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pivotTables/pivotTable1.xml" ContentType="application/vnd.openxmlformats-officedocument.spreadsheetml.pivotTable+xml"/>
  <Override PartName="/xl/drawings/drawing12.xml" ContentType="application/vnd.openxmlformats-officedocument.drawing+xml"/>
  <Override PartName="/xl/pivotTables/pivotTable2.xml" ContentType="application/vnd.openxmlformats-officedocument.spreadsheetml.pivotTable+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3.xml" ContentType="application/vnd.openxmlformats-officedocument.spreadsheetml.pivotTable+xml"/>
  <Override PartName="/xl/drawings/drawing14.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5.xml" ContentType="application/vnd.openxmlformats-officedocument.drawing+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drawings/drawing18.xml" ContentType="application/vnd.openxmlformats-officedocument.drawingml.chartshapes+xml"/>
  <Override PartName="/xl/charts/chart10.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drawings/drawing22.xml" ContentType="application/vnd.openxmlformats-officedocument.drawingml.chartshapes+xml"/>
  <Override PartName="/xl/charts/chart13.xml" ContentType="application/vnd.openxmlformats-officedocument.drawingml.chart+xml"/>
  <Override PartName="/xl/theme/themeOverride5.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saveExternalLinkValues="0" codeName="ThisWorkbook" hidePivotFieldList="1"/>
  <mc:AlternateContent xmlns:mc="http://schemas.openxmlformats.org/markup-compatibility/2006">
    <mc:Choice Requires="x15">
      <x15ac:absPath xmlns:x15ac="http://schemas.microsoft.com/office/spreadsheetml/2010/11/ac" url="C:\Users\Maritza Ortega\Documents\TRABAJO SJD\Publicaciones página web\"/>
    </mc:Choice>
  </mc:AlternateContent>
  <xr:revisionPtr revIDLastSave="0" documentId="8_{8683F864-438F-45ED-ACCE-2BCBA5EEF509}" xr6:coauthVersionLast="45" xr6:coauthVersionMax="45" xr10:uidLastSave="{00000000-0000-0000-0000-000000000000}"/>
  <bookViews>
    <workbookView showSheetTabs="0" xWindow="-120" yWindow="-120" windowWidth="20730" windowHeight="11160" tabRatio="932" firstSheet="13" activeTab="20" xr2:uid="{00000000-000D-0000-FFFF-FFFF00000000}"/>
  </bookViews>
  <sheets>
    <sheet name="Formato para Impresión" sheetId="35" r:id="rId1"/>
    <sheet name="CONVEN" sheetId="10" r:id="rId2"/>
    <sheet name="FICHA TÉCNICA" sheetId="20" r:id="rId3"/>
    <sheet name="CONSULTA INDICADOR" sheetId="6" r:id="rId4"/>
    <sheet name="POR DEPENDENCIA" sheetId="8" r:id="rId5"/>
    <sheet name="POR PROCESO" sheetId="18" r:id="rId6"/>
    <sheet name="TD P DESARROLLO" sheetId="13" r:id="rId7"/>
    <sheet name="TD P. GESTIÓN" sheetId="14" r:id="rId8"/>
    <sheet name="POA 2018" sheetId="24" state="hidden" r:id="rId9"/>
    <sheet name="ESTADÍSTICAS" sheetId="28" state="hidden" r:id="rId10"/>
    <sheet name="POA 2019" sheetId="25" state="hidden" r:id="rId11"/>
    <sheet name="PLAN ESTRATÉGICO" sheetId="27" state="hidden" r:id="rId12"/>
    <sheet name="Hoja3" sheetId="31" state="hidden" r:id="rId13"/>
    <sheet name="EVALUACIÓN DE DESEMPEÑO" sheetId="33" r:id="rId14"/>
    <sheet name="ALINEACIÓN INDIC VS IMPERA" sheetId="34" r:id="rId15"/>
    <sheet name="matriz" sheetId="5" r:id="rId16"/>
    <sheet name="Hoja2" sheetId="26" r:id="rId17"/>
    <sheet name="PLANES" sheetId="23" r:id="rId18"/>
    <sheet name="PLAN DE DESARROLLO" sheetId="16" r:id="rId19"/>
    <sheet name="CMI" sheetId="21" r:id="rId20"/>
    <sheet name="INICIO" sheetId="12" r:id="rId21"/>
    <sheet name="IMPERATIVOS" sheetId="22" r:id="rId22"/>
    <sheet name="dependencias" sheetId="29" r:id="rId23"/>
    <sheet name="listados" sheetId="7" r:id="rId24"/>
  </sheets>
  <externalReferences>
    <externalReference r:id="rId25"/>
    <externalReference r:id="rId26"/>
    <externalReference r:id="rId27"/>
    <externalReference r:id="rId28"/>
  </externalReferences>
  <definedNames>
    <definedName name="_1er_trim">matriz!$AN$5:$AN$79</definedName>
    <definedName name="_2do_trim">matriz!$AO$5:$AO$79</definedName>
    <definedName name="_2PR_2019">matriz!$AG$5:$AG$79</definedName>
    <definedName name="_3er_trim">matriz!$AP$5:$AP$79</definedName>
    <definedName name="_422_NÚMERO_DE_DÍAS_PROMEDIO_UTILIZADO_PARA_LA_EXPEDICIÓN_DE_CONCEPTOS">matriz!$G$17:$AY$17</definedName>
    <definedName name="_423_NÚMERO_DE_ESTUDIOS_JURÍDICOS__REALIZADOS_EN_TEMAS_DE_INTERÉS_PARA_EL_DISTRITO_CAPITAL">matriz!$G$25:$AY$25</definedName>
    <definedName name="_424_NÚMERO_DE_SISTEMAS_DE_INFORMACIÓN_JURÍDICOS_CON_DESARROLLO__SOPORTE_Y_MANTENIMIENTO" localSheetId="22">matriz!#REF!</definedName>
    <definedName name="_424_NÚMERO_DE_SISTEMAS_DE_INFORMACIÓN_JURÍDICOS_CON_DESARROLLO__SOPORTE_Y_MANTENIMIENTO" localSheetId="0">[1]matriz!#REF!</definedName>
    <definedName name="_424_NÚMERO_DE_SISTEMAS_DE_INFORMACIÓN_JURÍDICOS_CON_DESARROLLO__SOPORTE_Y_MANTENIMIENTO" localSheetId="10">matriz!#REF!</definedName>
    <definedName name="_424_NÚMERO_DE_SISTEMAS_DE_INFORMACIÓN_JURÍDICOS_CON_DESARROLLO__SOPORTE_Y_MANTENIMIENTO">matriz!#REF!</definedName>
    <definedName name="_425_NÚMERO_DE_EVENTOS_DE_ORIENTACIÓN_JURÍDICA_DESARROLLADOS">matriz!$G$18:$AY$18</definedName>
    <definedName name="_426_NÚMERO_DE_CIUDADANOS_ORIENTADOS_EN_DERECHOS_Y_OBLIGACIONES_DE_LAS_ENTIDADES_SIN_ÁNIMO_DE_LUCRO___ESAL">matriz!$G$21:$AY$21</definedName>
    <definedName name="_427_PORCENTAJE_DE_PERCEPCIÓN_DE_LOS_SERVICIOS_PRESTADOS_A_ENTIDADES_SIN_ÁNIMO_DE_LUCRO___ESAL">matriz!$G$24:$AY$24</definedName>
    <definedName name="_428_NÚMERO_DE_DIRECTRICES_EN_MATERIA_DE_POLÍTICA_PÚBLICA_DISCIPLINARIA_DISTRITAL_FORMULADAS_POR_LA_DDAD">matriz!$G$6:$AY$6</definedName>
    <definedName name="_429_NÚMERO_DE_SERVIDORES_PÚBLICOS_DEL_DISTRITO_ORIENTADOS_EN_TEMAS_DE_RESPONSABILIDAD_DISCIPLINARIA" localSheetId="22">matriz!#REF!</definedName>
    <definedName name="_429_NÚMERO_DE_SERVIDORES_PÚBLICOS_DEL_DISTRITO_ORIENTADOS_EN_TEMAS_DE_RESPONSABILIDAD_DISCIPLINARIA" localSheetId="0">[1]matriz!#REF!</definedName>
    <definedName name="_429_NÚMERO_DE_SERVIDORES_PÚBLICOS_DEL_DISTRITO_ORIENTADOS_EN_TEMAS_DE_RESPONSABILIDAD_DISCIPLINARIA">matriz!#REF!</definedName>
    <definedName name="_430_NÚMERO_DE_CAPACITACIONES_BRINDADAS_A_LOS_OPERADORES_DISCIPLINARIOS_DISTRITALES_EN_TEMAS_PROPIOS_DEL_DERECHO_DISCIPLINARIO">matriz!$G$10:$AY$10</definedName>
    <definedName name="_4to_trim">matriz!$AQ$5:$AQ$79</definedName>
    <definedName name="_xlnm._FilterDatabase" localSheetId="9" hidden="1">ESTADÍSTICAS!$A$1:$AB$1</definedName>
    <definedName name="_xlnm._FilterDatabase" localSheetId="15" hidden="1">matriz!$A$4:$XFA$79</definedName>
    <definedName name="_xlnm._FilterDatabase" localSheetId="10" hidden="1">'POA 2019'!$A$4:$AD$4</definedName>
    <definedName name="_xlcn.WorksheetConnection_IMPERATIVOSB75D791" hidden="1">IMPERATIVOS!$B$90:$D$93</definedName>
    <definedName name="ADMINISTRATIVA" localSheetId="22">CONVEN!#REF!</definedName>
    <definedName name="ADMINISTRATIVA" localSheetId="2">CONVEN!#REF!</definedName>
    <definedName name="ADMINISTRATIVA" localSheetId="0">[1]CONVEN!#REF!</definedName>
    <definedName name="ADMINISTRATIVA" localSheetId="10">CONVEN!#REF!</definedName>
    <definedName name="ADMINISTRATIVA">CONVEN!#REF!</definedName>
    <definedName name="analiza">matriz!$AB$5:$AB$79</definedName>
    <definedName name="Anualización">matriz!$X$5:$X$79</definedName>
    <definedName name="_xlnm.Print_Area" localSheetId="14">'ALINEACIÓN INDIC VS IMPERA'!$A$1:$A$73</definedName>
    <definedName name="_xlnm.Print_Area" localSheetId="19">CMI!$A$4:$X$61</definedName>
    <definedName name="_xlnm.Print_Area" localSheetId="3">'CONSULTA INDICADOR'!$B:$Q</definedName>
    <definedName name="_xlnm.Print_Area" localSheetId="13">'EVALUACIÓN DE DESEMPEÑO'!$A$1:$D$40</definedName>
    <definedName name="_xlnm.Print_Area" localSheetId="2">'FICHA TÉCNICA'!$1:$41</definedName>
    <definedName name="_xlnm.Print_Area" localSheetId="0">'Formato para Impresión'!$D:$S</definedName>
    <definedName name="_xlnm.Print_Area" localSheetId="18">'PLAN DE DESARROLLO'!$C$1:$O$26</definedName>
    <definedName name="_xlnm.Print_Area" localSheetId="4">'POR DEPENDENCIA'!$E$1:$T$73</definedName>
    <definedName name="_xlnm.Print_Area" localSheetId="5">'POR PROCESO'!$E$2:$T$72</definedName>
    <definedName name="_xlnm.Print_Area" localSheetId="6">'TD P DESARROLLO'!$B$3:$M$19</definedName>
    <definedName name="CIUDADANO" localSheetId="22">CONVEN!#REF!</definedName>
    <definedName name="CIUDADANO" localSheetId="2">CONVEN!#REF!</definedName>
    <definedName name="CIUDADANO" localSheetId="0">[1]CONVEN!#REF!</definedName>
    <definedName name="CIUDADANO" localSheetId="10">CONVEN!#REF!</definedName>
    <definedName name="CIUDADANO">CONVEN!#REF!</definedName>
    <definedName name="COMUNICACIONES" localSheetId="22">CONVEN!#REF!</definedName>
    <definedName name="COMUNICACIONES" localSheetId="2">CONVEN!#REF!</definedName>
    <definedName name="COMUNICACIONES" localSheetId="0">[1]CONVEN!#REF!</definedName>
    <definedName name="COMUNICACIONES" localSheetId="10">CONVEN!#REF!</definedName>
    <definedName name="COMUNICACIONES">CONVEN!#REF!</definedName>
    <definedName name="CONTRACTUAL" localSheetId="22">CONVEN!#REF!</definedName>
    <definedName name="CONTRACTUAL" localSheetId="2">CONVEN!#REF!</definedName>
    <definedName name="CONTRACTUAL" localSheetId="0">[1]CONVEN!#REF!</definedName>
    <definedName name="CONTRACTUAL" localSheetId="10">CONVEN!#REF!</definedName>
    <definedName name="CONTRACTUAL">CONVEN!#REF!</definedName>
    <definedName name="CONTROL_INTERNO" localSheetId="22">CONVEN!#REF!</definedName>
    <definedName name="CONTROL_INTERNO" localSheetId="2">CONVEN!#REF!</definedName>
    <definedName name="CONTROL_INTERNO" localSheetId="0">[1]CONVEN!#REF!</definedName>
    <definedName name="CONTROL_INTERNO" localSheetId="10">CONVEN!#REF!</definedName>
    <definedName name="CONTROL_INTERNO">CONVEN!#REF!</definedName>
    <definedName name="CUMPLIMIENTO_DEL_PLAN_DE_COMUNICACIONES_DE_LA_SECRETARÍA_JURÍDICA_DISTRITAL">matriz!$G$5:$AY$5</definedName>
    <definedName name="decisiones">matriz!$AC$5:$AC$79</definedName>
    <definedName name="Denominador">matriz!$Q$5:$Q$79</definedName>
    <definedName name="DEPENDENCIA">matriz!$I$5:$I$79</definedName>
    <definedName name="DESPACHO_SECRETARÍA_JURÍDICA">CONVEN!$B$5:$B$19</definedName>
    <definedName name="DIRECCIÓN_DE_GESTIÓN_CORPORATIVA">CONVEN!$C$5:$C$24</definedName>
    <definedName name="DIRECCIÓN_DISTRITAL_DE_ASUNTOS_DISCIPLINARIOS">CONVEN!$D$5:$D$19</definedName>
    <definedName name="DIRECCIÓN_DISTRITAL_DE_DEFENSA_JUDICIAL_Y_PREVENCIÓN_DEL_DAÑO_ANTIJURÍDICO">CONVEN!$E$5:$E$19</definedName>
    <definedName name="DIRECCIÓN_DISTRITAL_DE_DOCTRINA_Y_ASUNTOS_NORMATIVOS">CONVEN!$F$5:$F$19</definedName>
    <definedName name="DIRECCIÓN_DISTRITAL_DE_INSPECCIÓN__VIGILANCIA_Y_CONTROL_DE_PERSONAS_JURÍDICAS_SIN_ÁNIMO_DE_LUCRO">CONVEN!$G$5:$G$19</definedName>
    <definedName name="DIRECCIÓN_DISTRITAL_DE_POLÍTICA_E_INFORMÁTICA_JURÍDICA">CONVEN!$H$5:$H$19</definedName>
    <definedName name="DISCIPLINARIO" localSheetId="22">CONVEN!#REF!</definedName>
    <definedName name="DISCIPLINARIO" localSheetId="2">CONVEN!#REF!</definedName>
    <definedName name="DISCIPLINARIO" localSheetId="0">[1]CONVEN!#REF!</definedName>
    <definedName name="DISCIPLINARIO" localSheetId="10">CONVEN!#REF!</definedName>
    <definedName name="DISCIPLINARIO">CONVEN!#REF!</definedName>
    <definedName name="DOCTRINA">CMI!$C$44:$F$44</definedName>
    <definedName name="DOCUMENTAL" localSheetId="22">CONVEN!#REF!</definedName>
    <definedName name="DOCUMENTAL" localSheetId="2">CONVEN!#REF!</definedName>
    <definedName name="DOCUMENTAL" localSheetId="0">[1]CONVEN!#REF!</definedName>
    <definedName name="DOCUMENTAL" localSheetId="10">CONVEN!#REF!</definedName>
    <definedName name="DOCUMENTAL">CONVEN!#REF!</definedName>
    <definedName name="EFICIENCIA_FISCAL_EN_LA_DEFENSA_JUDICIAL_DE_LOS_INTERESES_DEL_DISTRITO_CAPITAL">matriz!$G$13:$AY$13</definedName>
    <definedName name="EJE_1er_trim">matriz!$AR$5:$AR$79</definedName>
    <definedName name="EJE_2016">matriz!$AI$5:$AI$79</definedName>
    <definedName name="EJE_2017">matriz!$AJ$5:$AJ$79</definedName>
    <definedName name="EJE_2018">matriz!$AK$5:$AK$79</definedName>
    <definedName name="EJE_2019">matriz!$AL$5:$AL$79</definedName>
    <definedName name="EJE_2020">matriz!$AM$5:$AM$79</definedName>
    <definedName name="EJE_2do_trim">matriz!$AS$5:$AS$79</definedName>
    <definedName name="EJE_3er_trim">matriz!$AT$5:$AT$79</definedName>
    <definedName name="EJE_4to_trim">matriz!$AU$5:$AU$79</definedName>
    <definedName name="emitir">matriz!$E$32:$I$32</definedName>
    <definedName name="ESAL" localSheetId="22">CONVEN!#REF!</definedName>
    <definedName name="ESAL" localSheetId="2">CONVEN!#REF!</definedName>
    <definedName name="ESAL" localSheetId="0">[1]CONVEN!#REF!</definedName>
    <definedName name="ESAL" localSheetId="10">CONVEN!#REF!</definedName>
    <definedName name="ESAL">CONVEN!#REF!</definedName>
    <definedName name="EVALUACION" localSheetId="22">CONVEN!#REF!</definedName>
    <definedName name="EVALUACION" localSheetId="2">CONVEN!#REF!</definedName>
    <definedName name="EVALUACION" localSheetId="0">[1]CONVEN!#REF!</definedName>
    <definedName name="EVALUACION" localSheetId="10">CONVEN!#REF!</definedName>
    <definedName name="EVALUACION">CONVEN!#REF!</definedName>
    <definedName name="EXP_DENOMINADOR">matriz!$S:$S</definedName>
    <definedName name="EXP_NUMERADOR">matriz!$R:$R</definedName>
    <definedName name="EXPLICACION_DE_LA_VARIABLE_DENOMINADOR">matriz!$S$5:$S$79</definedName>
    <definedName name="EXPLICACION_DE_LA_VARIABLE_NUMERADOR">matriz!$R$5:$R$79</definedName>
    <definedName name="FINANCIERA" localSheetId="22">CONVEN!#REF!</definedName>
    <definedName name="FINANCIERA" localSheetId="2">CONVEN!#REF!</definedName>
    <definedName name="FINANCIERA" localSheetId="0">[1]CONVEN!#REF!</definedName>
    <definedName name="FINANCIERA" localSheetId="10">CONVEN!#REF!</definedName>
    <definedName name="FINANCIERA">CONVEN!#REF!</definedName>
    <definedName name="FORMULA">matriz!$N:$N</definedName>
    <definedName name="FORMULA_DEL_INDICADOR">matriz!$N$5:$N$79</definedName>
    <definedName name="FUENTE_DE_INFORMACION_denominador">matriz!$U$5:$U$79</definedName>
    <definedName name="Fuente_de_información_línea_base">matriz!$W$5:$W$79</definedName>
    <definedName name="FUENTE_DE_INFORMACION_NUMERADOR">matriz!$T$5:$T$79</definedName>
    <definedName name="FUENTE_DEN">matriz!$U:$U</definedName>
    <definedName name="FUENTE_LB">matriz!$W:$W</definedName>
    <definedName name="FUENTE_NUM">matriz!$T:$T</definedName>
    <definedName name="GEST_JUDICIAL" localSheetId="22">CONVEN!#REF!</definedName>
    <definedName name="GEST_JUDICIAL" localSheetId="2">CONVEN!#REF!</definedName>
    <definedName name="GEST_JUDICIAL" localSheetId="0">[1]CONVEN!#REF!</definedName>
    <definedName name="GEST_JUDICIAL" localSheetId="10">CONVEN!#REF!</definedName>
    <definedName name="GEST_JUDICIAL">CONVEN!#REF!</definedName>
    <definedName name="GESTION_NORMATIVA" localSheetId="22">CONVEN!#REF!</definedName>
    <definedName name="GESTION_NORMATIVA" localSheetId="2">CONVEN!#REF!</definedName>
    <definedName name="GESTION_NORMATIVA" localSheetId="0">[1]CONVEN!#REF!</definedName>
    <definedName name="GESTION_NORMATIVA" localSheetId="10">CONVEN!#REF!</definedName>
    <definedName name="GESTION_NORMATIVA">CONVEN!#REF!</definedName>
    <definedName name="IMPERATIVO">matriz!$G$5:$G$79</definedName>
    <definedName name="INDICADOR">matriz!$E:$E</definedName>
    <definedName name="JURIDICA_DISTRITAL" localSheetId="22">CONVEN!#REF!</definedName>
    <definedName name="JURIDICA_DISTRITAL" localSheetId="2">CONVEN!#REF!</definedName>
    <definedName name="JURIDICA_DISTRITAL" localSheetId="0">[1]CONVEN!#REF!</definedName>
    <definedName name="JURIDICA_DISTRITAL" localSheetId="10">CONVEN!#REF!</definedName>
    <definedName name="JURIDICA_DISTRITAL">CONVEN!#REF!</definedName>
    <definedName name="Línea_base">matriz!$V$5:$V$79</definedName>
    <definedName name="mantener">matriz!$E$37:$I$38</definedName>
    <definedName name="MEDIDA">matriz!$O:$O</definedName>
    <definedName name="MIDE">matriz!$M$5:$M$79</definedName>
    <definedName name="MIDE1">matriz!$J:$J</definedName>
    <definedName name="MIDE2">matriz!$K:$K</definedName>
    <definedName name="MIDE3">matriz!$L:$L</definedName>
    <definedName name="MIDE4">matriz!$M:$M</definedName>
    <definedName name="NIVEL_DE_ÉXITO_PROCESAL_EN_EL_DISTRITO_CAPITAL">matriz!$G$16:$AY$16</definedName>
    <definedName name="NOMBRE_DEL_INDICADOR">matriz!$G$5:$AY$79</definedName>
    <definedName name="NOTIFICACIONES" localSheetId="22">CONVEN!#REF!</definedName>
    <definedName name="NOTIFICACIONES" localSheetId="2">CONVEN!#REF!</definedName>
    <definedName name="NOTIFICACIONES" localSheetId="0">[1]CONVEN!#REF!</definedName>
    <definedName name="NOTIFICACIONES" localSheetId="10">CONVEN!#REF!</definedName>
    <definedName name="NOTIFICACIONES">CONVEN!#REF!</definedName>
    <definedName name="Numerador">matriz!$P$5:$P$79</definedName>
    <definedName name="OFICINA_ASESORA_DE_PLANEACIÓN">CONVEN!$I$5:$I$19</definedName>
    <definedName name="OFICINA_DE_CONTROL_INTERNO">CONVEN!$J$5:$J$19</definedName>
    <definedName name="OFICINA_DE_TECNOLOGÍAS_DE_LA_INFORMACIÓN_Y_LAS_COMUNICACIONES">CONVEN!$K$5:$K$19</definedName>
    <definedName name="Periodicidad">matriz!$Y$5:$Y$79</definedName>
    <definedName name="PLANEACION" localSheetId="22">CONVEN!#REF!</definedName>
    <definedName name="PLANEACION" localSheetId="2">CONVEN!#REF!</definedName>
    <definedName name="PLANEACION" localSheetId="0">[1]CONVEN!#REF!</definedName>
    <definedName name="PLANEACION" localSheetId="10">CONVEN!#REF!</definedName>
    <definedName name="PLANEACION">CONVEN!#REF!</definedName>
    <definedName name="PLANEACION_Y_MEJORA_CONTINUA" localSheetId="22">CONVEN!#REF!</definedName>
    <definedName name="PLANEACION_Y_MEJORA_CONTINUA" localSheetId="2">CONVEN!#REF!</definedName>
    <definedName name="PLANEACION_Y_MEJORA_CONTINUA" localSheetId="0">[1]CONVEN!#REF!</definedName>
    <definedName name="PLANEACION_Y_MEJORA_CONTINUA" localSheetId="10">CONVEN!#REF!</definedName>
    <definedName name="PLANEACION_Y_MEJORA_CONTINUA">CONVEN!#REF!</definedName>
    <definedName name="PO_001_PLANEACION_Y_MEJORA_CONTINUA">CONVEN!$B$28:$B$43</definedName>
    <definedName name="PO_001_PLANEACIÓN_Y_MEJORA_CONTINUA" localSheetId="22">CONVEN!#REF!</definedName>
    <definedName name="PO_001_PLANEACIÓN_Y_MEJORA_CONTINUA" localSheetId="2">CONVEN!#REF!</definedName>
    <definedName name="PO_001_PLANEACIÓN_Y_MEJORA_CONTINUA" localSheetId="0">[1]CONVEN!#REF!</definedName>
    <definedName name="PO_001_PLANEACIÓN_Y_MEJORA_CONTINUA" localSheetId="10">CONVEN!#REF!</definedName>
    <definedName name="PO_001_PLANEACIÓN_Y_MEJORA_CONTINUA">CONVEN!#REF!</definedName>
    <definedName name="PO_002_GESTIÓN_DE_LAS_COMUNICACIONES">CONVEN!$C$28:$C$44</definedName>
    <definedName name="PO_003_GESTIÓN_DE_TIC">CONVEN!$D$28:$D$44</definedName>
    <definedName name="PO_004_GESTIÓN_DOCUMENTAL">CONVEN!$E$28:$E$44</definedName>
    <definedName name="PO_005_GESTIÓN_DEL_TALENTO_HUMANO">CONVEN!$F$28:$F$44</definedName>
    <definedName name="PO_006_GESTIÓN_JURÍDICA_DISTRITAL">CONVEN!$G$28:$G$44</definedName>
    <definedName name="PO_007_GESTIÓN_DISCIPLINARIA_DISTRITAL">CONVEN!$H$28:$H$44</definedName>
    <definedName name="PO_008_INSPECCIÓN_VIGILANCIA_Y_CONTROL_ESAL">CONVEN!$I$28:$I$44</definedName>
    <definedName name="PO_009_GESTIÓN_NORMATIVA_Y_CONCEPTUAL">CONVEN!$J$28:$J$44</definedName>
    <definedName name="PO_010_GESTIÓN_JUDICIAL_Y_EXTRAJUDICIAL_DEL_DISTRITO">CONVEN!$K$28:$K$44</definedName>
    <definedName name="PO_011_NOTIFICACIONES">CONVEN!$L$28:$L$44</definedName>
    <definedName name="PO_012_GESTIÓN_FINANCIERA">CONVEN!$M$28:$M$44</definedName>
    <definedName name="PO_013_GESTIÓN_ADMINISTRATIVA">CONVEN!$N$28:$N$44</definedName>
    <definedName name="PO_014_GESTIÓN_CONTRACTUAL">CONVEN!$O$28:$O$44</definedName>
    <definedName name="PO_015_EVALUACIÓN_INDEPENDIENTE">CONVEN!$P$28:$P$44</definedName>
    <definedName name="PO_016_CONTROL_INTERNO_DISCIPLINARIO">CONVEN!$Q$28:$Q$44</definedName>
    <definedName name="PO_017_ATENCIÓN_A_LA_CIUDADANÍA">CONVEN!$R$28:$R$44</definedName>
    <definedName name="PR_2016">matriz!$AD$5:$AD$79</definedName>
    <definedName name="PR_2017">matriz!$AE$5:$AE$79</definedName>
    <definedName name="PR_2018">matriz!$AF$5:$AF$79</definedName>
    <definedName name="PR_2020">matriz!$AH$5:$AH$79</definedName>
    <definedName name="PROCESO">matriz!$H$5:$H$79</definedName>
    <definedName name="PROCESOS" localSheetId="22">CONVEN!#REF!</definedName>
    <definedName name="PROCESOS" localSheetId="2">CONVEN!#REF!</definedName>
    <definedName name="PROCESOS" localSheetId="0">[1]CONVEN!#REF!</definedName>
    <definedName name="PROCESOS" localSheetId="10">CONVEN!#REF!</definedName>
    <definedName name="PROCESOS">CONVEN!#REF!</definedName>
    <definedName name="recopila">matriz!$AA$5:$AA$79</definedName>
    <definedName name="Resultados_1er_Trimestre">matriz!$AV$5:$AV$79</definedName>
    <definedName name="Resultados_2do_Trimestre">matriz!$AW$5:$AW$79</definedName>
    <definedName name="Resultados_3er_Trimestre">matriz!$AX$5:$AX$79</definedName>
    <definedName name="Resultados_4to_Trimestre">matriz!$AY$5:$AY$79</definedName>
    <definedName name="SUBSECRETARÍA_JURÍDICA_DISTRITAL">CONVEN!$L$5:$L$19</definedName>
    <definedName name="THUMANO" localSheetId="22">CONVEN!#REF!</definedName>
    <definedName name="THUMANO" localSheetId="2">CONVEN!#REF!</definedName>
    <definedName name="THUMANO" localSheetId="0">[1]CONVEN!#REF!</definedName>
    <definedName name="THUMANO" localSheetId="10">CONVEN!#REF!</definedName>
    <definedName name="THUMANO">CONVEN!#REF!</definedName>
    <definedName name="TIC" localSheetId="22">CONVEN!#REF!</definedName>
    <definedName name="TIC" localSheetId="2">CONVEN!#REF!</definedName>
    <definedName name="TIC" localSheetId="0">[1]CONVEN!#REF!</definedName>
    <definedName name="TIC" localSheetId="10">CONVEN!#REF!</definedName>
    <definedName name="TIC">CONVEN!#REF!</definedName>
    <definedName name="Tipo">matriz!$Z$5:$Z$79</definedName>
    <definedName name="_xlnm.Print_Titles" localSheetId="18">'PLAN DE DESARROLLO'!$1:$5</definedName>
    <definedName name="_xlnm.Print_Titles" localSheetId="7">'TD P. GESTIÓN'!$1:$41</definedName>
    <definedName name="UNIDAD_DE_MEDIDA">matriz!$O$5:$O$79</definedName>
  </definedNames>
  <calcPr calcId="191029"/>
  <customWorkbookViews>
    <customWorkbookView name="consulta" guid="{7FB50B2F-45DA-4DA3-BDA5-580E793170E4}" includePrintSettings="0" includeHiddenRowCol="0" maximized="1" showHorizontalScroll="0" showSheetTabs="0" xWindow="-8" yWindow="-8" windowWidth="1936" windowHeight="1056" activeSheetId="8" showFormulaBar="0"/>
  </customWorkbookViews>
  <pivotCaches>
    <pivotCache cacheId="33" r:id="rId29"/>
    <pivotCache cacheId="34" r:id="rId30"/>
    <pivotCache cacheId="35" r:id="rId31"/>
    <pivotCache cacheId="36" r:id="rId32"/>
    <pivotCache cacheId="37" r:id="rId33"/>
    <pivotCache cacheId="38" r:id="rId34"/>
    <pivotCache cacheId="39" r:id="rId35"/>
    <pivotCache cacheId="40" r:id="rId36"/>
    <pivotCache cacheId="41" r:id="rId37"/>
    <pivotCache cacheId="48" r:id="rId38"/>
    <pivotCache cacheId="59" r:id="rId3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IMPERATIVOS!$B$75:$D$79"/>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 i="16" l="1"/>
  <c r="C4" i="16"/>
  <c r="C6" i="16"/>
  <c r="C7" i="16"/>
  <c r="C8" i="16"/>
  <c r="C9" i="16"/>
  <c r="C10" i="16"/>
  <c r="C11" i="16"/>
  <c r="C12" i="16"/>
  <c r="C13" i="16"/>
  <c r="C14" i="16"/>
  <c r="C15" i="16"/>
  <c r="C16" i="16"/>
  <c r="C17" i="16"/>
  <c r="C18" i="16"/>
  <c r="C19" i="16"/>
  <c r="C20" i="16"/>
  <c r="C21" i="16"/>
  <c r="S20" i="14" l="1"/>
  <c r="D20" i="16" l="1"/>
  <c r="E20" i="16"/>
  <c r="F20" i="16"/>
  <c r="G20" i="16"/>
  <c r="H20" i="16"/>
  <c r="I20" i="16"/>
  <c r="J20" i="16"/>
  <c r="K20" i="16"/>
  <c r="L20" i="16"/>
  <c r="M20" i="16"/>
  <c r="D21" i="16"/>
  <c r="E21" i="16"/>
  <c r="F21" i="16"/>
  <c r="G21" i="16"/>
  <c r="H21" i="16"/>
  <c r="I21" i="16"/>
  <c r="J21" i="16"/>
  <c r="K21" i="16"/>
  <c r="L21" i="16"/>
  <c r="M21" i="16"/>
  <c r="D6" i="16"/>
  <c r="E6" i="16"/>
  <c r="F6" i="16"/>
  <c r="G6" i="16"/>
  <c r="H6" i="16"/>
  <c r="I6" i="16"/>
  <c r="J6" i="16"/>
  <c r="K6" i="16"/>
  <c r="L6" i="16"/>
  <c r="M6" i="16"/>
  <c r="N6" i="16" s="1"/>
  <c r="D7" i="16"/>
  <c r="E7" i="16"/>
  <c r="F7" i="16"/>
  <c r="G7" i="16"/>
  <c r="H7" i="16"/>
  <c r="I7" i="16"/>
  <c r="J7" i="16"/>
  <c r="K7" i="16"/>
  <c r="L7" i="16"/>
  <c r="M7" i="16"/>
  <c r="D8" i="16"/>
  <c r="E8" i="16"/>
  <c r="F8" i="16"/>
  <c r="G8" i="16"/>
  <c r="H8" i="16"/>
  <c r="I8" i="16"/>
  <c r="J8" i="16"/>
  <c r="K8" i="16"/>
  <c r="L8" i="16"/>
  <c r="M8" i="16"/>
  <c r="D9" i="16"/>
  <c r="E9" i="16"/>
  <c r="F9" i="16"/>
  <c r="G9" i="16"/>
  <c r="H9" i="16"/>
  <c r="I9" i="16"/>
  <c r="J9" i="16"/>
  <c r="K9" i="16"/>
  <c r="L9" i="16"/>
  <c r="M9" i="16"/>
  <c r="D10" i="16"/>
  <c r="E10" i="16"/>
  <c r="F10" i="16"/>
  <c r="G10" i="16"/>
  <c r="H10" i="16"/>
  <c r="I10" i="16"/>
  <c r="J10" i="16"/>
  <c r="K10" i="16"/>
  <c r="L10" i="16"/>
  <c r="M10" i="16"/>
  <c r="D11" i="16"/>
  <c r="E11" i="16"/>
  <c r="F11" i="16"/>
  <c r="G11" i="16"/>
  <c r="H11" i="16"/>
  <c r="I11" i="16"/>
  <c r="J11" i="16"/>
  <c r="K11" i="16"/>
  <c r="L11" i="16"/>
  <c r="M11" i="16"/>
  <c r="D12" i="16"/>
  <c r="E12" i="16"/>
  <c r="F12" i="16"/>
  <c r="G12" i="16"/>
  <c r="H12" i="16"/>
  <c r="I12" i="16"/>
  <c r="J12" i="16"/>
  <c r="K12" i="16"/>
  <c r="L12" i="16"/>
  <c r="M12" i="16"/>
  <c r="D13" i="16"/>
  <c r="E13" i="16"/>
  <c r="F13" i="16"/>
  <c r="G13" i="16"/>
  <c r="H13" i="16"/>
  <c r="I13" i="16"/>
  <c r="J13" i="16"/>
  <c r="K13" i="16"/>
  <c r="L13" i="16"/>
  <c r="M13" i="16"/>
  <c r="D14" i="16"/>
  <c r="E14" i="16"/>
  <c r="F14" i="16"/>
  <c r="G14" i="16"/>
  <c r="H14" i="16"/>
  <c r="I14" i="16"/>
  <c r="J14" i="16"/>
  <c r="K14" i="16"/>
  <c r="L14" i="16"/>
  <c r="M14" i="16"/>
  <c r="D15" i="16"/>
  <c r="E15" i="16"/>
  <c r="F15" i="16"/>
  <c r="G15" i="16"/>
  <c r="H15" i="16"/>
  <c r="I15" i="16"/>
  <c r="J15" i="16"/>
  <c r="K15" i="16"/>
  <c r="L15" i="16"/>
  <c r="M15" i="16"/>
  <c r="D16" i="16"/>
  <c r="E16" i="16"/>
  <c r="F16" i="16"/>
  <c r="G16" i="16"/>
  <c r="H16" i="16"/>
  <c r="I16" i="16"/>
  <c r="J16" i="16"/>
  <c r="K16" i="16"/>
  <c r="L16" i="16"/>
  <c r="M16" i="16"/>
  <c r="D17" i="16"/>
  <c r="E17" i="16"/>
  <c r="F17" i="16"/>
  <c r="G17" i="16"/>
  <c r="H17" i="16"/>
  <c r="I17" i="16"/>
  <c r="J17" i="16"/>
  <c r="K17" i="16"/>
  <c r="L17" i="16"/>
  <c r="M17" i="16"/>
  <c r="D18" i="16"/>
  <c r="E18" i="16"/>
  <c r="F18" i="16"/>
  <c r="G18" i="16"/>
  <c r="H18" i="16"/>
  <c r="I18" i="16"/>
  <c r="J18" i="16"/>
  <c r="K18" i="16"/>
  <c r="L18" i="16"/>
  <c r="M18" i="16"/>
  <c r="M19" i="16"/>
  <c r="L19" i="16"/>
  <c r="K19" i="16"/>
  <c r="J19" i="16"/>
  <c r="I19" i="16"/>
  <c r="H19" i="16"/>
  <c r="G19" i="16"/>
  <c r="F19" i="16"/>
  <c r="E19" i="16"/>
  <c r="D19" i="16"/>
  <c r="O16" i="16" l="1"/>
  <c r="N16" i="16"/>
  <c r="O6" i="16"/>
  <c r="O15" i="16"/>
  <c r="N19" i="16"/>
  <c r="O19" i="16" s="1"/>
  <c r="N79" i="22"/>
  <c r="O79" i="22"/>
  <c r="P79" i="22"/>
  <c r="Q79" i="22"/>
  <c r="R79" i="22"/>
  <c r="N80" i="22"/>
  <c r="O80" i="22"/>
  <c r="P80" i="22"/>
  <c r="Q80" i="22"/>
  <c r="R80" i="22"/>
  <c r="N81" i="22"/>
  <c r="O81" i="22"/>
  <c r="P81" i="22"/>
  <c r="Q81" i="22"/>
  <c r="R81" i="22"/>
  <c r="N82" i="22"/>
  <c r="O82" i="22"/>
  <c r="P82" i="22"/>
  <c r="Q82" i="22"/>
  <c r="R82" i="22"/>
  <c r="O78" i="22"/>
  <c r="P78" i="22"/>
  <c r="Q78" i="22"/>
  <c r="R78" i="22"/>
  <c r="N78" i="22"/>
  <c r="N61" i="22"/>
  <c r="O61" i="22"/>
  <c r="P61" i="22"/>
  <c r="Q61" i="22"/>
  <c r="R61" i="22"/>
  <c r="N62" i="22"/>
  <c r="O62" i="22"/>
  <c r="P62" i="22"/>
  <c r="Q62" i="22"/>
  <c r="R62" i="22"/>
  <c r="N63" i="22"/>
  <c r="O63" i="22"/>
  <c r="P63" i="22"/>
  <c r="Q63" i="22"/>
  <c r="R63" i="22"/>
  <c r="N64" i="22"/>
  <c r="O64" i="22"/>
  <c r="P64" i="22"/>
  <c r="Q64" i="22"/>
  <c r="R64" i="22"/>
  <c r="N65" i="22"/>
  <c r="O65" i="22"/>
  <c r="P65" i="22"/>
  <c r="Q65" i="22"/>
  <c r="R65" i="22"/>
  <c r="N66" i="22"/>
  <c r="O66" i="22"/>
  <c r="P66" i="22"/>
  <c r="Q66" i="22"/>
  <c r="R66" i="22"/>
  <c r="N67" i="22"/>
  <c r="O67" i="22"/>
  <c r="P67" i="22"/>
  <c r="Q67" i="22"/>
  <c r="R67" i="22"/>
  <c r="N68" i="22"/>
  <c r="O68" i="22"/>
  <c r="P68" i="22"/>
  <c r="Q68" i="22"/>
  <c r="R68" i="22"/>
  <c r="N69" i="22"/>
  <c r="O69" i="22"/>
  <c r="P69" i="22"/>
  <c r="Q69" i="22"/>
  <c r="R69" i="22"/>
  <c r="N70" i="22"/>
  <c r="O70" i="22"/>
  <c r="P70" i="22"/>
  <c r="Q70" i="22"/>
  <c r="R70" i="22"/>
  <c r="N71" i="22"/>
  <c r="O71" i="22"/>
  <c r="P71" i="22"/>
  <c r="Q71" i="22"/>
  <c r="R71" i="22"/>
  <c r="N72" i="22"/>
  <c r="O72" i="22"/>
  <c r="P72" i="22"/>
  <c r="Q72" i="22"/>
  <c r="R72" i="22"/>
  <c r="N73" i="22"/>
  <c r="O73" i="22"/>
  <c r="P73" i="22"/>
  <c r="Q73" i="22"/>
  <c r="R73" i="22"/>
  <c r="N74" i="22"/>
  <c r="O74" i="22"/>
  <c r="P74" i="22"/>
  <c r="Q74" i="22"/>
  <c r="R74" i="22"/>
  <c r="N75" i="22"/>
  <c r="O75" i="22"/>
  <c r="P75" i="22"/>
  <c r="Q75" i="22"/>
  <c r="R75" i="22"/>
  <c r="N76" i="22"/>
  <c r="O76" i="22"/>
  <c r="P76" i="22"/>
  <c r="Q76" i="22"/>
  <c r="R76" i="22"/>
  <c r="O60" i="22"/>
  <c r="P60" i="22"/>
  <c r="Q60" i="22"/>
  <c r="R60" i="22"/>
  <c r="N60" i="22"/>
  <c r="N55" i="22"/>
  <c r="O55" i="22"/>
  <c r="P55" i="22"/>
  <c r="Q55" i="22"/>
  <c r="R55" i="22"/>
  <c r="N56" i="22"/>
  <c r="O56" i="22"/>
  <c r="P56" i="22"/>
  <c r="Q56" i="22"/>
  <c r="R56" i="22"/>
  <c r="N57" i="22"/>
  <c r="O57" i="22"/>
  <c r="P57" i="22"/>
  <c r="Q57" i="22"/>
  <c r="R57" i="22"/>
  <c r="N58" i="22"/>
  <c r="O58" i="22"/>
  <c r="P58" i="22"/>
  <c r="Q58" i="22"/>
  <c r="R58" i="22"/>
  <c r="N17" i="22"/>
  <c r="O17" i="22"/>
  <c r="P17" i="22"/>
  <c r="Q17" i="22"/>
  <c r="R17" i="22"/>
  <c r="N18" i="22"/>
  <c r="O18" i="22"/>
  <c r="P18" i="22"/>
  <c r="Q18" i="22"/>
  <c r="R18" i="22"/>
  <c r="N19" i="22"/>
  <c r="O19" i="22"/>
  <c r="P19" i="22"/>
  <c r="Q19" i="22"/>
  <c r="R19" i="22"/>
  <c r="N20" i="22"/>
  <c r="O20" i="22"/>
  <c r="P20" i="22"/>
  <c r="Q20" i="22"/>
  <c r="R20" i="22"/>
  <c r="N21" i="22"/>
  <c r="O21" i="22"/>
  <c r="P21" i="22"/>
  <c r="Q21" i="22"/>
  <c r="R21" i="22"/>
  <c r="N22" i="22"/>
  <c r="O22" i="22"/>
  <c r="P22" i="22"/>
  <c r="Q22" i="22"/>
  <c r="R22" i="22"/>
  <c r="N23" i="22"/>
  <c r="O23" i="22"/>
  <c r="P23" i="22"/>
  <c r="Q23" i="22"/>
  <c r="R23" i="22"/>
  <c r="N24" i="22"/>
  <c r="O24" i="22"/>
  <c r="P24" i="22"/>
  <c r="Q24" i="22"/>
  <c r="R24" i="22"/>
  <c r="N25" i="22"/>
  <c r="O25" i="22"/>
  <c r="P25" i="22"/>
  <c r="Q25" i="22"/>
  <c r="R25" i="22"/>
  <c r="N26" i="22"/>
  <c r="O26" i="22"/>
  <c r="P26" i="22"/>
  <c r="Q26" i="22"/>
  <c r="R26" i="22"/>
  <c r="N27" i="22"/>
  <c r="O27" i="22"/>
  <c r="P27" i="22"/>
  <c r="Q27" i="22"/>
  <c r="R27" i="22"/>
  <c r="N28" i="22"/>
  <c r="O28" i="22"/>
  <c r="P28" i="22"/>
  <c r="Q28" i="22"/>
  <c r="R28" i="22"/>
  <c r="N29" i="22"/>
  <c r="O29" i="22"/>
  <c r="P29" i="22"/>
  <c r="Q29" i="22"/>
  <c r="R29" i="22"/>
  <c r="N30" i="22"/>
  <c r="O30" i="22"/>
  <c r="P30" i="22"/>
  <c r="Q30" i="22"/>
  <c r="R30" i="22"/>
  <c r="N31" i="22"/>
  <c r="O31" i="22"/>
  <c r="P31" i="22"/>
  <c r="Q31" i="22"/>
  <c r="R31" i="22"/>
  <c r="N32" i="22"/>
  <c r="O32" i="22"/>
  <c r="P32" i="22"/>
  <c r="Q32" i="22"/>
  <c r="R32" i="22"/>
  <c r="N33" i="22"/>
  <c r="O33" i="22"/>
  <c r="P33" i="22"/>
  <c r="Q33" i="22"/>
  <c r="R33" i="22"/>
  <c r="N34" i="22"/>
  <c r="O34" i="22"/>
  <c r="P34" i="22"/>
  <c r="Q34" i="22"/>
  <c r="R34" i="22"/>
  <c r="N35" i="22"/>
  <c r="O35" i="22"/>
  <c r="P35" i="22"/>
  <c r="Q35" i="22"/>
  <c r="R35" i="22"/>
  <c r="N36" i="22"/>
  <c r="O36" i="22"/>
  <c r="P36" i="22"/>
  <c r="Q36" i="22"/>
  <c r="R36" i="22"/>
  <c r="N37" i="22"/>
  <c r="O37" i="22"/>
  <c r="P37" i="22"/>
  <c r="Q37" i="22"/>
  <c r="R37" i="22"/>
  <c r="N38" i="22"/>
  <c r="O38" i="22"/>
  <c r="P38" i="22"/>
  <c r="Q38" i="22"/>
  <c r="R38" i="22"/>
  <c r="N39" i="22"/>
  <c r="O39" i="22"/>
  <c r="P39" i="22"/>
  <c r="Q39" i="22"/>
  <c r="R39" i="22"/>
  <c r="N40" i="22"/>
  <c r="O40" i="22"/>
  <c r="P40" i="22"/>
  <c r="Q40" i="22"/>
  <c r="R40" i="22"/>
  <c r="N41" i="22"/>
  <c r="O41" i="22"/>
  <c r="P41" i="22"/>
  <c r="Q41" i="22"/>
  <c r="R41" i="22"/>
  <c r="N42" i="22"/>
  <c r="O42" i="22"/>
  <c r="P42" i="22"/>
  <c r="Q42" i="22"/>
  <c r="R42" i="22"/>
  <c r="N43" i="22"/>
  <c r="O43" i="22"/>
  <c r="P43" i="22"/>
  <c r="Q43" i="22"/>
  <c r="R43" i="22"/>
  <c r="N44" i="22"/>
  <c r="O44" i="22"/>
  <c r="P44" i="22"/>
  <c r="Q44" i="22"/>
  <c r="R44" i="22"/>
  <c r="N45" i="22"/>
  <c r="O45" i="22"/>
  <c r="P45" i="22"/>
  <c r="Q45" i="22"/>
  <c r="R45" i="22"/>
  <c r="N46" i="22"/>
  <c r="O46" i="22"/>
  <c r="P46" i="22"/>
  <c r="Q46" i="22"/>
  <c r="R46" i="22"/>
  <c r="N47" i="22"/>
  <c r="O47" i="22"/>
  <c r="P47" i="22"/>
  <c r="Q47" i="22"/>
  <c r="R47" i="22"/>
  <c r="N48" i="22"/>
  <c r="O48" i="22"/>
  <c r="P48" i="22"/>
  <c r="Q48" i="22"/>
  <c r="R48" i="22"/>
  <c r="N49" i="22"/>
  <c r="O49" i="22"/>
  <c r="P49" i="22"/>
  <c r="Q49" i="22"/>
  <c r="R49" i="22"/>
  <c r="N50" i="22"/>
  <c r="O50" i="22"/>
  <c r="P50" i="22"/>
  <c r="Q50" i="22"/>
  <c r="R50" i="22"/>
  <c r="N51" i="22"/>
  <c r="O51" i="22"/>
  <c r="P51" i="22"/>
  <c r="Q51" i="22"/>
  <c r="R51" i="22"/>
  <c r="N52" i="22"/>
  <c r="O52" i="22"/>
  <c r="P52" i="22"/>
  <c r="Q52" i="22"/>
  <c r="R52" i="22"/>
  <c r="N53" i="22"/>
  <c r="O53" i="22"/>
  <c r="P53" i="22"/>
  <c r="Q53" i="22"/>
  <c r="R53" i="22"/>
  <c r="N54" i="22"/>
  <c r="O54" i="22"/>
  <c r="P54" i="22"/>
  <c r="Q54" i="22"/>
  <c r="R54" i="22"/>
  <c r="O16" i="22"/>
  <c r="P16" i="22"/>
  <c r="Q16" i="22"/>
  <c r="R16" i="22"/>
  <c r="N16" i="22"/>
  <c r="N5" i="22"/>
  <c r="O5" i="22"/>
  <c r="P5" i="22"/>
  <c r="Q5" i="22"/>
  <c r="R5" i="22"/>
  <c r="N6" i="22"/>
  <c r="O6" i="22"/>
  <c r="P6" i="22"/>
  <c r="Q6" i="22"/>
  <c r="R6" i="22"/>
  <c r="N7" i="22"/>
  <c r="O7" i="22"/>
  <c r="P7" i="22"/>
  <c r="Q7" i="22"/>
  <c r="R7" i="22"/>
  <c r="N8" i="22"/>
  <c r="O8" i="22"/>
  <c r="P8" i="22"/>
  <c r="Q8" i="22"/>
  <c r="R8" i="22"/>
  <c r="N9" i="22"/>
  <c r="O9" i="22"/>
  <c r="P9" i="22"/>
  <c r="Q9" i="22"/>
  <c r="R9" i="22"/>
  <c r="N10" i="22"/>
  <c r="O10" i="22"/>
  <c r="P10" i="22"/>
  <c r="Q10" i="22"/>
  <c r="R10" i="22"/>
  <c r="N11" i="22"/>
  <c r="O11" i="22"/>
  <c r="P11" i="22"/>
  <c r="Q11" i="22"/>
  <c r="R11" i="22"/>
  <c r="N12" i="22"/>
  <c r="O12" i="22"/>
  <c r="P12" i="22"/>
  <c r="Q12" i="22"/>
  <c r="R12" i="22"/>
  <c r="N13" i="22"/>
  <c r="O13" i="22"/>
  <c r="P13" i="22"/>
  <c r="Q13" i="22"/>
  <c r="R13" i="22"/>
  <c r="N14" i="22"/>
  <c r="O14" i="22"/>
  <c r="P14" i="22"/>
  <c r="Q14" i="22"/>
  <c r="R14" i="22"/>
  <c r="R4" i="22" l="1"/>
  <c r="AM59" i="5"/>
  <c r="AM8" i="5"/>
  <c r="AH8" i="5"/>
  <c r="AM14" i="5" l="1"/>
  <c r="AM78" i="5"/>
  <c r="E26" i="35"/>
  <c r="BI72" i="5" l="1"/>
  <c r="AM72" i="5"/>
  <c r="BQ72" i="5" s="1"/>
  <c r="AM70" i="5"/>
  <c r="BQ6" i="5" l="1"/>
  <c r="BQ55" i="5"/>
  <c r="BQ56" i="5"/>
  <c r="BQ61" i="5"/>
  <c r="BQ62" i="5"/>
  <c r="BQ63" i="5"/>
  <c r="BQ66" i="5"/>
  <c r="BQ79" i="5"/>
  <c r="N67" i="6"/>
  <c r="S37" i="20"/>
  <c r="R37" i="20"/>
  <c r="S36" i="20"/>
  <c r="R36" i="20"/>
  <c r="S35" i="20"/>
  <c r="R35" i="20"/>
  <c r="AM9" i="5"/>
  <c r="BQ9" i="5" s="1"/>
  <c r="BQ77" i="5"/>
  <c r="AM76" i="5"/>
  <c r="BQ76" i="5" s="1"/>
  <c r="AM75" i="5"/>
  <c r="BQ75" i="5" s="1"/>
  <c r="AM74" i="5"/>
  <c r="BQ74" i="5" s="1"/>
  <c r="AM73" i="5"/>
  <c r="BQ73" i="5" s="1"/>
  <c r="AM71" i="5"/>
  <c r="BQ71" i="5" s="1"/>
  <c r="AM69" i="5"/>
  <c r="BQ69" i="5" s="1"/>
  <c r="AM68" i="5"/>
  <c r="BQ68" i="5" s="1"/>
  <c r="AM67" i="5"/>
  <c r="BQ67" i="5" s="1"/>
  <c r="AM65" i="5"/>
  <c r="BQ65" i="5" s="1"/>
  <c r="AM64" i="5"/>
  <c r="BQ64" i="5" s="1"/>
  <c r="AM60" i="5"/>
  <c r="BQ60" i="5" s="1"/>
  <c r="BQ58" i="5"/>
  <c r="AM57" i="5"/>
  <c r="BQ57" i="5" s="1"/>
  <c r="AM54" i="5"/>
  <c r="BQ54" i="5" s="1"/>
  <c r="AM53" i="5"/>
  <c r="BQ53" i="5" s="1"/>
  <c r="AM52" i="5"/>
  <c r="BQ52" i="5" s="1"/>
  <c r="AM50" i="5"/>
  <c r="BQ50" i="5" s="1"/>
  <c r="AM49" i="5"/>
  <c r="BQ49" i="5" s="1"/>
  <c r="AM48" i="5"/>
  <c r="BQ48" i="5" s="1"/>
  <c r="AM44" i="5"/>
  <c r="BQ44" i="5" s="1"/>
  <c r="AM43" i="5"/>
  <c r="BQ43" i="5" s="1"/>
  <c r="AM41" i="5"/>
  <c r="BQ41" i="5" s="1"/>
  <c r="AM38" i="5"/>
  <c r="BQ38" i="5" s="1"/>
  <c r="AM37" i="5"/>
  <c r="BQ37" i="5" s="1"/>
  <c r="AM36" i="5"/>
  <c r="BQ36" i="5" s="1"/>
  <c r="AM35" i="5"/>
  <c r="BQ35" i="5" s="1"/>
  <c r="AM34" i="5"/>
  <c r="BQ34" i="5" s="1"/>
  <c r="AM33" i="5"/>
  <c r="BQ33" i="5" s="1"/>
  <c r="AM30" i="5"/>
  <c r="BQ30" i="5" s="1"/>
  <c r="BQ28" i="5"/>
  <c r="AM27" i="5"/>
  <c r="BQ27" i="5" s="1"/>
  <c r="BQ26" i="5"/>
  <c r="AM15" i="5"/>
  <c r="BQ15" i="5" s="1"/>
  <c r="AM12" i="5"/>
  <c r="BQ12" i="5" s="1"/>
  <c r="BQ7" i="5"/>
  <c r="AM17" i="5"/>
  <c r="BQ17" i="5" s="1"/>
  <c r="AM24" i="5"/>
  <c r="BQ24" i="5" s="1"/>
  <c r="AM25" i="5"/>
  <c r="BQ25" i="5" s="1"/>
  <c r="AM23" i="5"/>
  <c r="BQ23" i="5" s="1"/>
  <c r="AM20" i="5"/>
  <c r="BQ20" i="5" s="1"/>
  <c r="BQ51" i="5"/>
  <c r="AM47" i="5"/>
  <c r="BQ47" i="5" s="1"/>
  <c r="AM46" i="5"/>
  <c r="BQ46" i="5" s="1"/>
  <c r="AM45" i="5"/>
  <c r="BQ45" i="5" s="1"/>
  <c r="AM42" i="5"/>
  <c r="BQ42" i="5" s="1"/>
  <c r="AM40" i="5"/>
  <c r="BQ40" i="5" s="1"/>
  <c r="AM39" i="5"/>
  <c r="BQ39" i="5" s="1"/>
  <c r="AM32" i="5"/>
  <c r="BQ32" i="5" s="1"/>
  <c r="AM31" i="5"/>
  <c r="BQ31" i="5" s="1"/>
  <c r="AM29" i="5"/>
  <c r="BQ29" i="5" s="1"/>
  <c r="AM21" i="5"/>
  <c r="BQ21" i="5" s="1"/>
  <c r="AM18" i="5"/>
  <c r="BQ18" i="5" s="1"/>
  <c r="BQ16" i="5"/>
  <c r="BQ13" i="5"/>
  <c r="AM10" i="5"/>
  <c r="BQ10" i="5" s="1"/>
  <c r="AM5" i="5"/>
  <c r="BQ5" i="5" s="1"/>
  <c r="D27" i="33" l="1"/>
  <c r="D6" i="33"/>
  <c r="G14" i="26" l="1"/>
  <c r="G13" i="26"/>
  <c r="G12" i="26"/>
  <c r="G11" i="26"/>
  <c r="G9" i="26"/>
  <c r="G8" i="26"/>
  <c r="G7" i="26"/>
  <c r="G6" i="26"/>
  <c r="G5" i="26"/>
  <c r="G4" i="26"/>
  <c r="G3" i="26"/>
  <c r="G10" i="26"/>
  <c r="D14" i="33" l="1"/>
  <c r="D30" i="33"/>
  <c r="D22" i="33"/>
  <c r="D21" i="33" s="1"/>
  <c r="D28" i="33" l="1"/>
  <c r="D8" i="33"/>
  <c r="D9" i="33"/>
  <c r="D10" i="33"/>
  <c r="D11" i="33"/>
  <c r="D12" i="33"/>
  <c r="D13" i="33"/>
  <c r="D18" i="33"/>
  <c r="D19" i="33"/>
  <c r="D20" i="33"/>
  <c r="D24" i="33"/>
  <c r="D25" i="33"/>
  <c r="D31" i="33"/>
  <c r="D29" i="33" s="1"/>
  <c r="D33" i="33"/>
  <c r="D32" i="33" s="1"/>
  <c r="D36" i="33"/>
  <c r="D37" i="33"/>
  <c r="D39" i="33"/>
  <c r="D40" i="33"/>
  <c r="D38" i="33" l="1"/>
  <c r="D17" i="33"/>
  <c r="D16" i="33" s="1"/>
  <c r="D15" i="33" s="1"/>
  <c r="D5" i="33" s="1"/>
  <c r="D7" i="33"/>
  <c r="D23" i="33"/>
  <c r="D35" i="33"/>
  <c r="D34" i="33" s="1"/>
  <c r="D26" i="33"/>
  <c r="S52" i="14"/>
  <c r="S53" i="14"/>
  <c r="S54" i="14"/>
  <c r="S55" i="14"/>
  <c r="S56" i="14"/>
  <c r="S57" i="14"/>
  <c r="S58" i="14"/>
  <c r="S59" i="14"/>
  <c r="S60" i="14"/>
  <c r="S61" i="14"/>
  <c r="S62" i="14"/>
  <c r="S63" i="14"/>
  <c r="S64" i="14"/>
  <c r="S65" i="14"/>
  <c r="S66" i="14"/>
  <c r="S67" i="14"/>
  <c r="S68" i="14"/>
  <c r="S69" i="14"/>
  <c r="S70" i="14"/>
  <c r="R51" i="14"/>
  <c r="R52" i="14"/>
  <c r="R53" i="14"/>
  <c r="R54" i="14"/>
  <c r="R55" i="14"/>
  <c r="R56" i="14"/>
  <c r="R57" i="14"/>
  <c r="R58" i="14"/>
  <c r="R59" i="14"/>
  <c r="R60" i="14"/>
  <c r="R61" i="14"/>
  <c r="R62" i="14"/>
  <c r="R63" i="14"/>
  <c r="R64" i="14"/>
  <c r="R65" i="14"/>
  <c r="R66" i="14"/>
  <c r="R67" i="14"/>
  <c r="R68" i="14"/>
  <c r="R69" i="14"/>
  <c r="R70" i="14"/>
  <c r="Q51" i="14"/>
  <c r="Q52" i="14"/>
  <c r="Q53" i="14"/>
  <c r="Q54" i="14"/>
  <c r="Q55" i="14"/>
  <c r="Q56" i="14"/>
  <c r="Q57" i="14"/>
  <c r="Q58" i="14"/>
  <c r="Q59" i="14"/>
  <c r="Q60" i="14"/>
  <c r="Q61" i="14"/>
  <c r="Q62" i="14"/>
  <c r="Q63" i="14"/>
  <c r="Q64" i="14"/>
  <c r="Q65" i="14"/>
  <c r="Q66" i="14"/>
  <c r="Q67" i="14"/>
  <c r="Q68" i="14"/>
  <c r="Q69" i="14"/>
  <c r="Q70" i="14"/>
  <c r="T35" i="14"/>
  <c r="S35" i="14"/>
  <c r="R35" i="14"/>
  <c r="S7" i="14"/>
  <c r="S8" i="14"/>
  <c r="S9" i="14"/>
  <c r="S10" i="14"/>
  <c r="S11" i="14"/>
  <c r="S12" i="14"/>
  <c r="S13" i="14"/>
  <c r="S14" i="14"/>
  <c r="S15" i="14"/>
  <c r="S16" i="14"/>
  <c r="S17" i="14"/>
  <c r="S18" i="14"/>
  <c r="S19" i="14"/>
  <c r="S21" i="14"/>
  <c r="S22" i="14"/>
  <c r="S23" i="14"/>
  <c r="S24" i="14"/>
  <c r="S25" i="14"/>
  <c r="S26" i="14"/>
  <c r="S27" i="14"/>
  <c r="S28" i="14"/>
  <c r="S29" i="14"/>
  <c r="S30" i="14"/>
  <c r="S31" i="14"/>
  <c r="S32" i="14"/>
  <c r="S33" i="14"/>
  <c r="S34" i="14"/>
  <c r="S36" i="14"/>
  <c r="S37" i="14"/>
  <c r="S38" i="14"/>
  <c r="S39" i="14"/>
  <c r="S40" i="14"/>
  <c r="S41" i="14"/>
  <c r="S42" i="14"/>
  <c r="S43" i="14"/>
  <c r="S44" i="14"/>
  <c r="S45" i="14"/>
  <c r="S46" i="14"/>
  <c r="S47" i="14"/>
  <c r="S48" i="14"/>
  <c r="S49" i="14"/>
  <c r="S50" i="14"/>
  <c r="S51" i="14"/>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6" i="14"/>
  <c r="R37" i="14"/>
  <c r="R38" i="14"/>
  <c r="R39" i="14"/>
  <c r="R40" i="14"/>
  <c r="R41" i="14"/>
  <c r="R42" i="14"/>
  <c r="R43" i="14"/>
  <c r="R44" i="14"/>
  <c r="R45" i="14"/>
  <c r="R46" i="14"/>
  <c r="R47" i="14"/>
  <c r="R48" i="14"/>
  <c r="R49" i="14"/>
  <c r="R50" i="14"/>
  <c r="Q35" i="14"/>
  <c r="G3" i="28"/>
  <c r="G4" i="28"/>
  <c r="G5" i="28"/>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I3" i="28"/>
  <c r="I4" i="28"/>
  <c r="I5"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J3" i="28"/>
  <c r="J4"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K3" i="28"/>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L3" i="28"/>
  <c r="L6" i="28"/>
  <c r="L10" i="28"/>
  <c r="L12" i="28"/>
  <c r="L14" i="28"/>
  <c r="L21" i="28"/>
  <c r="L23" i="28"/>
  <c r="L24" i="28"/>
  <c r="L31" i="28"/>
  <c r="L32" i="28"/>
  <c r="L34" i="28"/>
  <c r="L37" i="28"/>
  <c r="L38" i="28"/>
  <c r="L39" i="28"/>
  <c r="L43" i="28"/>
  <c r="L52" i="28"/>
  <c r="L53" i="28"/>
  <c r="J2" i="28"/>
  <c r="H2" i="28"/>
  <c r="K2" i="28"/>
  <c r="I2" i="28"/>
  <c r="G2" i="28"/>
  <c r="F3" i="28"/>
  <c r="F4" i="28"/>
  <c r="F5" i="28"/>
  <c r="F6" i="28"/>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E3" i="28"/>
  <c r="E4" i="28"/>
  <c r="E5" i="28"/>
  <c r="E6" i="28"/>
  <c r="E7"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F2" i="28"/>
  <c r="E2" i="28"/>
  <c r="O77" i="29" l="1"/>
  <c r="P77" i="29"/>
  <c r="Q77" i="29"/>
  <c r="R77" i="29"/>
  <c r="O78" i="29"/>
  <c r="P78" i="29"/>
  <c r="Q78" i="29"/>
  <c r="R78" i="29"/>
  <c r="O79" i="29"/>
  <c r="P79" i="29"/>
  <c r="Q79" i="29"/>
  <c r="R79" i="29"/>
  <c r="N78" i="29"/>
  <c r="N79" i="29"/>
  <c r="N77" i="29"/>
  <c r="O69" i="29"/>
  <c r="P69" i="29"/>
  <c r="Q69" i="29"/>
  <c r="R69" i="29"/>
  <c r="O70" i="29"/>
  <c r="P70" i="29"/>
  <c r="Q70" i="29"/>
  <c r="R70" i="29"/>
  <c r="O71" i="29"/>
  <c r="P71" i="29"/>
  <c r="Q71" i="29"/>
  <c r="R71" i="29"/>
  <c r="O72" i="29"/>
  <c r="P72" i="29"/>
  <c r="Q72" i="29"/>
  <c r="R72" i="29"/>
  <c r="O73" i="29"/>
  <c r="P73" i="29"/>
  <c r="Q73" i="29"/>
  <c r="R73" i="29"/>
  <c r="O74" i="29"/>
  <c r="P74" i="29"/>
  <c r="Q74" i="29"/>
  <c r="R74" i="29"/>
  <c r="O75" i="29"/>
  <c r="P75" i="29"/>
  <c r="Q75" i="29"/>
  <c r="R75" i="29"/>
  <c r="N70" i="29"/>
  <c r="N71" i="29"/>
  <c r="N72" i="29"/>
  <c r="N73" i="29"/>
  <c r="N74" i="29"/>
  <c r="N75" i="29"/>
  <c r="N69" i="29"/>
  <c r="O67" i="29"/>
  <c r="P67" i="29"/>
  <c r="Q67" i="29"/>
  <c r="R67" i="29"/>
  <c r="N67" i="29"/>
  <c r="O58" i="29"/>
  <c r="P58" i="29"/>
  <c r="Q58" i="29"/>
  <c r="R58" i="29"/>
  <c r="O59" i="29"/>
  <c r="P59" i="29"/>
  <c r="Q59" i="29"/>
  <c r="R59" i="29"/>
  <c r="O60" i="29"/>
  <c r="P60" i="29"/>
  <c r="Q60" i="29"/>
  <c r="R60" i="29"/>
  <c r="O61" i="29"/>
  <c r="P61" i="29"/>
  <c r="Q61" i="29"/>
  <c r="R61" i="29"/>
  <c r="O62" i="29"/>
  <c r="P62" i="29"/>
  <c r="Q62" i="29"/>
  <c r="R62" i="29"/>
  <c r="O63" i="29"/>
  <c r="P63" i="29"/>
  <c r="Q63" i="29"/>
  <c r="R63" i="29"/>
  <c r="O64" i="29"/>
  <c r="P64" i="29"/>
  <c r="Q64" i="29"/>
  <c r="R64" i="29"/>
  <c r="O65" i="29"/>
  <c r="P65" i="29"/>
  <c r="Q65" i="29"/>
  <c r="R65" i="29"/>
  <c r="N59" i="29"/>
  <c r="N60" i="29"/>
  <c r="N61" i="29"/>
  <c r="N62" i="29"/>
  <c r="N63" i="29"/>
  <c r="N64" i="29"/>
  <c r="N65" i="29"/>
  <c r="N58" i="29"/>
  <c r="O51" i="29"/>
  <c r="P51" i="29"/>
  <c r="Q51" i="29"/>
  <c r="R51" i="29"/>
  <c r="O52" i="29"/>
  <c r="P52" i="29"/>
  <c r="Q52" i="29"/>
  <c r="R52" i="29"/>
  <c r="O53" i="29"/>
  <c r="P53" i="29"/>
  <c r="Q53" i="29"/>
  <c r="R53" i="29"/>
  <c r="O54" i="29"/>
  <c r="P54" i="29"/>
  <c r="Q54" i="29"/>
  <c r="R54" i="29"/>
  <c r="O55" i="29"/>
  <c r="P55" i="29"/>
  <c r="Q55" i="29"/>
  <c r="R55" i="29"/>
  <c r="O56" i="29"/>
  <c r="P56" i="29"/>
  <c r="Q56" i="29"/>
  <c r="R56" i="29"/>
  <c r="N53" i="29"/>
  <c r="N54" i="29"/>
  <c r="N55" i="29"/>
  <c r="N56" i="29"/>
  <c r="N51" i="29"/>
  <c r="N52" i="29"/>
  <c r="O44" i="29"/>
  <c r="P44" i="29"/>
  <c r="Q44" i="29"/>
  <c r="R44" i="29"/>
  <c r="O45" i="29"/>
  <c r="P45" i="29"/>
  <c r="Q45" i="29"/>
  <c r="R45" i="29"/>
  <c r="O46" i="29"/>
  <c r="P46" i="29"/>
  <c r="Q46" i="29"/>
  <c r="R46" i="29"/>
  <c r="O47" i="29"/>
  <c r="P47" i="29"/>
  <c r="Q47" i="29"/>
  <c r="R47" i="29"/>
  <c r="O48" i="29"/>
  <c r="P48" i="29"/>
  <c r="Q48" i="29"/>
  <c r="R48" i="29"/>
  <c r="O49" i="29"/>
  <c r="P49" i="29"/>
  <c r="Q49" i="29"/>
  <c r="R49" i="29"/>
  <c r="N45" i="29"/>
  <c r="N46" i="29"/>
  <c r="N47" i="29"/>
  <c r="N48" i="29"/>
  <c r="N49" i="29"/>
  <c r="N44" i="29"/>
  <c r="O38" i="29"/>
  <c r="P38" i="29"/>
  <c r="Q38" i="29"/>
  <c r="R38" i="29"/>
  <c r="O39" i="29"/>
  <c r="P39" i="29"/>
  <c r="Q39" i="29"/>
  <c r="R39" i="29"/>
  <c r="O40" i="29"/>
  <c r="P40" i="29"/>
  <c r="Q40" i="29"/>
  <c r="R40" i="29"/>
  <c r="O41" i="29"/>
  <c r="P41" i="29"/>
  <c r="Q41" i="29"/>
  <c r="R41" i="29"/>
  <c r="O42" i="29"/>
  <c r="P42" i="29"/>
  <c r="Q42" i="29"/>
  <c r="R42" i="29"/>
  <c r="N39" i="29"/>
  <c r="N40" i="29"/>
  <c r="N41" i="29"/>
  <c r="N42" i="29"/>
  <c r="N38" i="29"/>
  <c r="O32" i="29"/>
  <c r="P32" i="29"/>
  <c r="Q32" i="29"/>
  <c r="R32" i="29"/>
  <c r="O33" i="29"/>
  <c r="P33" i="29"/>
  <c r="Q33" i="29"/>
  <c r="R33" i="29"/>
  <c r="O34" i="29"/>
  <c r="P34" i="29"/>
  <c r="Q34" i="29"/>
  <c r="R34" i="29"/>
  <c r="O35" i="29"/>
  <c r="P35" i="29"/>
  <c r="Q35" i="29"/>
  <c r="R35" i="29"/>
  <c r="O36" i="29"/>
  <c r="P36" i="29"/>
  <c r="Q36" i="29"/>
  <c r="R36" i="29"/>
  <c r="N33" i="29"/>
  <c r="N34" i="29"/>
  <c r="N35" i="29"/>
  <c r="N36" i="29"/>
  <c r="N32" i="29"/>
  <c r="R24" i="29"/>
  <c r="R25" i="29"/>
  <c r="R26" i="29"/>
  <c r="R27" i="29"/>
  <c r="R28" i="29"/>
  <c r="R29" i="29"/>
  <c r="R30" i="29"/>
  <c r="N24" i="29"/>
  <c r="O24" i="29"/>
  <c r="P24" i="29"/>
  <c r="N25" i="29"/>
  <c r="O25" i="29"/>
  <c r="P25" i="29"/>
  <c r="N26" i="29"/>
  <c r="O26" i="29"/>
  <c r="P26" i="29"/>
  <c r="N27" i="29"/>
  <c r="O27" i="29"/>
  <c r="P27" i="29"/>
  <c r="N28" i="29"/>
  <c r="O28" i="29"/>
  <c r="P28" i="29"/>
  <c r="N29" i="29"/>
  <c r="O29" i="29"/>
  <c r="P29" i="29"/>
  <c r="N30" i="29"/>
  <c r="O30" i="29"/>
  <c r="P30" i="29"/>
  <c r="Q25" i="29"/>
  <c r="Q26" i="29"/>
  <c r="Q27" i="29"/>
  <c r="Q28" i="29"/>
  <c r="Q29" i="29"/>
  <c r="Q30" i="29"/>
  <c r="Q24" i="29"/>
  <c r="N22" i="29"/>
  <c r="O22" i="29"/>
  <c r="P22" i="29"/>
  <c r="Q22" i="29"/>
  <c r="R22" i="29"/>
  <c r="N21" i="29"/>
  <c r="O21" i="29"/>
  <c r="P21" i="29"/>
  <c r="Q21" i="29"/>
  <c r="R21" i="29"/>
  <c r="N29" i="6" l="1"/>
  <c r="N28" i="6"/>
  <c r="N27" i="6"/>
  <c r="N26" i="6"/>
  <c r="M29" i="6"/>
  <c r="M28" i="6"/>
  <c r="M27" i="6"/>
  <c r="M26" i="6"/>
  <c r="F30" i="6"/>
  <c r="F28" i="6"/>
  <c r="F27" i="6"/>
  <c r="F26" i="6"/>
  <c r="E30" i="6"/>
  <c r="E29" i="6"/>
  <c r="E28" i="6"/>
  <c r="E27" i="6"/>
  <c r="E26" i="6"/>
  <c r="Q23" i="18"/>
  <c r="Q22" i="18"/>
  <c r="Q21" i="18"/>
  <c r="Q20" i="18"/>
  <c r="P23" i="18"/>
  <c r="P22" i="18"/>
  <c r="P21" i="18"/>
  <c r="P20" i="18"/>
  <c r="I24" i="18"/>
  <c r="I23" i="18"/>
  <c r="I22" i="18"/>
  <c r="I21" i="18"/>
  <c r="I20" i="18"/>
  <c r="H23" i="18"/>
  <c r="H22" i="18"/>
  <c r="H21" i="18"/>
  <c r="H20" i="18"/>
  <c r="O17" i="18"/>
  <c r="K17" i="18"/>
  <c r="G17" i="18"/>
  <c r="Q15" i="18"/>
  <c r="Q14" i="18"/>
  <c r="N15" i="18"/>
  <c r="N14" i="18"/>
  <c r="J15" i="18"/>
  <c r="J14" i="18"/>
  <c r="H14" i="18"/>
  <c r="F14" i="18"/>
  <c r="R10" i="18"/>
  <c r="P10" i="18"/>
  <c r="M10" i="18"/>
  <c r="J10" i="18"/>
  <c r="Q27" i="8"/>
  <c r="Q26" i="8"/>
  <c r="Q25" i="8"/>
  <c r="Q24" i="8"/>
  <c r="P27" i="8"/>
  <c r="P26" i="8"/>
  <c r="P25" i="8"/>
  <c r="P24" i="8"/>
  <c r="I28" i="8"/>
  <c r="I26" i="8"/>
  <c r="I25" i="8"/>
  <c r="I24" i="8"/>
  <c r="H28" i="8"/>
  <c r="H27" i="8"/>
  <c r="H26" i="8"/>
  <c r="H25" i="8"/>
  <c r="H24" i="8"/>
  <c r="Q21" i="8"/>
  <c r="M21" i="8"/>
  <c r="G21" i="8"/>
  <c r="Q19" i="8"/>
  <c r="Q18" i="8"/>
  <c r="N19" i="8"/>
  <c r="N18" i="8"/>
  <c r="J19" i="8"/>
  <c r="J18" i="8"/>
  <c r="H18" i="8"/>
  <c r="F18" i="8"/>
  <c r="P15" i="8"/>
  <c r="P14" i="8"/>
  <c r="J15" i="8"/>
  <c r="J14" i="8"/>
  <c r="I12" i="8"/>
  <c r="I10" i="8"/>
  <c r="D69" i="6"/>
  <c r="O23" i="6"/>
  <c r="M23" i="6"/>
  <c r="H23" i="6"/>
  <c r="N21" i="6"/>
  <c r="N20" i="6"/>
  <c r="K21" i="6"/>
  <c r="K20" i="6"/>
  <c r="G21" i="6"/>
  <c r="G20" i="6"/>
  <c r="E20" i="6"/>
  <c r="C20" i="6"/>
  <c r="F16" i="6"/>
  <c r="O14" i="6"/>
  <c r="M14" i="6"/>
  <c r="J14" i="6"/>
  <c r="F14" i="6"/>
  <c r="F12" i="6"/>
  <c r="F10" i="6"/>
  <c r="F8" i="6"/>
  <c r="I18" i="20"/>
  <c r="I12" i="20"/>
  <c r="I10" i="20"/>
  <c r="I8" i="20"/>
  <c r="P30" i="20"/>
  <c r="K30" i="20"/>
  <c r="F30" i="20"/>
  <c r="Q23" i="20"/>
  <c r="H23" i="20"/>
  <c r="Q21" i="20"/>
  <c r="Q20" i="20"/>
  <c r="N21" i="20"/>
  <c r="N20" i="20"/>
  <c r="J21" i="20"/>
  <c r="J20" i="20"/>
  <c r="H20" i="20"/>
  <c r="F20" i="20"/>
  <c r="P26" i="20"/>
  <c r="J26" i="20"/>
  <c r="E26" i="20"/>
  <c r="L36" i="20"/>
  <c r="K36" i="20"/>
  <c r="J36" i="20"/>
  <c r="I36" i="20"/>
  <c r="H36" i="20"/>
  <c r="S14" i="20"/>
  <c r="Q14" i="20"/>
  <c r="L14" i="20"/>
  <c r="I14" i="20"/>
  <c r="Q8" i="29"/>
  <c r="Q4" i="29"/>
  <c r="Q5" i="29" s="1"/>
  <c r="R4" i="29"/>
  <c r="R5" i="29" s="1"/>
  <c r="N7" i="29"/>
  <c r="O7" i="29"/>
  <c r="P7" i="29"/>
  <c r="Q7" i="29"/>
  <c r="R7" i="29"/>
  <c r="N8" i="29"/>
  <c r="O8" i="29"/>
  <c r="P8" i="29"/>
  <c r="R8" i="29"/>
  <c r="N9" i="29"/>
  <c r="O9" i="29"/>
  <c r="P9" i="29"/>
  <c r="Q9" i="29"/>
  <c r="R9" i="29"/>
  <c r="N10" i="29"/>
  <c r="O10" i="29"/>
  <c r="P10" i="29"/>
  <c r="Q10" i="29"/>
  <c r="R10" i="29"/>
  <c r="N11" i="29"/>
  <c r="O11" i="29"/>
  <c r="P11" i="29"/>
  <c r="Q11" i="29"/>
  <c r="R11" i="29"/>
  <c r="N12" i="29"/>
  <c r="O12" i="29"/>
  <c r="P12" i="29"/>
  <c r="Q12" i="29"/>
  <c r="R12" i="29"/>
  <c r="N13" i="29"/>
  <c r="O13" i="29"/>
  <c r="P13" i="29"/>
  <c r="Q13" i="29"/>
  <c r="R13" i="29"/>
  <c r="N14" i="29"/>
  <c r="O14" i="29"/>
  <c r="P14" i="29"/>
  <c r="Q14" i="29"/>
  <c r="R14" i="29"/>
  <c r="N15" i="29"/>
  <c r="O15" i="29"/>
  <c r="P15" i="29"/>
  <c r="Q15" i="29"/>
  <c r="R15" i="29"/>
  <c r="N16" i="29"/>
  <c r="O16" i="29"/>
  <c r="P16" i="29"/>
  <c r="Q16" i="29"/>
  <c r="R16" i="29"/>
  <c r="N17" i="29"/>
  <c r="O17" i="29"/>
  <c r="P17" i="29"/>
  <c r="Q17" i="29"/>
  <c r="R17" i="29"/>
  <c r="N18" i="29"/>
  <c r="O18" i="29"/>
  <c r="P18" i="29"/>
  <c r="Q18" i="29"/>
  <c r="R18" i="29"/>
  <c r="N19" i="29"/>
  <c r="O19" i="29"/>
  <c r="P19" i="29"/>
  <c r="Q19" i="29"/>
  <c r="R19" i="29"/>
  <c r="N20" i="29"/>
  <c r="O20" i="29"/>
  <c r="P20" i="29"/>
  <c r="Q20" i="29"/>
  <c r="R20" i="29"/>
  <c r="N68" i="29"/>
  <c r="P68" i="29"/>
  <c r="Q68" i="29"/>
  <c r="R68" i="29"/>
  <c r="O68" i="29"/>
  <c r="R6" i="29"/>
  <c r="Q6" i="29"/>
  <c r="P6" i="29"/>
  <c r="O6" i="29"/>
  <c r="N6" i="29"/>
  <c r="P4" i="29"/>
  <c r="P5" i="29" s="1"/>
  <c r="O4" i="29"/>
  <c r="O5" i="29" s="1"/>
  <c r="N4" i="29"/>
  <c r="N5" i="29" s="1"/>
  <c r="B66" i="28"/>
  <c r="F5" i="25"/>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6" i="14"/>
  <c r="T37" i="14"/>
  <c r="T38" i="14"/>
  <c r="T39" i="14"/>
  <c r="T40" i="14"/>
  <c r="T41" i="14"/>
  <c r="T42" i="14"/>
  <c r="T43" i="14"/>
  <c r="T44" i="14"/>
  <c r="T45" i="14"/>
  <c r="T46" i="14"/>
  <c r="T47" i="14"/>
  <c r="T48" i="14"/>
  <c r="T49" i="14"/>
  <c r="T50" i="14"/>
  <c r="T51" i="14"/>
  <c r="T52" i="14"/>
  <c r="Z75" i="14"/>
  <c r="X74" i="14"/>
  <c r="T6" i="14"/>
  <c r="S6" i="14"/>
  <c r="S72" i="14" s="1"/>
  <c r="R6" i="14"/>
  <c r="R72" i="14" s="1"/>
  <c r="V53" i="14"/>
  <c r="Q8" i="14"/>
  <c r="Q9" i="14"/>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6" i="14"/>
  <c r="Q37" i="14"/>
  <c r="Q38" i="14"/>
  <c r="Q39" i="14"/>
  <c r="Q40" i="14"/>
  <c r="Q41" i="14"/>
  <c r="Q42" i="14"/>
  <c r="Q43" i="14"/>
  <c r="Q44" i="14"/>
  <c r="Q45" i="14"/>
  <c r="Q46" i="14"/>
  <c r="Q47" i="14"/>
  <c r="Q48" i="14"/>
  <c r="Q49" i="14"/>
  <c r="Q50" i="14"/>
  <c r="Q7" i="14"/>
  <c r="Q6" i="14"/>
  <c r="L59" i="28"/>
  <c r="L22"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9" i="28"/>
  <c r="B10" i="28"/>
  <c r="B5" i="28"/>
  <c r="B6" i="28"/>
  <c r="B7" i="28"/>
  <c r="B8" i="28"/>
  <c r="B4" i="28"/>
  <c r="B3" i="28"/>
  <c r="B2" i="28"/>
  <c r="W22" i="16"/>
  <c r="L30" i="28"/>
  <c r="L25" i="28"/>
  <c r="BI6" i="5"/>
  <c r="G71" i="18" s="1"/>
  <c r="BI7" i="5"/>
  <c r="BI9" i="5"/>
  <c r="BI10" i="5"/>
  <c r="BI13" i="5"/>
  <c r="BI12" i="5"/>
  <c r="BI15" i="5"/>
  <c r="BI16" i="5"/>
  <c r="BI17" i="5"/>
  <c r="BI18" i="5"/>
  <c r="BI20" i="5"/>
  <c r="BI21" i="5"/>
  <c r="BI23" i="5"/>
  <c r="BI24" i="5"/>
  <c r="BI25" i="5"/>
  <c r="BI26" i="5"/>
  <c r="BI27" i="5"/>
  <c r="BI28" i="5"/>
  <c r="BI29" i="5"/>
  <c r="BI30" i="5"/>
  <c r="BI31" i="5"/>
  <c r="BI32" i="5"/>
  <c r="BI33" i="5"/>
  <c r="BI34" i="5"/>
  <c r="BI35" i="5"/>
  <c r="BI36" i="5"/>
  <c r="BI37" i="5"/>
  <c r="BI38" i="5"/>
  <c r="BI39" i="5"/>
  <c r="BI40" i="5"/>
  <c r="BI41" i="5"/>
  <c r="BI42" i="5"/>
  <c r="BI43" i="5"/>
  <c r="BI44" i="5"/>
  <c r="BI45" i="5"/>
  <c r="BI46" i="5"/>
  <c r="BI47" i="5"/>
  <c r="BI48" i="5"/>
  <c r="BI49" i="5"/>
  <c r="BI50" i="5"/>
  <c r="BI51" i="5"/>
  <c r="BI52" i="5"/>
  <c r="BI53" i="5"/>
  <c r="BI54" i="5"/>
  <c r="BI55" i="5"/>
  <c r="BI56" i="5"/>
  <c r="BI57" i="5"/>
  <c r="BI58" i="5"/>
  <c r="BI60" i="5"/>
  <c r="BI61" i="5"/>
  <c r="BI62" i="5"/>
  <c r="BI63" i="5"/>
  <c r="BI64" i="5"/>
  <c r="BI65" i="5"/>
  <c r="BI66" i="5"/>
  <c r="BI67" i="5"/>
  <c r="BI68" i="5"/>
  <c r="BI69" i="5"/>
  <c r="BI71" i="5"/>
  <c r="BI73" i="5"/>
  <c r="BI74" i="5"/>
  <c r="BI75" i="5"/>
  <c r="BI76" i="5"/>
  <c r="BI77" i="5"/>
  <c r="BI5" i="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23" i="25"/>
  <c r="A24" i="25"/>
  <c r="A25" i="25"/>
  <c r="A26" i="25"/>
  <c r="A22" i="25"/>
  <c r="A18" i="25"/>
  <c r="A19" i="25"/>
  <c r="A20" i="25"/>
  <c r="A21" i="25"/>
  <c r="A7" i="25"/>
  <c r="A8" i="25"/>
  <c r="A9" i="25"/>
  <c r="A10" i="25"/>
  <c r="A11" i="25"/>
  <c r="A12" i="25"/>
  <c r="A13" i="25"/>
  <c r="A14" i="25"/>
  <c r="A15" i="25"/>
  <c r="A16" i="25"/>
  <c r="C55" i="25"/>
  <c r="C56" i="25"/>
  <c r="C57" i="25"/>
  <c r="C58" i="25"/>
  <c r="C59" i="25"/>
  <c r="C60" i="25"/>
  <c r="C61" i="25"/>
  <c r="C62" i="25"/>
  <c r="C63" i="25"/>
  <c r="C64" i="25"/>
  <c r="C65" i="25"/>
  <c r="C66" i="25"/>
  <c r="C67" i="25"/>
  <c r="C68" i="25"/>
  <c r="C69" i="25"/>
  <c r="C70" i="25"/>
  <c r="L70" i="25"/>
  <c r="K70" i="25"/>
  <c r="J70" i="25"/>
  <c r="I70" i="25"/>
  <c r="H70" i="25"/>
  <c r="G70" i="25"/>
  <c r="F70" i="25"/>
  <c r="L69" i="25"/>
  <c r="K69" i="25"/>
  <c r="J69" i="25"/>
  <c r="I69" i="25"/>
  <c r="H69" i="25"/>
  <c r="G69" i="25"/>
  <c r="F69" i="25"/>
  <c r="L68" i="25"/>
  <c r="K68" i="25"/>
  <c r="J68" i="25"/>
  <c r="I68" i="25"/>
  <c r="H68" i="25"/>
  <c r="G68" i="25"/>
  <c r="F68" i="25"/>
  <c r="L67" i="25"/>
  <c r="K67" i="25"/>
  <c r="J67" i="25"/>
  <c r="I67" i="25"/>
  <c r="H67" i="25"/>
  <c r="G67" i="25"/>
  <c r="F67" i="25"/>
  <c r="L66" i="25"/>
  <c r="K66" i="25"/>
  <c r="J66" i="25"/>
  <c r="I66" i="25"/>
  <c r="H66" i="25"/>
  <c r="G66" i="25"/>
  <c r="F66" i="25"/>
  <c r="L65" i="25"/>
  <c r="K65" i="25"/>
  <c r="J65" i="25"/>
  <c r="I65" i="25"/>
  <c r="H65" i="25"/>
  <c r="G65" i="25"/>
  <c r="F65" i="25"/>
  <c r="L64" i="25"/>
  <c r="K64" i="25"/>
  <c r="J64" i="25"/>
  <c r="I64" i="25"/>
  <c r="H64" i="25"/>
  <c r="G64" i="25"/>
  <c r="F64" i="25"/>
  <c r="L63" i="25"/>
  <c r="K63" i="25"/>
  <c r="J63" i="25"/>
  <c r="I63" i="25"/>
  <c r="H63" i="25"/>
  <c r="G63" i="25"/>
  <c r="F63" i="25"/>
  <c r="L62" i="25"/>
  <c r="K62" i="25"/>
  <c r="J62" i="25"/>
  <c r="I62" i="25"/>
  <c r="H62" i="25"/>
  <c r="G62" i="25"/>
  <c r="F62" i="25"/>
  <c r="L61" i="25"/>
  <c r="K61" i="25"/>
  <c r="J61" i="25"/>
  <c r="I61" i="25"/>
  <c r="H61" i="25"/>
  <c r="G61" i="25"/>
  <c r="F61" i="25"/>
  <c r="L60" i="25"/>
  <c r="K60" i="25"/>
  <c r="J60" i="25"/>
  <c r="I60" i="25"/>
  <c r="H60" i="25"/>
  <c r="G60" i="25"/>
  <c r="F60" i="25"/>
  <c r="L59" i="25"/>
  <c r="K59" i="25"/>
  <c r="J59" i="25"/>
  <c r="I59" i="25"/>
  <c r="H59" i="25"/>
  <c r="G59" i="25"/>
  <c r="F59" i="25"/>
  <c r="L58" i="25"/>
  <c r="K58" i="25"/>
  <c r="J58" i="25"/>
  <c r="I58" i="25"/>
  <c r="H58" i="25"/>
  <c r="G58" i="25"/>
  <c r="F58" i="25"/>
  <c r="L57" i="25"/>
  <c r="K57" i="25"/>
  <c r="J57" i="25"/>
  <c r="I57" i="25"/>
  <c r="H57" i="25"/>
  <c r="G57" i="25"/>
  <c r="F57" i="25"/>
  <c r="L56" i="25"/>
  <c r="K56" i="25"/>
  <c r="J56" i="25"/>
  <c r="I56" i="25"/>
  <c r="H56" i="25"/>
  <c r="G56" i="25"/>
  <c r="F56" i="25"/>
  <c r="L55" i="25"/>
  <c r="K55" i="25"/>
  <c r="J55" i="25"/>
  <c r="I55" i="25"/>
  <c r="H55" i="25"/>
  <c r="G55" i="25"/>
  <c r="F55" i="25"/>
  <c r="L54" i="25"/>
  <c r="K54" i="25"/>
  <c r="J54" i="25"/>
  <c r="I54" i="25"/>
  <c r="H54" i="25"/>
  <c r="G54" i="25"/>
  <c r="F54" i="25"/>
  <c r="L53" i="25"/>
  <c r="K53" i="25"/>
  <c r="J53" i="25"/>
  <c r="I53" i="25"/>
  <c r="H53" i="25"/>
  <c r="G53" i="25"/>
  <c r="F53" i="25"/>
  <c r="L52" i="25"/>
  <c r="K52" i="25"/>
  <c r="J52" i="25"/>
  <c r="I52" i="25"/>
  <c r="H52" i="25"/>
  <c r="G52" i="25"/>
  <c r="F52" i="25"/>
  <c r="L51" i="25"/>
  <c r="K51" i="25"/>
  <c r="J51" i="25"/>
  <c r="I51" i="25"/>
  <c r="H51" i="25"/>
  <c r="G51" i="25"/>
  <c r="F51" i="25"/>
  <c r="L50" i="25"/>
  <c r="K50" i="25"/>
  <c r="J50" i="25"/>
  <c r="I50" i="25"/>
  <c r="H50" i="25"/>
  <c r="G50" i="25"/>
  <c r="F50" i="25"/>
  <c r="L49" i="25"/>
  <c r="K49" i="25"/>
  <c r="J49" i="25"/>
  <c r="I49" i="25"/>
  <c r="H49" i="25"/>
  <c r="G49" i="25"/>
  <c r="F49" i="25"/>
  <c r="L48" i="25"/>
  <c r="K48" i="25"/>
  <c r="J48" i="25"/>
  <c r="I48" i="25"/>
  <c r="H48" i="25"/>
  <c r="G48" i="25"/>
  <c r="F48" i="25"/>
  <c r="L47" i="25"/>
  <c r="K47" i="25"/>
  <c r="J47" i="25"/>
  <c r="I47" i="25"/>
  <c r="H47" i="25"/>
  <c r="G47" i="25"/>
  <c r="F47" i="25"/>
  <c r="L46" i="25"/>
  <c r="K46" i="25"/>
  <c r="J46" i="25"/>
  <c r="I46" i="25"/>
  <c r="H46" i="25"/>
  <c r="G46" i="25"/>
  <c r="F46" i="25"/>
  <c r="L45" i="25"/>
  <c r="K45" i="25"/>
  <c r="J45" i="25"/>
  <c r="I45" i="25"/>
  <c r="H45" i="25"/>
  <c r="G45" i="25"/>
  <c r="F45" i="25"/>
  <c r="L44" i="25"/>
  <c r="K44" i="25"/>
  <c r="J44" i="25"/>
  <c r="I44" i="25"/>
  <c r="H44" i="25"/>
  <c r="G44" i="25"/>
  <c r="F44" i="25"/>
  <c r="L43" i="25"/>
  <c r="K43" i="25"/>
  <c r="J43" i="25"/>
  <c r="I43" i="25"/>
  <c r="H43" i="25"/>
  <c r="G43" i="25"/>
  <c r="F43" i="25"/>
  <c r="L42" i="25"/>
  <c r="K42" i="25"/>
  <c r="J42" i="25"/>
  <c r="I42" i="25"/>
  <c r="H42" i="25"/>
  <c r="G42" i="25"/>
  <c r="F42" i="25"/>
  <c r="L41" i="25"/>
  <c r="K41" i="25"/>
  <c r="J41" i="25"/>
  <c r="I41" i="25"/>
  <c r="H41" i="25"/>
  <c r="G41" i="25"/>
  <c r="F41" i="25"/>
  <c r="L40" i="25"/>
  <c r="K40" i="25"/>
  <c r="J40" i="25"/>
  <c r="I40" i="25"/>
  <c r="H40" i="25"/>
  <c r="G40" i="25"/>
  <c r="F40" i="25"/>
  <c r="L39" i="25"/>
  <c r="K39" i="25"/>
  <c r="J39" i="25"/>
  <c r="I39" i="25"/>
  <c r="H39" i="25"/>
  <c r="G39" i="25"/>
  <c r="F39" i="25"/>
  <c r="L38" i="25"/>
  <c r="K38" i="25"/>
  <c r="J38" i="25"/>
  <c r="I38" i="25"/>
  <c r="H38" i="25"/>
  <c r="G38" i="25"/>
  <c r="F38" i="25"/>
  <c r="L37" i="25"/>
  <c r="K37" i="25"/>
  <c r="J37" i="25"/>
  <c r="I37" i="25"/>
  <c r="H37" i="25"/>
  <c r="G37" i="25"/>
  <c r="F37" i="25"/>
  <c r="L36" i="25"/>
  <c r="K36" i="25"/>
  <c r="J36" i="25"/>
  <c r="I36" i="25"/>
  <c r="H36" i="25"/>
  <c r="G36" i="25"/>
  <c r="F36" i="25"/>
  <c r="L35" i="25"/>
  <c r="K35" i="25"/>
  <c r="J35" i="25"/>
  <c r="I35" i="25"/>
  <c r="H35" i="25"/>
  <c r="G35" i="25"/>
  <c r="F35" i="25"/>
  <c r="L34" i="25"/>
  <c r="K34" i="25"/>
  <c r="J34" i="25"/>
  <c r="I34" i="25"/>
  <c r="H34" i="25"/>
  <c r="G34" i="25"/>
  <c r="F34" i="25"/>
  <c r="L33" i="25"/>
  <c r="K33" i="25"/>
  <c r="J33" i="25"/>
  <c r="I33" i="25"/>
  <c r="H33" i="25"/>
  <c r="G33" i="25"/>
  <c r="F33" i="25"/>
  <c r="L32" i="25"/>
  <c r="K32" i="25"/>
  <c r="J32" i="25"/>
  <c r="I32" i="25"/>
  <c r="H32" i="25"/>
  <c r="G32" i="25"/>
  <c r="F32" i="25"/>
  <c r="L31" i="25"/>
  <c r="K31" i="25"/>
  <c r="J31" i="25"/>
  <c r="I31" i="25"/>
  <c r="H31" i="25"/>
  <c r="G31" i="25"/>
  <c r="F31" i="25"/>
  <c r="L30" i="25"/>
  <c r="K30" i="25"/>
  <c r="J30" i="25"/>
  <c r="I30" i="25"/>
  <c r="H30" i="25"/>
  <c r="G30" i="25"/>
  <c r="F30" i="25"/>
  <c r="L29" i="25"/>
  <c r="K29" i="25"/>
  <c r="J29" i="25"/>
  <c r="I29" i="25"/>
  <c r="H29" i="25"/>
  <c r="G29" i="25"/>
  <c r="F29" i="25"/>
  <c r="L28" i="25"/>
  <c r="K28" i="25"/>
  <c r="J28" i="25"/>
  <c r="I28" i="25"/>
  <c r="H28" i="25"/>
  <c r="G28" i="25"/>
  <c r="F28" i="25"/>
  <c r="L27" i="25"/>
  <c r="K27" i="25"/>
  <c r="J27" i="25"/>
  <c r="I27" i="25"/>
  <c r="H27" i="25"/>
  <c r="G27" i="25"/>
  <c r="F27" i="25"/>
  <c r="L26" i="25"/>
  <c r="K26" i="25"/>
  <c r="J26" i="25"/>
  <c r="I26" i="25"/>
  <c r="H26" i="25"/>
  <c r="G26" i="25"/>
  <c r="F26" i="25"/>
  <c r="L25" i="25"/>
  <c r="K25" i="25"/>
  <c r="J25" i="25"/>
  <c r="I25" i="25"/>
  <c r="H25" i="25"/>
  <c r="G25" i="25"/>
  <c r="F25" i="25"/>
  <c r="L24" i="25"/>
  <c r="K24" i="25"/>
  <c r="J24" i="25"/>
  <c r="I24" i="25"/>
  <c r="H24" i="25"/>
  <c r="G24" i="25"/>
  <c r="F24" i="25"/>
  <c r="L23" i="25"/>
  <c r="K23" i="25"/>
  <c r="J23" i="25"/>
  <c r="I23" i="25"/>
  <c r="H23" i="25"/>
  <c r="G23" i="25"/>
  <c r="F23" i="25"/>
  <c r="L22" i="25"/>
  <c r="K22" i="25"/>
  <c r="J22" i="25"/>
  <c r="I22" i="25"/>
  <c r="H22" i="25"/>
  <c r="G22" i="25"/>
  <c r="F22" i="25"/>
  <c r="L21" i="25"/>
  <c r="K21" i="25"/>
  <c r="J21" i="25"/>
  <c r="I21" i="25"/>
  <c r="H21" i="25"/>
  <c r="G21" i="25"/>
  <c r="F21" i="25"/>
  <c r="L20" i="25"/>
  <c r="K20" i="25"/>
  <c r="J20" i="25"/>
  <c r="I20" i="25"/>
  <c r="H20" i="25"/>
  <c r="G20" i="25"/>
  <c r="F20" i="25"/>
  <c r="L19" i="25"/>
  <c r="K19" i="25"/>
  <c r="J19" i="25"/>
  <c r="I19" i="25"/>
  <c r="H19" i="25"/>
  <c r="G19" i="25"/>
  <c r="F19" i="25"/>
  <c r="L18" i="25"/>
  <c r="K18" i="25"/>
  <c r="J18" i="25"/>
  <c r="I18" i="25"/>
  <c r="H18" i="25"/>
  <c r="G18" i="25"/>
  <c r="F18" i="25"/>
  <c r="L17" i="25"/>
  <c r="K17" i="25"/>
  <c r="J17" i="25"/>
  <c r="I17" i="25"/>
  <c r="H17" i="25"/>
  <c r="G17" i="25"/>
  <c r="F17" i="25"/>
  <c r="L16" i="25"/>
  <c r="K16" i="25"/>
  <c r="J16" i="25"/>
  <c r="I16" i="25"/>
  <c r="H16" i="25"/>
  <c r="G16" i="25"/>
  <c r="F16" i="25"/>
  <c r="L15" i="25"/>
  <c r="K15" i="25"/>
  <c r="J15" i="25"/>
  <c r="I15" i="25"/>
  <c r="H15" i="25"/>
  <c r="G15" i="25"/>
  <c r="F15" i="25"/>
  <c r="L14" i="25"/>
  <c r="K14" i="25"/>
  <c r="J14" i="25"/>
  <c r="I14" i="25"/>
  <c r="H14" i="25"/>
  <c r="G14" i="25"/>
  <c r="F14" i="25"/>
  <c r="L13" i="25"/>
  <c r="K13" i="25"/>
  <c r="J13" i="25"/>
  <c r="I13" i="25"/>
  <c r="H13" i="25"/>
  <c r="G13" i="25"/>
  <c r="F13" i="25"/>
  <c r="L12" i="25"/>
  <c r="K12" i="25"/>
  <c r="J12" i="25"/>
  <c r="I12" i="25"/>
  <c r="H12" i="25"/>
  <c r="G12" i="25"/>
  <c r="F12" i="25"/>
  <c r="L11" i="25"/>
  <c r="K11" i="25"/>
  <c r="J11" i="25"/>
  <c r="I11" i="25"/>
  <c r="H11" i="25"/>
  <c r="G11" i="25"/>
  <c r="F11" i="25"/>
  <c r="L10" i="25"/>
  <c r="K10" i="25"/>
  <c r="J10" i="25"/>
  <c r="I10" i="25"/>
  <c r="H10" i="25"/>
  <c r="G10" i="25"/>
  <c r="F10" i="25"/>
  <c r="L9" i="25"/>
  <c r="K9" i="25"/>
  <c r="J9" i="25"/>
  <c r="I9" i="25"/>
  <c r="H9" i="25"/>
  <c r="G9" i="25"/>
  <c r="F9" i="25"/>
  <c r="L8" i="25"/>
  <c r="K8" i="25"/>
  <c r="J8" i="25"/>
  <c r="I8" i="25"/>
  <c r="H8" i="25"/>
  <c r="G8" i="25"/>
  <c r="F8" i="25"/>
  <c r="L7" i="25"/>
  <c r="K7" i="25"/>
  <c r="J7" i="25"/>
  <c r="I7" i="25"/>
  <c r="H7" i="25"/>
  <c r="G7" i="25"/>
  <c r="F7" i="25"/>
  <c r="L6" i="25"/>
  <c r="K6" i="25"/>
  <c r="J6" i="25"/>
  <c r="I6" i="25"/>
  <c r="H6" i="25"/>
  <c r="G6" i="25"/>
  <c r="F6" i="25"/>
  <c r="L5" i="25"/>
  <c r="K5" i="25"/>
  <c r="J5" i="25"/>
  <c r="I5" i="25"/>
  <c r="H5" i="25"/>
  <c r="G5" i="25"/>
  <c r="E70" i="25"/>
  <c r="E69" i="25"/>
  <c r="E68" i="25"/>
  <c r="E67" i="25"/>
  <c r="E66" i="25"/>
  <c r="E65" i="25"/>
  <c r="E64" i="25"/>
  <c r="E63" i="25"/>
  <c r="E62" i="25"/>
  <c r="E61" i="25"/>
  <c r="E60" i="25"/>
  <c r="E59" i="25"/>
  <c r="E58" i="25"/>
  <c r="E57" i="25"/>
  <c r="E56" i="25"/>
  <c r="E55" i="25"/>
  <c r="E54" i="25"/>
  <c r="E53" i="25"/>
  <c r="E52" i="25"/>
  <c r="E51" i="25"/>
  <c r="E50" i="25"/>
  <c r="E49" i="25"/>
  <c r="E48" i="25"/>
  <c r="E47" i="25"/>
  <c r="E46" i="25"/>
  <c r="E45" i="25"/>
  <c r="E44" i="25"/>
  <c r="E43" i="25"/>
  <c r="E42" i="25"/>
  <c r="E41" i="25"/>
  <c r="E40" i="25"/>
  <c r="E39"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7" i="25"/>
  <c r="E6" i="25"/>
  <c r="E5" i="25"/>
  <c r="N6" i="25"/>
  <c r="A17" i="25"/>
  <c r="L61" i="28"/>
  <c r="L58" i="28"/>
  <c r="L60" i="28"/>
  <c r="L57" i="28"/>
  <c r="L49" i="28"/>
  <c r="L50" i="28"/>
  <c r="L36" i="28"/>
  <c r="L33" i="28"/>
  <c r="A41" i="5"/>
  <c r="A30" i="5"/>
  <c r="L66" i="28"/>
  <c r="L65" i="28"/>
  <c r="L64" i="28"/>
  <c r="L63" i="28"/>
  <c r="L62" i="28"/>
  <c r="L56" i="28"/>
  <c r="L55" i="28"/>
  <c r="L54" i="28"/>
  <c r="L48" i="28"/>
  <c r="L46" i="28"/>
  <c r="L45" i="28"/>
  <c r="L44" i="28"/>
  <c r="L42" i="28"/>
  <c r="L41" i="28"/>
  <c r="L28" i="28"/>
  <c r="L27" i="28"/>
  <c r="L20" i="28"/>
  <c r="L18" i="28"/>
  <c r="L17" i="28"/>
  <c r="L13" i="28"/>
  <c r="L2" i="28"/>
  <c r="F29" i="6"/>
  <c r="L15" i="28"/>
  <c r="L11" i="28"/>
  <c r="L5" i="28"/>
  <c r="L4" i="28"/>
  <c r="L9" i="28"/>
  <c r="L16" i="28"/>
  <c r="L40" i="28"/>
  <c r="L29" i="28"/>
  <c r="L26" i="28"/>
  <c r="L47" i="28"/>
  <c r="F51" i="8"/>
  <c r="P4" i="22"/>
  <c r="E17" i="26"/>
  <c r="I6" i="26"/>
  <c r="K6" i="26" s="1"/>
  <c r="I7" i="26"/>
  <c r="K7" i="26" s="1"/>
  <c r="L7" i="26" s="1"/>
  <c r="M7" i="26" s="1"/>
  <c r="I10" i="26"/>
  <c r="I12" i="26"/>
  <c r="K12" i="26" s="1"/>
  <c r="I13" i="26"/>
  <c r="I14" i="26"/>
  <c r="I5" i="26"/>
  <c r="K5" i="26"/>
  <c r="L5" i="26" s="1"/>
  <c r="M5" i="26" s="1"/>
  <c r="I8" i="26"/>
  <c r="N18" i="16"/>
  <c r="A31" i="5"/>
  <c r="A32" i="5"/>
  <c r="A42" i="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 i="25"/>
  <c r="B4" i="25"/>
  <c r="B5" i="25"/>
  <c r="B6" i="25"/>
  <c r="A2" i="25"/>
  <c r="A4" i="25"/>
  <c r="A5" i="25"/>
  <c r="A6" i="25"/>
  <c r="A1" i="25"/>
  <c r="G40" i="20"/>
  <c r="Q27" i="20"/>
  <c r="A29" i="5"/>
  <c r="A28" i="5"/>
  <c r="L18" i="23"/>
  <c r="C18" i="23"/>
  <c r="O4" i="22"/>
  <c r="Q4" i="22"/>
  <c r="N4" i="22"/>
  <c r="Q22" i="16"/>
  <c r="S22" i="16"/>
  <c r="U22" i="16"/>
  <c r="Y22" i="16"/>
  <c r="Q25" i="20"/>
  <c r="S21" i="20"/>
  <c r="R21" i="20"/>
  <c r="P21" i="20"/>
  <c r="O21" i="20"/>
  <c r="M21" i="20"/>
  <c r="L21" i="20"/>
  <c r="K21" i="20"/>
  <c r="I21" i="20"/>
  <c r="H21" i="20"/>
  <c r="G21" i="20"/>
  <c r="F21" i="20"/>
  <c r="S20" i="20"/>
  <c r="R20" i="20"/>
  <c r="P20" i="20"/>
  <c r="O20" i="20"/>
  <c r="M20" i="20"/>
  <c r="L20" i="20"/>
  <c r="K20" i="20"/>
  <c r="I20" i="20"/>
  <c r="G20" i="20"/>
  <c r="F70" i="18"/>
  <c r="G69" i="18"/>
  <c r="F71" i="8"/>
  <c r="H72" i="8" s="1"/>
  <c r="C68" i="6"/>
  <c r="D67" i="6" s="1"/>
  <c r="F47" i="18"/>
  <c r="S23" i="18"/>
  <c r="L17" i="18"/>
  <c r="S15" i="18"/>
  <c r="R15" i="18"/>
  <c r="P15" i="18"/>
  <c r="O15" i="18"/>
  <c r="M15" i="18"/>
  <c r="L15" i="18"/>
  <c r="K15" i="18"/>
  <c r="I15" i="18"/>
  <c r="H15" i="18"/>
  <c r="G15" i="18"/>
  <c r="F15" i="18"/>
  <c r="S14" i="18"/>
  <c r="R14" i="18"/>
  <c r="P14" i="18"/>
  <c r="O14" i="18"/>
  <c r="M14" i="18"/>
  <c r="L14" i="18"/>
  <c r="K14" i="18"/>
  <c r="I14" i="18"/>
  <c r="G14" i="18"/>
  <c r="N11" i="16"/>
  <c r="N24" i="16"/>
  <c r="E1" i="10"/>
  <c r="A47" i="5"/>
  <c r="A48" i="5"/>
  <c r="A46" i="5"/>
  <c r="A45" i="5"/>
  <c r="A39" i="5"/>
  <c r="A40" i="5"/>
  <c r="A35" i="5"/>
  <c r="A33" i="5"/>
  <c r="A37" i="5"/>
  <c r="A36" i="5"/>
  <c r="A34" i="5"/>
  <c r="A5" i="5"/>
  <c r="A27" i="5"/>
  <c r="A26" i="5"/>
  <c r="AD44" i="5"/>
  <c r="E36" i="28" s="1"/>
  <c r="A44" i="5"/>
  <c r="A43" i="5"/>
  <c r="A38" i="5"/>
  <c r="S27" i="8"/>
  <c r="N21" i="8"/>
  <c r="S19" i="8"/>
  <c r="R19" i="8"/>
  <c r="P19" i="8"/>
  <c r="O19" i="8"/>
  <c r="M19" i="8"/>
  <c r="L19" i="8"/>
  <c r="K19" i="8"/>
  <c r="I19" i="8"/>
  <c r="H19" i="8"/>
  <c r="G19" i="8"/>
  <c r="F19" i="8"/>
  <c r="S18" i="8"/>
  <c r="R18" i="8"/>
  <c r="P18" i="8"/>
  <c r="O18" i="8"/>
  <c r="M18" i="8"/>
  <c r="L18" i="8"/>
  <c r="K18" i="8"/>
  <c r="I18" i="8"/>
  <c r="G18" i="8"/>
  <c r="C53" i="6"/>
  <c r="P21" i="6"/>
  <c r="O21" i="6"/>
  <c r="M21" i="6"/>
  <c r="L21" i="6"/>
  <c r="J21" i="6"/>
  <c r="I21" i="6"/>
  <c r="H21" i="6"/>
  <c r="F21" i="6"/>
  <c r="E21" i="6"/>
  <c r="D21" i="6"/>
  <c r="C21" i="6"/>
  <c r="P20" i="6"/>
  <c r="O20" i="6"/>
  <c r="M20" i="6"/>
  <c r="L20" i="6"/>
  <c r="J20" i="6"/>
  <c r="I20" i="6"/>
  <c r="H20" i="6"/>
  <c r="F20" i="6"/>
  <c r="D20" i="6"/>
  <c r="K10" i="26"/>
  <c r="L10" i="26" s="1"/>
  <c r="M10" i="26" s="1"/>
  <c r="Y15" i="16" l="1"/>
  <c r="C54" i="28"/>
  <c r="A54" i="28"/>
  <c r="C38" i="28"/>
  <c r="A38" i="28"/>
  <c r="C14" i="28"/>
  <c r="A14" i="28"/>
  <c r="C10" i="28"/>
  <c r="A10" i="28"/>
  <c r="C6" i="28"/>
  <c r="A6" i="28"/>
  <c r="C57" i="28"/>
  <c r="A57" i="28"/>
  <c r="C53" i="28"/>
  <c r="A53" i="28"/>
  <c r="C37" i="28"/>
  <c r="A37" i="28"/>
  <c r="C21" i="28"/>
  <c r="A21" i="28"/>
  <c r="C17" i="28"/>
  <c r="A17" i="28"/>
  <c r="C13" i="28"/>
  <c r="A13" i="28"/>
  <c r="C9" i="28"/>
  <c r="A9" i="28"/>
  <c r="C5" i="28"/>
  <c r="A5" i="28"/>
  <c r="C66" i="28"/>
  <c r="A66" i="28"/>
  <c r="C62" i="28"/>
  <c r="A62" i="28"/>
  <c r="C34" i="28"/>
  <c r="A34" i="28"/>
  <c r="C18" i="28"/>
  <c r="A18" i="28"/>
  <c r="C52" i="28"/>
  <c r="A52" i="28"/>
  <c r="C48" i="28"/>
  <c r="A48" i="28"/>
  <c r="C40" i="28"/>
  <c r="A40" i="28"/>
  <c r="C32" i="28"/>
  <c r="A32" i="28"/>
  <c r="C24" i="28"/>
  <c r="A24" i="28"/>
  <c r="C20" i="28"/>
  <c r="A20" i="28"/>
  <c r="C16" i="28"/>
  <c r="A16" i="28"/>
  <c r="C12" i="28"/>
  <c r="A12" i="28"/>
  <c r="A8" i="28"/>
  <c r="A7" i="28"/>
  <c r="C4" i="28"/>
  <c r="A4" i="28"/>
  <c r="D23" i="6"/>
  <c r="I16" i="20"/>
  <c r="C47" i="28"/>
  <c r="A47" i="28"/>
  <c r="C43" i="28"/>
  <c r="A43" i="28"/>
  <c r="C39" i="28"/>
  <c r="A39" i="28"/>
  <c r="C31" i="28"/>
  <c r="A31" i="28"/>
  <c r="C23" i="28"/>
  <c r="A23" i="28"/>
  <c r="C15" i="28"/>
  <c r="A15" i="28"/>
  <c r="C11" i="28"/>
  <c r="A11" i="28"/>
  <c r="C3" i="28"/>
  <c r="A3" i="28"/>
  <c r="C65" i="28"/>
  <c r="A65" i="28"/>
  <c r="C64" i="28"/>
  <c r="A64" i="28"/>
  <c r="C63" i="28"/>
  <c r="A63" i="28"/>
  <c r="C61" i="28"/>
  <c r="A61" i="28"/>
  <c r="C60" i="28"/>
  <c r="A60" i="28"/>
  <c r="C59" i="28"/>
  <c r="A59" i="28"/>
  <c r="C58" i="28"/>
  <c r="A58" i="28"/>
  <c r="C56" i="28"/>
  <c r="A56" i="28"/>
  <c r="C55" i="28"/>
  <c r="A55" i="28"/>
  <c r="C49" i="28"/>
  <c r="A49" i="28"/>
  <c r="C51" i="28"/>
  <c r="A51" i="28"/>
  <c r="C50" i="28"/>
  <c r="A50" i="28"/>
  <c r="C45" i="28"/>
  <c r="A45" i="28"/>
  <c r="C44" i="28"/>
  <c r="A44" i="28"/>
  <c r="C46" i="28"/>
  <c r="A46" i="28"/>
  <c r="C41" i="28"/>
  <c r="A41" i="28"/>
  <c r="C42" i="28"/>
  <c r="A42" i="28"/>
  <c r="C36" i="28"/>
  <c r="A36" i="28"/>
  <c r="C35" i="28"/>
  <c r="A35" i="28"/>
  <c r="C33" i="28"/>
  <c r="A33" i="28"/>
  <c r="C29" i="28"/>
  <c r="A29" i="28"/>
  <c r="C25" i="28"/>
  <c r="A25" i="28"/>
  <c r="C28" i="28"/>
  <c r="A28" i="28"/>
  <c r="C27" i="28"/>
  <c r="A27" i="28"/>
  <c r="C30" i="28"/>
  <c r="A30" i="28"/>
  <c r="C26" i="28"/>
  <c r="A26" i="28"/>
  <c r="C22" i="28"/>
  <c r="A22" i="28"/>
  <c r="C19" i="28"/>
  <c r="A19" i="28"/>
  <c r="C2" i="28"/>
  <c r="A2" i="28"/>
  <c r="K8" i="26"/>
  <c r="L8" i="26" s="1"/>
  <c r="M8" i="26" s="1"/>
  <c r="L6" i="26"/>
  <c r="M6" i="26" s="1"/>
  <c r="I11" i="26"/>
  <c r="K11" i="26" s="1"/>
  <c r="L12" i="26"/>
  <c r="M12" i="26" s="1"/>
  <c r="T72" i="14"/>
  <c r="V74" i="14" s="1"/>
  <c r="Q72" i="14"/>
  <c r="N9" i="16"/>
  <c r="O9" i="16" s="1"/>
  <c r="O88" i="29"/>
  <c r="C8" i="28"/>
  <c r="C7" i="28"/>
  <c r="L19" i="28"/>
  <c r="L35" i="28"/>
  <c r="L7" i="28"/>
  <c r="L8" i="28"/>
  <c r="AH60" i="5"/>
  <c r="H24" i="18" s="1"/>
  <c r="H25" i="18" s="1"/>
  <c r="L51" i="28"/>
  <c r="U10" i="16"/>
  <c r="Y20" i="16"/>
  <c r="R77" i="22"/>
  <c r="G92" i="22" s="1"/>
  <c r="U20" i="16"/>
  <c r="R83" i="22"/>
  <c r="G93" i="22" s="1"/>
  <c r="Q83" i="22"/>
  <c r="F93" i="22" s="1"/>
  <c r="S8" i="16"/>
  <c r="W12" i="16"/>
  <c r="Q16" i="16"/>
  <c r="Q20" i="16"/>
  <c r="W18" i="16"/>
  <c r="S19" i="16"/>
  <c r="Q13" i="16"/>
  <c r="Q24" i="18"/>
  <c r="I27" i="8"/>
  <c r="I29" i="8" s="1"/>
  <c r="P77" i="22"/>
  <c r="E92" i="22" s="1"/>
  <c r="Y12" i="16"/>
  <c r="W15" i="16"/>
  <c r="S21" i="16"/>
  <c r="Q19" i="16"/>
  <c r="U19" i="16"/>
  <c r="N12" i="16"/>
  <c r="O12" i="16" s="1"/>
  <c r="W13" i="16"/>
  <c r="Y14" i="16"/>
  <c r="U16" i="16"/>
  <c r="Q80" i="29"/>
  <c r="M36" i="20"/>
  <c r="Q28" i="8"/>
  <c r="E31" i="6"/>
  <c r="M30" i="6"/>
  <c r="P28" i="8"/>
  <c r="P24" i="18"/>
  <c r="W6" i="16"/>
  <c r="W21" i="16"/>
  <c r="W17" i="16"/>
  <c r="R80" i="29"/>
  <c r="M88" i="29"/>
  <c r="N8" i="16"/>
  <c r="O8" i="16" s="1"/>
  <c r="Q17" i="16"/>
  <c r="S18" i="16"/>
  <c r="N17" i="16"/>
  <c r="O17" i="16" s="1"/>
  <c r="N13" i="16"/>
  <c r="O13" i="16" s="1"/>
  <c r="U15" i="16"/>
  <c r="S6" i="16"/>
  <c r="S10" i="16"/>
  <c r="U11" i="16"/>
  <c r="Y11" i="16"/>
  <c r="S12" i="16"/>
  <c r="U13" i="16"/>
  <c r="Y13" i="16"/>
  <c r="W14" i="16"/>
  <c r="Q15" i="16"/>
  <c r="W16" i="16"/>
  <c r="S11" i="16"/>
  <c r="P50" i="29"/>
  <c r="Y8" i="16"/>
  <c r="U17" i="16"/>
  <c r="N14" i="16"/>
  <c r="O14" i="16" s="1"/>
  <c r="Q15" i="22"/>
  <c r="F90" i="22" s="1"/>
  <c r="P66" i="29"/>
  <c r="Q6" i="16"/>
  <c r="U6" i="16"/>
  <c r="Y6" i="16"/>
  <c r="S7" i="16"/>
  <c r="W7" i="16"/>
  <c r="Q8" i="16"/>
  <c r="U8" i="16"/>
  <c r="S9" i="16"/>
  <c r="W9" i="16"/>
  <c r="Q10" i="16"/>
  <c r="Y10" i="16"/>
  <c r="W11" i="16"/>
  <c r="Q12" i="16"/>
  <c r="U12" i="16"/>
  <c r="S13" i="16"/>
  <c r="Q14" i="16"/>
  <c r="U14" i="16"/>
  <c r="S15" i="16"/>
  <c r="Y16" i="16"/>
  <c r="Q18" i="16"/>
  <c r="Y19" i="16"/>
  <c r="S17" i="16"/>
  <c r="Y17" i="16"/>
  <c r="O77" i="22"/>
  <c r="D92" i="22" s="1"/>
  <c r="P83" i="22"/>
  <c r="E93" i="22" s="1"/>
  <c r="N83" i="22"/>
  <c r="C93" i="22" s="1"/>
  <c r="O83" i="22"/>
  <c r="D93" i="22" s="1"/>
  <c r="P59" i="22"/>
  <c r="E91" i="22" s="1"/>
  <c r="Q59" i="22"/>
  <c r="F91" i="22" s="1"/>
  <c r="O59" i="22"/>
  <c r="D91" i="22" s="1"/>
  <c r="N77" i="22"/>
  <c r="C92" i="22" s="1"/>
  <c r="Q76" i="29"/>
  <c r="O80" i="29"/>
  <c r="N80" i="29"/>
  <c r="N23" i="29"/>
  <c r="Q31" i="29"/>
  <c r="N31" i="29"/>
  <c r="N37" i="29"/>
  <c r="R37" i="29"/>
  <c r="P43" i="29"/>
  <c r="N50" i="29"/>
  <c r="R15" i="22"/>
  <c r="G90" i="22" s="1"/>
  <c r="R43" i="29"/>
  <c r="O11" i="16"/>
  <c r="W20" i="16"/>
  <c r="N20" i="16"/>
  <c r="O20" i="16" s="1"/>
  <c r="S16" i="16"/>
  <c r="N59" i="22"/>
  <c r="C91" i="22" s="1"/>
  <c r="S68" i="29"/>
  <c r="O76" i="29"/>
  <c r="P76" i="29"/>
  <c r="R76" i="29"/>
  <c r="N76" i="29"/>
  <c r="P80" i="29"/>
  <c r="R23" i="29"/>
  <c r="O23" i="29"/>
  <c r="P23" i="29"/>
  <c r="N15" i="22"/>
  <c r="C90" i="22" s="1"/>
  <c r="O15" i="22"/>
  <c r="D90" i="22" s="1"/>
  <c r="Y21" i="16"/>
  <c r="Q7" i="16"/>
  <c r="U7" i="16"/>
  <c r="W8" i="16"/>
  <c r="Q9" i="16"/>
  <c r="U9" i="16"/>
  <c r="Y9" i="16"/>
  <c r="N10" i="16"/>
  <c r="O10" i="16" s="1"/>
  <c r="W10" i="16"/>
  <c r="Q11" i="16"/>
  <c r="P15" i="22"/>
  <c r="E90" i="22" s="1"/>
  <c r="Q23" i="29"/>
  <c r="P31" i="29"/>
  <c r="O31" i="29"/>
  <c r="R31" i="29"/>
  <c r="Q37" i="29"/>
  <c r="P37" i="29"/>
  <c r="O37" i="29"/>
  <c r="O43" i="29"/>
  <c r="N43" i="29"/>
  <c r="Q43" i="29"/>
  <c r="O50" i="29"/>
  <c r="R50" i="29"/>
  <c r="Q50" i="29"/>
  <c r="N57" i="29"/>
  <c r="R57" i="29"/>
  <c r="Q57" i="29"/>
  <c r="P57" i="29"/>
  <c r="O57" i="29"/>
  <c r="Q66" i="29"/>
  <c r="O66" i="29"/>
  <c r="N66" i="29"/>
  <c r="R66" i="29"/>
  <c r="H29" i="8"/>
  <c r="I25" i="18"/>
  <c r="U21" i="16"/>
  <c r="S20" i="16"/>
  <c r="S14" i="16"/>
  <c r="N21" i="16"/>
  <c r="O21" i="16" s="1"/>
  <c r="Q21" i="16"/>
  <c r="T74" i="14"/>
  <c r="R74" i="14"/>
  <c r="W19" i="16"/>
  <c r="S5" i="29"/>
  <c r="U18" i="16"/>
  <c r="N7" i="16"/>
  <c r="O7" i="16" s="1"/>
  <c r="Y7" i="16"/>
  <c r="Y18" i="16"/>
  <c r="R59" i="22"/>
  <c r="G91" i="22" s="1"/>
  <c r="Q77" i="22"/>
  <c r="F92" i="22" s="1"/>
  <c r="N88" i="29"/>
  <c r="Q23" i="16" l="1"/>
  <c r="D23" i="16" s="1"/>
  <c r="D29" i="16" s="1"/>
  <c r="L11" i="26"/>
  <c r="M11" i="26" s="1"/>
  <c r="P74" i="14"/>
  <c r="P76" i="14" s="1"/>
  <c r="P88" i="29"/>
  <c r="U23" i="16"/>
  <c r="H23" i="16" s="1"/>
  <c r="F29" i="16" s="1"/>
  <c r="S23" i="16"/>
  <c r="F23" i="16" s="1"/>
  <c r="E29" i="16" s="1"/>
  <c r="Y23" i="16"/>
  <c r="L23" i="16" s="1"/>
  <c r="H29" i="16" s="1"/>
  <c r="S80" i="29"/>
  <c r="R82" i="29"/>
  <c r="S23" i="29"/>
  <c r="S57" i="29"/>
  <c r="S31" i="29"/>
  <c r="S37" i="29"/>
  <c r="H93" i="22"/>
  <c r="H90" i="22"/>
  <c r="H92" i="22"/>
  <c r="H91" i="22"/>
  <c r="D99" i="29"/>
  <c r="E99" i="29"/>
  <c r="S43" i="29"/>
  <c r="S66" i="29"/>
  <c r="W23" i="16"/>
  <c r="J23" i="16" s="1"/>
  <c r="G29" i="16" s="1"/>
  <c r="G99" i="29"/>
  <c r="S76" i="29"/>
  <c r="S50" i="29"/>
  <c r="C99" i="29"/>
  <c r="F99" i="29"/>
  <c r="K4" i="23" l="1"/>
  <c r="R76" i="14"/>
  <c r="T76" i="14" s="1"/>
  <c r="M4" i="23" s="1"/>
  <c r="D30" i="16"/>
  <c r="D25" i="16"/>
  <c r="F25" i="16" s="1"/>
  <c r="I90" i="22"/>
  <c r="S82" i="29"/>
  <c r="H99" i="29"/>
  <c r="V76" i="14" l="1"/>
  <c r="X76" i="14" s="1"/>
  <c r="L4" i="23"/>
  <c r="A4" i="23"/>
  <c r="H25" i="16"/>
  <c r="B4" i="23"/>
  <c r="N4" i="23" l="1"/>
  <c r="O4" i="23" s="1"/>
  <c r="K18" i="23" s="1"/>
  <c r="K21" i="23" s="1"/>
  <c r="L25" i="23" s="1"/>
  <c r="C4" i="23"/>
  <c r="J25" i="16"/>
  <c r="K25" i="23" l="1"/>
  <c r="D4" i="23"/>
  <c r="L25" i="16"/>
  <c r="E4" i="23" s="1"/>
  <c r="F4" i="23" s="1"/>
  <c r="B18" i="23" s="1"/>
  <c r="B21" i="23" s="1"/>
  <c r="C25" i="23" l="1"/>
  <c r="B25" i="2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MPERATIVOS!$B$75:$D$79" type="102" refreshedVersion="6" minRefreshableVersion="5">
    <extLst>
      <ext xmlns:x15="http://schemas.microsoft.com/office/spreadsheetml/2010/11/main" uri="{DE250136-89BD-433C-8126-D09CA5730AF9}">
        <x15:connection id="Rango">
          <x15:rangePr sourceName="_xlcn.WorksheetConnection_IMPERATIVOSB75D791"/>
        </x15:connection>
      </ext>
    </extLst>
  </connection>
</connections>
</file>

<file path=xl/sharedStrings.xml><?xml version="1.0" encoding="utf-8"?>
<sst xmlns="http://schemas.openxmlformats.org/spreadsheetml/2006/main" count="5224" uniqueCount="1120">
  <si>
    <t>SECRETARÍA JURÍDICA DISTRITAL</t>
  </si>
  <si>
    <t>NOMBRE DEL INDICADOR</t>
  </si>
  <si>
    <t>DEPENDENCIA</t>
  </si>
  <si>
    <t>PROCESO</t>
  </si>
  <si>
    <t>IMPERATIVO</t>
  </si>
  <si>
    <t>MIDE</t>
  </si>
  <si>
    <t>Riesgos</t>
  </si>
  <si>
    <t>FORMULA DEL INDICADOR</t>
  </si>
  <si>
    <t>UNIDAD DE MEDIDA</t>
  </si>
  <si>
    <t>VARIABLES</t>
  </si>
  <si>
    <t>EXPLICACION DE LA VARIABLE</t>
  </si>
  <si>
    <t>FUENTE DE INFORMACION</t>
  </si>
  <si>
    <t>Línea base</t>
  </si>
  <si>
    <t>Fuente de información línea base</t>
  </si>
  <si>
    <t>1er TRIMESTRE</t>
  </si>
  <si>
    <t>2do TRIMESTRE</t>
  </si>
  <si>
    <t>3er TRIMESTRE</t>
  </si>
  <si>
    <t>4to TRIMESTRE</t>
  </si>
  <si>
    <t>TOTAL VIGENCIA</t>
  </si>
  <si>
    <t>Gestión de TIC</t>
  </si>
  <si>
    <t>Gestión Documental</t>
  </si>
  <si>
    <t>Gestión del Talento Humano</t>
  </si>
  <si>
    <t>Gestión Jurídica Distrital</t>
  </si>
  <si>
    <t>Gestión Disciplinaria Distrital</t>
  </si>
  <si>
    <t>Gestión Judicial y Extrajudicial del Distrito</t>
  </si>
  <si>
    <t>Gestión Contractual</t>
  </si>
  <si>
    <t>Evaluación  Independiente</t>
  </si>
  <si>
    <t>Posicionamiento como ente rector</t>
  </si>
  <si>
    <t>Plan de Gestión</t>
  </si>
  <si>
    <t>meta vigencia</t>
  </si>
  <si>
    <t>logro</t>
  </si>
  <si>
    <t>NOMBRE_DEL_INDICADOR</t>
  </si>
  <si>
    <t>Numerador</t>
  </si>
  <si>
    <t>Denominador</t>
  </si>
  <si>
    <t>EXPLICACION DE LA VARIABLE NUMERADOR</t>
  </si>
  <si>
    <t>EXPLICACION DE LA VARIABLE DENOMINADOR</t>
  </si>
  <si>
    <t>FUENTE DE INFORMACION NUMERADOR</t>
  </si>
  <si>
    <t>FUENTE DE INFORMACION denominador</t>
  </si>
  <si>
    <t>Anualización</t>
  </si>
  <si>
    <t>Periodicidad</t>
  </si>
  <si>
    <t>Tipo</t>
  </si>
  <si>
    <t>recopila</t>
  </si>
  <si>
    <t>analiza</t>
  </si>
  <si>
    <t>decisiones</t>
  </si>
  <si>
    <t>PR 2016</t>
  </si>
  <si>
    <t>PR 2017</t>
  </si>
  <si>
    <t>PR 2018</t>
  </si>
  <si>
    <t>PR 2020</t>
  </si>
  <si>
    <t>EJE 2016</t>
  </si>
  <si>
    <t>EJE 2017</t>
  </si>
  <si>
    <t>EJE 2018</t>
  </si>
  <si>
    <t>EJE 2019</t>
  </si>
  <si>
    <t>EJE 2020</t>
  </si>
  <si>
    <t>1er trim</t>
  </si>
  <si>
    <t>2do trim</t>
  </si>
  <si>
    <t>3er trim</t>
  </si>
  <si>
    <t>4to trim</t>
  </si>
  <si>
    <t>EJE 1er trim</t>
  </si>
  <si>
    <t>EJE 2do trim</t>
  </si>
  <si>
    <t>EJE 3er trim</t>
  </si>
  <si>
    <t>EJE 4to trim</t>
  </si>
  <si>
    <t>422 NÚMERO DE DÍAS PROMEDIO UTILIZADO PARA LA EXPEDICIÓN DE CONCEPTOS</t>
  </si>
  <si>
    <t>GESTIÓN NORMATIVA Y CONCEPTUAL</t>
  </si>
  <si>
    <t>DIRECCIÓN DISTRITAL DE DOCTRINA Y ASUNTOS NORMATIVOS</t>
  </si>
  <si>
    <t>Promedio de días utilizados para expedir conceptos</t>
  </si>
  <si>
    <t>Días</t>
  </si>
  <si>
    <t>Sumatoria de días utilizados para expedir conceptos</t>
  </si>
  <si>
    <t>Cantidad de conceptos expedidos</t>
  </si>
  <si>
    <t>Sumatoria del total de los días utilizados para expedir conceptos</t>
  </si>
  <si>
    <t>Número de conceptos emitidos</t>
  </si>
  <si>
    <t>Matriz de seguimiento a trámites de la DDDAN</t>
  </si>
  <si>
    <t>23 dias</t>
  </si>
  <si>
    <t>Secretaria de la DDDAN</t>
  </si>
  <si>
    <t>Contratista de la DDDAN</t>
  </si>
  <si>
    <t>Director(a) de la DDDAN</t>
  </si>
  <si>
    <t>ND</t>
  </si>
  <si>
    <t>423 NÚMERO DE ESTUDIOS JURÍDICOS, REALIZADOS EN TEMAS DE INTERÉS PARA EL DISTRITO CAPITAL</t>
  </si>
  <si>
    <t>POSICIONAMIENTO COMO ENTE RECTOR</t>
  </si>
  <si>
    <t>GESTIÓN JURÍDICA DISTRITAL</t>
  </si>
  <si>
    <t>DIRECCIÓN DISTRITAL DE POLÍTICA E INFORMÁTICA JURÍDICA</t>
  </si>
  <si>
    <t>Sumatoria de estudios jurídicos</t>
  </si>
  <si>
    <t>Sumatoria de Estudios Jurídicos</t>
  </si>
  <si>
    <t>N.A.</t>
  </si>
  <si>
    <t>Trimestral</t>
  </si>
  <si>
    <t>425 NÚMERO DE EVENTOS DE ORIENTACIÓN JURÍDICA DESARROLLADOS</t>
  </si>
  <si>
    <t>INSPECCIÓN VIGILANCIA Y CONTROL ESAL</t>
  </si>
  <si>
    <t>DIRECCIÓN DISTRITAL DE INSPECCIÓN, VIGILANCIA Y CONTROL DE PERSONAS JURÍDICAS SIN ÁNIMO DE LUCRO</t>
  </si>
  <si>
    <t>Sumatoria de eventos de orientación jurídica</t>
  </si>
  <si>
    <t>426 NÚMERO DE CIUDADANOS ORIENTADOS EN DERECHOS Y OBLIGACIONES DE LAS ENTIDADES SIN ÁNIMO DE LUCRO - ESAL</t>
  </si>
  <si>
    <t xml:space="preserve">RESPALDO JURÍDICO QUE GENERA CONFIANZA. </t>
  </si>
  <si>
    <t>427 PORCENTAJE DE PERCEPCIÓN DE LOS SERVICIOS PRESTADOS A ENTIDADES SIN ÁNIMO DE LUCRO - ESAL</t>
  </si>
  <si>
    <t>428 NÚMERO DE DIRECTRICES EN MATERIA DE POLÍTICA PÚBLICA DISCIPLINARIA DISTRITAL FORMULADAS POR LA DDAD</t>
  </si>
  <si>
    <t>GESTIÓN DISCIPLINARIA DISTRITAL</t>
  </si>
  <si>
    <t>DIRECCIÓN DISTRITAL DE ASUNTOS DISCIPLINARIOS</t>
  </si>
  <si>
    <t>429 NÚMERO DE SERVIDORES PÚBLICOS DEL DISTRITO ORIENTADOS EN TEMAS DE RESPONSABILIDAD DISCIPLINARIA</t>
  </si>
  <si>
    <t>430 NÚMERO DE CAPACITACIONES BRINDADAS A LOS OPERADORES DISCIPLINARIOS DISTRITALES EN TEMAS PROPIOS DEL DERECHO DISCIPLINARIO</t>
  </si>
  <si>
    <t>424 NÚMERO DE SISTEMAS DE INFORMACIÓN JURÍDICOS CON DESARROLLO, SOPORTE Y MANTENIMIENTO</t>
  </si>
  <si>
    <t xml:space="preserve">MODERNIZACIÓN DE SISTEMAS DE INFORMACIÓN. </t>
  </si>
  <si>
    <t>GESTIÓN DE TIC</t>
  </si>
  <si>
    <t xml:space="preserve">OFICINA DE TECNOLOGÍAS DE LA INFORMACIÓN Y LAS COMUNICACIONES </t>
  </si>
  <si>
    <t>Sumatoria de Sistemas de información con desarrollo, soporte y mantenimiento</t>
  </si>
  <si>
    <t>Sistemas de información jurídicos</t>
  </si>
  <si>
    <t>GESTIÓN JUDICIAL Y EXTRAJUDICIAL DEL DISTRITO</t>
  </si>
  <si>
    <t>DIRECCIÓN DISTRITAL DE DEFENSA JUDICIAL Y PREVENCIÓN DEL DAÑO ANTIJURÍDICO</t>
  </si>
  <si>
    <t>META</t>
  </si>
  <si>
    <t>LOGRO</t>
  </si>
  <si>
    <t>PROGRAMADO</t>
  </si>
  <si>
    <t>EJECUTADO</t>
  </si>
  <si>
    <t>PMR</t>
  </si>
  <si>
    <t>Procesos</t>
  </si>
  <si>
    <t>Plan de Desarrollo</t>
  </si>
  <si>
    <t>Proyecto de Inversión</t>
  </si>
  <si>
    <t>Resultado</t>
  </si>
  <si>
    <t>Producto</t>
  </si>
  <si>
    <t>Constante</t>
  </si>
  <si>
    <t>Eficiencia</t>
  </si>
  <si>
    <t>Profesional Universitario Grado 1</t>
  </si>
  <si>
    <t xml:space="preserve">Director(a) Distirtal de Defensa Judicial y Prevención del Daño Antijurídico  </t>
  </si>
  <si>
    <t>por definir</t>
  </si>
  <si>
    <t>IMPERATIVOS</t>
  </si>
  <si>
    <t>ÁREA</t>
  </si>
  <si>
    <t>TIPO DE PROCESO</t>
  </si>
  <si>
    <t>DIRECTIVO</t>
  </si>
  <si>
    <t>DESPACHO</t>
  </si>
  <si>
    <t>Control Interno disciplinario</t>
  </si>
  <si>
    <t xml:space="preserve">CONTROL y EVALUACION </t>
  </si>
  <si>
    <t>DESPACHO SECRETARÍA JURÍDICA</t>
  </si>
  <si>
    <t>Desarrollar el 100 % de las herramientas para implementar el Sistema Integrado de Gestion de la Entidad.</t>
  </si>
  <si>
    <t xml:space="preserve">Modernización de sistemas de información. </t>
  </si>
  <si>
    <t>PLANEACIÓN</t>
  </si>
  <si>
    <t>OFICINA ASESORA DE PLANEACIÓN  / PROYECTO DE INVERSIÓN 7502</t>
  </si>
  <si>
    <t>Adelantar 1 Ejercicio para establecer la plataforma estrategica de la Entidad</t>
  </si>
  <si>
    <t xml:space="preserve">Respaldo jurídico que genera confianza. </t>
  </si>
  <si>
    <t>CONTROL INTERNO</t>
  </si>
  <si>
    <t>Gestión  de las Comunicaciones y Atención a la Ciudadanía</t>
  </si>
  <si>
    <t>ESTRATÉGICO</t>
  </si>
  <si>
    <t>OFICINA DE CONTROL INTERNO</t>
  </si>
  <si>
    <t>Fortalecer el 100 % de los Sistemas de Información Jurídicos</t>
  </si>
  <si>
    <t>Optimización de procesos.</t>
  </si>
  <si>
    <t>TIC</t>
  </si>
  <si>
    <t>APOYO</t>
  </si>
  <si>
    <t>OFICINA DE TECNOLOGÍAS DE LA INFORMACIÓN Y LAS COMUNICACIONES / PROYECTO DE INVERSIÓN 7508</t>
  </si>
  <si>
    <t>Realizar 4 Capacitaciones a operadores y sustanciadores en temas disciplinarios</t>
  </si>
  <si>
    <t>SUBSECRETARÍA</t>
  </si>
  <si>
    <t>Gestión de Recursos  Físicos</t>
  </si>
  <si>
    <t>SUBSECRETARÍA JURÍDICA DISTRITAL / PROYECTO DE INVERSIÓN 7501</t>
  </si>
  <si>
    <t>Orientar a 12,000 Servidores públicos en temas de responsabilidad disciplinaria</t>
  </si>
  <si>
    <t>DISICIPLINARIA</t>
  </si>
  <si>
    <t>Gestión de Recursos Financieros</t>
  </si>
  <si>
    <t>Formular 8 Directrices en materia de política pública disciplinaria.</t>
  </si>
  <si>
    <t>POLITICA</t>
  </si>
  <si>
    <t>Realizar 20 Estudios Jurídicos en temas de impacto e interés para el Distrito Capital</t>
  </si>
  <si>
    <t>DOCTRINA</t>
  </si>
  <si>
    <t>Emitir en un tiempo no superior a 22 dias habiles conceptos jurídicos</t>
  </si>
  <si>
    <t>DEFENSA</t>
  </si>
  <si>
    <t>MISIONAL</t>
  </si>
  <si>
    <t>Mantener el 82% de eficiencia fiscal para la defensa judicial en el Distrito Capital</t>
  </si>
  <si>
    <t>PERSONAS JURÍDICAS</t>
  </si>
  <si>
    <t>Lograr un nivel de percepción del 87 % de los servicios prestados a Entidades sin Animo de lucro - ESAL</t>
  </si>
  <si>
    <t>CORPORATIVA</t>
  </si>
  <si>
    <t>DIRECCIÓN DE GESTIÓN CORPORATIVA</t>
  </si>
  <si>
    <t>Orientar a 3,000 Ciudadanos en derechos y obligaciones de las Entidades sin Animo de Lucro - ESAL</t>
  </si>
  <si>
    <t>Llevar a cabo 46 Eventos de orientación jurídica.</t>
  </si>
  <si>
    <t>GESTIÓN DE LAS COMUNICACIONES</t>
  </si>
  <si>
    <t>Porcentaje de avance del Plan de Comunicaciones de la Secretaría Jurídica Distrital</t>
  </si>
  <si>
    <t>Total acciones programdas en el Plan de la vigencia</t>
  </si>
  <si>
    <t>Acciones programadas y aprobadas necesarias para llevar a cabo el plan de Comunicaciones</t>
  </si>
  <si>
    <t>Plan de Comunicaciones / Informes de gestión</t>
  </si>
  <si>
    <t>Eficacia</t>
  </si>
  <si>
    <t>Profesional Universitario Grado 18</t>
  </si>
  <si>
    <t>Asesor (a) Despacho</t>
  </si>
  <si>
    <t>Nivel de ahorro</t>
  </si>
  <si>
    <t>Profesional universitario grado 1</t>
  </si>
  <si>
    <t>Programado</t>
  </si>
  <si>
    <t>Ejecutado</t>
  </si>
  <si>
    <t>1er Trimestre</t>
  </si>
  <si>
    <t>2do Trimestre</t>
  </si>
  <si>
    <t>3er Trimestre</t>
  </si>
  <si>
    <t>4to Trimestre</t>
  </si>
  <si>
    <t>analisis de la vigencia</t>
  </si>
  <si>
    <t>Sumatoria de directrices en materia política pública disciplinaria distrital</t>
  </si>
  <si>
    <t>Suma</t>
  </si>
  <si>
    <t>Profesional Universitario Grado 2</t>
  </si>
  <si>
    <t xml:space="preserve">Director(a) Distirtal de Política e Informática Jurídica </t>
  </si>
  <si>
    <t>Número de Sistemas de Información con diagnóstico y propuesta de intervención</t>
  </si>
  <si>
    <t>Por definir</t>
  </si>
  <si>
    <t>Anual</t>
  </si>
  <si>
    <t>Jefe Oficina TIC</t>
  </si>
  <si>
    <t>TOTAL PLAN DE GOBIERNO</t>
  </si>
  <si>
    <t xml:space="preserve">Informes de gestión, informes de ejecución del evento, planillas de asistencia, invitaciones correo electronico, Circulares </t>
  </si>
  <si>
    <t>Sumatoria de ciudadanos orientados en derechos y obligaciones</t>
  </si>
  <si>
    <t>Registro de asistencia del día de los eventos.</t>
  </si>
  <si>
    <t>Mensual</t>
  </si>
  <si>
    <t>Profesional Universitario Grado 18/ Contratista</t>
  </si>
  <si>
    <t>Director(a) Distirtal de Inspección Vigilancia y Control de PJ Sin Ánimo de Lucro</t>
  </si>
  <si>
    <t>Promedio de las respuestas del nivel de satisfacción de los encuestados de los servicios prestados por la DDIVC</t>
  </si>
  <si>
    <t>Promedio de las respuestas de calificación, evaluadas por los usuarios de los servicios ofrecidos por la Dirección de IVC.</t>
  </si>
  <si>
    <t>Resultado de la encuesta aplicada / informe de gestión</t>
  </si>
  <si>
    <t>Informe de gestión de la DDIVC 2016</t>
  </si>
  <si>
    <t>Creciente</t>
  </si>
  <si>
    <t>Profesional Universitario Grado 18 / Contratista</t>
  </si>
  <si>
    <t>Sumatoria del número de directrices en materia de política pública disciplinaria distrital formuladas por la DDAD</t>
  </si>
  <si>
    <t>Las directrices se considerarán formuladas con la proyección y presentación al comité de Asuntos Disiciplinarios</t>
  </si>
  <si>
    <t>Profesional universitario grado15</t>
  </si>
  <si>
    <t xml:space="preserve">Profesional universitario grado15 </t>
  </si>
  <si>
    <t>Director (a) Distrital de Asuntos Disciplinarios</t>
  </si>
  <si>
    <t>Sumatoria de servidores públicos del Distrito orientados en temas de responsabilidad disciplinaria</t>
  </si>
  <si>
    <t>Sumatoria del número servidores públicos del Distrito orientados en temas de responsabilidad disciplinaria</t>
  </si>
  <si>
    <t>Sumatoria del número de capacitaciones a operadores disciplinarios en temas del derecho disciplinarios</t>
  </si>
  <si>
    <t>Suma del número de capacitaciones  a operadores disiciplinarios</t>
  </si>
  <si>
    <t>Semestral</t>
  </si>
  <si>
    <t>Profesional Universitario 10</t>
  </si>
  <si>
    <t>Profesional Especialziado Grado 24</t>
  </si>
  <si>
    <t>Jefe Oficina de Control Interno</t>
  </si>
  <si>
    <t>EVALUACIÓN INDEPENDIENTE</t>
  </si>
  <si>
    <t>OPTIMIZACIÓN DE PROCESOS</t>
  </si>
  <si>
    <t>NUMERO DE SEGUIMIENTOS AL PLAN DE MEJORAMIENTO.</t>
  </si>
  <si>
    <t>GESTIÓN DOCUMENTAL</t>
  </si>
  <si>
    <t>IMPLEMENTACIÓN DEL MODELO DE GESTIÓN DOCUMENTAL DE LA SECRETARÍA JURÍDICA DISTRITAL</t>
  </si>
  <si>
    <t>Avance en la implementación del Modelo de Gestión Documental de la SJD</t>
  </si>
  <si>
    <t>Modelo de gestión documental sostenible</t>
  </si>
  <si>
    <t>Fases del modelo de gestión documental implementadas</t>
  </si>
  <si>
    <t>Total de fases definidas para la implementación  del MGD</t>
  </si>
  <si>
    <t>Número de fases implementadas en su totalidad, del modelo de Gestión Documental MGD</t>
  </si>
  <si>
    <t>Fases definidas en el Plan de Trabajo, necesarias para implementar el MGD</t>
  </si>
  <si>
    <t>Plan de Trabajo para la implementación del MGD</t>
  </si>
  <si>
    <t>Auxiliar administrativo DGC</t>
  </si>
  <si>
    <t>Profesional Especializado DGC</t>
  </si>
  <si>
    <t>Director (a) de Gestión Corporativa</t>
  </si>
  <si>
    <t>GESTIÓN DE RECURSOS PRESUPUESTALES</t>
  </si>
  <si>
    <t>Presupuesto disponible</t>
  </si>
  <si>
    <t>Efectividad</t>
  </si>
  <si>
    <t>Profesional Universitario</t>
  </si>
  <si>
    <t>Profesional Especializado</t>
  </si>
  <si>
    <t>Decreciente</t>
  </si>
  <si>
    <t>GESTIÓN DEL TALENTO HUMANO</t>
  </si>
  <si>
    <t>NIVEL DE SATISFACCIÓN DE LA GESTIÓN DEL TALENTO HUMANO EN LA SJD</t>
  </si>
  <si>
    <t>Nivel de Satisfacción</t>
  </si>
  <si>
    <t>El promedio del nivel de percepción por parte de los servidpores de la SJD, respecto de componentes de la Gestión del Talento Humano</t>
  </si>
  <si>
    <t>Encuestas tabuladas y registradas en la matriz de satisfacción del Talento Humano</t>
  </si>
  <si>
    <t>Técnico DGC</t>
  </si>
  <si>
    <t>GESTIÓN ADMINISTRATIVA</t>
  </si>
  <si>
    <t>Cuadro de control de consolidación de solicitud de servicios</t>
  </si>
  <si>
    <t>Auxiliar administrativo de la DGC</t>
  </si>
  <si>
    <t>ATENCIÓN A LA CIUDADANÍA</t>
  </si>
  <si>
    <t>Promedio de los días utilizados para la asignación de las PQRS</t>
  </si>
  <si>
    <t>días para asignar</t>
  </si>
  <si>
    <t>Sumatoria de los días utilizados para la asignación de los PQRS</t>
  </si>
  <si>
    <t>Total de PQRS asignadas a la Secretaría Jurídica Distrital</t>
  </si>
  <si>
    <t>Se toma la fecha final (asignación) menos la fecha inicial (recibido) por cada PQRS, y se resta. Se suman para el total de días.</t>
  </si>
  <si>
    <t>Se suman todas la PQRs recibidas</t>
  </si>
  <si>
    <t>Reporte del aplicativo SDQS</t>
  </si>
  <si>
    <t xml:space="preserve">Técnico </t>
  </si>
  <si>
    <t>GESTIÓN CONTRACTUAL</t>
  </si>
  <si>
    <t>Número de solicitudes de contratación tramitadas satisfactoriamente, divididas en el total de solicitudes radicadas ante la DGC</t>
  </si>
  <si>
    <t>Solicitudes de gestión contractual tramitadas</t>
  </si>
  <si>
    <t>Número de contratos elaborados para firma del ordenador del gasto</t>
  </si>
  <si>
    <t>Total de solicitudes de contratación radicadas</t>
  </si>
  <si>
    <t>Cuadro de control solicitudes de contratación</t>
  </si>
  <si>
    <t>SIGA</t>
  </si>
  <si>
    <t>Auxiliar / Secretaria</t>
  </si>
  <si>
    <t>Porcentaje de Entidades Distritales con seguimiento a la información registrada en SIPROJ</t>
  </si>
  <si>
    <t>Sumatoria de documentos de análisis orientados a la prevención de Daño antijurídico</t>
  </si>
  <si>
    <t>Porcentaje de Implementación de la herramienta de seguimiento de la DDDAN</t>
  </si>
  <si>
    <t>Porcentaje de avance en la construcción y puesta en funcionamiento del comité de Doctrina.</t>
  </si>
  <si>
    <t>Porcentaje de avance en la implementación de un modelo de gestión del talento humano.</t>
  </si>
  <si>
    <t>PLANEACIÓN Y MEJORA CONTINUA</t>
  </si>
  <si>
    <t>PROCESOS JUDICIALES Y EXTRAJUDICIALES DE LA D.D.D.J. REPRESENTADOS JURÍDICAMENTE</t>
  </si>
  <si>
    <t>ENTIDADES DISTRITALES CON SEGUIMIENTO A LA INFORMACIÓN REGISTRADA EN SIPROJ</t>
  </si>
  <si>
    <t>IMPLEMENTACIÓN DE LA HERRAMIENTA DE SEGUIMIENTO DE LA DDDAN</t>
  </si>
  <si>
    <t>CONSTRUCCIÓN Y PUESTA EN FUNCIONAMIENTO DEL COMITÉ DE DOCTRINA.</t>
  </si>
  <si>
    <t xml:space="preserve">Modelo de Gestión del Talento Humano de </t>
  </si>
  <si>
    <t>Construcción del Comité de Doctrina</t>
  </si>
  <si>
    <t>Herramienta de Seguimiento</t>
  </si>
  <si>
    <t>Documento de Análisis</t>
  </si>
  <si>
    <t>Entidades Distritales</t>
  </si>
  <si>
    <t>Porcentaje de avance en la metodología de verificación de la impelementación y actualización del SID</t>
  </si>
  <si>
    <t>Metodología de verificación</t>
  </si>
  <si>
    <t>Porcentaje de avance en el fortalecmiento de un canal  de comunicaciónque optimice la atención a la ciudadanía</t>
  </si>
  <si>
    <t>Porcentaje de avance de la estrategia para la optimización del SIPEJ</t>
  </si>
  <si>
    <t>OFICINA ASESORA DE PLANEACIÓN</t>
  </si>
  <si>
    <t>Número de estrategias de posicionamiento estructuradas por la OAP</t>
  </si>
  <si>
    <t>Estrategias de posicionamiento</t>
  </si>
  <si>
    <t>Número de Informes de seguimiento de la gestión de la SJD bajo la herramienta BSC</t>
  </si>
  <si>
    <t>Porcentaje de avance en el diseño de una estrategia que mejore la gestión institucional en la SJD</t>
  </si>
  <si>
    <t>Porcentaje de implementación del Sistema Integrado de Gestión de la Secretaría Jurídica</t>
  </si>
  <si>
    <t>AVANCE DEL DOCUMENTO TÉCNICO PARA LA FORMULACIÓN DE POLÍTICA DE IVC EN EL DISTRITO CAPITAL</t>
  </si>
  <si>
    <t>PROCESOS ADMINISTRATIVOS SANCIONATORIOS TERMINADOS</t>
  </si>
  <si>
    <t>ESTRATEGIA PARA LA OPTIMIZACIÓN DEL SIPEJ</t>
  </si>
  <si>
    <t>IMPLEMENTACIÓN DEL SISTEMA INTEGRADO DE GESTIÓN DE LA SECRETARÍA JURÍDICA</t>
  </si>
  <si>
    <t>INCORPORACIÓN DE LA NORMATIVIDAD A REGIMEN LEGAL</t>
  </si>
  <si>
    <t>DOCUMENTO PARA LA CONSTRUCCIÓN DE LA HERRAMIENTA TECNOLÓGICA</t>
  </si>
  <si>
    <t>Porcentaje de avance del documento técnico para la formulación de política de IVC en el distrito capital</t>
  </si>
  <si>
    <t>Documento Técnico</t>
  </si>
  <si>
    <t>AVANCE EN EL FORTALECMIENTO DE UN CANAL  DE COMUNICACIÓN QUE OPTIMICE LA ATENCIÓN A LA CIUDADANÍA</t>
  </si>
  <si>
    <t>Promedio ponderado de las evaluaciones a las preguntas de la encuesta de percepción</t>
  </si>
  <si>
    <t>Nivel de satisfacción</t>
  </si>
  <si>
    <t>Demandas ganadas</t>
  </si>
  <si>
    <t>Nivel de percepción ponderada de la encuesta de Coordinación Jurídica Distrital</t>
  </si>
  <si>
    <t>ÉXITO PROCESAL EN EL DISTRITO CAPITAL</t>
  </si>
  <si>
    <t>Versión:</t>
  </si>
  <si>
    <t>(en blanco)</t>
  </si>
  <si>
    <t>SUBSECRETARÍA JURÍDICA DISTRITAL</t>
  </si>
  <si>
    <t>EJECUCIÓN DEL PROYECTO DE INVERSIÓN CON CÓDIGO 7501</t>
  </si>
  <si>
    <t>DIRECCIÓN_DISTRITAL_DE_ASUNTOS_DISCIPLINARIOS</t>
  </si>
  <si>
    <t>DIRECCIÓN_DISTRITAL_DE_DOCTRINA_Y_ASUNTOS_NORMATIVOS</t>
  </si>
  <si>
    <t>DIRECCIÓN_DISTRITAL_DE_INSPECCIÓN__VIGILANCIA_Y_CONTROL_DE_PERSONAS_JURÍDICAS_SIN_ÁNIMO_DE_LUCRO</t>
  </si>
  <si>
    <t>OFICINA_ASESORA_DE_PLANEACIÓN</t>
  </si>
  <si>
    <t>OFICINA_DE_CONTROL_INTERNO</t>
  </si>
  <si>
    <t>OFICINA_DE_TECNOLOGÍAS_DE_LA_INFORMACIÓN_Y_LAS_COMUNICACIONES</t>
  </si>
  <si>
    <t>SUBSECRETARÍA_JURÍDICA_DISTRITAL</t>
  </si>
  <si>
    <t>BUSQUEDA</t>
  </si>
  <si>
    <r>
      <t>DESPACHO</t>
    </r>
    <r>
      <rPr>
        <sz val="11"/>
        <color theme="0"/>
        <rFont val="Calibri"/>
        <family val="2"/>
        <scheme val="minor"/>
      </rPr>
      <t>_</t>
    </r>
    <r>
      <rPr>
        <sz val="11"/>
        <color theme="1"/>
        <rFont val="Calibri"/>
        <family val="2"/>
        <scheme val="minor"/>
      </rPr>
      <t>SECRETARÍA</t>
    </r>
    <r>
      <rPr>
        <sz val="11"/>
        <color theme="0"/>
        <rFont val="Calibri"/>
        <family val="2"/>
        <scheme val="minor"/>
      </rPr>
      <t>_</t>
    </r>
    <r>
      <rPr>
        <sz val="11"/>
        <color theme="1"/>
        <rFont val="Calibri"/>
        <family val="2"/>
        <scheme val="minor"/>
      </rPr>
      <t>JURÍDICA</t>
    </r>
  </si>
  <si>
    <r>
      <t>DIRECCIÓN</t>
    </r>
    <r>
      <rPr>
        <sz val="11"/>
        <color theme="0"/>
        <rFont val="Calibri"/>
        <family val="2"/>
        <scheme val="minor"/>
      </rPr>
      <t>_</t>
    </r>
    <r>
      <rPr>
        <sz val="11"/>
        <color theme="1"/>
        <rFont val="Calibri"/>
        <family val="2"/>
        <scheme val="minor"/>
      </rPr>
      <t>DE</t>
    </r>
    <r>
      <rPr>
        <sz val="11"/>
        <color theme="0"/>
        <rFont val="Calibri"/>
        <family val="2"/>
        <scheme val="minor"/>
      </rPr>
      <t>_</t>
    </r>
    <r>
      <rPr>
        <sz val="11"/>
        <color theme="1"/>
        <rFont val="Calibri"/>
        <family val="2"/>
        <scheme val="minor"/>
      </rPr>
      <t>GESTIÓN</t>
    </r>
    <r>
      <rPr>
        <sz val="11"/>
        <color theme="0"/>
        <rFont val="Calibri"/>
        <family val="2"/>
        <scheme val="minor"/>
      </rPr>
      <t>_</t>
    </r>
    <r>
      <rPr>
        <sz val="11"/>
        <color theme="1"/>
        <rFont val="Calibri"/>
        <family val="2"/>
        <scheme val="minor"/>
      </rPr>
      <t>CORPORATIVA</t>
    </r>
  </si>
  <si>
    <t>Demandas ganadas por el Distrito / Total demandas X 100</t>
  </si>
  <si>
    <t>Total demandas contra el Distrito, casos ganados por el Distrito</t>
  </si>
  <si>
    <t>Total demandas contra el Distrito</t>
  </si>
  <si>
    <t>Niveles de satisafcción ponderados</t>
  </si>
  <si>
    <t>Corresponde a las minutas de contrato entregados para firma</t>
  </si>
  <si>
    <t>La variable aplica para las solicitudes de contratación directa que corresponden al 70% de la contratación de la entidad.</t>
  </si>
  <si>
    <t>nd</t>
  </si>
  <si>
    <t>Acta de comité donde se presenta la directriz formulada</t>
  </si>
  <si>
    <t>PLAN DE DESARROLLO</t>
  </si>
  <si>
    <t>Valores</t>
  </si>
  <si>
    <t>PROG 2016</t>
  </si>
  <si>
    <t>EJEC 2016</t>
  </si>
  <si>
    <t>PROG 2017</t>
  </si>
  <si>
    <t>EJEC 2017</t>
  </si>
  <si>
    <t>PROG 2018</t>
  </si>
  <si>
    <t>PROG 2019</t>
  </si>
  <si>
    <t>EJEC 2019</t>
  </si>
  <si>
    <t>PROG 2020</t>
  </si>
  <si>
    <t>EJEC 2020</t>
  </si>
  <si>
    <t xml:space="preserve">PLAN </t>
  </si>
  <si>
    <t>ACCIÓN</t>
  </si>
  <si>
    <t>GESTIÓN</t>
  </si>
  <si>
    <t xml:space="preserve">IMPRESIÓN </t>
  </si>
  <si>
    <t>Elaboró. Juan Carlos Cepeda Moncada</t>
  </si>
  <si>
    <t>PROG</t>
  </si>
  <si>
    <t>EJEC</t>
  </si>
  <si>
    <t>LINEAMIENTOS NORMATIVOS EXPEDIDOS Y PUBLICADOS EN REGIMEN LEGAL</t>
  </si>
  <si>
    <t>AVANCE EN LA HERRAMIENTA DE SEGUIMIENTO Y CONTROL A CONDUCTAS DISCIPLINARIAS CON MAYOR INCIDENCIA</t>
  </si>
  <si>
    <t>METODOLOGÍA DE VERIFICACIÓN DE LA IMPLEMENTACIÓN Y ACTUALIZACIÓN DEL S.I.D. 3</t>
  </si>
  <si>
    <t>CONSULTA POR DEPENDENCIA</t>
  </si>
  <si>
    <t>EVIDENCIA</t>
  </si>
  <si>
    <t>Etapas realizadas para la implementación del SIG</t>
  </si>
  <si>
    <t>Se definieron etapas de implementación, articulación y mantenimiento</t>
  </si>
  <si>
    <t>Etapas culminadas conforme a las especificaciones</t>
  </si>
  <si>
    <t>Informe de gestión de la OAP</t>
  </si>
  <si>
    <t>Informes de seguimiento a la gestión institucional</t>
  </si>
  <si>
    <t>Número de informes de seguimiento a la gestión institucional presentados</t>
  </si>
  <si>
    <t>Corresponde a los informes productos de los seguimientos a la gestión de la Entidad</t>
  </si>
  <si>
    <t>Informes de seguimiento y gestión institucional</t>
  </si>
  <si>
    <t>OBSERVACIONES</t>
  </si>
  <si>
    <t>Promedio De las evaluaciones de satisfacción realizadas por los diferentes componentes del proceso</t>
  </si>
  <si>
    <t>Número de estrategias de posicionamiento de la OAP</t>
  </si>
  <si>
    <t>Cantidad de estrategias de posicionamiento de la gestión de la OAP, estructuradas</t>
  </si>
  <si>
    <t>Estrategia de mejora institucional</t>
  </si>
  <si>
    <t>Diseño de una estrategia que mejore la gestión institucional en la SJD</t>
  </si>
  <si>
    <t>Propuesta de mejora institucional</t>
  </si>
  <si>
    <t>Plan de Trabajo de la Oap</t>
  </si>
  <si>
    <t>PO-009-GESTIÓN NORMATIVA Y CONCEPTUAL</t>
  </si>
  <si>
    <t>PO-006-GESTIÓN JURÍDICA DISTRITAL</t>
  </si>
  <si>
    <t>PO-003-GESTIÓN DE TIC</t>
  </si>
  <si>
    <t>PO-008-INSPECCIÓN VIGILANCIA Y CONTROL ESAL</t>
  </si>
  <si>
    <t>PO-007-GESTIÓN DISCIPLINARIA DISTRITAL</t>
  </si>
  <si>
    <t>PO-002-GESTIÓN DE LAS COMUNICACIONES</t>
  </si>
  <si>
    <t>PO-010-GESTIÓN JUDICIAL Y EXTRAJUDICIAL DEL DISTRITO</t>
  </si>
  <si>
    <t>PO-015-EVALUACIÓN INDEPENDIENTE</t>
  </si>
  <si>
    <t>PO-004-GESTIÓN DOCUMENTAL</t>
  </si>
  <si>
    <t>PO-005-GESTIÓN DEL TALENTO HUMANO</t>
  </si>
  <si>
    <t>PO-013-GESTIÓN ADMINISTRATIVA</t>
  </si>
  <si>
    <t>PO-017-ATENCIÓN A LA CIUDADANÍA</t>
  </si>
  <si>
    <t>PO-014-GESTIÓN CONTRACTUAL</t>
  </si>
  <si>
    <t>PO-001-PLANEACIÓN Y MEJORA CONTINUA</t>
  </si>
  <si>
    <t>PO-011-NOTIFICACIONES</t>
  </si>
  <si>
    <t>PO-016-CONTROL INTERNO DISCIPLINARIO</t>
  </si>
  <si>
    <t>CONSULTA POR PROCESO</t>
  </si>
  <si>
    <t>PO_001_PLANEACION_Y_MEJORA_CONTINUA</t>
  </si>
  <si>
    <t>PO_002_GESTIÓN_DE_LAS_COMUNICACIONES</t>
  </si>
  <si>
    <t>PO_011_NOTIFICACIONES</t>
  </si>
  <si>
    <t>PO_003_GESTIÓN_DE_TIC</t>
  </si>
  <si>
    <t>PO_004_GESTIÓN_DOCUMENTAL</t>
  </si>
  <si>
    <t>PO_005_GESTIÓN_DEL_TALENTO_HUMANO</t>
  </si>
  <si>
    <t>PO_006_GESTIÓN_JURÍDICA_DISTRITAL</t>
  </si>
  <si>
    <t>PO_007_GESTIÓN_DISCIPLINARIA_DISTRITAL</t>
  </si>
  <si>
    <t>PO_008_INSPECCIÓN_VIGILANCIA_Y_CONTROL_ESAL</t>
  </si>
  <si>
    <t>PO_009_GESTIÓN_NORMATIVA_Y_CONCEPTUAL</t>
  </si>
  <si>
    <t>PO_013_GESTIÓN_ADMINISTRATIVA</t>
  </si>
  <si>
    <t>PO_014_GESTIÓN_CONTRACTUAL</t>
  </si>
  <si>
    <t>PO_015_EVALUACIÓN_INDEPENDIENTE</t>
  </si>
  <si>
    <t>PO_016_CONTROL_INTERNO_DISCIPLINARIO</t>
  </si>
  <si>
    <t>PO_017_ATENCIÓN_A_LA_CIUDADANÍA</t>
  </si>
  <si>
    <t>Acciones ejecutadas en el periodo</t>
  </si>
  <si>
    <t>Acciones</t>
  </si>
  <si>
    <t>AVANCE EN LA ACTUALIZACIÓN DEL SOFTWARE ADMINISTRATIVO Y MISIONAL</t>
  </si>
  <si>
    <t>Evidencia</t>
  </si>
  <si>
    <t>rad1</t>
  </si>
  <si>
    <t>rad2</t>
  </si>
  <si>
    <t>rad3</t>
  </si>
  <si>
    <t>rad4</t>
  </si>
  <si>
    <t>DIRECTRICES O PROYECTOS NORMATIVOS ELABORADOS DE REPRESENTACIÓN JUDICIAL Y EXTRAJUDICIAL PARA LA ADMINISTRACIÓN DISTRITAL</t>
  </si>
  <si>
    <t xml:space="preserve">PORCENTAJE DE ACTOS ADMINISTRATIVOS PUBLICADOS, COMUNICADOS Y/O NOTIFICADOS </t>
  </si>
  <si>
    <t>NOTIFICACIONES</t>
  </si>
  <si>
    <t xml:space="preserve">(Número de actos administrativos  publicados, comunicados y/o notificados / Total de actos administrativos recibidos)*100 </t>
  </si>
  <si>
    <t>Actos Adminsitrativos</t>
  </si>
  <si>
    <t>Actos Administrativos publicados, comunicados y/o notificados.</t>
  </si>
  <si>
    <t>Total de Actos Administrativos recibidos</t>
  </si>
  <si>
    <t>Cantidad de actos administrativos que se publicaron, comunicarón y/o notificaron, según lo establecido en el acto.</t>
  </si>
  <si>
    <t>Cantidad de actos Administrativos recibidos en el proceso de Notificaciones</t>
  </si>
  <si>
    <t>Base de datos proceso de Notificaciones</t>
  </si>
  <si>
    <t>PORCENTAJE DE CUMPLIMIENTO DEL PLAN DE COMUNICACIONES DE LA SECRETARÍA JURÍDICA DISTRITAL</t>
  </si>
  <si>
    <t>PORCENTAJE DE EFICIENCIA FISCAL EN LA DEFENSA JUDICIAL DE LOS INTERESES DEL DISTRITO CAPITAL</t>
  </si>
  <si>
    <t>NÚMERO DE ENTIDADES DISTRITALES CON SEGUIMIENTO A LA INFORMACIÓN REGISTRADA EN SIPROJ</t>
  </si>
  <si>
    <t>PORCENTAJE DE PROCESOS JUDICIALES Y EXTRAJUDICIALES DE LA D.D.D.J. REPRESENTADOS JURÍDICAMENTE</t>
  </si>
  <si>
    <t>PORCENTAJE DE CUMPLIMIENTO DEL PLAN ANUAL DE AUDITORIA</t>
  </si>
  <si>
    <t>Sumatoria de las actividades realizadas dentro del Plan de Auditoría /
Total actividades del Plan de Auditoría</t>
  </si>
  <si>
    <t>Actividades del Plan de Auditoría</t>
  </si>
  <si>
    <t>N° de Actividades desarrolladas del Plan de Auditoría</t>
  </si>
  <si>
    <t>Actividades Programadas en el Plan de Auditoría</t>
  </si>
  <si>
    <t>Cantidad  de actividades realizadas en el Plan de Auditoría</t>
  </si>
  <si>
    <t>Cantidad de actividades programadas en el Plan Anual de Auditoria</t>
  </si>
  <si>
    <t>Informes de las actividades realizadas.</t>
  </si>
  <si>
    <t>Plan Anual de Auditoria.</t>
  </si>
  <si>
    <t>Informe de las encuesta</t>
  </si>
  <si>
    <t>Cumplimiento del plan de trabajo para la Construcción de la Plataforma Estratégica de la Secretaría Jurídica Distrital</t>
  </si>
  <si>
    <t>Fases de implementación</t>
  </si>
  <si>
    <t>Fases definidas para la implementación de la Plataforma estratégica de la Entidad</t>
  </si>
  <si>
    <t>Corresponde al nivel de avance de la Plataforma estratégica</t>
  </si>
  <si>
    <t>PORCENTAJE DE CUMPLIMIENTO PARA LA CONSTRUCCIÓN DE LA PLATAFORMA ESTRATÉGICA DE LA SJD</t>
  </si>
  <si>
    <t>CARGO DEL RESPONSABLE QUE RECOPILA LA INFORMACIÓN:</t>
  </si>
  <si>
    <t>CARGO  DEL RESPONSABLE QUE ANALIZA LA INFORMACIÓN:</t>
  </si>
  <si>
    <t xml:space="preserve">CARGO DEL RESPONSABLE  QUE TOMA DECISIONES:
</t>
  </si>
  <si>
    <t>Linea Base</t>
  </si>
  <si>
    <t>Fuente de información</t>
  </si>
  <si>
    <t>PO-012-GESTIÓN FINANCIERA</t>
  </si>
  <si>
    <t>GESTIÓN FINANCIERA</t>
  </si>
  <si>
    <t>PROGRAMACIÓN PLAN DE GOBIERNO</t>
  </si>
  <si>
    <t>AÑO</t>
  </si>
  <si>
    <t>MAGNITUD</t>
  </si>
  <si>
    <t>CREACIÓN</t>
  </si>
  <si>
    <t>Historico programado</t>
  </si>
  <si>
    <t>Historico ejecutado</t>
  </si>
  <si>
    <t>CUMPLIMIENTO</t>
  </si>
  <si>
    <t>AVANCE ACUMULADO DEL PLAN DE DESARROLLO</t>
  </si>
  <si>
    <t>Acciones de adecuación de la infraestructura tecnológica (redes, equipos, conectividad)</t>
  </si>
  <si>
    <t xml:space="preserve">Total MODERNIZACIÓN DE SISTEMAS DE INFORMACIÓN. </t>
  </si>
  <si>
    <t>Total OPTIMIZACIÓN DE PROCESOS</t>
  </si>
  <si>
    <t>Total POSICIONAMIENTO COMO ENTE RECTOR</t>
  </si>
  <si>
    <t xml:space="preserve">Total RESPALDO JURÍDICO QUE GENERA CONFIANZA. </t>
  </si>
  <si>
    <t xml:space="preserve">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t>
  </si>
  <si>
    <t>TOTAL</t>
  </si>
  <si>
    <t>pond 2016</t>
  </si>
  <si>
    <t>pond 2017</t>
  </si>
  <si>
    <t>pond 2018</t>
  </si>
  <si>
    <t>pond 2019</t>
  </si>
  <si>
    <t>pond 2020</t>
  </si>
  <si>
    <t>SE SOLICITA MODIFICACIÓN RAD 3-2017-4325, alineado con el indicador AVANCE EN LA ACTUALIZACIÓN DE LA INFRAESTRUCTURA HW SW COM</t>
  </si>
  <si>
    <t>EJECUCIÓN</t>
  </si>
  <si>
    <t>INTERVALO</t>
  </si>
  <si>
    <t>PUNTOS</t>
  </si>
  <si>
    <t>X</t>
  </si>
  <si>
    <t>Y</t>
  </si>
  <si>
    <t>VALOR INICIAL</t>
  </si>
  <si>
    <t>VALOR FINAL</t>
  </si>
  <si>
    <t>PLAN DE ESTRATÉGICO</t>
  </si>
  <si>
    <t>Porcentaje de avance en la implementación de la arquitectura empresarial TIC en la Secretaría Jurídica Distrital</t>
  </si>
  <si>
    <t>Arquietectuta Empresarial TIC implementada</t>
  </si>
  <si>
    <t>Sumatoria del avance en la implementación de la arquietectura TIC</t>
  </si>
  <si>
    <t>Fases definidas para la implementación del modelo de arquitectura TIC en la SJD</t>
  </si>
  <si>
    <t>DESARROLLO</t>
  </si>
  <si>
    <t>AVANCE PLAN</t>
  </si>
  <si>
    <t>Herramienta de seguimiento y control</t>
  </si>
  <si>
    <t>DEPENDENCIA 1</t>
  </si>
  <si>
    <t xml:space="preserve">FALTA FICHA </t>
  </si>
  <si>
    <t>PLAN DE GOBIERNO</t>
  </si>
  <si>
    <t>Porcentaje de avance en la actualización del software administrativo y misional</t>
  </si>
  <si>
    <t>% de actualización</t>
  </si>
  <si>
    <t>pendiente</t>
  </si>
  <si>
    <t>PR 2019</t>
  </si>
  <si>
    <t>EJE  2018</t>
  </si>
  <si>
    <t xml:space="preserve">DEPENDENCIA    </t>
  </si>
  <si>
    <t>Valor de Registros presupuestales expedidos</t>
  </si>
  <si>
    <t>Porcentaje de ejecución presupuestal del proyecto 7501</t>
  </si>
  <si>
    <t xml:space="preserve">ejecución presupuestal </t>
  </si>
  <si>
    <t>Valor acumulado de los registros presupuestales expedidos por el proyecto 7501</t>
  </si>
  <si>
    <t xml:space="preserve">Valor de la asignación inicial menos reducciones o traslados presupuestales </t>
  </si>
  <si>
    <t>Secretaría de Hacienda Distrital, reporte PRDEIS</t>
  </si>
  <si>
    <t>PROFESIONAL ESPECIALIZADO SUBSECRETARÍA</t>
  </si>
  <si>
    <t>PROFESIONAL ESPECIALIZADO DIRECCIUÓN CORPORATIVA</t>
  </si>
  <si>
    <t>Promedio de requeirimientos jurídicos gestionados dntro d los tiempos estbalecidos</t>
  </si>
  <si>
    <t>Requerimientos Jurídicos</t>
  </si>
  <si>
    <t>Número de requerimientos tramitados de la Subsecretaría</t>
  </si>
  <si>
    <t>Número de requerimientos que ingresan a la subsecretaría</t>
  </si>
  <si>
    <t>Requerimientos gestionados en un periodo de tiempo determinado</t>
  </si>
  <si>
    <t>Descargue de los trámites gestioandos por la Subsecretaría en determinado tiempo</t>
  </si>
  <si>
    <t>Excel administradp por la Secretaria de la Subsecretaría</t>
  </si>
  <si>
    <t>N.D.</t>
  </si>
  <si>
    <t>Secretaria Subsecretaría</t>
  </si>
  <si>
    <t>MODIFICACIÓN</t>
  </si>
  <si>
    <t xml:space="preserve">VERSIÓN </t>
  </si>
  <si>
    <t>VERSIÓN  1</t>
  </si>
  <si>
    <t>VERSIÓN  2</t>
  </si>
  <si>
    <t>El acumulado del número de estudios con temáticas de alto impacto para el D.C.</t>
  </si>
  <si>
    <t>Secretaría Jurídica - Política/informática / informes de contratistas</t>
  </si>
  <si>
    <t>Informe de Gestión Oficina TIC / Diagnóstico de Sistema Integrado de Información</t>
  </si>
  <si>
    <t>Profesional Especializado TIC</t>
  </si>
  <si>
    <t>Eventos de orientación realizados para la actualización del cuerpo de abogados del Distrito Capital</t>
  </si>
  <si>
    <t>Número de ciudadanos registrados que asisten a los eventos</t>
  </si>
  <si>
    <t>Es el número de ciudadanos que asisten y participan a los eventos, se verifica a través del registro de asistencia.</t>
  </si>
  <si>
    <t>Se tabula y analiza el instrumento de encuesta una vez por semestre. Se aplica en el punto a la ciudadanía y/o se remite por correo electrónico.</t>
  </si>
  <si>
    <t>Los servidores públicos orientados en temaáticas de responsabilidad disciplinaria</t>
  </si>
  <si>
    <t xml:space="preserve">Registro de asistencia in situ / Reportes de herramientas de orientación y/o formación </t>
  </si>
  <si>
    <t>Sumatoria de capacitaciones brindadas  en temas propios del derecho disciplinario</t>
  </si>
  <si>
    <t>Porcentaje de avance en la implementación de la Arquitectura Empresarial de la Secretaría Jurídica Distrital</t>
  </si>
  <si>
    <t>Nivel de Implementación</t>
  </si>
  <si>
    <t>Actividades desarrolladas para implementar y/o articular la Arquitectura Empresarial en la Secretaría Jurídica Distrital</t>
  </si>
  <si>
    <t xml:space="preserve">Actividades programadas para la implementación y/o articulación de la Arquitectura Empresarial en la SJD </t>
  </si>
  <si>
    <t>Actividades, tareas o compromisos desarrollados en el marco de la A.E.</t>
  </si>
  <si>
    <t>Lineamientos temáticos definidos para desarrollar y ajustar el modelo de operación edl SJD</t>
  </si>
  <si>
    <t>Informe de Gestión de contratista / Documento de Trabajo A.E.</t>
  </si>
  <si>
    <t>Porpuesta de implementación de A.E.</t>
  </si>
  <si>
    <t>Contratista OAP</t>
  </si>
  <si>
    <t>Jefe OAP</t>
  </si>
  <si>
    <t>Etapas definidas para la implementación del SIG</t>
  </si>
  <si>
    <t>Plan de Trabajo para la implementación del SIG</t>
  </si>
  <si>
    <t>JEFE OAP</t>
  </si>
  <si>
    <t>Plan de Desarrollo Pag 678 / Sec Gral -2015</t>
  </si>
  <si>
    <t>Número de Estudios</t>
  </si>
  <si>
    <t>Número de Eventos</t>
  </si>
  <si>
    <t>Número de Ciudadanos</t>
  </si>
  <si>
    <t>Porcentaje de Nivel de Percepción</t>
  </si>
  <si>
    <t>Número de Directrices</t>
  </si>
  <si>
    <t>Número de Servidores públicos</t>
  </si>
  <si>
    <t>Número de Capacitaciones</t>
  </si>
  <si>
    <t>23 Estudios</t>
  </si>
  <si>
    <t>44 eventos</t>
  </si>
  <si>
    <t>2800 ciudadanos</t>
  </si>
  <si>
    <t>86 % de percepción favorable</t>
  </si>
  <si>
    <t>7 Directrices</t>
  </si>
  <si>
    <t>9.073 Servidores</t>
  </si>
  <si>
    <t>Porcentaje de Implementación</t>
  </si>
  <si>
    <t>FINALIZADO POR CUMPLIMIENTO EN EL 2017</t>
  </si>
  <si>
    <t>AÑO 2016</t>
  </si>
  <si>
    <t>AÑO 2017</t>
  </si>
  <si>
    <t>AÑO 2018</t>
  </si>
  <si>
    <t>ADECUACIÓN Y DOTACIÓN DE LA SECRETARÍA JURÍDICA DISTRITAL PARA LA SJD</t>
  </si>
  <si>
    <t>DIRECTRICES EN MATERIA DE POLÍTICA PÚBLICA DISCIPLINARIA DISTRITAL FORMULADAS POR LA DDAD</t>
  </si>
  <si>
    <t>SERVIDORES PÚBLICOS DEL DISTRITO ORIENTADOS EN TEMAS DE RESPONSABILIDAD DISCIPLINARIA</t>
  </si>
  <si>
    <t>CAPACITACIONES BRINDADAS A LOS OPERADORES DISCIPLINARIOS DISTRITALES EN TEMAS PROPIOS DEL DERECHO DISCIPLINARIO</t>
  </si>
  <si>
    <t>EFICIENCIA FISCAL EN LA DEFENSA JUDICIAL DE LOS INTERESES DEL DISTRITO CAPITAL</t>
  </si>
  <si>
    <t>DÍAS PROMEDIO UTILIZADO PARA LA EXPEDICIÓN DE CONCEPTOS</t>
  </si>
  <si>
    <t>CIUDADANOS ORIENTADOS EN DERECHOS Y OBLIGACIONES DE LAS ENTIDADES SIN ÁNIMO DE LUCRO - ESAL</t>
  </si>
  <si>
    <t>PERCEPCIÓN DE LOS SERVICIOS PRESTADOS A ENTIDADES SIN ÁNIMO DE LUCRO - ESAL</t>
  </si>
  <si>
    <t>EVENTOS DE ORIENTACIÓN JURÍDICA DESARROLLADOS</t>
  </si>
  <si>
    <t>IMPLEMENTACIÓN DE LA ARQUITECTURA EMPRESARIAL EN LA SJD</t>
  </si>
  <si>
    <t>SISTEMAS DE INFORMACIÓN JURÍDICOS CON DESARROLLO, SOPORTE Y MANTENIMIENTO</t>
  </si>
  <si>
    <t>Encuesta de percepción año 2016</t>
  </si>
  <si>
    <t>finalizado</t>
  </si>
  <si>
    <t xml:space="preserve">Cantidades de entidades con seguimiento </t>
  </si>
  <si>
    <t>Total entidades registradas en siprojweb con actividades</t>
  </si>
  <si>
    <t>Sumatoria de las Entidades con seguimiento con las cuales se realizan actividades de mejoramiento de la información registrada en el siprojweb</t>
  </si>
  <si>
    <t>Entidades con seguimiento con las cuales se realizan actividades de mejoramiento de la información registrada en el siprojweb</t>
  </si>
  <si>
    <t>SIPROJWEB</t>
  </si>
  <si>
    <t xml:space="preserve">Cantidad de proyectos normativos elaborados </t>
  </si>
  <si>
    <t>NA</t>
  </si>
  <si>
    <t>Documentos elaborados que contienen directrices o proyectos normativos de representación judicial y ectrajudicial para la Administración Distrital</t>
  </si>
  <si>
    <t>inidcadores</t>
  </si>
  <si>
    <t>PO_012_GESTIÓN_FINANCIERA</t>
  </si>
  <si>
    <t>AVANCE EN LA CONSTRUCCIÓN Y PUESTA EN FUNCIONAMIENTO DEL ESPACIO DE DIÁLOGO JURÍDICO.</t>
  </si>
  <si>
    <t xml:space="preserve">AVANCE EN LA HERRAMIENTA DE SEGUIMIENTO Y CONTROL A LAS DIRECTIVAS EN MATERIA DISCIPLINARIA. </t>
  </si>
  <si>
    <t>AVANCE EN LA METODOLOGÍA DE VERIFICACIÓN Y ACTUALIZACIÓN DEL S.I.D. 3</t>
  </si>
  <si>
    <t>PORCENTAJE DE ASIGNACIÓN DE REQUERIMIENTOS A TRAVÉS DEL SDQS</t>
  </si>
  <si>
    <t>AVANCE DE ADECUACIÓN Y DOTACIÓN DE LA SECRETARÍA JURÍDICA DISTRITAL PARA LA SJD</t>
  </si>
  <si>
    <t>AVANCE EN LA IMPLEMENTACIÓN DE LAS HERRAMIENTAS DE GESTIÓN Y ADMINISTRATIVAS</t>
  </si>
  <si>
    <t>PORCENTAJE DE AVANCE EN IMPLEMENTACIÓN DEL MODELO DE GESTIÓN DEL TALENTO HUMANO.</t>
  </si>
  <si>
    <t>NUMERO DE SOLICITUDES DE CONTRATACIÓN TRAMITADAS</t>
  </si>
  <si>
    <t>ARMONIZADO</t>
  </si>
  <si>
    <t xml:space="preserve">MODELO DE GERENCIA JURÍDICA </t>
  </si>
  <si>
    <t>CUMPLIDO</t>
  </si>
  <si>
    <t xml:space="preserve">PORCENTAJE DE EJECUCIÓN DE LOS RECURSOS DE FUNCIONAMIENTO </t>
  </si>
  <si>
    <t>PORCENTAJE DE AVANCE EN LA IMPLEMENTACIÓN DE LA ARQUITECTURA EMPRESARIAL EN LA SJD</t>
  </si>
  <si>
    <t xml:space="preserve">NÚMERO DE INFORMES DE SEGUIMIENTO DE LA GESTIÓN DE LA SJD BAJO LA HERRAMIENTA BSC PRESENTADOS </t>
  </si>
  <si>
    <t>PORCENTAJE DE IMPLEMENTACIÓN DEL SISTEMA INTEGRADO DE GESTIÓN DE LA SECRETARÍA JURÍDICA</t>
  </si>
  <si>
    <t>PORCENTAJE DE AVANCE EN EL DISEÑO DE ESTRATEGIAS DE POSICIONAMIENTO PROPUESTAS POR LA OAP DE LA SJD</t>
  </si>
  <si>
    <t>PORCENTAJE DE AVANCE EN LA ESTRATEGIA ORIENTADA A MEJORAR LAS PRÁCTICAS DE GESTIÓN INSTITUCIONAL</t>
  </si>
  <si>
    <t>PERCEPCIÓN FAVORABLE POR PARTE DE LOS USUARIOS SOBRE LA COORDINACIÓN JURÍDICA DEL DISTRITO CAPITAL</t>
  </si>
  <si>
    <t>PROG  2016</t>
  </si>
  <si>
    <t>CUMPLIMIENTO POR AÑO METAS PLAN DE DESARROLLO 2016-2020</t>
  </si>
  <si>
    <t>NIVEL DE CUMPLIMIENTO</t>
  </si>
  <si>
    <t>ESTUDIOS JURÍDICOS REALIZADOS EN TEMAS DE INTERÉS PARA EL DISTRITO CAPITAL</t>
  </si>
  <si>
    <t>POLÍTICA</t>
  </si>
  <si>
    <t>OFICINA TIC</t>
  </si>
  <si>
    <t>ESAL</t>
  </si>
  <si>
    <t>DISCIPLINARIOS</t>
  </si>
  <si>
    <t xml:space="preserve"> DISCIPLINARIOS </t>
  </si>
  <si>
    <t>IMPLEMENTACIÓN DE LAS HERRAMIENTAS DE GESTIÓN Y ADMINISTRATIVAS</t>
  </si>
  <si>
    <t>META PDD</t>
  </si>
  <si>
    <t>22 DÍAS</t>
  </si>
  <si>
    <t>20 ESTUDIOS</t>
  </si>
  <si>
    <t>7 SISTEMAS</t>
  </si>
  <si>
    <t>46 EVENTOS</t>
  </si>
  <si>
    <t>3.000 CIUDADANOS</t>
  </si>
  <si>
    <t>8 DIRECTRICES</t>
  </si>
  <si>
    <t>5 ORIENTACIONES</t>
  </si>
  <si>
    <t>12.000 SERVIDORES</t>
  </si>
  <si>
    <t>1 ENTIDAD</t>
  </si>
  <si>
    <t>100% HERRAMIENTAS</t>
  </si>
  <si>
    <t>100% ARQUITECTURA</t>
  </si>
  <si>
    <t>82% ÉXITO</t>
  </si>
  <si>
    <t>82% EFICIENCIA</t>
  </si>
  <si>
    <t>88% PERCEPCIÓN</t>
  </si>
  <si>
    <t>87% PERCEPCIÓN</t>
  </si>
  <si>
    <t>100% SISTEMA</t>
  </si>
  <si>
    <t>Total general</t>
  </si>
  <si>
    <t>GESTION ADMINISTRATIVA</t>
  </si>
  <si>
    <t>Cantidad de bienes adquiridos / Programa de compras</t>
  </si>
  <si>
    <t>Porcentaje de dotación</t>
  </si>
  <si>
    <t>Sumatoria de los bienes adquiridos e instalados</t>
  </si>
  <si>
    <t>Plan de Compras para la vigencia</t>
  </si>
  <si>
    <t>Mide cantidad de bienes adquiridos e instalados enlas instalaciones de la Secretaría Jurídica Distrital.</t>
  </si>
  <si>
    <t>Involucra el diagnóstico de necesidades de bienes a adquirir e instalar en una vigenca</t>
  </si>
  <si>
    <t>Informes de Contratista</t>
  </si>
  <si>
    <t>Plan Anual de adquisiciones y cronograma de instalaciones</t>
  </si>
  <si>
    <t>Fases implementadas del MGDS / 100% de etapas definidas del MGDS</t>
  </si>
  <si>
    <t>Fases Implementadas</t>
  </si>
  <si>
    <t>Fases desarrolladas e implementadas</t>
  </si>
  <si>
    <t>Total de Fases definidas para implementar el MGDS</t>
  </si>
  <si>
    <t>Mide el % de ejecucion de la implementacion de herramientas administrativas para la vigencia del Proyecto MGDS</t>
  </si>
  <si>
    <t>Totalidad de  fases necesarias para implementar el MGDS</t>
  </si>
  <si>
    <t>Informe de PMR / Cronograma de Planeación</t>
  </si>
  <si>
    <t>Cronograma de Planeación</t>
  </si>
  <si>
    <t>Contratista</t>
  </si>
  <si>
    <t>AVANCE EN EL  IMPLEMENTACIÓN  DE LA INFRAESTRUCTURA TECNOLÓGICA QUE SOPORTA LOS SISTEMAS DE INFORMACIÓN JURÍDICOS</t>
  </si>
  <si>
    <t>REQUERIMIENTOS JURÍDICOS GESTIONADOS EN LOS TIEMPOS ESTABLECIDOS</t>
  </si>
  <si>
    <t>PERCEPCIÓN FAVORABLE DE LA COORDINACIÓN JURÍDICA DISTRITAL SUPERIOR AL 88%</t>
  </si>
  <si>
    <t>INFORMACIÓN BÁSICA 
PROGRAMACIÓN DEL INDICADOR</t>
  </si>
  <si>
    <t>CONSULTA POR INDICADOR</t>
  </si>
  <si>
    <t>CONTROL INTERNO DISCIPLINARIO</t>
  </si>
  <si>
    <t>Porcentaje de avance en la implementación de la herramienta de seguimiento y control a conductas con mayor incidencia disiciplinaria</t>
  </si>
  <si>
    <t xml:space="preserve">Asuntos recepcionados </t>
  </si>
  <si>
    <t xml:space="preserve">Asunto Tramitados </t>
  </si>
  <si>
    <t>suma del numero de asuntos que se tramitan</t>
  </si>
  <si>
    <t xml:space="preserve">suma del numero de PQR´S </t>
  </si>
  <si>
    <t>SIGA, SDQS</t>
  </si>
  <si>
    <t xml:space="preserve">QUEJAS DISCIPLINARIAS RADICADAS EN LA DIRECCIÓN DISTRITAL DE ASUNTOS DISCIPLINARIOS </t>
  </si>
  <si>
    <t xml:space="preserve">Sumatoria de las quejas disiciplinarias </t>
  </si>
  <si>
    <t>Quejas radicadas</t>
  </si>
  <si>
    <t>SUBSECRETARÍA DE DESPACHO</t>
  </si>
  <si>
    <t>Observación</t>
  </si>
  <si>
    <t>PORCENTAJE DE PROCESOS ADMINISTRATIVOS SANCIONATORIOS TERMINADOS</t>
  </si>
  <si>
    <t>3-2019-2710</t>
  </si>
  <si>
    <t xml:space="preserve">  3-2019-2614</t>
  </si>
  <si>
    <t>3-2019-2689</t>
  </si>
  <si>
    <t>este indicador se ajusto en la vigencia 2019 con el indicador Percepción Positiva de las actividades de bienestar y capacitación</t>
  </si>
  <si>
    <t>PERCEPCIÓN POSITIVA  DE ACTIVIDADES DE BIENESTAR Y CAPACITACIÓN</t>
  </si>
  <si>
    <t>FINALIZADO</t>
  </si>
  <si>
    <t>SE ARMONIZA CON NUEVO INDICADOR</t>
  </si>
  <si>
    <t>Número de días hábiles utilizados para la asignación o traslado de  PQRS / total de días del periodo</t>
  </si>
  <si>
    <t>Días hábiles</t>
  </si>
  <si>
    <t>Total de días requeridos para la asignación o trasalado</t>
  </si>
  <si>
    <t>Son el numero de PQR´S radicados a través del Bogotá te Escucha o el SIGA</t>
  </si>
  <si>
    <t>Son los días utilizados para la asignación de los PQR´S</t>
  </si>
  <si>
    <t>Sistema de información SIGA - SDQS</t>
  </si>
  <si>
    <t>Indicador creado en abril de 2019</t>
  </si>
  <si>
    <t>Sumatoria de la ejecución acumulada para el periodo de análisis</t>
  </si>
  <si>
    <t>% Porcentaje de Ejecución Presupuestal</t>
  </si>
  <si>
    <t>Sumatoria del valor de los registros presupuestales del rubro de funcionamiento / entidad</t>
  </si>
  <si>
    <t>Valor del presupuesto disponible del rubro de funcionamiento / entidad</t>
  </si>
  <si>
    <t>Son los registros presupuestales expedidos con cargo al rubro de funcionamiento en el periodo</t>
  </si>
  <si>
    <t>Valor del presupuesto disponible registro de funcionamiento</t>
  </si>
  <si>
    <t>SECRETARÍA DE HACIENDA - REPORTE PREDIS</t>
  </si>
  <si>
    <t>ESTADO</t>
  </si>
  <si>
    <t>INACTIVO</t>
  </si>
  <si>
    <t>ACTIVO</t>
  </si>
  <si>
    <t>Número de evaluaciones con calificación igual o superior a (3 -Buena)</t>
  </si>
  <si>
    <t># total de evaluaciones efectuadas</t>
  </si>
  <si>
    <t>Indica el porcentaje de servidores que perciben la gestión desarrollada como satisfactoria
(aquellos servidores que califican las actividades en un rango de 3 – 5)</t>
  </si>
  <si>
    <t xml:space="preserve">La población se entiende como el número de servidores que participaron de las diferentes actividades de capacitación y bienestar. </t>
  </si>
  <si>
    <t>Encuestas aplicadas</t>
  </si>
  <si>
    <t>Listado de participación</t>
  </si>
  <si>
    <t>NIVEL DE PERCEPCIÓN DE LOS SERVICIOS ADMINISTRATIVOS GESTIONADOS</t>
  </si>
  <si>
    <t>PORCENTAJE DE AVANCE EN LA CONSTRUCCIÓN DEL PLAN ESTRATEGICO DEL TALENTO HUMANO</t>
  </si>
  <si>
    <t>PROMEDIO DE DÍAS PARA LA ASIGNACIÓN O TRASLADO DE REQUERIMIENTOS</t>
  </si>
  <si>
    <t>pgd implementado</t>
  </si>
  <si>
    <t>indicador de DGC años anteriores</t>
  </si>
  <si>
    <t>Promedio delcumplimiento de las etapas del PGD</t>
  </si>
  <si>
    <t>Promedio de la sumatoria  del cumplimiento del PGD del periodo</t>
  </si>
  <si>
    <t>El total de actividades realizadas en el periodo divido las etapas planificadas en el periodo</t>
  </si>
  <si>
    <t>PGD</t>
  </si>
  <si>
    <t>Informe de contratista</t>
  </si>
  <si>
    <t>Número actos administrativo notificados de manera indebida</t>
  </si>
  <si>
    <t>Porcentaje de contratos adjudicados</t>
  </si>
  <si>
    <t>Indicador armonizado con "Porcentaje de contratos adjudicados" en el 1er trimestre de 2019</t>
  </si>
  <si>
    <t>Porcentaje de quejas disciplinarias radicadas y evaluadas en la Dirección Distrital de Asuntos Disciplinarios, de competencia normativa.</t>
  </si>
  <si>
    <t>Sumatoria de las quejas disiciplinarias evaluadas / Total de quejas radicadas</t>
  </si>
  <si>
    <t>Quejas evaluadas</t>
  </si>
  <si>
    <t>Número de quejas evaluadas</t>
  </si>
  <si>
    <t>Número de quejas disiciplinarias radicadas</t>
  </si>
  <si>
    <t>Total de quejas disiciplinarias que cuenten con proyecto de decisión que en derecho corresponde</t>
  </si>
  <si>
    <t>Total de quejas disiciplinarias formales cuyo merito originó una actuación disciplinaria</t>
  </si>
  <si>
    <t>MEMORANDOS DE  - PLANILLA</t>
  </si>
  <si>
    <t>ACTAS DE REPARTO</t>
  </si>
  <si>
    <t>Avance en la generación
de proyectos de actos
administrativos y otros
documentos para firma del
Alcalde Mayor y/o la
Secretaría Jurídica Distrit</t>
  </si>
  <si>
    <t xml:space="preserve">Promedio de Cumplimiento en la implementación del Modelo de Gerencia Juridica
</t>
  </si>
  <si>
    <t>Porcentaje de cumplimiento en la implementación del Modelo de Gerencia Jurídica</t>
  </si>
  <si>
    <t>Planes de acción adoptados con las Entidades Distritales</t>
  </si>
  <si>
    <t>Registro de asistencia de reuniones, presentaciones- Actas de Comités, Planes de acción</t>
  </si>
  <si>
    <t>Profesional Universitario 1</t>
  </si>
  <si>
    <t>Profesional Universitario 13</t>
  </si>
  <si>
    <t>Director (a) Distrital de Política e Informática</t>
  </si>
  <si>
    <t>Porcentaje de avance en el cumplimiento de la estrategia para mejorar las prácticas de gestión institucional en el Proceso de Planeación y Mejora Continua.</t>
  </si>
  <si>
    <t>Porcentaje de avance en el cumplimiento de estrategias  para mejorar las prácticas de gestión institucional en el Proceso de Planeación y Mejora Continua.</t>
  </si>
  <si>
    <t>Avance de Cumplimiento</t>
  </si>
  <si>
    <t>Promedio de los porcentajes de cumplimiento de las herramientas que conforman una  estrategia, para mejorar las prácticas de gestión institucional</t>
  </si>
  <si>
    <t>Promedio de avance en los planes de trabajo de la estrategia definida para cada periodo</t>
  </si>
  <si>
    <t>Plan de Trabajo de los servidores de  la Oficina Asesora de Planeación. / Informe de gestión de la OAP</t>
  </si>
  <si>
    <t>Número de sesiones realizadas para la fortalecer la gestión del conocimiento.</t>
  </si>
  <si>
    <t>sesiones</t>
  </si>
  <si>
    <t>Número de sesiones desarrolladas para la fortalecer la gestión del conocimiento en la Oficina Asesora de Planeación.</t>
  </si>
  <si>
    <t>Informe de Gestión de la Oficina Asesora de Planeación</t>
  </si>
  <si>
    <t>Porcentaje de avance en la implementación de la Política de Seguridad Digital en la Entidad.</t>
  </si>
  <si>
    <t>Porcentaje de avance  en la implementación de la política de Seguridad Digital en la Entidad</t>
  </si>
  <si>
    <t>Actividades desarrolladas para implementar la Política de Seguridad Digital en la Entidad</t>
  </si>
  <si>
    <t xml:space="preserve">Plan de Trabajo </t>
  </si>
  <si>
    <t>3-2019-1149</t>
  </si>
  <si>
    <t>Porcentaje de satisfacción en la prestación del servicio</t>
  </si>
  <si>
    <t>CLASE</t>
  </si>
  <si>
    <t>Cantidad de respuestas con evalaución positiva</t>
  </si>
  <si>
    <t>Encuesta de satisfacción / Plan de Trabajo</t>
  </si>
  <si>
    <t>PORCENTAJE DE AVANCE E LA IMPLEMENTACIÓN DE LA POLÍTICA DE GOBIERNO DIGITAL EN LA SJD</t>
  </si>
  <si>
    <t>PROYECTO DE INVERSIÓN</t>
  </si>
  <si>
    <t>Porcentaje de avance en la implementación de la Política de Gobierno Digital</t>
  </si>
  <si>
    <t>Implementación de la Política</t>
  </si>
  <si>
    <t>Actividades desarrolladas para implementar la Política de Gobierno Digital en la Entidad</t>
  </si>
  <si>
    <t>Actividades definidas para la implementación de la Política de Seguridad Digital en la SJD</t>
  </si>
  <si>
    <t>Porcentaje de disponibilidad de los servicios tecnológicos de la SJD</t>
  </si>
  <si>
    <t>OPERATIVO</t>
  </si>
  <si>
    <t>AÑO 2019</t>
  </si>
  <si>
    <t>PLAN OPERATIVO ANUAL 2019</t>
  </si>
  <si>
    <t>INDICADOR</t>
  </si>
  <si>
    <t>INDICADORES</t>
  </si>
  <si>
    <t>METAS</t>
  </si>
  <si>
    <t>CUMPLIR EL 100% DEL PLAN DE COMUNICACIONES</t>
  </si>
  <si>
    <t>IMPLEMENTAR EL 100% DE LS HERRAMIENTAS DE GESTIÓN Y ADMINISTRATIVAS</t>
  </si>
  <si>
    <t>ADECUAR Y DOTAR LAS INSTALACIONES DE LA SECERTARÍA JURÍCA DISTRITAL</t>
  </si>
  <si>
    <t>IMPLEMENTAR EL 100% DEL MODELO DE GESTIÓN DOCUMENTAL</t>
  </si>
  <si>
    <t>MEJORAR EL NIVEL DE SATISFACCIÓN DE LA GESTIÓN DEL TALENTO HUMANO EN LA SJD</t>
  </si>
  <si>
    <t>COMUNICAR Y/O NOTIFICAR EL 100% DE ACTOS ADMINISTRATIVOS PUBLICADOS</t>
  </si>
  <si>
    <t>ASIGNAR EL 100% DE LOS REQUERIMIENTOS OFICIALIADOS A TRAVÉS SISTEMA DE INFORMACIÓN BOGOTÁ TE ESCUCHA (SDQSS)</t>
  </si>
  <si>
    <t>PLAN</t>
  </si>
  <si>
    <t>CUMPLIDO   60%</t>
  </si>
  <si>
    <t>Son las acciones programadas y CUMPLIDOs del Plan de Comunicaciones</t>
  </si>
  <si>
    <t>ASIGNACIÓN O TRASLADOS DE REQUERIMIENTOS EN UN MÁXIMO DE 1,04 DÍAS</t>
  </si>
  <si>
    <t>EJECUTAR EL 87% DE LOS RECURSOS DE FUNCIONAMIENTO</t>
  </si>
  <si>
    <t>IMPLEMENTAR UN MODELO DE GESTIÓN DE TALENTO HUMANO</t>
  </si>
  <si>
    <t>MANTENER UNA PERCEPCIÓN POSITIVA DEL 90% RESPECTO DE LAS ACTIVIDADES DE BIENESTAR Y CAPACITACIÓN</t>
  </si>
  <si>
    <t>Promedio de las evaluaciones de satisfacción con calificación igual o superior a 3 (de 1 a 5) / Total de evaluaciones aplicadas</t>
  </si>
  <si>
    <t>Nivel de percepción</t>
  </si>
  <si>
    <t>Sumatoria de las evaluaciones con calificación igual o superior a 3 / total de  evaluaciones aplicadas</t>
  </si>
  <si>
    <t>Total de evalauciones aplicadas en el periodo</t>
  </si>
  <si>
    <t>La población se entiende como el número de servidores que requirieron servicios administrativos</t>
  </si>
  <si>
    <t>Documento de análisis de encuesta</t>
  </si>
  <si>
    <t>Se ajusta la medición del indicador con el # de actos administrativos notificados de manera indebida</t>
  </si>
  <si>
    <t>PROCENTAJE DE ENTIDADES DISTRITALES CON SEGUIMIENTO A LA INFORMACIÓN REGISTRADA EN SIPROJ</t>
  </si>
  <si>
    <t>Avance en la generación de proyectos de actos administrativos y otros documentos para firma del Alcalde Mayor y/o la Secretaría Jurídica Distrital</t>
  </si>
  <si>
    <t>PORCENTAJE DE INCORPORACIÓN DE LA NORMATIVIDAD A REGIMEN LEGAL</t>
  </si>
  <si>
    <t>PLAN ESTRATÉGICO</t>
  </si>
  <si>
    <t>% CUMPLIMIENTO AÑO</t>
  </si>
  <si>
    <t>TOTAL IMPERATIVO</t>
  </si>
  <si>
    <t>TOTAL ENTIDAD</t>
  </si>
  <si>
    <t>EJECUCIÓN 2019</t>
  </si>
  <si>
    <t>PROGRAMACIÓN 2019</t>
  </si>
  <si>
    <t>Evaluación ponderada de las respuestas de la encuesta de satisfacción de solución a requerimientos</t>
  </si>
  <si>
    <t xml:space="preserve">Ponderación de los preguntas de satisfacción del servicio TIC aplicadas en encuesta </t>
  </si>
  <si>
    <t>Porcentaje de satisfacción en la prestación del servicio TIC</t>
  </si>
  <si>
    <t>Sumatoria de actos administrativos notificados de manera indebida</t>
  </si>
  <si>
    <t>actos administrativos</t>
  </si>
  <si>
    <t>Cantidad de actos administrativos notificados indebidamente</t>
  </si>
  <si>
    <t>son aquellos actos administrativos (resoluciones, recursos, circulares, etc) mal notificados o dejados de notificar</t>
  </si>
  <si>
    <t>Estado</t>
  </si>
  <si>
    <t>ESTADO:</t>
  </si>
  <si>
    <t>Contratos adjudicados</t>
  </si>
  <si>
    <t>Cantidad de Contratos de funcionamiento adjudicados</t>
  </si>
  <si>
    <t>Número de contratos programados en el PAA</t>
  </si>
  <si>
    <t>Sumatoria del número de contratos adjudicados / total de contratos programados en el Plan Anual de Adquisiciones (PAA)</t>
  </si>
  <si>
    <t>Contratos con minuta elaborada y formalizada</t>
  </si>
  <si>
    <t>lineas de contratación programadas en el PAA</t>
  </si>
  <si>
    <t>Matriz de control de contratos</t>
  </si>
  <si>
    <t>Plan Anual de Adquisiciones</t>
  </si>
  <si>
    <t>OBJETIVO DEL INDICADOR</t>
  </si>
  <si>
    <t>PROCESOS</t>
  </si>
  <si>
    <t>PLAN DE GESTIÓN</t>
  </si>
  <si>
    <t>División del valor de las pretensiones indexadas de los PROCESOS terminados en el periodo de análisis</t>
  </si>
  <si>
    <t>Valor de las pretenciones indexadas de los PROCESOS terminados a favor del distrto</t>
  </si>
  <si>
    <t>Valor total de las pretensiones indexadas de los PROCESOS terminados durante el periodo de análisis, en el Distrto Capital</t>
  </si>
  <si>
    <t>Sumatoria del valor de las pretensiones indexadas de los PROCESOS terminados con sentencia ejecutoriada favorable al D.C.</t>
  </si>
  <si>
    <t>Sumatoria del valor de las pretensiones indexadas de los PROCESOS terminados, desde el 1 de enero de 2016 hasta la fecha de análisis</t>
  </si>
  <si>
    <t xml:space="preserve">Sistema de Información de PROCESOS Judiciales  SIPROJ WEB - Bogotá. </t>
  </si>
  <si>
    <t>Porcentaje de PROCESOS judiciales y extrajudiciales de la D.D.D.J. representados jurídicamente</t>
  </si>
  <si>
    <t>PROCESOS judiciales y extrajudiciales</t>
  </si>
  <si>
    <t>Cantidad de PROCESOS representados extrajudicialmente</t>
  </si>
  <si>
    <t>PROCESOS a representar extrajudicialmente por la SJD</t>
  </si>
  <si>
    <t>PROCESOS con representación legal a través de los abogados de la DDDJPDA</t>
  </si>
  <si>
    <t>PROCESOS registrados con representación legal a través de los abogados de la DDDJPDA</t>
  </si>
  <si>
    <t>Procentaje de PROCESOS administrativos sancionatorios terminados</t>
  </si>
  <si>
    <t>PROYECTO DE INVERSIÓN 7509</t>
  </si>
  <si>
    <t>PROYECTO DE INVERSIÓN 7501</t>
  </si>
  <si>
    <t>PROYECTO DE INVERSIÓN 7502</t>
  </si>
  <si>
    <t>RESULTADO</t>
  </si>
  <si>
    <t>PROGRAMADO 2016</t>
  </si>
  <si>
    <t>EJECUTADO 2016</t>
  </si>
  <si>
    <t>PROGRAMADO 2017</t>
  </si>
  <si>
    <t>EJECUTADO 2017</t>
  </si>
  <si>
    <t>PROGRAMADO 2018</t>
  </si>
  <si>
    <t>EJECUTADO 2018</t>
  </si>
  <si>
    <t>PROGRAMADO 2019</t>
  </si>
  <si>
    <t>EJECUTADO 2019</t>
  </si>
  <si>
    <t>Etiquetas de fila</t>
  </si>
  <si>
    <t>Etiquetas de columna</t>
  </si>
  <si>
    <t>Cuenta de INDICADOR</t>
  </si>
  <si>
    <t>Total</t>
  </si>
  <si>
    <t>Cuenta de FINALIZADA 1
CUMPLIDO2</t>
  </si>
  <si>
    <t>Cuenta de NOMBRE_DEL_INDICADOR</t>
  </si>
  <si>
    <t>Total DESPACHO SECRETARÍA JURÍDICA</t>
  </si>
  <si>
    <t>Total DIRECCIÓN DE GESTIÓN CORPORATIVA</t>
  </si>
  <si>
    <t>Total DIRECCIÓN DISTRITAL DE ASUNTOS DISCIPLINARIOS</t>
  </si>
  <si>
    <t>Total DIRECCIÓN DISTRITAL DE DOCTRINA Y ASUNTOS NORMATIVOS</t>
  </si>
  <si>
    <t>Total DIRECCIÓN DISTRITAL DE POLÍTICA E INFORMÁTICA JURÍDICA</t>
  </si>
  <si>
    <t>Total OFICINA ASESORA DE PLANEACIÓN</t>
  </si>
  <si>
    <t>Total OFICINA DE CONTROL INTERNO</t>
  </si>
  <si>
    <t xml:space="preserve">Total OFICINA DE TECNOLOGÍAS DE LA INFORMACIÓN Y LAS COMUNICACIONES </t>
  </si>
  <si>
    <t>Total SUBSECRETARÍA JURÍDICA DISTRITAL</t>
  </si>
  <si>
    <t>PORCENTAJE DE CONTRATOS ADJUDICADOS</t>
  </si>
  <si>
    <t>PORCENTAJE DE SATISFACCIÓN EN LA PRESTACIÓN DEL SERVICIO TIC</t>
  </si>
  <si>
    <t>PORCENTAJE DE DISPONIBILIDAD DE LOS SERVICIOS TECNOLÓGICOS DE LA SJD</t>
  </si>
  <si>
    <t>PORCENTAJE DE AVANCE EN LA IMPLEMENTACIÓN DE LA POLÍTICA DE SEGURIDAD DIGITAL EN LA ENTIDAD.</t>
  </si>
  <si>
    <t>NÚMERO ACTOS ADMINISTRATIVO NOTIFICADOS DE MANERA INDEBIDA</t>
  </si>
  <si>
    <t>3-2019-4926</t>
  </si>
  <si>
    <t>Porcentaje de normatividad de regimen legal incorporada</t>
  </si>
  <si>
    <t>normas incorporadas</t>
  </si>
  <si>
    <t>Cantidad de normas incorporadas</t>
  </si>
  <si>
    <t>Total de normas a incorporar en el periodo</t>
  </si>
  <si>
    <t>Número de normas imcuidas en regimen legal</t>
  </si>
  <si>
    <t>Total de normas a incluir en regimen legal, en el periodo de análisi</t>
  </si>
  <si>
    <t>Regimen legal</t>
  </si>
  <si>
    <t>VERSIÓN  1 Rad 3-2019-1106</t>
  </si>
  <si>
    <t>Sumatoria de lineamientos</t>
  </si>
  <si>
    <t>lineamientos</t>
  </si>
  <si>
    <t>El acumulado del número de lineamIentos que sean de impacto para el Distrito Capital</t>
  </si>
  <si>
    <t>Sistema de Información Régimen Legal,  Documentos JurídiCOS</t>
  </si>
  <si>
    <r>
      <t> </t>
    </r>
    <r>
      <rPr>
        <b/>
        <sz val="10"/>
        <color rgb="FFFF0000"/>
        <rFont val="Verdana"/>
        <family val="2"/>
      </rPr>
      <t>3-2019-4969</t>
    </r>
  </si>
  <si>
    <t>AVANCE EN LA GENERACIÓN DE PROYECTOS DE ACTOS ADMINISTRATIVOS Y OTROS DOCUMENTOS PARA FIRMA DEL ALCALDE MAYOR Y/O LA SECRETARÍA JURÍDICA DISTRITAL</t>
  </si>
  <si>
    <t xml:space="preserve">Sumatoria del porcentaje de avance en la generación de proyectos de actos administrativos y otros documentos </t>
  </si>
  <si>
    <t>Actos administrativos  / Otros documentos para firma del señor Alcalde ó la Secretaría Jurídica Distrital</t>
  </si>
  <si>
    <t xml:space="preserve">Sumatoria de fases programadas para la generación de proyectos de actos administrativos </t>
  </si>
  <si>
    <t xml:space="preserve">Sumatoria de fases realizadas para la generación de proyectos de actos administrativos </t>
  </si>
  <si>
    <t>Infomres trimestrales</t>
  </si>
  <si>
    <t>Informes trimestrales</t>
  </si>
  <si>
    <t>Directora Distrital de Doctrina y asuntos Normativos</t>
  </si>
  <si>
    <t>TELETRABAJO</t>
  </si>
  <si>
    <t>DIRECTOR (A) GESTIÓN CORPORATIVA</t>
  </si>
  <si>
    <t>RANGOS DE OPERACIÓN</t>
  </si>
  <si>
    <t>DEFICIENTE</t>
  </si>
  <si>
    <t>BUENO</t>
  </si>
  <si>
    <t>TÁCTICO</t>
  </si>
  <si>
    <r>
      <t> </t>
    </r>
    <r>
      <rPr>
        <b/>
        <sz val="10"/>
        <color rgb="FFFF0000"/>
        <rFont val="Verdana"/>
        <family val="2"/>
      </rPr>
      <t>3-2019-4997</t>
    </r>
  </si>
  <si>
    <t>OBJETIVO</t>
  </si>
  <si>
    <t>DGC -AC01</t>
  </si>
  <si>
    <t>CÓDIGO</t>
  </si>
  <si>
    <t>Controlar los tiempos para la asignación o traslado de requerimientos</t>
  </si>
  <si>
    <t>DGC-GF01</t>
  </si>
  <si>
    <t>Monitorear el comportamiento de la ejecución contractual y presupuestal del rubro de funcionamiento</t>
  </si>
  <si>
    <t>este indicador se ajusto en la vigencia 2019 con el indicador Percepción Positiva de las actividades de bienestar y capacitación. Para el reporte se debe realizar la herramienta objetiva de evaluación de la percepción.</t>
  </si>
  <si>
    <t>SJD -GC01</t>
  </si>
  <si>
    <t>Hacer seguimiento a plan de comunicaciones de la Secretaría Jurídica Distrital</t>
  </si>
  <si>
    <t>DIS-GD01</t>
  </si>
  <si>
    <t>Controlar el número de directrices formuladas por la DDAD</t>
  </si>
  <si>
    <t>DIS-GD02</t>
  </si>
  <si>
    <t>Registrar el numero de servidores públicos orientados en temas disciplinarios</t>
  </si>
  <si>
    <t>Monitorear la totalidad de quejas disciplinarias radicadas y tramitadas, a cargo dela DDAD</t>
  </si>
  <si>
    <t>DIS-GD05</t>
  </si>
  <si>
    <t>DIS-GD03</t>
  </si>
  <si>
    <t>DDD-GJ01</t>
  </si>
  <si>
    <t>Controlar la cantidad de información registrada en SIPROJ</t>
  </si>
  <si>
    <t>DDD-GJ02</t>
  </si>
  <si>
    <t>Monitorear el valor de los procesos a favor del Distrito Capital (ahorro)</t>
  </si>
  <si>
    <t>DDD-GJ03</t>
  </si>
  <si>
    <t>Realizar seguimiento al porcentaje de casos representados judicial y extrajudicialmente</t>
  </si>
  <si>
    <t>DDD-GJ05</t>
  </si>
  <si>
    <t>DDN-GN01</t>
  </si>
  <si>
    <t>DDN-GN02</t>
  </si>
  <si>
    <t>Realizar seguimiento al porcentaje de actos administrativos para firma del Alcalde o la Secretaría Jurídica</t>
  </si>
  <si>
    <t>IVC-IV01</t>
  </si>
  <si>
    <t>IVC-IV02</t>
  </si>
  <si>
    <t>IVC-IV03</t>
  </si>
  <si>
    <t>IVC-IV06</t>
  </si>
  <si>
    <t>DDP-GJ05</t>
  </si>
  <si>
    <t>DDP-GJ06</t>
  </si>
  <si>
    <t>DDP-GJ09</t>
  </si>
  <si>
    <t>OAP-PM08</t>
  </si>
  <si>
    <t>OAP-PM01</t>
  </si>
  <si>
    <t>OAP-PM07</t>
  </si>
  <si>
    <t>OAP-PM04</t>
  </si>
  <si>
    <t>OCI - EV01</t>
  </si>
  <si>
    <t>PORCENTAJE DE DISPONIBILIDAD DE LOS SERVICIOS TECNOLÓGICOS DE LA ENTIDAD</t>
  </si>
  <si>
    <t>TIC-GT01</t>
  </si>
  <si>
    <t>TIC-GT02</t>
  </si>
  <si>
    <t>Medir el cumplimiento de la implementación de la política de seguridad digital en la entidad</t>
  </si>
  <si>
    <t>TIC-GT05</t>
  </si>
  <si>
    <t>Realizar seguimiento al desarrollo, soporte y mantenimiento de los sistemas de información jurídicos</t>
  </si>
  <si>
    <t>Monitorear periódicamente la satisfacción del usuario respecto del servicio prestado</t>
  </si>
  <si>
    <t>TIC-GT06</t>
  </si>
  <si>
    <t>TIC-GT07</t>
  </si>
  <si>
    <t>Medir la efectividad de los servicios tecnológicos de la entidad</t>
  </si>
  <si>
    <t>Disponibilidad</t>
  </si>
  <si>
    <t>Promedio ponderado del tiempo que los servicios tecnológicos están disponibles</t>
  </si>
  <si>
    <t>Promedio de los tiempos de cuatro componentes de servicios tecnológicos</t>
  </si>
  <si>
    <t>Es el porcentaje de horas disponbibles de los servicios teccnológicos (de 720 horas/mes)</t>
  </si>
  <si>
    <t>GLPI</t>
  </si>
  <si>
    <t>Medir el cumplimiento de la implementación de la política de gobierno digital en la entidad</t>
  </si>
  <si>
    <t>TIC-GT08</t>
  </si>
  <si>
    <t xml:space="preserve">PORCENTAJE DE IMPLEMENTACIÓN DEL MODELO DE GESTIÓN JURÍDICA </t>
  </si>
  <si>
    <t>TIC-GT03</t>
  </si>
  <si>
    <t>DGC-GD02</t>
  </si>
  <si>
    <t>Medir el nivel de implementacióin y avance del PGD</t>
  </si>
  <si>
    <t>DGC-GT01</t>
  </si>
  <si>
    <t>DGC-GT02</t>
  </si>
  <si>
    <t>Sumatoria de las actividades de definidas en el Plan Estratégico del modelo de GETH</t>
  </si>
  <si>
    <t>Avance del Plan</t>
  </si>
  <si>
    <t>Actividades realizadas</t>
  </si>
  <si>
    <t>Actividades programadas</t>
  </si>
  <si>
    <t>Actividades desarrolladas en el periodod de análisis</t>
  </si>
  <si>
    <t>Plan Estratégico definido por actividades o fases</t>
  </si>
  <si>
    <t>Reporte de gestión</t>
  </si>
  <si>
    <t xml:space="preserve"> CALIDAD DE VIDA DE LOS SERVIDORES DE TELETRABAJO</t>
  </si>
  <si>
    <t>Monitorear los aspectos que impactan la calidad de vida de los servidores que participan en el programa de teletrabajo</t>
  </si>
  <si>
    <t>CUMPLIDA</t>
  </si>
  <si>
    <t>Promedio de variables definidas en la encuesta de calidad de vida</t>
  </si>
  <si>
    <t>Calidad de Vida</t>
  </si>
  <si>
    <t>Promedio del resultado de las evaluaciones de los aspectos Bienestar Físico, Matrial, Social y Emocional.</t>
  </si>
  <si>
    <t>Se promedian los resultados de la evaluación de los aspectos definidos como "calidad de vida"</t>
  </si>
  <si>
    <t>Documento de evaluación de Calidad de Vida e informe de análisis</t>
  </si>
  <si>
    <t>PROFESIONAL ESPECIALIZADO</t>
  </si>
  <si>
    <t xml:space="preserve">PROFESIONAL ESPECIALIZADO </t>
  </si>
  <si>
    <t>0-25</t>
  </si>
  <si>
    <t>26-50</t>
  </si>
  <si>
    <t>51-80</t>
  </si>
  <si>
    <t>81-100</t>
  </si>
  <si>
    <t>(Todas)</t>
  </si>
  <si>
    <t>% CUMPLIMIENTO</t>
  </si>
  <si>
    <t>-</t>
  </si>
  <si>
    <t>META / INDICADOR</t>
  </si>
  <si>
    <t>PROGRAMADO CUATRIENIO</t>
  </si>
  <si>
    <t>PLAN DE DESARROLLO 2016-2020*</t>
  </si>
  <si>
    <t>Metas registradas en el acuerdo 645 de 2016</t>
  </si>
  <si>
    <t>INDICADORES DE GESTIÓN</t>
  </si>
  <si>
    <t>ALIENACIÓN INDICADORES / IMPERATIVOS</t>
  </si>
  <si>
    <t>4to  trimestre 2019</t>
  </si>
  <si>
    <t>EXCELENTE</t>
  </si>
  <si>
    <t>GESTIÓN JUDICIAL</t>
  </si>
  <si>
    <t>Francisco Javier Pulido Fajardo</t>
  </si>
  <si>
    <t>Iván David Márquez Castelblanco</t>
  </si>
  <si>
    <t>Paula Johanna Ruiz Quinta</t>
  </si>
  <si>
    <t>Luz Elena Rodríguez Quimbayo</t>
  </si>
  <si>
    <t>Andrea Robayo Alfonso</t>
  </si>
  <si>
    <t>Alexandra Navarro Erazo</t>
  </si>
  <si>
    <t>William Libardo Mendieta Montealegre</t>
  </si>
  <si>
    <t>Camilo Andres Peña carbonell</t>
  </si>
  <si>
    <t>Dik Matrínez Velasquez</t>
  </si>
  <si>
    <t>Elayne Liliana Leon Omaña</t>
  </si>
  <si>
    <t>FINALIZADA 1
CUMPLIDO2
SUSPENDIDO 3</t>
  </si>
  <si>
    <t>DEFICIENTE INFERIOR</t>
  </si>
  <si>
    <t>BUENO INFERIOR</t>
  </si>
  <si>
    <t>EXCELENTE INFERIOR</t>
  </si>
  <si>
    <t>DEFICIENTE SUPERIOR</t>
  </si>
  <si>
    <t>BUENO SUPERIOR</t>
  </si>
  <si>
    <t>EXCELENTE SUPERIOR</t>
  </si>
  <si>
    <t>n.a.</t>
  </si>
  <si>
    <t>de</t>
  </si>
  <si>
    <t>a</t>
  </si>
  <si>
    <t>DIRECCIÓN DISTRITAL DE POLÍTICA JURÍDICA</t>
  </si>
  <si>
    <t>DIRECCIÓN_DISTRITAL_DE_POLÍTICA_JURÍDICA</t>
  </si>
  <si>
    <t>PO-010-GESTIÓN JUDICIAL</t>
  </si>
  <si>
    <t>PO_010_GESTIÓN_JUDICIAL</t>
  </si>
  <si>
    <t>DIRECCIÓN_DISTRITAL_DE_GESTION_JUDICIAL</t>
  </si>
  <si>
    <t xml:space="preserve">DIRECCIÓN DISTRITAL DE GESTION JUDICIAL </t>
  </si>
  <si>
    <t>DESEMPEÑO DEL INDICADOR</t>
  </si>
  <si>
    <t>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Actividad: Mantener e implementar la infraestructura TIC. 
Como impacto se estabeció el mantener la infraestructura de TIC disponible los siete días de la semana, las 24 horas del día, con el objetivo de prestar un servicio de calidad para el cumplimiento de las funciones de la Secretaria Jurídica Distrital.</t>
  </si>
  <si>
    <t>Porcentaje de avance en la actualización de la Política de Seguridad Digital</t>
  </si>
  <si>
    <t>na</t>
  </si>
  <si>
    <t>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Actualizar los lineamientos actuales en relación al Modelo de Seguridad y Privacidad de la información de MINTIC que se implementó en la Secretaria Jurídica Distrital.
Como impacto se estableció la actualización de los lineamientos actuales en relación al Modelo de Seguridad y Privacidad de la información de MINTIC que se implementó en la Secretaria Jurídica Distrital.</t>
  </si>
  <si>
    <t>Se cumplieron con las actividades que se programaron en el Plan de Trabajo para este primer trimestre, los resultados se encuentran registrado en el Anexo INFORME DE GESTION PRIMER TRIMESTRE 2020 VF en la meta Atender el 100% de los requerimientos reportados por los servidores de la Entidad Actividad Gestionar incidencias, peticiones y problemas de los servicios tecnológicos establecidos en la Entidad.
Impactos: Atender el 100% de los incidentes de soporte técnico reportadas por los usuarios de la entidad, resolviendo dudas, absolviendo consultas, solucionando inconvenientes técnicos o funcionales, siempre prestando un servicio de calidad.
Poablación Objetivo: Todos los funcionarios y contratistas de la Secretaria Jurídica Distrital.</t>
  </si>
  <si>
    <t>Se cumplieron con las actividades que se programaron en el Plan de Trabajo para este primer trimestre, los resultados se encuentran registrado en el Anexo INFORME DE GESTION PRIMER TRIMESTRE 2020 VF en la meta Garantizar el 98% de disponibilidad de los servicios tecnológicos de la Entidad Actividad Realizar el monitoreo, seguimiento a los servicios de TI de la Entidad.
Impacto: Mantener disponibles los servicios tecnológicos los siete días de la semana, las 24 horas del día, para el cumplimiento de las funciones de la Secretaria Jurídica Distrital, así mismo prestar un servicio de calidad para las entidades distritales y ciudadanía en general.
Población Objetivo: Todos los funcionarios y contratistas de la Secretaria Jurídica Distrital, las entidades distritales y ciudadanía en general.
RETRASOS: No se cumplio con la con la meta del indicador del 97% quedabdo para este primer trimestre en 95%, debido a que en una de las preguntas de la encuesta la cual es "El tecnico esta bien informado" de 77 encuestas diligencias 11 personas contestaroan que se encontraban en desacuerdo lo que nos afecto el porcentaje total de la encuenta en el trimestre.
Acciones a tomar: Se realizara una reunión con el equipo de soporte para que evidencien las observaciones obtenidas en la encuesta de satisfacción y reforzar algunos lineamientos a la hora de atender a los usuarios de la entidad.</t>
  </si>
  <si>
    <t>Porcentaje de avance en la actualización de la Politica de Gobierno Digital en la Entidad</t>
  </si>
  <si>
    <t>Medir el cumplimiento de la actualización de la política de gobierno digital en la entidad</t>
  </si>
  <si>
    <t>Medir el cumplimiento de la actualización de la política de seguridad digital en la entidad</t>
  </si>
  <si>
    <t>Porcentaje de avance  en la actualización de la política de Seguridad Digital en la Entidad</t>
  </si>
  <si>
    <t>Porcentaje de avance en la actualiazación de la Política de Gobierno Digital</t>
  </si>
  <si>
    <t>Actualización de la Política</t>
  </si>
  <si>
    <t>Se cumplieron con las actividades que se programaron en el Plan de Trabajo para este primer trimestre, los resultados se encuentran registrado en el Anexo INFORME DE GESTION PRIMER TRIMESTRE 2020 VF en la meta Actualizar los lineamientos de la Política Pública de Gobierno Digital en la Entidad Actividad Realizar seguimiento y verificación a los servicios de comunicaciones.
Impactos: Actualizar los lineamientos de la Política Pública de Gobierno Digital de MINTIC que se implementaron en la entidad.
Beneficiarios: Todos los funcionarios y contratistas de la Secretaria Jurídica Distrital.</t>
  </si>
  <si>
    <t>Medir el nivel de avance de la actualización del software administrativo y misional</t>
  </si>
  <si>
    <t>1. Consolidar las necesidades de comunicación de todas las dependencias de la SJD para elaborar y estructurar el plan de comunicaciones 2020.
• Se hizo un diagnóstico con las diferentes dependencias de la entidad para identificar sus necesidades de comunicaciones.
2. Seleccionar e identificar notas de prensa, radio, televisión, internet o redes sociales que puedan ser de impacto o interés para la entidad y el Secretario Jurídico.
• Diariamente se hace el monitoreo de los diferentes medios masivos de comunicación locales y nacionales (físicos y virtuales), para identificar los temas y acontecimientos de interés y se envían a través de chat de WhatsApp a nuestras partes interesadas. 
3. Elaborar el plan de comunicaciones de la Secretaría Jurídica Distrital.
• Plan de comunicaciones 2020, presentado ante el Secretario Jurídico Distrital y aprobado por el mismo, el 24 de febrero de 2020.
4. Brindar apoyo a todas las áreas para la difusión de sus actividades a través de los medios internos de la entidad.
• Se brindó apoyo a la Dirección de Gestión Corporativa con la celebración del día de la mujer. Adicionalmente se acompañó a la Dirección de Política Jurídica en el desarrollo de las actividades dispuestas en conjunto con la Secretaría de la Mujer. Junto a las demás entidades del Distrito se trabajó en una estrategia para redes sociales en la cual se exaltó el rol de la mujer en la sociedad.
• Se ha apoyado al Despacho con la toma de fotografías y videos para la actualización de perfiles de los directivos en la página web de la entidad y sus respectivos posicionamientos en la entidad.
5. Difundir, a través de nuestro boletín interno notas y noticias de interés para nuestros funcionarios sobre acontecimientos internos de la entidad y externos de otras entidades y de Bogotá.
• A través del Boletín interno “Entérate de lo que pasa en la Jurídica” se socializaron temas relevantes como:
- Mensajes de bienvenida, saludos y compromisos de la Alcaldesa Mayor de Bogotá para todos los funcionarios y colaboradores del Distrito.
- Día sin carro y sin moto en Bogotá.
- Jornadas de capacitaciones del área de Gestión Corporativa.
- Cambios en los documentos del SIG.
- Actualizaciones en la intranet de la SJD.
- Socialización del plan de comunicaciones 2020.
- Día de la mujer.
- Día del hombre.
- Normatividad y medidas tomadas por la SJD referentes al tema del Coronavirus en Bogotá.
6. Apoyar con las actividades para la conmemoración del día de la mujer y el día del hombre.
• Para el día de la mujer:
- Se elaboraron piezas comunicativas, bajo lineamientos de la Secretaría de la Mujer, en las cuales se resaltaba y conmemoraba la importancia de la mujer en la sociedad y en particular en la SJD.
- Se tomaron fotografías de algunas funcionarias de las diferentes direcciones de la SJD para unirnos como entidad a la actividad #MujeresHacenHistoria.
- Se resaltó a Gabriela Peláez Echeverri, primera dama del derecho. Esto, porque la mayor cantidad de mujeres en la SJD son abogadas y es la razón de ser de la entidad.
• Para el día del hombre:
- Se realizó una pieza comunicativa en conmemoración a su día y se les envío a los hombres de la SJD a través del correo electrónico y el chat de WA.
IMPACTOS: NO REGSITRA
BENEFICIARIOS: Funcionarios, trabajadores y colaboradores de la SJD; Servidores públicos y colaboradores del Distrito, ciudadanía y opinión pública.</t>
  </si>
  <si>
    <t>Controlar la ejecución prespuestal del pryecto de inversión a acargo de la subsecretaría</t>
  </si>
  <si>
    <t>El Proyecto en el primer trimestre de la vigencia 2020, alcanzó una ejecución del 33,2%, que corresponden a $882 millones y los giros a esa misma fecha alcanzaron un valor de $105 millones representando el 3,96% del presupuesto. 
Impacto: La correcta ejecución del proyecto trae beneficios al Distrito Capital.
Beneficiarios: Las entidades del Distrito Capital, cuerpo de abogados del Distrito y las Entidades sin ánimo de lucro.
RETRAZOS: Sobre esta ejecución es importante señalar que con ocasión al cambio de administración y la formulación del nuevo Plan de Desarrollo, se han presentado cambios en el PAA y se espera aprovisionar recursos del Proyecto en el marco del nuevo Plan, razón por la cual la ejecución no fue la esperada inicialmente.</t>
  </si>
  <si>
    <t>Medir el nivel de percepción de las oficinas jurpidicas respectos de los servicios de coordinación jurídica</t>
  </si>
  <si>
    <t xml:space="preserve">Medir el nivel de cumplimiento respecto de requerimientos jurídicos </t>
  </si>
  <si>
    <t xml:space="preserve">Durante el primer trimestre se han gestionaron oportunamente 174 requerimientos de competencia de la Subsecretaría. En el Anexo se remite el detalle de los requerimientos y su tipología. 
IMPACTOS: Cuando se gestionan los requerimientos en los tiempos establecidos se impacta positivamente en la gestión pública del Distrito.
BENEFICIARIOS: </t>
  </si>
  <si>
    <t>Medir el número de estudios realizados</t>
  </si>
  <si>
    <t>Medir la cantidad de eventos de orientación realizados</t>
  </si>
  <si>
    <t>Verificar la entrega del documento de construcción de una herramienta tecnológica</t>
  </si>
  <si>
    <t>Controlar el cumplimiento de incorporación de normatividad al aplicativo Regimen Legal</t>
  </si>
  <si>
    <t>Verificar la cantidad de lineamientos normativos expedidos</t>
  </si>
  <si>
    <t>Medir el nivel de implementación del Modelo ed Gestión Jurídica</t>
  </si>
  <si>
    <t>Realización de los estudios previos para la contratación
 del profesional especializado para la elaboración del
estudio jurídico.
-Suscripción del contrato 074/2020.
Fecha de inicio: 18/03/2020
- Presentación del alcance y público objeto del estudio 
jurídico.
IMPACTOS: A nivel Distrital se pretende analizar los ambitos involucrados en la
dirección, gestión y evaluación del sistema de coordinación e 
identificar apartir del estado actual los aciertos y desafíos para
pontencializar la herramienta de la gestión pública consolidadada a nivel 
nacional como un modelo de coordinación.
BENEFICIARIOS: A nivel Distrital se pretende analizar los ambitos involucrados en la dirección, gestión y evaluación del sistema de coordinación e identificar apartir del estado actual los aciertos y desafíos para pontencializar la herramienta de la gestión pública consolidadada a nivel nacional como un modelo de coordinación.</t>
  </si>
  <si>
    <t>Se propusieron temas para la realización de eventos de orientación jurídica, teniendo en cuenta las sugerencias
propuestas por abogados del Distrito Capital en encuestas de satisfacción de jornadas de orientación jurídica  y las opiniones de integrantes de la Dirección Distrital de Política Jurídica. 
Se apoyo el proceso contractual de selección del operador logistico para la realización de eventos de orientación jurídica y cumplimiento del proyecto de inversión 7501 y por consiguiente, en un primer momento, de acuerdo a instrucciones del Secretario Jurídico Distrital de modificar la modalidad de contratación, se ajustaron los estudios previos del proceso contractual y en en segundo evento se presentaron los inconvenientes para continuar con el proceso contractual a causa de la emergencia sanitaria ocasionada por el virus Covid 19.
IMPACTO: Se contempla la posibilidad de la realización de los eventos de orientación jurídica de manera virtual, con lo cual se obtendría una nueva experiencia
que va a permitir contemplar la realización de las actividades de la Secretaría Jurídica Distrital desde una nuesva perspectiva, con 
la ayuda de herramientas digitales que permitan beneficiar la movilidad y medio ambiente de la ciudad de Bogotá.
BENEFICIARIOS: Cuerpo de abogados del Distrito Capital.</t>
  </si>
  <si>
    <t>0.1</t>
  </si>
  <si>
    <t>Durante el primer trimestre del 2020 se logro socializar
el MGJP por medio de Boletines Virtuales, Medir los 
Estándares esistentes en las entidades y organismos 
Distritales, se elaboró el Plan de acción para la 
implementación del MGJP, se adoptaron los 
componestes y se entregaron instrumentos para la 
implementación del mismo en las entidades del D.C..
IMPACTOS: Unificar criterios, con el fin de:
Responder a una técnica normativa más moderna
Garantizar el ejercicio de las funciones de regulación de la Secretaría Jurídica Distrital y
Buscar la eficiencia de la gestión de una forma articulada en los niveles central, sectorial
e intersectorial. 
Tambien se busca incorporar:
Resultados de mejores prácticas
Nuevos componentes que fortalecen la gestión jurídica 
Estándares que permiten realizar el proceso de control y seguimiento del modelo y 
promover la mejora continua, la cultura de cambio y la gestión eficiente de las 
actuaciones jurídicas en beneficio de la ciudad.  
BENEFICIARIOS: Entidades del Distrito Capital</t>
  </si>
  <si>
    <t>Se incorporaron un total de 963 disposiciones en el sistema de información jurídica Régimen Legal de Bogotá, entre las cuales se encuentran 723 normas de nivel distrital, 201 del orden nacional y 39 providencias de interés, cumpliendo con la meta propuesta para el primer trimestre de 2020. Adicionalmente, en el periodo mencionado, se incluyo información de relevancia jurídica para el Distrito Capital en 13 boletines jurídicos de circulación semanal y se genero un incremento de 894 personas, alcanzandose un total de 5.439 personas suscritas.
IMPACTO: Se actualiza diariamente el sistema de información jurídica Régimen Legal de Bogotá con el fin de constituir una herramienta de consulta normativa que sirve de apoyo para la gestión de los funcionarios del Distrito Capital en la defensa de los intereses del Distrito y prevención del daño antijurídico. 
Además, Régimen Legal de Bogotá se ha constituido en el principal sistema de busqueda normativa de estudiantes y la ciudadania en general.
BENEFICIARIOS: Cuerpo de abogados del Distrito Capital y ciudadania.</t>
  </si>
  <si>
    <t>Directiva 1/2020 del 30 de enero de 2020.
http://sisjur.bogotajuridica.gov.co/sisjur/normas/Norma1.jsp?i=90569
IMPACTO: Participación de las muejres y de sus organizaicones en los Consejos Locales 
de Planeación. El proceso de convocatoria de los Consejos Locales de Planeación como
manifestación del derecho a la participación, debe garantizar no solo la convocatoria
general, sino la inclusión e estrategias que permita materializar el ejercicio pleno
de este derecho.
BENEFICIOS: Alcaldes y Alcaldesas Locales del Distrito Capital, ciudadanía en general.</t>
  </si>
  <si>
    <t>Medir el nivel de cumplimiento del Plan Anual de Auditoría</t>
  </si>
  <si>
    <t>Para el primer trimestre de la vigencia 2020, la Oficina de Control Interno realizó los informes de ley programados en el Plan Anual de Auditoria. (ver anexo Evidencias)
Para el primer trimestre de la vigencia 2020, la Oficina de Control Interno realizó los informes de seguimientos programados en el Plan Anual de Auditoria. (ver anexo Evidencias)
Para el primer trimestre de la vigencia 2020, la Oficina de Control Interno realizó 7 auditorias de calidad de los 8 procesos programados en el Plan Anual de Auditoria. (ver anexo Evidencias)
Durante la auditoria de Calidad al Proceso de Gestión financiera se realizó un arqueo de caja menor.
"Durante el primer trimestre de la vigencia 2020, el Jefe de la Oficina de Control Interno en los subcomités de autocontrol realizó una sensibilización sobre el Procedimiento de Auditorias Internas a las siguientes Direcciones.
  - Dirección de Gestión Corporativa
  - Gestión TIC
  - Inspección Vigilancia y Control
  - Gestión Jurídica
  - Gestión Judicial y Extrajudicial"
IMPACTOS: NO IDENTIFICA
BENEFICIARIOS: Representante Legal de la SJD
 Ente de Control (Veeduría Distrital)
 Directora de Gestión Corporativa
 Jefe Oficina Asesora de Planeación
 Directora de Gestión Judicial y Extrajudicial
 Directora de Gestión Jurídica Distrital
 Jefe Oficina de TIC
 Directora del Proceso Inspección Vigilancia y Control
 Directora de Gestión Disciplinaria Distrital.
RETRAZOS: La auditoria de Calidad al Proceso de Gestión Documental se reprogramó para el 16 de abril por solicitud de la Directora de Gestión Corporativa (se adjunta memorando de solicitud)</t>
  </si>
  <si>
    <t>Medir el nivel de cumplimiento de las estrategias que mejoren las prácticas de gestión insitucional.</t>
  </si>
  <si>
    <t>Medir el nivel de cumplimiento del diseño de las estrategias de posicionamiento de la OAP</t>
  </si>
  <si>
    <t>Medir la implementación del Sistema Integrado de Gestión</t>
  </si>
  <si>
    <t>Realizar el seguimiento al número de informes de seguimiento presentados</t>
  </si>
  <si>
    <t>Nivel de cumplimiento de la plataforma estratégica</t>
  </si>
  <si>
    <t>Verificar el seguimiento de la implementación de la arquitectura empresarial</t>
  </si>
  <si>
    <t>FINALIZADO POR CUMPLIMIENTO EN EL 2019</t>
  </si>
  <si>
    <t>Se cumple con el indicador se remplaza por seguimiento en el Plan de Contraloría</t>
  </si>
  <si>
    <t>Registrar las sesiones orientadas a fortalecer la gestión del conocimiento de la OAP</t>
  </si>
  <si>
    <t>DOCUMENTACIÓN DE SISTEMA DE GESTIÓN DE CALIDAD. Se realizó la publicación de la creación o actualización de los documentos a través del aplicativo SMART: 2310450-FT-144 y 2311400-FT-197. También se realizó la revisión y se enviaron para ajustes los documentos que se encuentran en flujo de aprobación: 2310100-PO-01, 2311520-PL-007, Procedimiento Identificación, actualización, verificación y evaluación del cumplimiento de los requisitos legales ambientales y otros requisitos aplicables y procedimiento identificación de aspectos y valoración de impactos ambientales. Adicional se modificaron un total de 149 documentos de los 17 procesos que conforman la Secretaría Jurídica en SMART, y se enviaron a publicación al proceso de Gestión de las Comunicaciones para ser cargados en la intranet y página web de la entidad en dos entregables realizados el 04 de marzo y 30 de marzo respectivamente, dando por finalizada la actualización de los documentos a 31 de marzo. Por último, se realizó una revisión, análisis y verificación de los documentos del Sistema Integrado de Gestión, a través de un muestreo para verificar la información registrada en el SMART, Intranet y en la página web de la Entidad y se actualizó el Portafolio de bienes y servicios de la Secretaría Jurídica Distrital.
NORMOGRAMA. se realizó la revisión de los requisitos legales aplicables a la entidad allegados por un total de 10 procesos, estos se ajustaron y se consolidaron en el formato  ""2310100-FT-208 Normograma"", adicional se incluyeron en el SMART uno a uno junto con los enlaces de consulta a cada una de las normas y se elaboró archivo con los enlaces a estas para ser cargadas por el proceso de Comunicaciones de la Entidad.
PLANES DE MEJORAMIENTO. Revisión y verificación de los avances reportados en los planes de mejoramiento a través del SMART, y se verificaron las respectivas evidencias. Así mismo, se realizó el reporte de las incidencias presentadas y se dio trámite a las solicitudes relacionadas con reasignación de usuarios responsables del flujo en el Módulo Planes de Mejora. Por último, se elaboró una pieza comunicacional dirigida a los servidores y contratistas de la Secretaría Jurídica Distrital, como estrategia de divulgación para el fortalecimiento y apropiación en el tratamiento de planes de mejoramiento a través del SMART
SISTEMA INTEGRADO DE GESTIÓN OAP. Conocimiento del nivel de cumplimiento del subsistema de gestión de calidad de la entidad frente a la  norma técnica NTC ISO 9001: 2015, por temas o capítulos. Ruta de trabajo definida para garantizar el cumplimiento de los requisitos de la norma técnica. Además, se realizó un nuevo diseño del organigrama de la Secretaría Jurídica Distrital para difusión interna y externa sobre el funcionamiento de la entidad. Además, se elaboró una pieza de difusión sobre la Ley de transparencia.
SEGUIMIENTO INSTITUCIONAL. Actualización de las Fichas de Estadística Básica de Inversión Distrital - EBI-D de los Proyectos de Inversión 7502 Fortalecimiento Institucional de la Secretaría Jurídica Distrital y 7509 Fortalecimiento de la capacidad institucional para mejorar la gestión administrativa de la Secretaría Jurídica Distrital a través del SEGPLAN. Además, se realizó la reprogramación y actualización del Plan de Acción para la vigencia 2020, en los Componentes de Inversión y de Gestión, así como también la programación de las actividades necesarias para dar cumplimiento a las metas de los proyectos en la actual vigencia. Por último, se realizaron piezas comunicacionales y plantillas conforme al manual de imagen de la Alcaldía de Bogotá para la divulgación de contenidos de la Secretaría Jurídica Distrital.
PMR. Solicitud, análisis, consolidación de la información correspondiente al avance alcanzado durante el mes de febrero de 2020, en los indicadores de objetivo y resultado y registro en el  Sistema PREDIS-PMR. 
RIESGO. Viabilización de la integración de  información técnica sobre la gestión de los riesgos de seguridad de la información a la metodología de gestión de riesgos de la entidad.
Aplicación adecuada del procedimiento y la metodología de gestión de riesgos de la entidad.""
INDICADORES. Se adecuaron las herramientas para el registro y análisis de la gestión correspondiente al primer trimestre 2020 relacionados con los indicadores.
INFORMES. Se presentaron respuesta a entes de control, además de la actualización del Plan de Gasto Público que se encuentra publicado en la página web de la Entidad. La Oficina Asesora de Planeación, presento el Informe de Gestión y Resultados consolidado correspondiente a la vigencia 2019, el cual fue elaborado con base en los seguimientos trimestrales realizados al Plan Operativo Anual (Planes de Gestión / Planes de acción). El Informe consolidado y publicado, revelo el cumplimiento tanto físico como presupuestal de los proyectos asociados, lo que evidencia la gestión realizada en la Entidad. 
MIPG. Se da respuesta a solicitud de información respecto del Plan de Sostenibilidad por parte del Despacho del Secretario Jurídico. Se lleva a cabo reunión con oficial de seguridad de la oficina TIC, explicando el modelo de operación de la SJD en el marco de MIPG. Se realizó la revisión y actualización del normograma asociado a MIPG.
Se presenta herramienta de valoración y documento introductorio para la implementación del mapa de aseguramiento, los cuales serán remitidos a la OCI para su validación, aplicación y control. 
Se consolidó y evaluó la información institucional para diligenciar el reporte FURAG 2019, se emite el certificado de cumplimiento para la SJD.
MECI. Importancia de presentar el mapa de aseguramiento ante el comité de control interno institucional para conocimiento de la Alta Dirección.
IMPACTOS: DOCUMENTACIÓN DE SISTEMA DE GESTIÓN DE CALIDAD. Documentación del Sistema Integrado de Gestión revisada y aprobada de acuerdo con los parámetros de calidad establecidos por la entidad y actualizados de acuerdo con la nueva imagen institucional. Información consiste en los diferentes medios con que cuenta la Secretaría Jurídica Distrital para consultar los documentos del SIG. Con la actualización y divulgación del Portafolio de bienes y servicios se pretende brindar a la ciudadanía y partes interesadas la oferta de servicios que presta la SJD, en cumplimiento de la Ley de transparencia y acceso a la información pública.
NORMOGRAMA. Requisitos legales revisados y actualizados.
PLANES DE MEJORAMIENTO. Cumplimiento de las actividades programas dentro de las fechas establecidas y comunicación efectiva a partir de las piezas comunicacionales. 
SISTEMA INTEGRADO DE GESTIÓN OAP. Actividades claras dentro de la  ruta de trabajo para sostenibilidad y mejora del subsistema de gestión de calidad, así como el mantenimiento de la certificación bajo estándares internacionales  en pro de la mejora continua y la satisfacción de los diferentes grupos de interés además de fortalecer la imagen de la Secretaría Jurídica Distrital.
SEGUIMIENTO INSTITUCIONAL. Disponibilidad de información para conocimiento de la ciudadanía y partes interesadas.
PMR. Disponibilidad de información para conocimiento de la ciudadanía y partes interesadas.
RIESGO. Racionalización en la documentación para asegurar la gestión de las diferentes familias de riesgos en la entidad bajo una misma unidad que garantice  enfoque integral. Riesgos de gestión y corrupción controlados en la entidad , de con los controles  acuerdo con lo planificado.
INDICADORES. Contar con información necesaria y depurada de la gestión institucional.
ASESORÍAS. Disponer de planes operativos ajustados teniendo en cuenta los resultados alcanzados en la vigencia anterior y las metas previstas para la actual vigencia. 
INFORMES. Se cumplió con los requerimientos por parte de los entes de control. Disponibilidad de información para conocimiento de la ciudadanía y partes interesadas. El Informe de Gestión y Resultados vigencia 2019, presenta la información detallada de los avances en las actividades asociadas por cada meta,  brindando a la ciudadanía y partes interesadas acceso a la Información . De otra parte, mediante los seguimientos realizados, la OAP realiza seguimiento a la Gestión, lo que permite brindar a la Alta dirección, alertas frente posibles incumplimientos.   
MIPG. Mejorar el  modelo de operación de la entidad. Orientado los resultados a la generación del valor público.
MECI. Fortalecimiento del Sistema de Control interno de la entidad bajo la aplicación del instrumento correspondiente por parte de la tercera la línea de defensa.
BENEFICIARIOS: OBLACIÓN BENEFICIADA: 
 - Servidores y contratistas de la Secretaría Jurídica Distrital.
 - Alta Dirección.
 - Ciudadanía en general. 
 - Abogados del Distrito.
 - Entidades distritales.
 - Contraloría de Bogotá.
 - Partes Interesadas.</t>
  </si>
  <si>
    <t>Número de jornadas de conocimiento realizadas en el marco del fortalecimiento de proceso de Planeación y mejora continua</t>
  </si>
  <si>
    <t>No tiene programación para el periodo</t>
  </si>
  <si>
    <t>Porcentaje de cumplimiento de las gestiones enmarcadas en asesorías,ejecución y seguimiento</t>
  </si>
  <si>
    <t>HOJA DE VIDA INDICADOR</t>
  </si>
  <si>
    <t>mensual</t>
  </si>
  <si>
    <t>bimestral</t>
  </si>
  <si>
    <t>trimestral</t>
  </si>
  <si>
    <t>semestral</t>
  </si>
  <si>
    <t>anual</t>
  </si>
  <si>
    <t>creciente</t>
  </si>
  <si>
    <t>suma</t>
  </si>
  <si>
    <t>decreciente</t>
  </si>
  <si>
    <t>constante</t>
  </si>
  <si>
    <t>INFORMACION OPERACIONAL</t>
  </si>
  <si>
    <t>PROGRAMADO  / PLAN DE GOBIERNO</t>
  </si>
  <si>
    <t>ENTRE</t>
  </si>
  <si>
    <t>HASTA</t>
  </si>
  <si>
    <t>Firma Responsable Indicador</t>
  </si>
  <si>
    <t>Fecha</t>
  </si>
  <si>
    <t>Contratista de la OAP</t>
  </si>
  <si>
    <t>Jefe (a) de la OAP</t>
  </si>
  <si>
    <t>Controlar el nivel de cuplimiento respecto del número de ciudadanos orientados en derechos y obligaciones de las ESAL</t>
  </si>
  <si>
    <t>Medir el nivel de percepción de los servicios brindados a las ESAL</t>
  </si>
  <si>
    <t>Medir la eficacia en la formulación de documento técnico para la dformualción de la Política de IVC</t>
  </si>
  <si>
    <t>AVANCE EN EL FORTALECIMIENTO DE UN CANAL  DE COMUNICACIÓN QUE OPTIMICE LA ATENCIÓN A LA CIUDADANÍA</t>
  </si>
  <si>
    <t>Medir el avance de las gestiones para fortalecer un canal de comunicación con la ciudadanía</t>
  </si>
  <si>
    <t>Medir el avance de la estrategia para optimizar el SIPEJ</t>
  </si>
  <si>
    <t>Medir el procentaje de procesos administrativos sancionatorios gestionados</t>
  </si>
  <si>
    <t>Teniendo en cuenta el Estado de Emergencia Económica, Social y Ecológica del país, declarado por el Presidente de la República mediante el Decreto 417 del pasado 17 de marzo, y la adopción de medidas transitorias tomadas por la Administración Distrital en los Decretos Distritales 087, 090, 093, 106 y 108  de 2020, para prevenir los efectos que se pudieren causar con la pandemia global del COVID-19, se estan evaluando las estrategias contractuales para realizar las actividades programadas y definidas en el plan de trabajo y que guarden coherencia con las medidas adoptadas por la emergencia.
Sin embargo, durante el primer trimestre de la vigencia 2020, en el punto de atención ubicado en el SUPERCADE CAD se registró la presencia de 851 ciudadanos y se registraron un total 4 orientaciones telefónicas. Es de aclarar que atendiendo las directrices del orden nacional y distrital, desde el 24 de marzo no se presta atención en el SUPERCADE CAD.
IMPACTO: Con la orientación de ciudadanos en el punto de atención, se  ha fortalecido el conocimiento de los vigilados y de la ciudadanía en general, en materia de derechos y obligaciones que contribuyen a la generación de confianza del sector.
BENEFICIARIOS: Miembros, representantes de las ESAL y ciudadanía en general.</t>
  </si>
  <si>
    <t>Durante el periodo se suscribieron 11 contratos de prestación de servicios, por medio de los cuales se realizaron acciones administrativas en cumplimiento de la función de Inspección, vigilancia y control de competencia de la Dirección. Dentro de los principales logros se encuentra la expedición de Circulares, la realización de mesas de trabajo para el mejoramiento de los procesos de la Dirección y la adopción de planes de inspección y vigilancia a sectores específicos.
IMPACTOS: A través de las diferentes actuaciones, se ha dado respuesta a la ciudadanía de manera clara, de fondo y oportuna, brindando así, un servicio de calidad a los ciudadanos, con información fidedigna y confiable.
BENEFICIARIOS: Miembros, representantes de las ESAL y ciudadanía en general.</t>
  </si>
  <si>
    <t>ara la vigencia del 2020 se determinaron como línea base 336 procesos, estableciendo una meta anual correspondiente al 60%, es decir un total de 202 procesos con decisión definitiva. 
Es así como, durante el primer trimestre se profirieron un total de 30 decisiones definitivas (enero 5, febrero 10 y marzo 15), lo que conllevó al cumplimiento de la meta pactada para el periodo.
Es de resaltar que, con ocasión a las medidas adoptadas por el Presidente de la República de Colombia en el marco de la emergencia sanitaria por causa del Coronavirus COVID-19, impartidas a través del Decreto 457 del 22 de marzo de 2020, la Secretaría Jurídica mediante Resolución 043 del 24 de marzo de 2020 y Decretos Distritales 093 y 108 de 2020, se ordenó la suspensión de los términos procesales de todas las actuaciones administrativas, sancionatorias y disciplinarias que se adelantan a partir del 25 de marzo hasta el 27 de abril.
IMPACTOS: La ciudadanía en general y los miembros y representantes de las ESAL cuentan con información oportuna y precisa del estado y cumplimiento de las obligaciones de las ESAL con el ente de supervisión y la ciudadanía en general.
BENEFICIARIOS: Ciudadanía en general, miembros y representantes de las ESAL.</t>
  </si>
  <si>
    <t xml:space="preserve">DIRECCIÓN DISTRITAL DE INSPECCIÓN, VIGILANCIA Y CONTROL </t>
  </si>
  <si>
    <t xml:space="preserve">DIRECCIÓN DISTRITAL DE DEFENSA JUDICIAL </t>
  </si>
  <si>
    <t>"Se alcanzó y supero la meta propuesta para el primer trimestre de 2020.  La eficiencia fiscal es del 88% representado en el valor de las pretensiones indexadas de los procesos que finalizaron con fallo a favor de las entidades del Distrito Capital.    
Los abogados de representación que tienen a cargo procesos terminados que se encuentran en cumplimiento, relacionan 12 procesos de alto impacto para Bogotá. De igual manera, se realizaron 2 comités de verificación, 23 mesas de trabajo y 13 audiencias de conciliación. "
IMAPCTO: El impacto del éxito de eficiencia fiscal acumulado en términos de pretensiones indexadas ha permitido ahorrar a la ciudad $5.3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
BENEFICIARIO: Con el ahorro obtenido por la eficiencia fiscal, se beneficia la ciudadanía en general ya que se pueden desarrollar nuevos proyectos sociales, en educación y salud, etc. En efecto, se pueden destinar presupuestos para financiar e implementar los diferentes proyectos y políticas públicas determinadas en el Plan de Desarrollo del Distrito Capital o al interior de cada una de las entidades y organismos distritales, como construcciones de colegios, jardines infantiles, adecuación de redes hospitalarias, creación parques y mantenimiento de los existentes, obras de infraestructura, entre otras.</t>
  </si>
  <si>
    <t>NIVEL DE ÉXITO PROCESAL EN EL DISTRITO CAPITAL</t>
  </si>
  <si>
    <t>Controlar el número de procesos a cargo de los abogados del Distrito Capital con fallo favorable para el DC</t>
  </si>
  <si>
    <t xml:space="preserve">Durante el periodo la meta propuesta fue superada y corresponde al 82.81% representado en la cantidad de procesos terminados favorablemente para el Distrito Capital.    
En cuanto a cantidad de procesos terminados favorablemente para el D. C. el 85% se encuentra representado en 3 tipos de procesos: el 66% que corresponde a 4.631 Nulidades y Restablecimientos, el 14% corresponde a 1,016 Laborales y el 5% a 359 Reparaciones Directas.
Las tres entidades que reportan mayor cantidad de procesos favorables son: Secretaría de Educación, FONCEP y la Empresa de Acueducto y Alcantarillado de Bogotá. 
IMPACTO: El impacto se traduce en el  éxito procesal acumulado en términos de cantidad de procesos favorables 7,048 y en contra 1.463,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BENEFICIARIOS: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t>
  </si>
  <si>
    <t>Para el primer trimestre de 2020 se tiene programado un avance del 17% para un total de cumplimiento del 17% del periodo, el cual se cumplió de manera satisfactoria, lo que conllevo al mejoramiento de la información contenida en el SIPROJ.
IMPACTO: Se ha logrado mejorar el porcentaje de depuración de la información y un mejor registro de la nueva que se ingresa, lo cual permite entregar en tiempo real información de manera más acertada, para agilizar la toma de decisiones.
BENEFICIARIOS: Entidades, órganos y organismos del Distrito Capital.</t>
  </si>
  <si>
    <t>Medir el número de directrices o proyectos administrativos elaborados</t>
  </si>
  <si>
    <t>Esta meta se encuentra cumplida en un 18% en el primer trimestre se está realizando la definición del tema objeto de análisis Búsqueda y recopilación de antecedentes para proyectar el acto administrativo. 
IMPACTO: 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BENEFICIARIOS: Entidades, órganos y organismos del Distrito Capital.</t>
  </si>
  <si>
    <t xml:space="preserve">En el primer trimestre de 2020, se logró el porcentaje de cumplimiento establecido del 23%, lo cual permite un acumulado a la fecha del 23% de lo proyectado para la vigencia, el cumplimiento de esta meta permite que el Distrito Capital se encuentre protegido jurídicamente con respecto a los 738 procesos en los cuales los abogados de representación judicial de la Secretaría Jurídica Distrital ejercen la defensa ante los estrados judiciales. 
IMPACTO: Se representó judicial y extrajudicial y con éxito todos los procesos que se encuentran a cargo de la Secretaría Jurídica por lo que los 738 procesos activos se representaron jurídicamente al 100%, blindando jurídicamente al Distrito Capital 
BENFICIARIOS: Entidades, órganos y organismos del Distrito Capital. </t>
  </si>
  <si>
    <t>Controlar el número de días para emitir conceptos</t>
  </si>
  <si>
    <t>Durante el primer trimestre de 2020 fueron emitidos 14 conceptos jurídicos en un tiempo promedio de 12,8 días hábiles, mejorando la meta de 22 días hábiles.
Durante el periodo, se desarrollaron las tareas de: seguimiento y monitoreo a los días promedio utilizados para la expedición de conceptos jurídicos de carácter general (15%); y seguimiento y monitoreo a los días promedio utilizados para la expedición de conceptos jurídicos de carácter general, analizando propuestas para fortalecer los reportes usando la matriz de seguimiento a trámites (25%). 
Respecto a ésta última, además del seguimiento periódico, en la matriz de seguimiento a trámites se modificó la lista desplegable de la columna L, la cual permite diferenciar entre conceptos jurídicos de carácter general y conceptos jurídicos unificadores.
IMPACTO: 1.        Respaldo jurídico confiable sobre las decisiones administrativas de la Alcaldesa Mayor, las cuales están fundamentadas en derecho.
2.        Defensa jurídica del Distrito ante eventuales demandas debido a decisiones administrativas jurídicamente fundamentadas.
3.        Existencia de unidad normativa y conceptual en el Distrito por medio de conceptos, mesas de trabajo y Comités de Doctrina.
BENEFICIARIOS: - Alcaldesa Mayor
- Entidades distritales
- Ciudadanía</t>
  </si>
  <si>
    <t>Porcentaje de proyectos de actos administrativos para firma de la alcaldesa mayor con revisión de legalidad</t>
  </si>
  <si>
    <t>La DDDAN realizó la revisión de legalidad de 29 trámites para la expedición de decretos distritales de materias misionales relacionadas con todos los sectores administrativos, así como la revisión de 6 proyectos de resoluciones para firma de la Alcaldesa Mayor y 7 para firma del Secretario Jurídico Distrital. 
De esta forma, se atendieron el 100% de las solicitudes de revisión de legalidad de proyectos de actos administrativos para firma de la Alcaldesa Mayor. Así, se cumplió con la tarea de atender las solicitudes de revisión de legalidad de proyectos de actos administrativos para firma de la alcaldesa mayor, la cual es ponderada con 8%, 8% y 9% para los meses de enero, febrero y marzo respectivamente.
IMPACTOS: 1.        Respaldo jurídico confiable sobre las decisiones administrativas de la Alcaldesa Mayor, las cuales están fundamentadas en derecho.
2.        Defensa jurídica del Distrito ante eventuales demandas debido a decisiones administrativas jurídicamente fundamentadas.
3.        Existencia de unidad normativa y conceptual en el Distrito por medio de conceptos, mesas de trabajo y Comités de Doctrina.
BENEFICIARIOS: - Alcaldesa Mayor
- Entidades distritales
- Ciudadanía</t>
  </si>
  <si>
    <t>Medir la eficacia respecto de la cantidad de orientaciones brindadas a operadores disiciplinarios</t>
  </si>
  <si>
    <t xml:space="preserve">Base de datos  utilizada </t>
  </si>
  <si>
    <t>Informes de gestión DDAD</t>
  </si>
  <si>
    <t>Se adelantó la etapa precontractual y completó proceso de contratación del abogado contratista, encargado de brindar la orientación a los 1.471 servidores públicos.
IMPACTO: 
positivo, al llevarse a cabo laactividad proyectada para este primer trimestre.
BENEFICIARIOS: la DDAD, al dar plenp cumplimiento y ejecución a la actividad programada para el primer trimestre</t>
  </si>
  <si>
    <t xml:space="preserve">Porcentaje de quejas disciplinarias radicadas y evaluadas en la Dirección Distrital de Asuntos Disciplinarios, de competencia normativa </t>
  </si>
  <si>
    <t>Medir el avance de las actividades asociadas a las herramientas de gestión y administrativas</t>
  </si>
  <si>
    <t>Los resultados obtenidos durante el primer trimestre del año 2020 fueron los siguientes:
•  Ajuste al diagnóstico integral de archivos en soporte físico y electrónico.
•  Reuniones iniciales con las Direcciones de Inspección, Vigilancia y Control (IVC) y de Gestión Judicial. 
•  Inició del levantamiento de información para la actualización de la TRD con la Dirección de Gestión Judicial.
•  Fusión de las bases de datos que contienen los inventarios documentales de series y subseries documentales de todas las dependencias de la Entidad anteriores a 2016 y entre 2016 (Creación SJD) y Primer Semestre de 2019.
•  Ubicación de los inventarios de la documentación a eliminar.
•  Se adelanta la distribución de espacios en el archivo centralizado para la organización de todos los archivos de gestión.
•  Se iniciaron los trámites para la contratación en la organización de 356,5 metros lineales de archivo de la Dirección de Gestión Judicial.
IMPACTOS: Los impactos se dan en la gestión y organización de los expedientes documentales y de la gestión y organización documental de la Entidad, en el sentido que permite adoptar las buenas prácticas así como el desarrollo de una gestión efciente y eficaz en la Secretaría Jurídica Distrital de acuerdo con la normatividad vigente en la materia.
BENEFICIARIOS: Los beneficiarios directos son los servidores públicos y contratistas de la Secretaría Jurídica Distrital.
RETRASOS: Se obtuvo un porcentaje del 6% en el cumplimiento del indicador porque algunas actividades requerían la presencia del personal del proceso de gestión documental en las instalaciones de la Secretaría Jurídica Distrital en especial el levantamiento documental físico no se pudieron realizar, en virtud de las medidas Decretadas por el gobierno nacional y la Alcaldesa Mayor de Bogotá frente al aislamiento preventivo obligatorio por el riesgo de contagio por el nuevo coronavirus denominado COVID-19.
ACCIONES A TOMAR: Se encuentran adelantando reuniones de trabajo virtuales con el personal del proceso de gestión documental para determinar las acciones que se puedan realizar virtualmente sean desarrolladas durante este periodo y que una vez se reestablezca el servicio presencial en la Secretaría Jurídica Distrital se culminen con las actividades que requieren la presencia física del personal.</t>
  </si>
  <si>
    <t>PORCENTAJ DE INTEGRACIÓN DEL PLAN ESTRATEGICO DEL TALENTO HUMANO</t>
  </si>
  <si>
    <t>Sumatoria de las actividades de integración del Plan Estratégico del modelo de GETH</t>
  </si>
  <si>
    <t>Actividades desarrolladas en el periodo de análisis</t>
  </si>
  <si>
    <t>Plan de integración definido por actividades o fases</t>
  </si>
  <si>
    <t>Se realizó el ajuste del Plan Estatégico del Talento Humano de la Secretaría Jurídica Distrital, incorporando la normatividad correspondiente a la administración y desarrollo del talento humano, los lineamientos y disposiciones del Modelo Integrado de Planeación y Gestión MIPG, la caracterización de los servidores públicos de la Entidad y ajustes en redacción. 
Actualmente, se están adelantando las tareas correspondientes para identificar los objetivos y elementos que serán incorporados al nuevo Plan Estratégico de los siguientes planes y programas: a. Plan Anual de Vacantes, b. Plan de Previsión del Talento Humano, c. Plan Institucional de Capacitación, d. Programa de bienestar y Plan de Incentivos, c. Programa de Seguridad y Salud en el Trabajo.
IMPACTOS: Los impactos son a nivel institucional en virtud que permite contar con una herramienta estratégica y técnica de largo plazo que atiende directamente las disposiciones contenidas en el Decreto 1083 de 2015 y en especial la política de talento humano e integridad, así como con la obligación de integrar en un solo Plan los demás planes y programas expedidos relacionados con el proceso de talento humano.
BENEFICIARIOS: Los principales beneficiarios son los servidores públicos y contratistas de la Secretaría Jurídica Distrital</t>
  </si>
  <si>
    <t>creado en el año 2020</t>
  </si>
  <si>
    <t>Medir ql nivel de integración del Plan Estratégico del Talento Humano</t>
  </si>
  <si>
    <t>Promedio de satisfacción de los servidores respecto de las actividades desarrolladas en el Programa de Bienestar y en el Plan Institucional de Capacitación</t>
  </si>
  <si>
    <t>Medir el nivel de satisfacción de los servidores respecto de los programas de bienestar y capacitación</t>
  </si>
  <si>
    <t>Sumatoria de las evaluaciones con calificación igual o superior a 4 / total de  evaluaciones aplicadas</t>
  </si>
  <si>
    <t>Número de evaluaciones con calificación igual o superior a (4 -Buena)</t>
  </si>
  <si>
    <t>Se realizaron dos eventos de capacitación que están enmarcados en el PIC de vigencia 2020 y que se denominaron: a. Información exógena 2019 e información a reportar 2020 b. Gestión efectiva del presupuesto público. De los dos eventos asistieron tres servidores públicos, obteniendo un porcentaje de satisfacción del 95%.
IMPACTO: Los impactos son a nivel institucional en el sentido que se fortalecen las habilidades, competencias y conocimientos de los servidores públicos frente a la solución de los problemas y las necesidades de cada área de trabajo y en especial para cumplir con los objetivos y propósitos institucionales.
BENEFICARIOS: Los principales beneficiarios son los servidores público y contratistas de la Secretaría Jurídica Distrital</t>
  </si>
  <si>
    <t>Porcentaje de requerimientos gestionados en la Secretaría Jurídica Distrital a través de los canales de atención dispuestos.</t>
  </si>
  <si>
    <t xml:space="preserve">REMPLAZADO </t>
  </si>
  <si>
    <t>Porcentaje de implementación de los compromisos establecidos en la Política Pública de Servicio a la Ciudadanía</t>
  </si>
  <si>
    <t>Se adelantaron las actividades correspondientes para formular los planes de acción en los que participarían las entidades y organismos del nivel distrital en el marco de la Política Pública de Servicio a la Ciudadanía. Está fue adoptada en el año 2019 y entrarán aplicarse e implementarse los compromisos que tiene la Dirección de Gestión Corporativa a partir del mes de mayo de 2020. Sin embargo, ya cuenta con avances en la consolidación de los compromisos en el Plan Anticorrupción y de Atención al Ciudadano y en el Plan de Trabajo reportado a la Oficina Asesora de Planeación.
IMPACTOS:Los impactos son institucionales y distritales en virtud que permite contar con una fijación de unos compromisos plenamente identificados que garantizaran la consecución y los fines propuestos en la política pública de servicio a la ciudadania así como aplicar los mejores estándares y las buenas prácticas en el desarrollo de la politica de servicio a la ciudadanía en la Secretaría Jurídica Distrital
BENEFIARIOS:Los principales beneficiarios son los servidores públicos y contratistas de la Secretaría Jurídica Distrital.
Ciudadanos y ciudadanas del Distrito Capital</t>
  </si>
  <si>
    <t>En la vigencia 2020 se apropiaron $23.253.456.000, de los cuales $18.769.956.000 pertenecen a Gastos de Personal y $4.483.200.000 a Adquisición de Bienes y Servicios. De esta apropiación se ha ejecutado con fecha de corte marzo 31 de 2020, el 20,51% en Gastos de Funcionamiento, que equivale a $4.770.030.409, el 18,59% de ejecución en Gastos de Personal y el 28,55% de ejecución en Adquisición de Bienes y Servicios.
IMPACTOS: Los impactos son a nivel institucional en el sentido que permite a la entidad contar con un porcentaje de ejecución de los gastos de funcionamiento satisfactoria, lo cual facilita el cumplimiento de los objetivos y propósitos institucionales así como permite atender los intereses y necesidades los servidores públicos y contratistas de la Entidad.
BENEFICIARIOS: Los principales beneficiarios son los servidores públicos y contratistas de la Secretaría Jurídica Distrital</t>
  </si>
  <si>
    <t>Porcentaje de contratos publicados por la Secretaría Jurídica Distrital en las plataformas dispuestas para tal fin</t>
  </si>
  <si>
    <t>Durante el primer trimestre del año 2020 se celebraron setenta y uno (71) contratos en la Secretaría Jurídica Distrital, los cuales fueron publicados oportunamente de acuerdo con los términos establecidos en el Decreto 1082 de 2015.
IMPACTO: Los impactos son a nivel institucional en virtud que la Entidad cuenta con una gestión oportuna y efectiva en la gestión contractual que le permite satisfacer las diferentes necesidades del áreas de trabajo así como reducir los riesgos en el incumplimiento de los términos y lineamientos legales sobre la materia. De igual manera, el impacto es a nivel distrital en el sentido que la publicación oportuna de los contratos permite facilitar los ejercicios de control y seguimiento por parte de los ciudadanos y ciudadanas  a la gestión de la Entidad.
BENEFECIARIOS
Los principales beneficiarios son los servidores públicos y contratistas de la Secretaría Jurídica Distrital</t>
  </si>
  <si>
    <t>Porcentaje de actos administrativos notificados y/o comunicados y/o publicados.</t>
  </si>
  <si>
    <t>De la notificación, comunicación y/o publicación de los actos administrativos generados por la Secretaría Jurídica Distrital, se expidieron un total de 134 durante el primer trimestre del año 2020. Se publicaron tanto 22 actos administrativos en el Registro Distrital como 40 autos y 20 Resoluciones en la cartelera y en la página de internet de la Entidad.
IMPACTOS
Los impactos son a nivel institucional y distrital en el sentido que permite facilitar el derecho que tienen los ciudadanos a ser notificados, informados y comunicados de las principales actuaciones y decisiones de la Entidad, así como de poder controvertir y presentar los recursos a los que haya lugar a las decisiones de la administración, de acuerdo con el tipo de acto expedido.
BENEFECIARIOS
"Los principales beneficiarios son los servidores públicos y contratistas de la Secretaría Jurídica Distrital.
Ciudadanas y ciudadanos de la Secretaría Jurídica Distrital."</t>
  </si>
  <si>
    <t>Porcentaje de implementación de los compromisos establecidos en el Plan Institucional de Archivos-PINAR de la Secretaría Jurídica Distrital</t>
  </si>
  <si>
    <t>De acuerdo con la programación establecida en el Plan de Trabajo de la Dirección de Gestión Corporativa, actualmente se cuenta con una implementación y cumplimiento del Plan Institucional de Archivos- PINAR del 89%. Entre las principales actividades se encuentran: Ajuste del PINAR y reelaboración del procedimiento de valoración (antes denominado procedimiento para el Dilige
IMPACTOS
Los impactos son a nivel institucional y distrital en el sentido que permite contar con la entidad con instrumentos actualizados y técnicamente elaborados frente al desarrollo de la gestión documental en la entidadnciamiento de la Ficha de Valoración y Disposición Final), entre otras de las actividades realizadas.
BENEFECIARIOS
Los principales beneficiarios son los servidores públicos y contratistas de la Secretaría Jurídica Distrital</t>
  </si>
  <si>
    <t xml:space="preserve">Total DIRECCIÓN DISTRITAL DE DEFENSA JUDICIAL </t>
  </si>
  <si>
    <t xml:space="preserve">Total DIRECCIÓN DISTRITAL DE INSPECCIÓN, VIGILANCIA Y CONTROL </t>
  </si>
  <si>
    <t>PORCENTAJE DE INTEGRACIÓN DEL PLAN ESTRATEGICO DEL TALENTO HUMANO</t>
  </si>
  <si>
    <t>Información reportada a 10 de diciembre de 2019</t>
  </si>
  <si>
    <t>Porcentaje de asesorías brindadas a las dependencias de la Secretaría Jurídica Distrital, en temas liderados por la Oficina Asesora de Planeación</t>
  </si>
  <si>
    <t>Registrar el porcentaje de asesorías y acompañamientos técnicos brindadas por la OAP</t>
  </si>
  <si>
    <t>Número de asesorías brindadas dividio el Número de asesorías solicitadas)*100%</t>
  </si>
  <si>
    <t>Asesorías</t>
  </si>
  <si>
    <t>Asesorias realizadas</t>
  </si>
  <si>
    <t>Asesorias solicitadas</t>
  </si>
  <si>
    <t>Número de asesorias realizadas a las áreas en el trimestre</t>
  </si>
  <si>
    <t>Número de asesorias solicitadas por las áreas en el trimestre</t>
  </si>
  <si>
    <t>Actas de reunión, / evidencias de reunión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</si>
</sst>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0.0%"/>
    <numFmt numFmtId="165" formatCode="_-* #,##0.00_-;\-* #,##0.00_-;_-* &quot;-&quot;_-;_-@_-"/>
    <numFmt numFmtId="166" formatCode="_-* #,##0.0_-;\-* #,##0.0_-;_-* &quot;-&quot;_-;_-@_-"/>
    <numFmt numFmtId="167" formatCode="0.0"/>
  </numFmts>
  <fonts count="97" x14ac:knownFonts="1">
    <font>
      <sz val="11"/>
      <color theme="1"/>
      <name val="Calibri"/>
      <family val="2"/>
      <scheme val="minor"/>
    </font>
    <font>
      <sz val="11"/>
      <color theme="1"/>
      <name val="Calibri"/>
      <family val="2"/>
      <scheme val="minor"/>
    </font>
    <font>
      <sz val="8"/>
      <color theme="1"/>
      <name val="Arial"/>
      <family val="2"/>
    </font>
    <font>
      <b/>
      <sz val="11"/>
      <color theme="1"/>
      <name val="Arial"/>
      <family val="2"/>
    </font>
    <font>
      <b/>
      <sz val="8"/>
      <color theme="1"/>
      <name val="Arial"/>
      <family val="2"/>
    </font>
    <font>
      <sz val="7"/>
      <color theme="1"/>
      <name val="Arial"/>
      <family val="2"/>
    </font>
    <font>
      <sz val="8"/>
      <color theme="0"/>
      <name val="Arial"/>
      <family val="2"/>
    </font>
    <font>
      <sz val="10"/>
      <color theme="1"/>
      <name val="Arial"/>
      <family val="2"/>
    </font>
    <font>
      <sz val="10"/>
      <name val="Arial"/>
      <family val="2"/>
    </font>
    <font>
      <sz val="12"/>
      <name val="Book Antiqua"/>
      <family val="1"/>
    </font>
    <font>
      <b/>
      <sz val="12"/>
      <name val="Tahoma"/>
      <family val="2"/>
    </font>
    <font>
      <sz val="12"/>
      <name val="Tahoma"/>
      <family val="2"/>
    </font>
    <font>
      <sz val="12"/>
      <color theme="1"/>
      <name val="Arial Narrow"/>
      <family val="2"/>
    </font>
    <font>
      <b/>
      <sz val="11"/>
      <color theme="1"/>
      <name val="Calibri"/>
      <family val="2"/>
      <scheme val="minor"/>
    </font>
    <font>
      <b/>
      <sz val="9"/>
      <color theme="1"/>
      <name val="Arial"/>
      <family val="2"/>
    </font>
    <font>
      <b/>
      <sz val="7"/>
      <color theme="1"/>
      <name val="Arial"/>
      <family val="2"/>
    </font>
    <font>
      <b/>
      <sz val="9"/>
      <color theme="3"/>
      <name val="Arial"/>
      <family val="2"/>
    </font>
    <font>
      <b/>
      <sz val="5"/>
      <color theme="1"/>
      <name val="Arial"/>
      <family val="2"/>
    </font>
    <font>
      <sz val="11"/>
      <color theme="0"/>
      <name val="Calibri"/>
      <family val="2"/>
      <scheme val="minor"/>
    </font>
    <font>
      <b/>
      <sz val="8"/>
      <color theme="0"/>
      <name val="Arial"/>
      <family val="2"/>
    </font>
    <font>
      <b/>
      <sz val="22"/>
      <color theme="0"/>
      <name val="Calibri"/>
      <family val="2"/>
      <scheme val="minor"/>
    </font>
    <font>
      <b/>
      <sz val="24"/>
      <color theme="1"/>
      <name val="Calibri"/>
      <family val="2"/>
      <scheme val="minor"/>
    </font>
    <font>
      <sz val="12"/>
      <color theme="1"/>
      <name val="Calibri"/>
      <family val="2"/>
      <scheme val="minor"/>
    </font>
    <font>
      <b/>
      <sz val="20"/>
      <color theme="1"/>
      <name val="Calibri"/>
      <family val="2"/>
      <scheme val="minor"/>
    </font>
    <font>
      <b/>
      <sz val="22"/>
      <color theme="1"/>
      <name val="Calibri"/>
      <family val="2"/>
      <scheme val="minor"/>
    </font>
    <font>
      <b/>
      <sz val="12"/>
      <color theme="1"/>
      <name val="Calibri"/>
      <family val="2"/>
      <scheme val="minor"/>
    </font>
    <font>
      <b/>
      <sz val="16"/>
      <color theme="1"/>
      <name val="Calibri"/>
      <family val="2"/>
      <scheme val="minor"/>
    </font>
    <font>
      <b/>
      <sz val="28"/>
      <color theme="1"/>
      <name val="Calibri"/>
      <family val="2"/>
      <scheme val="minor"/>
    </font>
    <font>
      <sz val="24"/>
      <color theme="1"/>
      <name val="Calibri"/>
      <family val="2"/>
      <scheme val="minor"/>
    </font>
    <font>
      <sz val="8"/>
      <color theme="1"/>
      <name val="Calibri"/>
      <family val="2"/>
      <scheme val="minor"/>
    </font>
    <font>
      <b/>
      <sz val="12"/>
      <color theme="1"/>
      <name val="Arial"/>
      <family val="2"/>
    </font>
    <font>
      <b/>
      <sz val="14"/>
      <color theme="1"/>
      <name val="Arial"/>
      <family val="2"/>
    </font>
    <font>
      <b/>
      <sz val="22"/>
      <color theme="0"/>
      <name val="Arial"/>
      <family val="2"/>
    </font>
    <font>
      <sz val="9"/>
      <color theme="1"/>
      <name val="Arial"/>
      <family val="2"/>
    </font>
    <font>
      <sz val="8"/>
      <name val="Arial"/>
      <family val="2"/>
    </font>
    <font>
      <sz val="11"/>
      <color indexed="8"/>
      <name val="Calibri"/>
      <family val="2"/>
    </font>
    <font>
      <b/>
      <sz val="6"/>
      <color theme="1"/>
      <name val="Arial"/>
      <family val="2"/>
    </font>
    <font>
      <b/>
      <sz val="10"/>
      <color theme="1"/>
      <name val="Arial"/>
      <family val="2"/>
    </font>
    <font>
      <u/>
      <sz val="11"/>
      <color theme="10"/>
      <name val="Calibri"/>
      <family val="2"/>
      <scheme val="minor"/>
    </font>
    <font>
      <b/>
      <sz val="18"/>
      <color theme="1"/>
      <name val="Calibri"/>
      <family val="2"/>
      <scheme val="minor"/>
    </font>
    <font>
      <sz val="10"/>
      <color theme="1"/>
      <name val="Calibri"/>
      <family val="2"/>
      <scheme val="minor"/>
    </font>
    <font>
      <sz val="12"/>
      <color theme="0"/>
      <name val="Calibri"/>
      <family val="2"/>
      <scheme val="minor"/>
    </font>
    <font>
      <b/>
      <sz val="11"/>
      <color theme="0"/>
      <name val="Calibri"/>
      <family val="2"/>
      <scheme val="minor"/>
    </font>
    <font>
      <b/>
      <sz val="10"/>
      <color theme="1"/>
      <name val="Calibri"/>
      <family val="2"/>
      <scheme val="minor"/>
    </font>
    <font>
      <b/>
      <sz val="22"/>
      <color theme="8" tint="-0.249977111117893"/>
      <name val="Calibri"/>
      <family val="2"/>
      <scheme val="minor"/>
    </font>
    <font>
      <sz val="10"/>
      <color theme="8" tint="-0.249977111117893"/>
      <name val="Calibri"/>
      <family val="2"/>
      <scheme val="minor"/>
    </font>
    <font>
      <sz val="9"/>
      <name val="Arial"/>
      <family val="2"/>
    </font>
    <font>
      <sz val="11"/>
      <name val="Calibri"/>
      <family val="2"/>
      <scheme val="minor"/>
    </font>
    <font>
      <sz val="12"/>
      <name val="Calibri"/>
      <family val="2"/>
      <scheme val="minor"/>
    </font>
    <font>
      <sz val="7"/>
      <name val="Calibri"/>
      <family val="2"/>
      <scheme val="minor"/>
    </font>
    <font>
      <sz val="8"/>
      <name val="Calibri"/>
      <family val="2"/>
      <scheme val="minor"/>
    </font>
    <font>
      <sz val="24"/>
      <color theme="4" tint="0.79998168889431442"/>
      <name val="Calibri"/>
      <family val="2"/>
      <scheme val="minor"/>
    </font>
    <font>
      <b/>
      <sz val="18"/>
      <color theme="1"/>
      <name val="Arial"/>
      <family val="2"/>
    </font>
    <font>
      <b/>
      <sz val="8"/>
      <color theme="1"/>
      <name val="Calibri"/>
      <family val="2"/>
      <scheme val="minor"/>
    </font>
    <font>
      <b/>
      <sz val="18"/>
      <color theme="3" tint="-0.249977111117893"/>
      <name val="Calibri"/>
      <family val="2"/>
      <scheme val="minor"/>
    </font>
    <font>
      <b/>
      <sz val="14"/>
      <color theme="1"/>
      <name val="Calibri"/>
      <family val="2"/>
      <scheme val="minor"/>
    </font>
    <font>
      <sz val="10"/>
      <color rgb="FF222222"/>
      <name val="Arial"/>
      <family val="2"/>
    </font>
    <font>
      <b/>
      <sz val="72"/>
      <color rgb="FF00FF00"/>
      <name val="Calibri"/>
      <family val="2"/>
      <scheme val="minor"/>
    </font>
    <font>
      <b/>
      <sz val="32"/>
      <color rgb="FFFFFFFF"/>
      <name val="Calibri"/>
      <family val="2"/>
    </font>
    <font>
      <b/>
      <sz val="18"/>
      <color rgb="FF000000"/>
      <name val="Calibri"/>
      <family val="2"/>
    </font>
    <font>
      <b/>
      <sz val="12"/>
      <color rgb="FF000000"/>
      <name val="Calibri"/>
      <family val="2"/>
    </font>
    <font>
      <b/>
      <sz val="14"/>
      <color rgb="FF000000"/>
      <name val="Calibri"/>
      <family val="2"/>
    </font>
    <font>
      <b/>
      <sz val="16"/>
      <color rgb="FF000000"/>
      <name val="Calibri"/>
      <family val="2"/>
    </font>
    <font>
      <b/>
      <sz val="36"/>
      <color theme="1"/>
      <name val="Calibri"/>
      <family val="2"/>
      <scheme val="minor"/>
    </font>
    <font>
      <sz val="11"/>
      <color theme="1"/>
      <name val="Arial"/>
      <family val="2"/>
    </font>
    <font>
      <b/>
      <sz val="10"/>
      <color rgb="FFFF0000"/>
      <name val="Verdana"/>
      <family val="2"/>
    </font>
    <font>
      <sz val="10"/>
      <color rgb="FF000080"/>
      <name val="Verdana"/>
      <family val="2"/>
    </font>
    <font>
      <sz val="16"/>
      <color theme="1"/>
      <name val="Calibri"/>
      <family val="2"/>
      <scheme val="minor"/>
    </font>
    <font>
      <sz val="8"/>
      <color theme="0"/>
      <name val="Calibri"/>
      <family val="2"/>
      <scheme val="minor"/>
    </font>
    <font>
      <sz val="7"/>
      <color theme="0"/>
      <name val="Calibri"/>
      <family val="2"/>
      <scheme val="minor"/>
    </font>
    <font>
      <b/>
      <sz val="14"/>
      <name val="Calibri"/>
      <family val="2"/>
      <scheme val="minor"/>
    </font>
    <font>
      <b/>
      <sz val="26"/>
      <color theme="1"/>
      <name val="Calibri"/>
      <family val="2"/>
      <scheme val="minor"/>
    </font>
    <font>
      <b/>
      <sz val="14"/>
      <color theme="0" tint="-0.499984740745262"/>
      <name val="Calibri"/>
      <family val="2"/>
      <scheme val="minor"/>
    </font>
    <font>
      <b/>
      <sz val="16"/>
      <color theme="0" tint="-0.499984740745262"/>
      <name val="Calibri"/>
      <family val="2"/>
      <scheme val="minor"/>
    </font>
    <font>
      <b/>
      <sz val="9"/>
      <color theme="1"/>
      <name val="Calibri"/>
      <family val="2"/>
      <scheme val="minor"/>
    </font>
    <font>
      <b/>
      <sz val="16"/>
      <color theme="4" tint="-0.249977111117893"/>
      <name val="Calibri"/>
      <family val="2"/>
      <scheme val="minor"/>
    </font>
    <font>
      <b/>
      <sz val="11"/>
      <color theme="4" tint="-0.249977111117893"/>
      <name val="Calibri"/>
      <family val="2"/>
      <scheme val="minor"/>
    </font>
    <font>
      <sz val="18"/>
      <color theme="1"/>
      <name val="Calibri"/>
      <family val="2"/>
      <scheme val="minor"/>
    </font>
    <font>
      <b/>
      <sz val="10"/>
      <color theme="4" tint="-0.499984740745262"/>
      <name val="Arial"/>
      <family val="2"/>
    </font>
    <font>
      <sz val="8"/>
      <color theme="4" tint="-0.499984740745262"/>
      <name val="Arial"/>
      <family val="2"/>
    </font>
    <font>
      <b/>
      <sz val="8"/>
      <color theme="4" tint="-0.499984740745262"/>
      <name val="Arial"/>
      <family val="2"/>
    </font>
    <font>
      <b/>
      <sz val="9"/>
      <color theme="4" tint="-0.499984740745262"/>
      <name val="Arial"/>
      <family val="2"/>
    </font>
    <font>
      <sz val="9"/>
      <color theme="4" tint="-0.499984740745262"/>
      <name val="Arial"/>
      <family val="2"/>
    </font>
    <font>
      <b/>
      <sz val="11"/>
      <color rgb="FFFF0000"/>
      <name val="Arial"/>
      <family val="2"/>
    </font>
    <font>
      <b/>
      <sz val="11"/>
      <color theme="4" tint="-0.499984740745262"/>
      <name val="Calibri"/>
      <family val="2"/>
      <scheme val="minor"/>
    </font>
    <font>
      <b/>
      <sz val="12"/>
      <color theme="4" tint="-0.249977111117893"/>
      <name val="Calibri"/>
      <family val="2"/>
      <scheme val="minor"/>
    </font>
    <font>
      <sz val="11"/>
      <color rgb="FF333333"/>
      <name val="Arial"/>
      <family val="2"/>
    </font>
    <font>
      <b/>
      <sz val="14"/>
      <color theme="4" tint="-0.499984740745262"/>
      <name val="Calibri"/>
      <family val="2"/>
    </font>
    <font>
      <sz val="8"/>
      <color rgb="FF000000"/>
      <name val="Segoe UI"/>
      <family val="2"/>
    </font>
    <font>
      <b/>
      <sz val="72"/>
      <color theme="1"/>
      <name val="MT Extra"/>
      <family val="1"/>
      <charset val="2"/>
    </font>
    <font>
      <b/>
      <sz val="8"/>
      <name val="Calibri"/>
      <family val="2"/>
    </font>
    <font>
      <sz val="7"/>
      <name val="Arial"/>
      <family val="2"/>
    </font>
    <font>
      <b/>
      <sz val="7"/>
      <color theme="1"/>
      <name val="Calibri"/>
      <family val="2"/>
      <scheme val="minor"/>
    </font>
    <font>
      <b/>
      <sz val="8"/>
      <name val="Arial"/>
      <family val="2"/>
    </font>
    <font>
      <b/>
      <sz val="22"/>
      <color rgb="FFFF0000"/>
      <name val="Arial"/>
      <family val="2"/>
    </font>
    <font>
      <b/>
      <sz val="14"/>
      <color rgb="FFFF0000"/>
      <name val="Arial"/>
      <family val="2"/>
    </font>
    <font>
      <b/>
      <sz val="28"/>
      <color rgb="FFFF0000"/>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D050"/>
        <bgColor indexed="64"/>
      </patternFill>
    </fill>
    <fill>
      <gradientFill degree="270">
        <stop position="0">
          <color theme="0"/>
        </stop>
        <stop position="1">
          <color theme="4" tint="0.80001220740379042"/>
        </stop>
      </gradientFill>
    </fill>
    <fill>
      <patternFill patternType="solid">
        <fgColor theme="0" tint="-4.9989318521683403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gradientFill degree="270">
        <stop position="0">
          <color theme="4" tint="0.40000610370189521"/>
        </stop>
        <stop position="1">
          <color theme="4" tint="-0.25098422193060094"/>
        </stop>
      </gradientFill>
    </fill>
    <fill>
      <gradientFill degree="180">
        <stop position="0">
          <color theme="4" tint="0.59999389629810485"/>
        </stop>
        <stop position="1">
          <color theme="4"/>
        </stop>
      </gradient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0" tint="-0.14999847407452621"/>
        <bgColor auto="1"/>
      </patternFill>
    </fill>
    <fill>
      <patternFill patternType="solid">
        <fgColor theme="4" tint="0.59999389629810485"/>
        <bgColor auto="1"/>
      </patternFill>
    </fill>
    <fill>
      <patternFill patternType="solid">
        <fgColor rgb="FFFFFF99"/>
        <bgColor indexed="64"/>
      </patternFill>
    </fill>
    <fill>
      <patternFill patternType="solid">
        <fgColor theme="7"/>
        <bgColor indexed="64"/>
      </patternFill>
    </fill>
    <fill>
      <patternFill patternType="solid">
        <fgColor rgb="FF2F75B5"/>
        <bgColor indexed="64"/>
      </patternFill>
    </fill>
    <fill>
      <patternFill patternType="solid">
        <fgColor rgb="FFDDEBF7"/>
        <bgColor indexed="64"/>
      </patternFill>
    </fill>
    <fill>
      <patternFill patternType="solid">
        <fgColor rgb="FFFFFFFF"/>
        <bgColor indexed="64"/>
      </patternFill>
    </fill>
    <fill>
      <patternFill patternType="solid">
        <fgColor theme="1"/>
        <bgColor indexed="64"/>
      </patternFill>
    </fill>
    <fill>
      <patternFill patternType="solid">
        <fgColor theme="1"/>
        <bgColor auto="1"/>
      </patternFill>
    </fill>
    <fill>
      <patternFill patternType="solid">
        <fgColor rgb="FFFF0000"/>
        <bgColor indexed="64"/>
      </patternFill>
    </fill>
    <fill>
      <patternFill patternType="solid">
        <fgColor theme="2" tint="-9.9978637043366805E-2"/>
        <bgColor indexed="64"/>
      </patternFill>
    </fill>
  </fills>
  <borders count="13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theme="4" tint="0.39994506668294322"/>
      </left>
      <right style="dashed">
        <color theme="4" tint="0.39994506668294322"/>
      </right>
      <top style="medium">
        <color theme="4" tint="0.39994506668294322"/>
      </top>
      <bottom/>
      <diagonal/>
    </border>
    <border>
      <left style="dashed">
        <color theme="4" tint="0.39994506668294322"/>
      </left>
      <right style="medium">
        <color theme="4" tint="0.39994506668294322"/>
      </right>
      <top style="medium">
        <color theme="4" tint="0.39994506668294322"/>
      </top>
      <bottom/>
      <diagonal/>
    </border>
    <border>
      <left/>
      <right/>
      <top/>
      <bottom style="thin">
        <color theme="4" tint="0.39997558519241921"/>
      </bottom>
      <diagonal/>
    </border>
    <border>
      <left style="medium">
        <color theme="4" tint="0.39994506668294322"/>
      </left>
      <right style="dashed">
        <color theme="4" tint="0.39994506668294322"/>
      </right>
      <top/>
      <bottom style="thin">
        <color theme="4" tint="0.39997558519241921"/>
      </bottom>
      <diagonal/>
    </border>
    <border>
      <left style="dashed">
        <color theme="4" tint="0.39994506668294322"/>
      </left>
      <right style="medium">
        <color theme="4" tint="0.39994506668294322"/>
      </right>
      <top/>
      <bottom style="thin">
        <color theme="4" tint="0.39997558519241921"/>
      </bottom>
      <diagonal/>
    </border>
    <border>
      <left style="medium">
        <color theme="4" tint="0.39994506668294322"/>
      </left>
      <right/>
      <top style="medium">
        <color theme="4" tint="0.39994506668294322"/>
      </top>
      <bottom style="medium">
        <color theme="4" tint="0.39994506668294322"/>
      </bottom>
      <diagonal/>
    </border>
    <border>
      <left/>
      <right style="medium">
        <color theme="4" tint="0.39994506668294322"/>
      </right>
      <top style="medium">
        <color theme="4" tint="0.39994506668294322"/>
      </top>
      <bottom style="medium">
        <color theme="4" tint="0.399945066682943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theme="4" tint="-0.24994659260841701"/>
      </bottom>
      <diagonal/>
    </border>
    <border>
      <left/>
      <right/>
      <top style="thin">
        <color theme="4" tint="-0.24994659260841701"/>
      </top>
      <bottom style="thin">
        <color theme="4" tint="-0.24994659260841701"/>
      </bottom>
      <diagonal/>
    </border>
    <border>
      <left/>
      <right/>
      <top/>
      <bottom style="medium">
        <color theme="4" tint="0.39994506668294322"/>
      </bottom>
      <diagonal/>
    </border>
    <border>
      <left/>
      <right/>
      <top style="medium">
        <color theme="4" tint="0.39994506668294322"/>
      </top>
      <bottom/>
      <diagonal/>
    </border>
    <border>
      <left/>
      <right/>
      <top style="thin">
        <color theme="4"/>
      </top>
      <bottom style="thin">
        <color theme="4"/>
      </bottom>
      <diagonal/>
    </border>
    <border>
      <left style="thin">
        <color indexed="64"/>
      </left>
      <right style="medium">
        <color indexed="64"/>
      </right>
      <top style="dashed">
        <color indexed="64"/>
      </top>
      <bottom style="medium">
        <color indexed="64"/>
      </bottom>
      <diagonal/>
    </border>
    <border>
      <left style="medium">
        <color theme="4" tint="0.39994506668294322"/>
      </left>
      <right/>
      <top style="medium">
        <color theme="4" tint="0.39991454817346722"/>
      </top>
      <bottom style="thin">
        <color theme="4" tint="0.39991454817346722"/>
      </bottom>
      <diagonal/>
    </border>
    <border>
      <left/>
      <right style="medium">
        <color theme="4" tint="0.39991454817346722"/>
      </right>
      <top style="medium">
        <color theme="4" tint="0.39991454817346722"/>
      </top>
      <bottom style="thin">
        <color theme="4" tint="0.39991454817346722"/>
      </bottom>
      <diagonal/>
    </border>
    <border>
      <left style="medium">
        <color theme="4" tint="0.39994506668294322"/>
      </left>
      <right/>
      <top style="thin">
        <color theme="4" tint="0.39991454817346722"/>
      </top>
      <bottom style="thin">
        <color theme="4" tint="0.39991454817346722"/>
      </bottom>
      <diagonal/>
    </border>
    <border>
      <left/>
      <right style="medium">
        <color theme="4" tint="0.399914548173467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medium">
        <color theme="4" tint="0.39991454817346722"/>
      </bottom>
      <diagonal/>
    </border>
    <border>
      <left/>
      <right style="medium">
        <color theme="4" tint="0.39991454817346722"/>
      </right>
      <top style="thin">
        <color theme="4" tint="0.39991454817346722"/>
      </top>
      <bottom style="medium">
        <color theme="4" tint="0.39991454817346722"/>
      </bottom>
      <diagonal/>
    </border>
    <border>
      <left style="medium">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medium">
        <color auto="1"/>
      </bottom>
      <diagonal/>
    </border>
    <border>
      <left style="medium">
        <color auto="1"/>
      </left>
      <right style="medium">
        <color auto="1"/>
      </right>
      <top/>
      <bottom style="dashed">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thin">
        <color indexed="64"/>
      </top>
      <bottom/>
      <diagonal/>
    </border>
    <border>
      <left style="dashed">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bottom/>
      <diagonal/>
    </border>
    <border>
      <left style="dashed">
        <color indexed="64"/>
      </left>
      <right style="medium">
        <color indexed="64"/>
      </right>
      <top/>
      <bottom/>
      <diagonal/>
    </border>
    <border>
      <left style="medium">
        <color indexed="64"/>
      </left>
      <right/>
      <top/>
      <bottom style="thin">
        <color indexed="64"/>
      </bottom>
      <diagonal/>
    </border>
    <border>
      <left/>
      <right style="medium">
        <color rgb="FF9BC2E6"/>
      </right>
      <top/>
      <bottom style="thick">
        <color rgb="FF000000"/>
      </bottom>
      <diagonal/>
    </border>
    <border>
      <left style="medium">
        <color rgb="FF9BC2E6"/>
      </left>
      <right style="medium">
        <color rgb="FF9BC2E6"/>
      </right>
      <top style="medium">
        <color rgb="FF9BC2E6"/>
      </top>
      <bottom style="thick">
        <color rgb="FF000000"/>
      </bottom>
      <diagonal/>
    </border>
    <border>
      <left style="medium">
        <color rgb="FF9BC2E6"/>
      </left>
      <right/>
      <top style="medium">
        <color rgb="FF9BC2E6"/>
      </top>
      <bottom style="thick">
        <color rgb="FF000000"/>
      </bottom>
      <diagonal/>
    </border>
    <border>
      <left/>
      <right style="medium">
        <color rgb="FF9BC2E6"/>
      </right>
      <top style="medium">
        <color rgb="FF9BC2E6"/>
      </top>
      <bottom style="thick">
        <color rgb="FF000000"/>
      </bottom>
      <diagonal/>
    </border>
    <border>
      <left style="thick">
        <color rgb="FF000000"/>
      </left>
      <right style="medium">
        <color rgb="FF9BC2E6"/>
      </right>
      <top style="thick">
        <color rgb="FF000000"/>
      </top>
      <bottom style="thin">
        <color rgb="FF9BC2E6"/>
      </bottom>
      <diagonal/>
    </border>
    <border>
      <left style="medium">
        <color rgb="FF9BC2E6"/>
      </left>
      <right style="medium">
        <color rgb="FF9BC2E6"/>
      </right>
      <top style="thick">
        <color rgb="FF000000"/>
      </top>
      <bottom style="thin">
        <color rgb="FF9BC2E6"/>
      </bottom>
      <diagonal/>
    </border>
    <border>
      <left style="medium">
        <color rgb="FF9BC2E6"/>
      </left>
      <right style="thick">
        <color rgb="FF000000"/>
      </right>
      <top style="thick">
        <color rgb="FF000000"/>
      </top>
      <bottom style="thin">
        <color rgb="FF9BC2E6"/>
      </bottom>
      <diagonal/>
    </border>
    <border>
      <left style="thick">
        <color rgb="FF000000"/>
      </left>
      <right style="medium">
        <color rgb="FF9BC2E6"/>
      </right>
      <top style="thin">
        <color rgb="FF9BC2E6"/>
      </top>
      <bottom style="thin">
        <color rgb="FF9BC2E6"/>
      </bottom>
      <diagonal/>
    </border>
    <border>
      <left style="medium">
        <color rgb="FF9BC2E6"/>
      </left>
      <right style="medium">
        <color rgb="FF9BC2E6"/>
      </right>
      <top style="thin">
        <color rgb="FF9BC2E6"/>
      </top>
      <bottom style="thin">
        <color rgb="FF9BC2E6"/>
      </bottom>
      <diagonal/>
    </border>
    <border>
      <left style="medium">
        <color rgb="FF9BC2E6"/>
      </left>
      <right style="thick">
        <color rgb="FF000000"/>
      </right>
      <top style="thin">
        <color rgb="FF9BC2E6"/>
      </top>
      <bottom style="thin">
        <color rgb="FF9BC2E6"/>
      </bottom>
      <diagonal/>
    </border>
    <border>
      <left style="thick">
        <color rgb="FF000000"/>
      </left>
      <right style="medium">
        <color rgb="FF9BC2E6"/>
      </right>
      <top style="thin">
        <color rgb="FF9BC2E6"/>
      </top>
      <bottom style="thick">
        <color rgb="FF000000"/>
      </bottom>
      <diagonal/>
    </border>
    <border>
      <left style="medium">
        <color rgb="FF9BC2E6"/>
      </left>
      <right style="medium">
        <color rgb="FF9BC2E6"/>
      </right>
      <top style="thin">
        <color rgb="FF9BC2E6"/>
      </top>
      <bottom style="thick">
        <color rgb="FF000000"/>
      </bottom>
      <diagonal/>
    </border>
    <border>
      <left style="medium">
        <color rgb="FF9BC2E6"/>
      </left>
      <right style="thick">
        <color rgb="FF000000"/>
      </right>
      <top style="thin">
        <color rgb="FF9BC2E6"/>
      </top>
      <bottom style="thick">
        <color rgb="FF000000"/>
      </bottom>
      <diagonal/>
    </border>
    <border>
      <left style="medium">
        <color rgb="FF9BC2E6"/>
      </left>
      <right style="medium">
        <color rgb="FF9BC2E6"/>
      </right>
      <top style="thick">
        <color rgb="FF000000"/>
      </top>
      <bottom/>
      <diagonal/>
    </border>
    <border>
      <left style="medium">
        <color rgb="FF9BC2E6"/>
      </left>
      <right style="medium">
        <color rgb="FF9BC2E6"/>
      </right>
      <top/>
      <bottom style="thin">
        <color rgb="FF9BC2E6"/>
      </bottom>
      <diagonal/>
    </border>
    <border>
      <left style="thin">
        <color rgb="FF006699"/>
      </left>
      <right style="thin">
        <color rgb="FF006699"/>
      </right>
      <top style="thin">
        <color rgb="FF006699"/>
      </top>
      <bottom style="thin">
        <color rgb="FF006699"/>
      </bottom>
      <diagonal/>
    </border>
    <border>
      <left/>
      <right/>
      <top/>
      <bottom style="thin">
        <color rgb="FFFF0000"/>
      </bottom>
      <diagonal/>
    </border>
    <border>
      <left/>
      <right/>
      <top style="thin">
        <color rgb="FFFF0000"/>
      </top>
      <bottom style="thin">
        <color rgb="FFFF0000"/>
      </bottom>
      <diagonal/>
    </border>
    <border>
      <left style="thick">
        <color rgb="FF000000"/>
      </left>
      <right style="medium">
        <color rgb="FF9BC2E6"/>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right style="medium">
        <color theme="4" tint="0.39994506668294322"/>
      </right>
      <top/>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medium">
        <color auto="1"/>
      </top>
      <bottom style="medium">
        <color indexed="64"/>
      </bottom>
      <diagonal/>
    </border>
    <border>
      <left style="thin">
        <color auto="1"/>
      </left>
      <right style="medium">
        <color indexed="64"/>
      </right>
      <top style="medium">
        <color auto="1"/>
      </top>
      <bottom style="medium">
        <color indexed="64"/>
      </bottom>
      <diagonal/>
    </border>
  </borders>
  <cellStyleXfs count="7">
    <xf numFmtId="0" fontId="0" fillId="0" borderId="0"/>
    <xf numFmtId="9" fontId="1" fillId="0" borderId="0" applyFont="0" applyFill="0" applyBorder="0" applyAlignment="0" applyProtection="0"/>
    <xf numFmtId="41" fontId="1" fillId="0" borderId="0" applyFont="0" applyFill="0" applyBorder="0" applyAlignment="0" applyProtection="0"/>
    <xf numFmtId="0" fontId="8" fillId="0" borderId="0"/>
    <xf numFmtId="0" fontId="9" fillId="0" borderId="0"/>
    <xf numFmtId="0" fontId="38" fillId="0" borderId="0" applyNumberFormat="0" applyFill="0" applyBorder="0" applyAlignment="0" applyProtection="0"/>
    <xf numFmtId="0" fontId="35" fillId="0" borderId="0"/>
  </cellStyleXfs>
  <cellXfs count="1274">
    <xf numFmtId="0" fontId="0" fillId="0" borderId="0" xfId="0"/>
    <xf numFmtId="0" fontId="2" fillId="2" borderId="0" xfId="0" applyFont="1" applyFill="1"/>
    <xf numFmtId="0" fontId="2" fillId="2" borderId="0" xfId="0" applyFont="1" applyFill="1" applyProtection="1"/>
    <xf numFmtId="0" fontId="2" fillId="2" borderId="0" xfId="0" applyFont="1" applyFill="1" applyBorder="1" applyProtection="1"/>
    <xf numFmtId="0" fontId="2" fillId="2" borderId="0" xfId="0" applyFont="1" applyFill="1" applyBorder="1"/>
    <xf numFmtId="0" fontId="0" fillId="0" borderId="0" xfId="0" applyAlignment="1">
      <alignment horizontal="left"/>
    </xf>
    <xf numFmtId="0" fontId="0" fillId="0" borderId="0" xfId="0" applyAlignment="1">
      <alignment horizontal="center" vertical="center"/>
    </xf>
    <xf numFmtId="0" fontId="0" fillId="0" borderId="0" xfId="0" applyAlignment="1">
      <alignment vertical="center"/>
    </xf>
    <xf numFmtId="0" fontId="0" fillId="0" borderId="0" xfId="0" applyFont="1"/>
    <xf numFmtId="0" fontId="0" fillId="0" borderId="2" xfId="0" applyFill="1" applyBorder="1" applyAlignment="1" applyProtection="1">
      <alignment horizontal="justify" vertical="center" wrapText="1"/>
      <protection locked="0"/>
    </xf>
    <xf numFmtId="0" fontId="8" fillId="0" borderId="0" xfId="3" applyFont="1" applyAlignment="1">
      <alignment wrapText="1"/>
    </xf>
    <xf numFmtId="0" fontId="12" fillId="0" borderId="0" xfId="3" applyFont="1" applyAlignment="1">
      <alignment vertical="center" wrapText="1"/>
    </xf>
    <xf numFmtId="0" fontId="11" fillId="0" borderId="0" xfId="4" applyFont="1" applyAlignment="1">
      <alignment vertical="center" wrapText="1"/>
    </xf>
    <xf numFmtId="0" fontId="0" fillId="0" borderId="0" xfId="0" applyAlignment="1">
      <alignment wrapText="1"/>
    </xf>
    <xf numFmtId="0" fontId="10" fillId="0" borderId="0" xfId="4" applyFont="1" applyAlignment="1">
      <alignment horizontal="center" wrapText="1"/>
    </xf>
    <xf numFmtId="0" fontId="11" fillId="0" borderId="0" xfId="4" applyFont="1" applyFill="1" applyAlignment="1">
      <alignment vertical="center" wrapText="1"/>
    </xf>
    <xf numFmtId="0" fontId="8" fillId="0" borderId="0" xfId="3" applyAlignment="1">
      <alignment wrapText="1"/>
    </xf>
    <xf numFmtId="0" fontId="13" fillId="0" borderId="0" xfId="0" applyFont="1"/>
    <xf numFmtId="0" fontId="0" fillId="7" borderId="0" xfId="0" applyFill="1" applyBorder="1" applyProtection="1"/>
    <xf numFmtId="0" fontId="2" fillId="7" borderId="0" xfId="0" applyFont="1" applyFill="1" applyBorder="1" applyProtection="1"/>
    <xf numFmtId="0" fontId="2" fillId="7" borderId="3" xfId="0" applyFont="1" applyFill="1" applyBorder="1" applyProtection="1"/>
    <xf numFmtId="0" fontId="2" fillId="7" borderId="0" xfId="0" applyFont="1" applyFill="1" applyProtection="1"/>
    <xf numFmtId="0" fontId="4" fillId="7" borderId="0" xfId="0" applyFont="1" applyFill="1" applyBorder="1" applyAlignment="1" applyProtection="1">
      <alignment horizontal="right" vertical="center" wrapText="1"/>
    </xf>
    <xf numFmtId="0" fontId="4" fillId="7" borderId="0" xfId="0" applyFont="1" applyFill="1" applyBorder="1" applyAlignment="1" applyProtection="1"/>
    <xf numFmtId="0" fontId="6" fillId="7" borderId="0" xfId="0" applyFont="1" applyFill="1" applyBorder="1" applyProtection="1"/>
    <xf numFmtId="0" fontId="4" fillId="7" borderId="0" xfId="0" applyFont="1" applyFill="1" applyBorder="1" applyAlignment="1" applyProtection="1">
      <alignment horizontal="right"/>
    </xf>
    <xf numFmtId="0" fontId="2" fillId="7" borderId="0" xfId="2" applyNumberFormat="1" applyFont="1" applyFill="1" applyBorder="1" applyAlignment="1" applyProtection="1">
      <alignment horizontal="center" wrapText="1"/>
    </xf>
    <xf numFmtId="0" fontId="0" fillId="7" borderId="0" xfId="0" applyFill="1" applyProtection="1"/>
    <xf numFmtId="0" fontId="13" fillId="7" borderId="0" xfId="0" applyFont="1" applyFill="1" applyProtection="1"/>
    <xf numFmtId="0" fontId="13" fillId="7" borderId="0" xfId="0" applyFont="1" applyFill="1" applyBorder="1" applyProtection="1"/>
    <xf numFmtId="0" fontId="3" fillId="7" borderId="0" xfId="0" applyFont="1" applyFill="1" applyAlignment="1" applyProtection="1"/>
    <xf numFmtId="0" fontId="13" fillId="7" borderId="0" xfId="0" applyFont="1" applyFill="1" applyBorder="1" applyAlignment="1" applyProtection="1"/>
    <xf numFmtId="0" fontId="3" fillId="7" borderId="0" xfId="0" applyFont="1" applyFill="1" applyProtection="1"/>
    <xf numFmtId="0" fontId="7" fillId="7" borderId="0" xfId="0" applyFont="1" applyFill="1" applyAlignment="1" applyProtection="1">
      <alignment horizontal="center"/>
    </xf>
    <xf numFmtId="0" fontId="2" fillId="7" borderId="16" xfId="2" applyNumberFormat="1" applyFont="1" applyFill="1" applyBorder="1" applyAlignment="1" applyProtection="1">
      <alignment horizontal="center" vertical="center"/>
    </xf>
    <xf numFmtId="0" fontId="2" fillId="7" borderId="7" xfId="2" applyNumberFormat="1" applyFont="1" applyFill="1" applyBorder="1" applyAlignment="1" applyProtection="1">
      <alignment vertical="center"/>
    </xf>
    <xf numFmtId="0" fontId="2" fillId="7" borderId="16" xfId="1" applyNumberFormat="1" applyFont="1" applyFill="1" applyBorder="1" applyAlignment="1" applyProtection="1">
      <alignment horizontal="center" vertical="center"/>
    </xf>
    <xf numFmtId="0" fontId="2" fillId="7" borderId="18" xfId="1" applyNumberFormat="1" applyFont="1" applyFill="1" applyBorder="1" applyAlignment="1" applyProtection="1">
      <alignment horizontal="center" vertical="center"/>
    </xf>
    <xf numFmtId="0" fontId="2" fillId="7" borderId="27" xfId="2" applyNumberFormat="1" applyFont="1" applyFill="1" applyBorder="1" applyAlignment="1" applyProtection="1">
      <alignment vertical="center"/>
    </xf>
    <xf numFmtId="0" fontId="2" fillId="7" borderId="20" xfId="1" applyNumberFormat="1" applyFont="1" applyFill="1" applyBorder="1" applyAlignment="1" applyProtection="1">
      <alignment horizontal="center" vertical="center"/>
    </xf>
    <xf numFmtId="0" fontId="2" fillId="7" borderId="11" xfId="2" applyNumberFormat="1" applyFont="1" applyFill="1" applyBorder="1" applyAlignment="1" applyProtection="1">
      <alignment vertical="center"/>
    </xf>
    <xf numFmtId="0" fontId="2" fillId="2" borderId="0" xfId="0" applyFont="1" applyFill="1" applyAlignment="1" applyProtection="1">
      <alignment vertical="center"/>
    </xf>
    <xf numFmtId="0" fontId="15" fillId="2" borderId="0" xfId="0" applyFont="1" applyFill="1" applyAlignment="1" applyProtection="1">
      <alignment horizontal="right" vertical="center"/>
    </xf>
    <xf numFmtId="0" fontId="4" fillId="2" borderId="0" xfId="0" applyFont="1" applyFill="1" applyAlignment="1" applyProtection="1">
      <alignment horizontal="center" vertical="center"/>
    </xf>
    <xf numFmtId="0" fontId="3" fillId="3" borderId="32" xfId="0" applyFont="1" applyFill="1" applyBorder="1" applyAlignment="1" applyProtection="1">
      <alignment horizontal="center" vertical="center" wrapText="1"/>
    </xf>
    <xf numFmtId="0" fontId="3" fillId="4" borderId="32" xfId="0" applyFont="1" applyFill="1" applyBorder="1" applyAlignment="1" applyProtection="1">
      <alignment horizontal="center" vertical="center" wrapText="1"/>
    </xf>
    <xf numFmtId="0" fontId="8" fillId="0" borderId="2" xfId="3" applyFont="1" applyBorder="1" applyAlignment="1">
      <alignment vertical="center"/>
    </xf>
    <xf numFmtId="0" fontId="0" fillId="0" borderId="2" xfId="0" applyBorder="1" applyAlignment="1">
      <alignment vertical="center" wrapText="1"/>
    </xf>
    <xf numFmtId="0" fontId="0" fillId="0" borderId="2" xfId="0" applyFill="1" applyBorder="1" applyAlignment="1" applyProtection="1">
      <alignment horizontal="justify" vertical="center"/>
      <protection locked="0"/>
    </xf>
    <xf numFmtId="0" fontId="0" fillId="0" borderId="2" xfId="0" applyBorder="1"/>
    <xf numFmtId="0" fontId="0" fillId="0" borderId="2" xfId="0" applyFill="1" applyBorder="1" applyAlignment="1" applyProtection="1">
      <alignment horizontal="justify" vertical="center" wrapText="1" readingOrder="1"/>
      <protection locked="0"/>
    </xf>
    <xf numFmtId="0" fontId="0" fillId="0" borderId="2" xfId="0" applyBorder="1" applyAlignment="1">
      <alignment vertical="center"/>
    </xf>
    <xf numFmtId="0" fontId="3" fillId="8" borderId="32" xfId="0" applyFont="1" applyFill="1" applyBorder="1" applyAlignment="1" applyProtection="1">
      <alignment horizontal="center" vertical="center" wrapText="1"/>
    </xf>
    <xf numFmtId="0" fontId="0" fillId="5" borderId="0" xfId="0" applyFill="1"/>
    <xf numFmtId="0" fontId="2" fillId="7" borderId="38" xfId="0" applyFont="1" applyFill="1" applyBorder="1" applyProtection="1"/>
    <xf numFmtId="0" fontId="2" fillId="7" borderId="0" xfId="0" applyFont="1" applyFill="1" applyBorder="1" applyAlignment="1" applyProtection="1">
      <alignment vertical="top" wrapText="1"/>
    </xf>
    <xf numFmtId="2" fontId="2" fillId="7" borderId="17" xfId="1" applyNumberFormat="1" applyFont="1" applyFill="1" applyBorder="1" applyAlignment="1" applyProtection="1">
      <alignment horizontal="center" vertical="center"/>
    </xf>
    <xf numFmtId="2" fontId="2" fillId="7" borderId="19" xfId="1" applyNumberFormat="1" applyFont="1" applyFill="1" applyBorder="1" applyAlignment="1" applyProtection="1">
      <alignment horizontal="center" vertical="center"/>
    </xf>
    <xf numFmtId="2" fontId="2" fillId="7" borderId="15" xfId="1" applyNumberFormat="1" applyFont="1" applyFill="1" applyBorder="1" applyAlignment="1" applyProtection="1">
      <alignment horizontal="center" vertical="center"/>
    </xf>
    <xf numFmtId="2" fontId="2" fillId="7" borderId="23" xfId="2" applyNumberFormat="1" applyFont="1" applyFill="1" applyBorder="1" applyAlignment="1" applyProtection="1">
      <alignment horizontal="right" vertical="center"/>
    </xf>
    <xf numFmtId="2" fontId="2" fillId="7" borderId="25" xfId="2" applyNumberFormat="1" applyFont="1" applyFill="1" applyBorder="1" applyAlignment="1" applyProtection="1">
      <alignment vertical="center"/>
    </xf>
    <xf numFmtId="2" fontId="2" fillId="7" borderId="30" xfId="2" applyNumberFormat="1" applyFont="1" applyFill="1" applyBorder="1" applyAlignment="1" applyProtection="1">
      <alignment vertical="center"/>
    </xf>
    <xf numFmtId="0" fontId="17" fillId="7" borderId="0" xfId="0" applyFont="1" applyFill="1" applyAlignment="1" applyProtection="1">
      <alignment horizontal="right"/>
    </xf>
    <xf numFmtId="0" fontId="4" fillId="7" borderId="0" xfId="0" applyFont="1" applyFill="1" applyBorder="1" applyAlignment="1" applyProtection="1">
      <alignment horizontal="center" vertical="center" wrapText="1"/>
    </xf>
    <xf numFmtId="0" fontId="13" fillId="0" borderId="0" xfId="0" applyFont="1" applyAlignment="1">
      <alignment horizontal="center"/>
    </xf>
    <xf numFmtId="0" fontId="7" fillId="2" borderId="2" xfId="0" applyFont="1" applyFill="1" applyBorder="1" applyAlignment="1" applyProtection="1">
      <alignment vertical="center" wrapText="1"/>
      <protection locked="0"/>
    </xf>
    <xf numFmtId="0" fontId="0" fillId="12" borderId="0" xfId="0" applyFill="1"/>
    <xf numFmtId="2" fontId="2" fillId="7" borderId="25" xfId="2" applyNumberFormat="1" applyFont="1" applyFill="1" applyBorder="1" applyAlignment="1" applyProtection="1">
      <alignment horizontal="right" vertical="center"/>
    </xf>
    <xf numFmtId="0" fontId="0" fillId="13" borderId="0" xfId="0" applyFill="1"/>
    <xf numFmtId="0" fontId="0" fillId="13" borderId="0" xfId="0" applyFill="1" applyProtection="1">
      <protection locked="0"/>
    </xf>
    <xf numFmtId="0" fontId="4" fillId="2" borderId="0" xfId="0" applyFont="1" applyFill="1" applyAlignment="1" applyProtection="1"/>
    <xf numFmtId="0" fontId="4" fillId="2" borderId="0" xfId="0" applyFont="1" applyFill="1" applyAlignment="1" applyProtection="1">
      <protection locked="0"/>
    </xf>
    <xf numFmtId="0" fontId="2" fillId="2" borderId="0" xfId="0" applyFont="1" applyFill="1" applyProtection="1">
      <protection locked="0"/>
    </xf>
    <xf numFmtId="0" fontId="0" fillId="12" borderId="2" xfId="0" applyFill="1" applyBorder="1" applyAlignment="1">
      <alignment vertical="center" wrapText="1"/>
    </xf>
    <xf numFmtId="0" fontId="0" fillId="0" borderId="0" xfId="0" applyAlignment="1" applyProtection="1">
      <alignment horizontal="center"/>
      <protection hidden="1"/>
    </xf>
    <xf numFmtId="0" fontId="0" fillId="0" borderId="0" xfId="0" applyAlignment="1" applyProtection="1">
      <alignment wrapText="1"/>
      <protection locked="0" hidden="1"/>
    </xf>
    <xf numFmtId="0" fontId="20" fillId="16" borderId="0" xfId="0" applyFont="1" applyFill="1" applyAlignment="1" applyProtection="1">
      <alignment horizontal="center"/>
      <protection locked="0" hidden="1"/>
    </xf>
    <xf numFmtId="9" fontId="0" fillId="0" borderId="0" xfId="1" applyNumberFormat="1" applyFont="1" applyAlignment="1" applyProtection="1">
      <alignment wrapText="1"/>
      <protection locked="0" hidden="1"/>
    </xf>
    <xf numFmtId="0" fontId="0" fillId="0" borderId="0" xfId="0" applyAlignment="1" applyProtection="1">
      <alignment horizontal="center"/>
      <protection locked="0" hidden="1"/>
    </xf>
    <xf numFmtId="0" fontId="21" fillId="0" borderId="0" xfId="0" applyFont="1" applyAlignment="1" applyProtection="1">
      <alignment horizontal="center"/>
      <protection locked="0" hidden="1"/>
    </xf>
    <xf numFmtId="0" fontId="0" fillId="0" borderId="0" xfId="0" applyAlignment="1"/>
    <xf numFmtId="0" fontId="0" fillId="0" borderId="0" xfId="0" pivotButton="1" applyAlignment="1">
      <alignment horizontal="center"/>
    </xf>
    <xf numFmtId="0" fontId="0" fillId="0" borderId="0" xfId="0" pivotButton="1"/>
    <xf numFmtId="0" fontId="0" fillId="0" borderId="0" xfId="0" applyNumberFormat="1"/>
    <xf numFmtId="0" fontId="22" fillId="0" borderId="0" xfId="0" applyFont="1" applyAlignment="1" applyProtection="1">
      <alignment horizontal="center"/>
      <protection hidden="1"/>
    </xf>
    <xf numFmtId="0" fontId="22" fillId="0" borderId="0" xfId="0" applyFont="1" applyAlignment="1" applyProtection="1">
      <alignment wrapText="1"/>
      <protection hidden="1"/>
    </xf>
    <xf numFmtId="0" fontId="29" fillId="0" borderId="0" xfId="0" applyFont="1" applyAlignment="1" applyProtection="1">
      <alignment horizontal="center"/>
      <protection hidden="1"/>
    </xf>
    <xf numFmtId="9" fontId="0" fillId="0" borderId="0" xfId="1" applyFont="1"/>
    <xf numFmtId="0" fontId="4" fillId="7" borderId="4" xfId="0" applyFont="1" applyFill="1" applyBorder="1" applyAlignment="1" applyProtection="1">
      <alignment horizontal="right"/>
    </xf>
    <xf numFmtId="0" fontId="4" fillId="7" borderId="21" xfId="0" applyFont="1" applyFill="1" applyBorder="1" applyAlignment="1" applyProtection="1">
      <alignment horizontal="right"/>
    </xf>
    <xf numFmtId="0" fontId="14" fillId="12" borderId="32" xfId="0" applyFont="1" applyFill="1" applyBorder="1" applyAlignment="1" applyProtection="1">
      <alignment horizontal="center" vertical="center" wrapText="1"/>
    </xf>
    <xf numFmtId="2" fontId="2" fillId="7" borderId="16" xfId="2" applyNumberFormat="1" applyFont="1" applyFill="1" applyBorder="1" applyAlignment="1" applyProtection="1">
      <alignment horizontal="center" vertical="center"/>
    </xf>
    <xf numFmtId="2" fontId="2" fillId="7" borderId="18" xfId="1" applyNumberFormat="1" applyFont="1" applyFill="1" applyBorder="1" applyAlignment="1" applyProtection="1">
      <alignment horizontal="center" vertical="center"/>
    </xf>
    <xf numFmtId="2" fontId="2" fillId="7" borderId="20" xfId="1" applyNumberFormat="1"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left"/>
    </xf>
    <xf numFmtId="0" fontId="0" fillId="0" borderId="2" xfId="0" applyBorder="1" applyAlignment="1">
      <alignment vertical="top" wrapText="1"/>
    </xf>
    <xf numFmtId="0" fontId="0" fillId="12" borderId="2" xfId="0" applyFill="1" applyBorder="1" applyAlignment="1">
      <alignment vertical="top" wrapText="1"/>
    </xf>
    <xf numFmtId="0" fontId="0" fillId="0" borderId="2" xfId="0" applyBorder="1" applyAlignment="1">
      <alignment vertical="top"/>
    </xf>
    <xf numFmtId="0" fontId="0" fillId="0" borderId="2" xfId="0" applyBorder="1" applyAlignment="1"/>
    <xf numFmtId="0" fontId="0" fillId="0" borderId="0" xfId="0" applyAlignment="1">
      <alignment horizontal="left" vertical="center"/>
    </xf>
    <xf numFmtId="0" fontId="0" fillId="0" borderId="2" xfId="0" applyBorder="1" applyAlignment="1">
      <alignment horizontal="center" vertical="center"/>
    </xf>
    <xf numFmtId="0" fontId="0" fillId="0" borderId="0" xfId="0" applyBorder="1"/>
    <xf numFmtId="0" fontId="2" fillId="0" borderId="0" xfId="0" applyFont="1" applyFill="1" applyBorder="1" applyProtection="1"/>
    <xf numFmtId="0" fontId="0" fillId="0" borderId="0" xfId="0" applyFill="1" applyBorder="1" applyProtection="1"/>
    <xf numFmtId="0" fontId="0" fillId="0" borderId="0" xfId="0" applyFill="1" applyProtection="1"/>
    <xf numFmtId="0" fontId="4" fillId="0" borderId="4" xfId="0" applyFont="1" applyFill="1" applyBorder="1" applyAlignment="1" applyProtection="1">
      <alignment horizontal="left"/>
    </xf>
    <xf numFmtId="0" fontId="4" fillId="0" borderId="21" xfId="0" applyFont="1" applyFill="1" applyBorder="1" applyAlignment="1" applyProtection="1">
      <alignment horizontal="left"/>
    </xf>
    <xf numFmtId="0" fontId="2" fillId="0" borderId="3" xfId="0" applyFont="1" applyFill="1" applyBorder="1" applyProtection="1"/>
    <xf numFmtId="0" fontId="0" fillId="7" borderId="35" xfId="0" applyFill="1" applyBorder="1" applyProtection="1"/>
    <xf numFmtId="0" fontId="0" fillId="7" borderId="36" xfId="0" applyFill="1" applyBorder="1" applyProtection="1"/>
    <xf numFmtId="0" fontId="0" fillId="0" borderId="36" xfId="0" applyBorder="1"/>
    <xf numFmtId="0" fontId="2" fillId="0" borderId="38" xfId="0" applyFont="1" applyFill="1" applyBorder="1" applyProtection="1"/>
    <xf numFmtId="0" fontId="13" fillId="7" borderId="38" xfId="0" applyFont="1" applyFill="1" applyBorder="1" applyProtection="1"/>
    <xf numFmtId="0" fontId="3" fillId="7" borderId="0" xfId="0" applyFont="1" applyFill="1" applyBorder="1" applyProtection="1"/>
    <xf numFmtId="0" fontId="3" fillId="7" borderId="0" xfId="0" applyFont="1" applyFill="1" applyBorder="1" applyAlignment="1" applyProtection="1"/>
    <xf numFmtId="0" fontId="13" fillId="0" borderId="0" xfId="0" applyFont="1" applyBorder="1"/>
    <xf numFmtId="0" fontId="7" fillId="7" borderId="0" xfId="0" applyFont="1" applyFill="1" applyBorder="1" applyAlignment="1" applyProtection="1">
      <alignment horizontal="center"/>
    </xf>
    <xf numFmtId="0" fontId="2" fillId="2" borderId="38"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0" xfId="0" applyFont="1" applyFill="1" applyBorder="1" applyAlignment="1" applyProtection="1">
      <alignment horizontal="right" vertical="center"/>
    </xf>
    <xf numFmtId="0" fontId="4" fillId="2" borderId="0" xfId="0" applyFont="1" applyFill="1" applyBorder="1" applyAlignment="1" applyProtection="1">
      <alignment horizontal="center" vertical="center"/>
    </xf>
    <xf numFmtId="0" fontId="2" fillId="7" borderId="28" xfId="0" applyFont="1" applyFill="1" applyBorder="1" applyProtection="1"/>
    <xf numFmtId="0" fontId="2" fillId="7" borderId="1" xfId="0" applyFont="1" applyFill="1" applyBorder="1" applyProtection="1"/>
    <xf numFmtId="0" fontId="2" fillId="2" borderId="1" xfId="0" applyFont="1" applyFill="1" applyBorder="1"/>
    <xf numFmtId="0" fontId="0" fillId="7" borderId="37" xfId="0" applyFill="1" applyBorder="1" applyProtection="1"/>
    <xf numFmtId="0" fontId="13" fillId="7" borderId="3" xfId="0" applyFont="1" applyFill="1" applyBorder="1" applyProtection="1"/>
    <xf numFmtId="0" fontId="2" fillId="2" borderId="3" xfId="0" applyFont="1" applyFill="1" applyBorder="1" applyProtection="1"/>
    <xf numFmtId="0" fontId="2" fillId="7" borderId="3" xfId="0" applyFont="1" applyFill="1" applyBorder="1" applyAlignment="1" applyProtection="1">
      <alignment vertical="top" wrapText="1"/>
    </xf>
    <xf numFmtId="0" fontId="2" fillId="7" borderId="39" xfId="0" applyFont="1" applyFill="1" applyBorder="1" applyProtection="1"/>
    <xf numFmtId="0" fontId="4" fillId="7" borderId="0" xfId="0" applyFont="1" applyFill="1" applyProtection="1"/>
    <xf numFmtId="4" fontId="2" fillId="7" borderId="16" xfId="1" applyNumberFormat="1" applyFont="1" applyFill="1" applyBorder="1" applyAlignment="1" applyProtection="1">
      <alignment horizontal="center" vertical="center"/>
    </xf>
    <xf numFmtId="4" fontId="2" fillId="7" borderId="18" xfId="1" applyNumberFormat="1" applyFont="1" applyFill="1" applyBorder="1" applyAlignment="1" applyProtection="1">
      <alignment horizontal="center" vertical="center"/>
    </xf>
    <xf numFmtId="4" fontId="2" fillId="7" borderId="20" xfId="1" applyNumberFormat="1" applyFont="1" applyFill="1" applyBorder="1" applyAlignment="1" applyProtection="1">
      <alignment horizontal="center" vertical="center"/>
    </xf>
    <xf numFmtId="4" fontId="4" fillId="7" borderId="0" xfId="2" applyNumberFormat="1" applyFont="1" applyFill="1" applyBorder="1" applyAlignment="1" applyProtection="1">
      <alignment horizontal="center" wrapText="1"/>
    </xf>
    <xf numFmtId="2" fontId="4" fillId="7" borderId="0" xfId="2" applyNumberFormat="1" applyFont="1" applyFill="1" applyBorder="1" applyAlignment="1" applyProtection="1">
      <alignment horizontal="center" wrapText="1"/>
    </xf>
    <xf numFmtId="0" fontId="8" fillId="0" borderId="2" xfId="3" applyFont="1" applyBorder="1" applyAlignment="1">
      <alignment vertical="center" wrapText="1"/>
    </xf>
    <xf numFmtId="0" fontId="0" fillId="0" borderId="0" xfId="0" applyAlignment="1">
      <alignment vertical="center" wrapText="1"/>
    </xf>
    <xf numFmtId="0" fontId="0" fillId="2" borderId="0" xfId="0" applyFill="1"/>
    <xf numFmtId="0" fontId="21" fillId="0" borderId="0" xfId="0" applyFont="1" applyAlignment="1" applyProtection="1">
      <alignment horizontal="center"/>
      <protection locked="0" hidden="1"/>
    </xf>
    <xf numFmtId="0" fontId="0" fillId="0" borderId="0" xfId="0" applyAlignment="1">
      <alignment horizontal="center"/>
    </xf>
    <xf numFmtId="0" fontId="13" fillId="0" borderId="0" xfId="0" applyFont="1" applyAlignment="1">
      <alignment horizontal="right"/>
    </xf>
    <xf numFmtId="0" fontId="0" fillId="0" borderId="59" xfId="0" applyBorder="1" applyAlignment="1" applyProtection="1">
      <alignment wrapText="1"/>
      <protection locked="0" hidden="1"/>
    </xf>
    <xf numFmtId="0" fontId="0" fillId="0" borderId="60" xfId="0" applyBorder="1" applyAlignment="1" applyProtection="1">
      <alignment wrapText="1"/>
      <protection locked="0" hidden="1"/>
    </xf>
    <xf numFmtId="9" fontId="0" fillId="0" borderId="60" xfId="1" applyNumberFormat="1" applyFont="1" applyBorder="1" applyAlignment="1" applyProtection="1">
      <alignment wrapText="1"/>
      <protection locked="0" hidden="1"/>
    </xf>
    <xf numFmtId="0" fontId="23" fillId="0" borderId="0" xfId="0" applyFont="1" applyAlignment="1">
      <alignment horizontal="right"/>
    </xf>
    <xf numFmtId="2" fontId="2" fillId="7" borderId="16" xfId="1" applyNumberFormat="1" applyFont="1" applyFill="1" applyBorder="1" applyAlignment="1" applyProtection="1">
      <alignment horizontal="center" vertical="center"/>
    </xf>
    <xf numFmtId="0" fontId="28" fillId="0" borderId="0" xfId="0" applyFont="1" applyAlignment="1"/>
    <xf numFmtId="0" fontId="5"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center" vertical="center" wrapText="1"/>
    </xf>
    <xf numFmtId="0" fontId="5" fillId="7" borderId="0" xfId="0" applyFont="1" applyFill="1" applyBorder="1" applyAlignment="1" applyProtection="1">
      <alignment horizontal="justify" vertical="center" wrapText="1"/>
    </xf>
    <xf numFmtId="0" fontId="2" fillId="7" borderId="0" xfId="0" applyFont="1" applyFill="1" applyBorder="1" applyAlignment="1" applyProtection="1">
      <alignment horizontal="justify" vertical="center"/>
    </xf>
    <xf numFmtId="0" fontId="14" fillId="7" borderId="38" xfId="0" applyFont="1" applyFill="1" applyBorder="1" applyProtection="1"/>
    <xf numFmtId="0" fontId="14" fillId="7" borderId="0" xfId="0" applyFont="1" applyFill="1" applyBorder="1" applyProtection="1"/>
    <xf numFmtId="0" fontId="14" fillId="7" borderId="3" xfId="0" applyFont="1" applyFill="1" applyBorder="1" applyProtection="1"/>
    <xf numFmtId="0" fontId="14" fillId="2" borderId="0" xfId="0" applyFont="1" applyFill="1" applyBorder="1" applyProtection="1"/>
    <xf numFmtId="0" fontId="14" fillId="7" borderId="2" xfId="2" applyNumberFormat="1" applyFont="1" applyFill="1" applyBorder="1" applyAlignment="1" applyProtection="1">
      <alignment horizontal="center" vertical="center"/>
    </xf>
    <xf numFmtId="0" fontId="14" fillId="7" borderId="0" xfId="0" applyFont="1" applyFill="1" applyBorder="1" applyAlignment="1" applyProtection="1">
      <alignment horizontal="right"/>
    </xf>
    <xf numFmtId="0" fontId="13" fillId="7" borderId="0" xfId="0" applyFont="1" applyFill="1" applyBorder="1" applyAlignment="1" applyProtection="1">
      <alignment horizontal="right"/>
    </xf>
    <xf numFmtId="9" fontId="0" fillId="0" borderId="0" xfId="0" applyNumberFormat="1"/>
    <xf numFmtId="0" fontId="0" fillId="0" borderId="0" xfId="0" applyFont="1" applyAlignment="1">
      <alignment vertical="center"/>
    </xf>
    <xf numFmtId="0" fontId="28" fillId="0" borderId="0" xfId="0" applyFont="1" applyAlignment="1" applyProtection="1">
      <protection hidden="1"/>
    </xf>
    <xf numFmtId="0" fontId="0" fillId="0" borderId="0" xfId="0" applyFont="1" applyAlignment="1" applyProtection="1">
      <alignment horizontal="center"/>
      <protection hidden="1"/>
    </xf>
    <xf numFmtId="0" fontId="18" fillId="0" borderId="0" xfId="0" applyFont="1"/>
    <xf numFmtId="0" fontId="41" fillId="0" borderId="0" xfId="0" applyFont="1" applyAlignment="1" applyProtection="1">
      <alignment horizontal="center"/>
      <protection hidden="1"/>
    </xf>
    <xf numFmtId="0" fontId="0" fillId="0" borderId="0" xfId="0" applyAlignment="1">
      <alignment horizontal="center"/>
    </xf>
    <xf numFmtId="0" fontId="42" fillId="21" borderId="0" xfId="0" applyFont="1" applyFill="1"/>
    <xf numFmtId="0" fontId="42" fillId="21" borderId="0" xfId="0" applyNumberFormat="1" applyFont="1" applyFill="1"/>
    <xf numFmtId="0" fontId="18" fillId="21" borderId="0" xfId="0" applyFont="1" applyFill="1"/>
    <xf numFmtId="0" fontId="18" fillId="21" borderId="0" xfId="0" applyNumberFormat="1" applyFont="1" applyFill="1"/>
    <xf numFmtId="9" fontId="0" fillId="0" borderId="0" xfId="1" applyFont="1" applyAlignment="1">
      <alignment horizontal="center"/>
    </xf>
    <xf numFmtId="0" fontId="0" fillId="0" borderId="0" xfId="0" applyNumberFormat="1" applyAlignment="1">
      <alignment vertical="center"/>
    </xf>
    <xf numFmtId="9" fontId="0" fillId="0" borderId="0" xfId="1" applyFont="1" applyAlignment="1">
      <alignment horizontal="center" vertical="center"/>
    </xf>
    <xf numFmtId="9" fontId="42" fillId="21" borderId="0" xfId="0" applyNumberFormat="1" applyFont="1" applyFill="1" applyAlignment="1">
      <alignment horizontal="center" vertical="center"/>
    </xf>
    <xf numFmtId="0" fontId="0" fillId="0" borderId="0" xfId="0" applyNumberFormat="1" applyAlignment="1">
      <alignment horizontal="center" vertical="center"/>
    </xf>
    <xf numFmtId="9" fontId="42" fillId="21" borderId="63" xfId="0" applyNumberFormat="1" applyFont="1" applyFill="1" applyBorder="1" applyAlignment="1">
      <alignment horizontal="center" vertical="center"/>
    </xf>
    <xf numFmtId="0" fontId="0" fillId="0" borderId="0" xfId="0" applyAlignment="1">
      <alignment horizontal="justify" vertical="center" wrapText="1"/>
    </xf>
    <xf numFmtId="0" fontId="42" fillId="21" borderId="63" xfId="0" applyFont="1" applyFill="1" applyBorder="1" applyAlignment="1">
      <alignment horizontal="justify" vertical="center" wrapText="1"/>
    </xf>
    <xf numFmtId="0" fontId="0" fillId="20" borderId="0" xfId="0" applyFill="1" applyBorder="1"/>
    <xf numFmtId="0" fontId="0" fillId="21" borderId="0" xfId="0" applyFill="1" applyBorder="1"/>
    <xf numFmtId="0" fontId="0" fillId="5" borderId="0" xfId="0" applyFill="1" applyBorder="1"/>
    <xf numFmtId="9" fontId="0" fillId="5" borderId="0" xfId="0" applyNumberFormat="1" applyFill="1" applyBorder="1"/>
    <xf numFmtId="9" fontId="45" fillId="0" borderId="2" xfId="1" applyFont="1" applyBorder="1" applyAlignment="1" applyProtection="1">
      <protection hidden="1"/>
    </xf>
    <xf numFmtId="10" fontId="28" fillId="0" borderId="0" xfId="1" applyNumberFormat="1" applyFont="1"/>
    <xf numFmtId="10" fontId="46" fillId="2" borderId="64" xfId="1" applyNumberFormat="1" applyFont="1" applyFill="1" applyBorder="1" applyAlignment="1" applyProtection="1">
      <alignment horizontal="center" vertical="center" wrapText="1"/>
    </xf>
    <xf numFmtId="10" fontId="45" fillId="0" borderId="2" xfId="1" applyNumberFormat="1" applyFont="1" applyBorder="1" applyAlignment="1" applyProtection="1">
      <protection hidden="1"/>
    </xf>
    <xf numFmtId="10" fontId="45" fillId="0" borderId="0" xfId="1" applyNumberFormat="1" applyFont="1" applyBorder="1" applyAlignment="1" applyProtection="1">
      <protection hidden="1"/>
    </xf>
    <xf numFmtId="9" fontId="45" fillId="0" borderId="0" xfId="1" applyFont="1" applyBorder="1" applyAlignment="1" applyProtection="1">
      <protection hidden="1"/>
    </xf>
    <xf numFmtId="10" fontId="46" fillId="2" borderId="0" xfId="1" applyNumberFormat="1" applyFont="1" applyFill="1" applyBorder="1" applyAlignment="1" applyProtection="1">
      <alignment horizontal="center" vertical="center" wrapText="1"/>
    </xf>
    <xf numFmtId="9" fontId="29" fillId="0" borderId="0" xfId="1" applyFont="1" applyAlignment="1" applyProtection="1">
      <alignment horizontal="center" vertical="center"/>
      <protection hidden="1"/>
    </xf>
    <xf numFmtId="9" fontId="29" fillId="0" borderId="0" xfId="1" applyFont="1" applyAlignment="1">
      <alignment vertical="center"/>
    </xf>
    <xf numFmtId="0" fontId="0" fillId="3" borderId="0" xfId="0" applyFill="1" applyAlignment="1">
      <alignment horizontal="center" vertical="center" wrapText="1"/>
    </xf>
    <xf numFmtId="0" fontId="0" fillId="0" borderId="2" xfId="0" applyBorder="1" applyAlignment="1" applyProtection="1">
      <alignment wrapText="1"/>
      <protection locked="0"/>
    </xf>
    <xf numFmtId="0" fontId="2" fillId="13" borderId="0" xfId="0" applyFont="1" applyFill="1"/>
    <xf numFmtId="0" fontId="2" fillId="22" borderId="0" xfId="0" applyFont="1" applyFill="1" applyProtection="1"/>
    <xf numFmtId="0" fontId="47" fillId="0" borderId="0" xfId="0" applyFont="1"/>
    <xf numFmtId="0" fontId="48" fillId="0" borderId="0" xfId="0" applyFont="1" applyAlignment="1" applyProtection="1">
      <alignment horizontal="center"/>
      <protection hidden="1"/>
    </xf>
    <xf numFmtId="9" fontId="50" fillId="0" borderId="0" xfId="1" applyFont="1" applyAlignment="1">
      <alignment vertical="center"/>
    </xf>
    <xf numFmtId="0" fontId="42" fillId="21" borderId="0" xfId="0" applyNumberFormat="1" applyFont="1" applyFill="1" applyAlignment="1">
      <alignment horizontal="center" vertical="center"/>
    </xf>
    <xf numFmtId="0" fontId="42" fillId="21" borderId="0" xfId="0" applyFont="1" applyFill="1" applyAlignment="1">
      <alignment horizontal="left" vertical="center"/>
    </xf>
    <xf numFmtId="2" fontId="0" fillId="0" borderId="0" xfId="0" applyNumberFormat="1"/>
    <xf numFmtId="0" fontId="28" fillId="0" borderId="0" xfId="0" applyFont="1"/>
    <xf numFmtId="0" fontId="28" fillId="0" borderId="0" xfId="0" pivotButton="1" applyFont="1" applyAlignment="1">
      <alignment horizontal="center"/>
    </xf>
    <xf numFmtId="0" fontId="28" fillId="0" borderId="0" xfId="0" applyFont="1" applyAlignment="1">
      <alignment vertical="center"/>
    </xf>
    <xf numFmtId="0" fontId="28" fillId="0" borderId="0" xfId="0" applyFont="1" applyAlignment="1">
      <alignment horizontal="left" wrapText="1"/>
    </xf>
    <xf numFmtId="9" fontId="28" fillId="0" borderId="0" xfId="1" applyNumberFormat="1" applyFont="1" applyAlignment="1">
      <alignment horizontal="left"/>
    </xf>
    <xf numFmtId="0" fontId="3" fillId="7" borderId="0" xfId="0" applyFont="1" applyFill="1" applyBorder="1" applyAlignment="1" applyProtection="1">
      <alignment horizontal="center"/>
    </xf>
    <xf numFmtId="0" fontId="36" fillId="7" borderId="0" xfId="0" applyFont="1" applyFill="1" applyBorder="1" applyAlignment="1" applyProtection="1">
      <alignment horizontal="right"/>
    </xf>
    <xf numFmtId="0" fontId="2" fillId="2" borderId="38" xfId="0" applyFont="1" applyFill="1" applyBorder="1" applyProtection="1"/>
    <xf numFmtId="0" fontId="30" fillId="7" borderId="0" xfId="0" applyFont="1" applyFill="1" applyBorder="1" applyAlignment="1" applyProtection="1">
      <alignment vertical="center"/>
    </xf>
    <xf numFmtId="0" fontId="14" fillId="7" borderId="0" xfId="0" applyFont="1" applyFill="1" applyBorder="1" applyAlignment="1" applyProtection="1">
      <alignment horizontal="center"/>
    </xf>
    <xf numFmtId="0" fontId="14" fillId="7" borderId="0" xfId="0" applyFont="1" applyFill="1" applyBorder="1" applyAlignment="1" applyProtection="1">
      <alignment horizontal="center" vertical="center"/>
    </xf>
    <xf numFmtId="0" fontId="0" fillId="0" borderId="0" xfId="0" applyAlignment="1">
      <alignment horizontal="center"/>
    </xf>
    <xf numFmtId="0" fontId="17" fillId="7" borderId="0" xfId="0" applyNumberFormat="1" applyFont="1" applyFill="1" applyBorder="1" applyAlignment="1" applyProtection="1"/>
    <xf numFmtId="0" fontId="28" fillId="0" borderId="0" xfId="0" applyNumberFormat="1" applyFont="1" applyAlignment="1">
      <alignment vertical="center"/>
    </xf>
    <xf numFmtId="0" fontId="28" fillId="0" borderId="0" xfId="0" applyNumberFormat="1" applyFont="1" applyAlignment="1">
      <alignment horizontal="left" wrapText="1"/>
    </xf>
    <xf numFmtId="0" fontId="28" fillId="0" borderId="0" xfId="0" applyFont="1" applyAlignment="1">
      <alignment horizontal="justify" vertical="center" wrapText="1"/>
    </xf>
    <xf numFmtId="0" fontId="28" fillId="0" borderId="0" xfId="0" pivotButton="1" applyFont="1"/>
    <xf numFmtId="0" fontId="28" fillId="0" borderId="74" xfId="0" applyFont="1" applyBorder="1" applyAlignment="1">
      <alignment textRotation="90"/>
    </xf>
    <xf numFmtId="0" fontId="28" fillId="0" borderId="75" xfId="0" applyFont="1" applyBorder="1" applyAlignment="1">
      <alignment textRotation="90"/>
    </xf>
    <xf numFmtId="0" fontId="28" fillId="0" borderId="76" xfId="0" applyFont="1" applyBorder="1" applyAlignment="1">
      <alignment textRotation="90"/>
    </xf>
    <xf numFmtId="0" fontId="28" fillId="0" borderId="73" xfId="0" applyFont="1" applyBorder="1" applyAlignment="1">
      <alignment textRotation="90"/>
    </xf>
    <xf numFmtId="0" fontId="28" fillId="0" borderId="77" xfId="0" applyFont="1" applyBorder="1" applyAlignment="1">
      <alignment textRotation="90"/>
    </xf>
    <xf numFmtId="0" fontId="51" fillId="0" borderId="0" xfId="0" applyFont="1" applyAlignment="1">
      <alignment wrapText="1"/>
    </xf>
    <xf numFmtId="0" fontId="28" fillId="0" borderId="0" xfId="0" pivotButton="1" applyFont="1" applyAlignment="1">
      <alignment horizontal="center" wrapText="1"/>
    </xf>
    <xf numFmtId="0" fontId="28" fillId="0" borderId="0" xfId="0" applyFont="1" applyAlignment="1">
      <alignment wrapText="1"/>
    </xf>
    <xf numFmtId="0" fontId="28" fillId="0" borderId="34" xfId="0" applyFont="1" applyBorder="1" applyAlignment="1">
      <alignment textRotation="90"/>
    </xf>
    <xf numFmtId="0" fontId="0" fillId="0" borderId="32" xfId="0" applyBorder="1" applyAlignment="1">
      <alignment horizontal="left" vertical="center"/>
    </xf>
    <xf numFmtId="0" fontId="0" fillId="19" borderId="0" xfId="0" applyFill="1" applyBorder="1"/>
    <xf numFmtId="0" fontId="0" fillId="19" borderId="0" xfId="0" applyFill="1" applyBorder="1" applyAlignment="1">
      <alignment horizontal="left"/>
    </xf>
    <xf numFmtId="0" fontId="39" fillId="19" borderId="4" xfId="0" applyFont="1" applyFill="1" applyBorder="1" applyAlignment="1">
      <alignment horizontal="center" vertical="top"/>
    </xf>
    <xf numFmtId="0" fontId="0" fillId="19" borderId="0" xfId="0" applyFill="1" applyBorder="1" applyAlignment="1">
      <alignment wrapText="1"/>
    </xf>
    <xf numFmtId="0" fontId="53" fillId="19" borderId="80" xfId="0" applyFont="1" applyFill="1" applyBorder="1" applyAlignment="1">
      <alignment horizontal="center" vertical="center"/>
    </xf>
    <xf numFmtId="0" fontId="53" fillId="19" borderId="81" xfId="0" applyFont="1" applyFill="1" applyBorder="1" applyAlignment="1">
      <alignment horizontal="center" vertical="center"/>
    </xf>
    <xf numFmtId="0" fontId="0" fillId="0" borderId="12" xfId="0" applyBorder="1" applyAlignment="1">
      <alignment vertical="center"/>
    </xf>
    <xf numFmtId="0" fontId="0" fillId="0" borderId="86" xfId="0" applyBorder="1" applyAlignment="1">
      <alignment horizontal="center" vertical="center"/>
    </xf>
    <xf numFmtId="0" fontId="0" fillId="0" borderId="87" xfId="0" applyBorder="1" applyAlignment="1">
      <alignment horizontal="center" vertical="center"/>
    </xf>
    <xf numFmtId="9" fontId="0" fillId="0" borderId="86" xfId="0" applyNumberFormat="1" applyBorder="1" applyAlignment="1">
      <alignment horizontal="center" vertical="center"/>
    </xf>
    <xf numFmtId="9" fontId="0" fillId="0" borderId="87" xfId="0" applyNumberFormat="1" applyBorder="1" applyAlignment="1">
      <alignment horizontal="center" vertical="center"/>
    </xf>
    <xf numFmtId="9" fontId="0" fillId="0" borderId="88" xfId="0" applyNumberFormat="1" applyBorder="1" applyAlignment="1">
      <alignment horizontal="center" vertical="center"/>
    </xf>
    <xf numFmtId="0" fontId="39" fillId="19" borderId="4" xfId="0" applyFont="1" applyFill="1" applyBorder="1" applyAlignment="1">
      <alignment horizontal="center" vertical="top" wrapText="1"/>
    </xf>
    <xf numFmtId="0" fontId="0" fillId="0" borderId="12" xfId="0" applyBorder="1" applyAlignment="1">
      <alignment vertical="center" wrapText="1"/>
    </xf>
    <xf numFmtId="0" fontId="0" fillId="0" borderId="23" xfId="0" applyBorder="1" applyAlignment="1">
      <alignment vertical="center"/>
    </xf>
    <xf numFmtId="0" fontId="0" fillId="0" borderId="23" xfId="0" applyBorder="1" applyAlignment="1">
      <alignment vertical="center" wrapText="1"/>
    </xf>
    <xf numFmtId="0" fontId="0" fillId="0" borderId="90" xfId="0" applyBorder="1" applyAlignment="1">
      <alignment horizontal="center" vertical="center"/>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25" xfId="0" applyBorder="1" applyAlignment="1">
      <alignment vertical="center"/>
    </xf>
    <xf numFmtId="0" fontId="0" fillId="0" borderId="25" xfId="0" applyBorder="1" applyAlignment="1">
      <alignment vertical="center" wrapText="1"/>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78" xfId="0" applyBorder="1" applyAlignment="1">
      <alignment horizontal="center" vertical="center"/>
    </xf>
    <xf numFmtId="9" fontId="0" fillId="0" borderId="82" xfId="0" applyNumberFormat="1" applyBorder="1" applyAlignment="1">
      <alignment horizontal="center" vertical="center"/>
    </xf>
    <xf numFmtId="9" fontId="0" fillId="0" borderId="83" xfId="0" applyNumberFormat="1" applyBorder="1" applyAlignment="1">
      <alignment horizontal="center" vertical="center"/>
    </xf>
    <xf numFmtId="9" fontId="0" fillId="0" borderId="78" xfId="0" applyNumberFormat="1" applyBorder="1" applyAlignment="1">
      <alignment horizontal="center" vertical="center"/>
    </xf>
    <xf numFmtId="0" fontId="0" fillId="0" borderId="30" xfId="0" applyBorder="1" applyAlignment="1">
      <alignment vertical="center"/>
    </xf>
    <xf numFmtId="0" fontId="0" fillId="0" borderId="30" xfId="0" applyBorder="1" applyAlignment="1">
      <alignment vertical="center" wrapText="1"/>
    </xf>
    <xf numFmtId="0" fontId="0" fillId="0" borderId="84" xfId="0" applyBorder="1" applyAlignment="1">
      <alignment horizontal="center" vertical="center"/>
    </xf>
    <xf numFmtId="0" fontId="0" fillId="0" borderId="85" xfId="0" applyBorder="1" applyAlignment="1">
      <alignment horizontal="center" vertical="center"/>
    </xf>
    <xf numFmtId="9" fontId="0" fillId="0" borderId="84" xfId="0" applyNumberFormat="1" applyBorder="1" applyAlignment="1">
      <alignment horizontal="center" vertical="center"/>
    </xf>
    <xf numFmtId="9" fontId="0" fillId="0" borderId="85" xfId="0" applyNumberFormat="1" applyBorder="1" applyAlignment="1">
      <alignment horizontal="center" vertical="center"/>
    </xf>
    <xf numFmtId="9" fontId="0" fillId="0" borderId="79" xfId="0" applyNumberFormat="1" applyBorder="1" applyAlignment="1">
      <alignment horizontal="center" vertical="center"/>
    </xf>
    <xf numFmtId="3" fontId="0" fillId="0" borderId="82" xfId="0" applyNumberFormat="1" applyBorder="1" applyAlignment="1">
      <alignment horizontal="center" vertical="center"/>
    </xf>
    <xf numFmtId="3" fontId="0" fillId="0" borderId="83" xfId="0" applyNumberFormat="1" applyBorder="1" applyAlignment="1">
      <alignment horizontal="center" vertical="center"/>
    </xf>
    <xf numFmtId="3" fontId="0" fillId="0" borderId="78" xfId="0" applyNumberFormat="1" applyBorder="1" applyAlignment="1">
      <alignment horizontal="center" vertical="center"/>
    </xf>
    <xf numFmtId="0" fontId="0" fillId="0" borderId="79" xfId="0" applyBorder="1" applyAlignment="1">
      <alignment horizontal="center" vertical="center"/>
    </xf>
    <xf numFmtId="9" fontId="0" fillId="0" borderId="90" xfId="1" applyFont="1" applyBorder="1" applyAlignment="1">
      <alignment horizontal="center" vertical="center"/>
    </xf>
    <xf numFmtId="9" fontId="0" fillId="0" borderId="91" xfId="1" applyFont="1" applyBorder="1" applyAlignment="1">
      <alignment horizontal="center" vertical="center"/>
    </xf>
    <xf numFmtId="9" fontId="0" fillId="0" borderId="92" xfId="1" applyFont="1" applyBorder="1" applyAlignment="1">
      <alignment horizontal="center" vertical="center"/>
    </xf>
    <xf numFmtId="9" fontId="0" fillId="0" borderId="82" xfId="1" applyFont="1" applyBorder="1" applyAlignment="1">
      <alignment horizontal="center" vertical="center"/>
    </xf>
    <xf numFmtId="9" fontId="0" fillId="0" borderId="83" xfId="1" applyFont="1" applyBorder="1" applyAlignment="1">
      <alignment horizontal="center" vertical="center"/>
    </xf>
    <xf numFmtId="9" fontId="0" fillId="0" borderId="78" xfId="1" applyFont="1" applyBorder="1" applyAlignment="1">
      <alignment horizontal="center" vertical="center"/>
    </xf>
    <xf numFmtId="0" fontId="0" fillId="0" borderId="52" xfId="0" applyBorder="1" applyAlignment="1">
      <alignment vertical="center"/>
    </xf>
    <xf numFmtId="0" fontId="0" fillId="0" borderId="52" xfId="0" applyBorder="1" applyAlignment="1">
      <alignment vertical="center" wrapText="1"/>
    </xf>
    <xf numFmtId="0" fontId="0" fillId="0" borderId="93" xfId="0" applyBorder="1" applyAlignment="1">
      <alignment horizontal="center" vertical="center"/>
    </xf>
    <xf numFmtId="0" fontId="0" fillId="0" borderId="94" xfId="0" applyBorder="1" applyAlignment="1">
      <alignment horizontal="center" vertical="center"/>
    </xf>
    <xf numFmtId="0" fontId="0" fillId="0" borderId="33" xfId="0" applyBorder="1" applyAlignment="1">
      <alignment horizontal="center" vertical="center"/>
    </xf>
    <xf numFmtId="9" fontId="0" fillId="0" borderId="84" xfId="1" applyFont="1" applyBorder="1" applyAlignment="1">
      <alignment horizontal="center" vertical="center"/>
    </xf>
    <xf numFmtId="9" fontId="0" fillId="0" borderId="85" xfId="1" applyFont="1" applyBorder="1" applyAlignment="1">
      <alignment horizontal="center" vertical="center"/>
    </xf>
    <xf numFmtId="9" fontId="0" fillId="0" borderId="79" xfId="1" applyFont="1" applyBorder="1" applyAlignment="1">
      <alignment horizontal="center" vertical="center"/>
    </xf>
    <xf numFmtId="0" fontId="0" fillId="19" borderId="38" xfId="0" applyFill="1" applyBorder="1" applyAlignment="1">
      <alignment wrapText="1"/>
    </xf>
    <xf numFmtId="0" fontId="39" fillId="19" borderId="95" xfId="0" applyFont="1" applyFill="1" applyBorder="1" applyAlignment="1">
      <alignment horizontal="center" vertical="top" wrapText="1"/>
    </xf>
    <xf numFmtId="0" fontId="13" fillId="0" borderId="72" xfId="0" applyFont="1" applyBorder="1" applyAlignment="1">
      <alignment vertical="center" wrapText="1"/>
    </xf>
    <xf numFmtId="0" fontId="0" fillId="12" borderId="0" xfId="0" applyFill="1" applyAlignment="1">
      <alignment wrapText="1"/>
    </xf>
    <xf numFmtId="0" fontId="8" fillId="0" borderId="2" xfId="3" applyFont="1" applyBorder="1" applyAlignment="1">
      <alignment horizontal="left" vertical="center" wrapText="1"/>
    </xf>
    <xf numFmtId="0" fontId="0" fillId="0" borderId="2" xfId="0" applyFill="1" applyBorder="1" applyAlignment="1" applyProtection="1">
      <alignment horizontal="center" vertical="center" wrapText="1"/>
      <protection locked="0"/>
    </xf>
    <xf numFmtId="9" fontId="57" fillId="5" borderId="0" xfId="0" applyNumberFormat="1" applyFont="1" applyFill="1" applyBorder="1" applyAlignment="1">
      <alignment vertical="center"/>
    </xf>
    <xf numFmtId="0" fontId="0" fillId="0" borderId="0" xfId="0" applyFont="1" applyAlignment="1">
      <alignment horizontal="center" vertical="center" wrapText="1"/>
    </xf>
    <xf numFmtId="0" fontId="40" fillId="0" borderId="0" xfId="0" applyFont="1" applyBorder="1" applyAlignment="1" applyProtection="1">
      <alignment horizontal="center"/>
      <protection hidden="1"/>
    </xf>
    <xf numFmtId="0" fontId="40" fillId="0" borderId="38" xfId="0" applyFont="1" applyBorder="1" applyAlignment="1" applyProtection="1">
      <alignment horizontal="center"/>
      <protection hidden="1"/>
    </xf>
    <xf numFmtId="0" fontId="40" fillId="0" borderId="3" xfId="0" applyFont="1" applyBorder="1" applyAlignment="1" applyProtection="1">
      <alignment horizontal="center"/>
      <protection hidden="1"/>
    </xf>
    <xf numFmtId="0" fontId="59" fillId="27" borderId="96" xfId="0" applyFont="1" applyFill="1" applyBorder="1" applyAlignment="1">
      <alignment horizontal="center" vertical="center" wrapText="1" readingOrder="1"/>
    </xf>
    <xf numFmtId="0" fontId="61" fillId="0" borderId="100" xfId="0" applyFont="1" applyBorder="1" applyAlignment="1">
      <alignment horizontal="left" vertical="center" wrapText="1" readingOrder="1"/>
    </xf>
    <xf numFmtId="9" fontId="61" fillId="27" borderId="101" xfId="0" applyNumberFormat="1" applyFont="1" applyFill="1" applyBorder="1" applyAlignment="1">
      <alignment horizontal="center" vertical="center" wrapText="1" readingOrder="1"/>
    </xf>
    <xf numFmtId="0" fontId="61" fillId="0" borderId="103" xfId="0" applyFont="1" applyBorder="1" applyAlignment="1">
      <alignment horizontal="left" vertical="center" wrapText="1" readingOrder="1"/>
    </xf>
    <xf numFmtId="0" fontId="61" fillId="27" borderId="104" xfId="0" applyFont="1" applyFill="1" applyBorder="1" applyAlignment="1">
      <alignment horizontal="center" vertical="center" wrapText="1" readingOrder="1"/>
    </xf>
    <xf numFmtId="0" fontId="61" fillId="0" borderId="104" xfId="0" applyFont="1" applyBorder="1" applyAlignment="1">
      <alignment horizontal="center" vertical="center" wrapText="1" readingOrder="1"/>
    </xf>
    <xf numFmtId="3" fontId="61" fillId="27" borderId="104" xfId="0" applyNumberFormat="1" applyFont="1" applyFill="1" applyBorder="1" applyAlignment="1">
      <alignment horizontal="center" vertical="center" wrapText="1" readingOrder="1"/>
    </xf>
    <xf numFmtId="9" fontId="61" fillId="27" borderId="104" xfId="0" applyNumberFormat="1" applyFont="1" applyFill="1" applyBorder="1" applyAlignment="1">
      <alignment horizontal="center" vertical="center" wrapText="1" readingOrder="1"/>
    </xf>
    <xf numFmtId="0" fontId="61" fillId="0" borderId="106" xfId="0" applyFont="1" applyBorder="1" applyAlignment="1">
      <alignment horizontal="left" vertical="center" wrapText="1" readingOrder="1"/>
    </xf>
    <xf numFmtId="0" fontId="61" fillId="0" borderId="107" xfId="0" applyFont="1" applyBorder="1" applyAlignment="1">
      <alignment horizontal="center" vertical="center" wrapText="1" readingOrder="1"/>
    </xf>
    <xf numFmtId="9" fontId="61" fillId="27" borderId="107" xfId="0" applyNumberFormat="1" applyFont="1" applyFill="1" applyBorder="1" applyAlignment="1">
      <alignment horizontal="center" vertical="center" wrapText="1" readingOrder="1"/>
    </xf>
    <xf numFmtId="0" fontId="61" fillId="0" borderId="101" xfId="0" applyFont="1" applyBorder="1" applyAlignment="1">
      <alignment horizontal="center" vertical="center" wrapText="1" readingOrder="1"/>
    </xf>
    <xf numFmtId="0" fontId="61" fillId="0" borderId="110" xfId="0" applyFont="1" applyBorder="1" applyAlignment="1">
      <alignment horizontal="center" vertical="center" wrapText="1" readingOrder="1"/>
    </xf>
    <xf numFmtId="0" fontId="59" fillId="27" borderId="97" xfId="0" applyFont="1" applyFill="1" applyBorder="1" applyAlignment="1">
      <alignment horizontal="center" vertical="center" wrapText="1" readingOrder="1"/>
    </xf>
    <xf numFmtId="0" fontId="62" fillId="27" borderId="98" xfId="0" applyFont="1" applyFill="1" applyBorder="1" applyAlignment="1">
      <alignment horizontal="center" vertical="center" wrapText="1" readingOrder="1"/>
    </xf>
    <xf numFmtId="9" fontId="60" fillId="0" borderId="109" xfId="0" applyNumberFormat="1" applyFont="1" applyBorder="1" applyAlignment="1">
      <alignment horizontal="center" vertical="center" wrapText="1" readingOrder="1"/>
    </xf>
    <xf numFmtId="0" fontId="60" fillId="0" borderId="110" xfId="0" applyFont="1" applyBorder="1" applyAlignment="1">
      <alignment horizontal="center" vertical="center" wrapText="1" readingOrder="1"/>
    </xf>
    <xf numFmtId="0" fontId="60" fillId="0" borderId="104" xfId="0" applyFont="1" applyBorder="1" applyAlignment="1">
      <alignment horizontal="center" vertical="center" wrapText="1" readingOrder="1"/>
    </xf>
    <xf numFmtId="0" fontId="60" fillId="0" borderId="107" xfId="0" applyFont="1" applyBorder="1" applyAlignment="1">
      <alignment horizontal="center" vertical="center" wrapText="1" readingOrder="1"/>
    </xf>
    <xf numFmtId="0" fontId="60" fillId="0" borderId="101" xfId="0" applyFont="1" applyBorder="1" applyAlignment="1">
      <alignment horizontal="center" vertical="center" wrapText="1" readingOrder="1"/>
    </xf>
    <xf numFmtId="9" fontId="60" fillId="0" borderId="104" xfId="0" applyNumberFormat="1" applyFont="1" applyBorder="1" applyAlignment="1">
      <alignment horizontal="center" vertical="center" wrapText="1" readingOrder="1"/>
    </xf>
    <xf numFmtId="9" fontId="60" fillId="0" borderId="107" xfId="0" applyNumberFormat="1" applyFont="1" applyBorder="1" applyAlignment="1">
      <alignment horizontal="center" vertical="center" wrapText="1" readingOrder="1"/>
    </xf>
    <xf numFmtId="9" fontId="60" fillId="0" borderId="101" xfId="0" applyNumberFormat="1" applyFont="1" applyBorder="1" applyAlignment="1">
      <alignment horizontal="center" vertical="center" wrapText="1" readingOrder="1"/>
    </xf>
    <xf numFmtId="3" fontId="60" fillId="0" borderId="104" xfId="0" applyNumberFormat="1" applyFont="1" applyBorder="1" applyAlignment="1">
      <alignment horizontal="center" vertical="center" wrapText="1" readingOrder="1"/>
    </xf>
    <xf numFmtId="9" fontId="61" fillId="27" borderId="104" xfId="1" applyFont="1" applyFill="1" applyBorder="1" applyAlignment="1">
      <alignment horizontal="center" vertical="center" wrapText="1" readingOrder="1"/>
    </xf>
    <xf numFmtId="9" fontId="60" fillId="0" borderId="101" xfId="1" applyFont="1" applyBorder="1" applyAlignment="1">
      <alignment horizontal="center" vertical="center" wrapText="1" readingOrder="1"/>
    </xf>
    <xf numFmtId="9" fontId="60" fillId="0" borderId="107" xfId="1" applyFont="1" applyBorder="1" applyAlignment="1">
      <alignment horizontal="center" vertical="center" wrapText="1" readingOrder="1"/>
    </xf>
    <xf numFmtId="10" fontId="60" fillId="0" borderId="101" xfId="0" applyNumberFormat="1" applyFont="1" applyBorder="1" applyAlignment="1">
      <alignment horizontal="center" vertical="center" wrapText="1" readingOrder="1"/>
    </xf>
    <xf numFmtId="0" fontId="0" fillId="0" borderId="0" xfId="0" applyAlignment="1">
      <alignment horizontal="center"/>
    </xf>
    <xf numFmtId="0" fontId="24" fillId="0" borderId="0" xfId="0" pivotButton="1" applyFont="1" applyAlignment="1">
      <alignment horizontal="center"/>
    </xf>
    <xf numFmtId="0" fontId="24" fillId="0" borderId="0" xfId="0" applyFont="1" applyAlignment="1">
      <alignment horizontal="center"/>
    </xf>
    <xf numFmtId="0" fontId="8" fillId="2" borderId="2" xfId="3" applyFont="1" applyFill="1" applyBorder="1" applyAlignment="1">
      <alignment vertical="center" wrapText="1"/>
    </xf>
    <xf numFmtId="0" fontId="3" fillId="4" borderId="2" xfId="0" applyFont="1" applyFill="1" applyBorder="1" applyAlignment="1" applyProtection="1">
      <alignment horizontal="center" vertical="center" wrapText="1"/>
    </xf>
    <xf numFmtId="0" fontId="0" fillId="12" borderId="0" xfId="0" applyFill="1" applyAlignment="1">
      <alignment horizontal="center" wrapText="1"/>
    </xf>
    <xf numFmtId="0" fontId="0" fillId="12" borderId="2" xfId="0" applyFill="1" applyBorder="1"/>
    <xf numFmtId="0" fontId="4" fillId="7" borderId="4" xfId="0" applyFont="1" applyFill="1" applyBorder="1" applyAlignment="1" applyProtection="1">
      <alignment vertical="center"/>
    </xf>
    <xf numFmtId="0" fontId="4" fillId="7" borderId="51" xfId="0" applyFont="1" applyFill="1" applyBorder="1" applyAlignment="1" applyProtection="1">
      <alignment vertical="center"/>
    </xf>
    <xf numFmtId="0" fontId="0" fillId="0" borderId="2" xfId="0" applyBorder="1" applyAlignment="1" applyProtection="1">
      <alignment vertical="center" wrapText="1"/>
      <protection locked="0"/>
    </xf>
    <xf numFmtId="0" fontId="8" fillId="0" borderId="2" xfId="3" applyFont="1" applyBorder="1" applyAlignment="1" applyProtection="1">
      <alignment vertical="center"/>
      <protection locked="0"/>
    </xf>
    <xf numFmtId="0" fontId="0" fillId="8" borderId="2" xfId="0" applyFont="1" applyFill="1" applyBorder="1" applyProtection="1">
      <protection locked="0"/>
    </xf>
    <xf numFmtId="0" fontId="0" fillId="3" borderId="2" xfId="0" applyFont="1" applyFill="1" applyBorder="1" applyProtection="1">
      <protection locked="0"/>
    </xf>
    <xf numFmtId="0" fontId="0" fillId="3" borderId="2" xfId="0" applyFont="1" applyFill="1" applyBorder="1" applyAlignment="1" applyProtection="1">
      <alignment wrapText="1"/>
      <protection locked="0"/>
    </xf>
    <xf numFmtId="0" fontId="0" fillId="3" borderId="2" xfId="0" applyFont="1" applyFill="1" applyBorder="1" applyAlignment="1" applyProtection="1">
      <alignment vertical="center" wrapText="1"/>
      <protection locked="0"/>
    </xf>
    <xf numFmtId="0" fontId="0" fillId="9" borderId="2" xfId="0" applyFont="1" applyFill="1" applyBorder="1" applyAlignment="1" applyProtection="1">
      <alignment horizontal="left" vertical="center"/>
      <protection locked="0"/>
    </xf>
    <xf numFmtId="0" fontId="0" fillId="9" borderId="2" xfId="0" applyFont="1" applyFill="1" applyBorder="1" applyAlignment="1" applyProtection="1">
      <alignment wrapText="1"/>
      <protection locked="0"/>
    </xf>
    <xf numFmtId="0" fontId="0" fillId="10" borderId="2" xfId="0" applyFont="1" applyFill="1" applyBorder="1" applyAlignment="1" applyProtection="1">
      <alignment horizontal="center" wrapText="1"/>
      <protection locked="0"/>
    </xf>
    <xf numFmtId="0" fontId="0" fillId="10" borderId="2" xfId="1" applyNumberFormat="1" applyFont="1" applyFill="1" applyBorder="1" applyAlignment="1" applyProtection="1">
      <alignment horizontal="center"/>
      <protection locked="0"/>
    </xf>
    <xf numFmtId="0" fontId="0" fillId="11" borderId="2" xfId="1" applyNumberFormat="1" applyFont="1" applyFill="1" applyBorder="1" applyAlignment="1" applyProtection="1">
      <alignment horizontal="center"/>
      <protection locked="0"/>
    </xf>
    <xf numFmtId="0" fontId="0" fillId="4" borderId="2" xfId="0" applyFill="1" applyBorder="1" applyAlignment="1" applyProtection="1">
      <alignment vertical="center" wrapText="1"/>
      <protection locked="0"/>
    </xf>
    <xf numFmtId="0" fontId="0" fillId="4" borderId="2" xfId="1" applyNumberFormat="1" applyFont="1" applyFill="1" applyBorder="1" applyAlignment="1" applyProtection="1">
      <alignment horizontal="center" wrapText="1"/>
      <protection locked="0"/>
    </xf>
    <xf numFmtId="0" fontId="0" fillId="4" borderId="2" xfId="1" applyNumberFormat="1" applyFont="1" applyFill="1" applyBorder="1" applyAlignment="1" applyProtection="1">
      <alignment horizontal="left" wrapText="1"/>
      <protection locked="0"/>
    </xf>
    <xf numFmtId="0" fontId="0" fillId="0" borderId="0" xfId="0" applyProtection="1">
      <protection locked="0"/>
    </xf>
    <xf numFmtId="0" fontId="0" fillId="0" borderId="0" xfId="0" applyFont="1" applyProtection="1">
      <protection locked="0"/>
    </xf>
    <xf numFmtId="0" fontId="0" fillId="3" borderId="2" xfId="0" applyFill="1" applyBorder="1" applyProtection="1">
      <protection locked="0"/>
    </xf>
    <xf numFmtId="0" fontId="0" fillId="9" borderId="2" xfId="0" applyFill="1" applyBorder="1" applyProtection="1">
      <protection locked="0"/>
    </xf>
    <xf numFmtId="0" fontId="0" fillId="10" borderId="2" xfId="0" applyFill="1" applyBorder="1" applyProtection="1">
      <protection locked="0"/>
    </xf>
    <xf numFmtId="0" fontId="0" fillId="11" borderId="2" xfId="0" applyFill="1" applyBorder="1" applyProtection="1">
      <protection locked="0"/>
    </xf>
    <xf numFmtId="0" fontId="0" fillId="5" borderId="2" xfId="0" applyFill="1" applyBorder="1" applyProtection="1">
      <protection locked="0"/>
    </xf>
    <xf numFmtId="0" fontId="0" fillId="6" borderId="2" xfId="0" applyFill="1" applyBorder="1" applyProtection="1">
      <protection locked="0"/>
    </xf>
    <xf numFmtId="0" fontId="0" fillId="4" borderId="2" xfId="0" applyFill="1" applyBorder="1" applyAlignment="1" applyProtection="1">
      <alignment wrapText="1"/>
      <protection locked="0"/>
    </xf>
    <xf numFmtId="0" fontId="0" fillId="4" borderId="0" xfId="0" applyFill="1" applyBorder="1" applyProtection="1">
      <protection locked="0"/>
    </xf>
    <xf numFmtId="1" fontId="0" fillId="11" borderId="2" xfId="0" applyNumberFormat="1" applyFill="1" applyBorder="1" applyProtection="1">
      <protection locked="0"/>
    </xf>
    <xf numFmtId="0" fontId="0" fillId="4" borderId="2" xfId="0" applyFill="1" applyBorder="1" applyAlignment="1" applyProtection="1">
      <alignment vertical="top" wrapText="1"/>
      <protection locked="0"/>
    </xf>
    <xf numFmtId="0" fontId="0" fillId="4" borderId="2" xfId="0" applyFill="1" applyBorder="1" applyAlignment="1" applyProtection="1">
      <alignment horizontal="left" vertical="top" wrapText="1"/>
      <protection locked="0"/>
    </xf>
    <xf numFmtId="0" fontId="0" fillId="4" borderId="0" xfId="0" applyFill="1" applyBorder="1" applyAlignment="1" applyProtection="1">
      <alignment wrapText="1"/>
      <protection locked="0"/>
    </xf>
    <xf numFmtId="9" fontId="0" fillId="3" borderId="2" xfId="0" applyNumberFormat="1" applyFill="1" applyBorder="1" applyProtection="1">
      <protection locked="0"/>
    </xf>
    <xf numFmtId="9" fontId="0" fillId="11" borderId="2" xfId="1" applyFont="1" applyFill="1" applyBorder="1" applyProtection="1">
      <protection locked="0"/>
    </xf>
    <xf numFmtId="9" fontId="0" fillId="5" borderId="2" xfId="1" applyFont="1" applyFill="1" applyBorder="1" applyAlignment="1" applyProtection="1">
      <alignment horizontal="center"/>
      <protection locked="0"/>
    </xf>
    <xf numFmtId="9" fontId="0" fillId="6" borderId="2" xfId="1" applyFont="1" applyFill="1" applyBorder="1" applyAlignment="1" applyProtection="1">
      <alignment horizontal="center"/>
      <protection locked="0"/>
    </xf>
    <xf numFmtId="0" fontId="0" fillId="8" borderId="2" xfId="0" applyFont="1" applyFill="1" applyBorder="1" applyAlignment="1" applyProtection="1">
      <alignment wrapText="1"/>
      <protection locked="0"/>
    </xf>
    <xf numFmtId="0" fontId="0" fillId="3" borderId="2" xfId="0" applyFill="1" applyBorder="1" applyAlignment="1" applyProtection="1">
      <alignment wrapText="1"/>
      <protection locked="0"/>
    </xf>
    <xf numFmtId="0" fontId="0" fillId="9" borderId="2" xfId="0" applyFill="1" applyBorder="1" applyAlignment="1" applyProtection="1">
      <alignment wrapText="1"/>
      <protection locked="0"/>
    </xf>
    <xf numFmtId="0" fontId="0" fillId="10" borderId="2" xfId="0" applyFill="1" applyBorder="1" applyAlignment="1" applyProtection="1">
      <alignment wrapText="1"/>
      <protection locked="0"/>
    </xf>
    <xf numFmtId="3" fontId="0" fillId="11" borderId="2" xfId="0" applyNumberFormat="1" applyFill="1" applyBorder="1" applyProtection="1">
      <protection locked="0"/>
    </xf>
    <xf numFmtId="0" fontId="38" fillId="0" borderId="0" xfId="5" applyProtection="1">
      <protection locked="0"/>
    </xf>
    <xf numFmtId="3" fontId="0" fillId="10" borderId="2" xfId="0" applyNumberFormat="1" applyFill="1" applyBorder="1" applyProtection="1">
      <protection locked="0"/>
    </xf>
    <xf numFmtId="3" fontId="0" fillId="5" borderId="2" xfId="0" applyNumberFormat="1" applyFill="1" applyBorder="1" applyProtection="1">
      <protection locked="0"/>
    </xf>
    <xf numFmtId="0" fontId="8" fillId="0" borderId="2" xfId="3" applyFont="1" applyBorder="1" applyAlignment="1" applyProtection="1">
      <alignment vertical="center" wrapText="1"/>
      <protection locked="0"/>
    </xf>
    <xf numFmtId="0" fontId="13" fillId="9" borderId="2" xfId="0" applyFont="1" applyFill="1" applyBorder="1" applyAlignment="1" applyProtection="1">
      <alignment horizontal="left" vertical="center"/>
      <protection locked="0"/>
    </xf>
    <xf numFmtId="9" fontId="0" fillId="10" borderId="2" xfId="1" applyFont="1" applyFill="1" applyBorder="1" applyAlignment="1" applyProtection="1">
      <alignment horizontal="center"/>
      <protection locked="0"/>
    </xf>
    <xf numFmtId="9" fontId="0" fillId="11" borderId="2" xfId="1" applyFont="1" applyFill="1" applyBorder="1" applyAlignment="1" applyProtection="1">
      <alignment horizontal="center"/>
      <protection locked="0"/>
    </xf>
    <xf numFmtId="9" fontId="0" fillId="11" borderId="2" xfId="1" applyNumberFormat="1" applyFont="1" applyFill="1" applyBorder="1" applyAlignment="1" applyProtection="1">
      <alignment horizontal="center"/>
      <protection locked="0"/>
    </xf>
    <xf numFmtId="0" fontId="0" fillId="4" borderId="2" xfId="1" applyNumberFormat="1" applyFont="1" applyFill="1" applyBorder="1" applyAlignment="1" applyProtection="1">
      <alignment horizontal="left" vertical="top" wrapText="1"/>
      <protection locked="0"/>
    </xf>
    <xf numFmtId="9" fontId="0" fillId="5" borderId="2" xfId="0" applyNumberFormat="1" applyFill="1" applyBorder="1" applyAlignment="1" applyProtection="1">
      <alignment horizontal="center"/>
      <protection locked="0"/>
    </xf>
    <xf numFmtId="9" fontId="0" fillId="10" borderId="2" xfId="1" applyFont="1" applyFill="1" applyBorder="1" applyProtection="1">
      <protection locked="0"/>
    </xf>
    <xf numFmtId="9" fontId="0" fillId="5" borderId="2" xfId="1" applyFont="1" applyFill="1" applyBorder="1" applyProtection="1">
      <protection locked="0"/>
    </xf>
    <xf numFmtId="9" fontId="0" fillId="6" borderId="2" xfId="1" applyFont="1" applyFill="1" applyBorder="1" applyProtection="1">
      <protection locked="0"/>
    </xf>
    <xf numFmtId="0" fontId="0" fillId="4" borderId="2" xfId="0" applyFill="1" applyBorder="1" applyAlignment="1" applyProtection="1">
      <protection locked="0"/>
    </xf>
    <xf numFmtId="0" fontId="0" fillId="2" borderId="2" xfId="0" applyFill="1" applyBorder="1" applyAlignment="1" applyProtection="1">
      <alignment vertical="center" wrapText="1"/>
      <protection locked="0"/>
    </xf>
    <xf numFmtId="9" fontId="0" fillId="5" borderId="2" xfId="0" applyNumberFormat="1" applyFill="1" applyBorder="1" applyAlignment="1" applyProtection="1">
      <alignment vertical="center"/>
      <protection locked="0"/>
    </xf>
    <xf numFmtId="9" fontId="0" fillId="6" borderId="2" xfId="1" applyFont="1" applyFill="1" applyBorder="1" applyAlignment="1" applyProtection="1">
      <alignment horizontal="center" wrapText="1"/>
      <protection locked="0"/>
    </xf>
    <xf numFmtId="0" fontId="0" fillId="0" borderId="0" xfId="0" applyAlignment="1" applyProtection="1">
      <alignment vertical="center"/>
      <protection locked="0"/>
    </xf>
    <xf numFmtId="9" fontId="0" fillId="11" borderId="2" xfId="1" applyNumberFormat="1" applyFont="1" applyFill="1" applyBorder="1" applyProtection="1">
      <protection locked="0"/>
    </xf>
    <xf numFmtId="9" fontId="0" fillId="6" borderId="2" xfId="0" applyNumberFormat="1" applyFill="1" applyBorder="1" applyProtection="1">
      <protection locked="0"/>
    </xf>
    <xf numFmtId="0" fontId="0" fillId="3" borderId="2" xfId="0" applyFont="1" applyFill="1" applyBorder="1" applyAlignment="1" applyProtection="1">
      <alignment horizontal="left" wrapText="1"/>
      <protection locked="0"/>
    </xf>
    <xf numFmtId="0" fontId="0" fillId="3" borderId="2" xfId="0" applyFont="1" applyFill="1" applyBorder="1" applyAlignment="1" applyProtection="1">
      <alignment horizontal="center" wrapText="1"/>
      <protection locked="0"/>
    </xf>
    <xf numFmtId="9" fontId="0" fillId="3" borderId="2" xfId="0" applyNumberFormat="1" applyFill="1" applyBorder="1" applyAlignment="1" applyProtection="1">
      <alignment wrapText="1"/>
      <protection locked="0"/>
    </xf>
    <xf numFmtId="9" fontId="0" fillId="11" borderId="2" xfId="2" applyNumberFormat="1" applyFont="1" applyFill="1" applyBorder="1" applyProtection="1">
      <protection locked="0"/>
    </xf>
    <xf numFmtId="9" fontId="0" fillId="6" borderId="2" xfId="0" applyNumberFormat="1" applyFill="1" applyBorder="1" applyAlignment="1" applyProtection="1">
      <alignment horizontal="center"/>
      <protection locked="0"/>
    </xf>
    <xf numFmtId="0" fontId="0" fillId="8" borderId="2" xfId="0" applyFont="1" applyFill="1" applyBorder="1" applyAlignment="1" applyProtection="1">
      <alignment vertical="center"/>
      <protection locked="0"/>
    </xf>
    <xf numFmtId="0" fontId="0" fillId="3" borderId="2" xfId="0" applyFill="1" applyBorder="1" applyAlignment="1" applyProtection="1">
      <alignment vertical="center" wrapText="1"/>
      <protection locked="0"/>
    </xf>
    <xf numFmtId="0" fontId="0" fillId="3" borderId="2" xfId="0" applyFill="1" applyBorder="1" applyAlignment="1" applyProtection="1">
      <alignment vertical="center"/>
      <protection locked="0"/>
    </xf>
    <xf numFmtId="0" fontId="0" fillId="9" borderId="2" xfId="0" applyFill="1" applyBorder="1" applyAlignment="1" applyProtection="1">
      <alignment vertical="center"/>
      <protection locked="0"/>
    </xf>
    <xf numFmtId="0" fontId="0" fillId="10" borderId="2" xfId="0" applyFill="1" applyBorder="1" applyAlignment="1" applyProtection="1">
      <alignment vertical="center"/>
      <protection locked="0"/>
    </xf>
    <xf numFmtId="9" fontId="0" fillId="11" borderId="2" xfId="1" applyFont="1" applyFill="1" applyBorder="1" applyAlignment="1" applyProtection="1">
      <alignment horizontal="center" vertical="center"/>
      <protection locked="0"/>
    </xf>
    <xf numFmtId="9" fontId="0" fillId="5" borderId="2" xfId="1" applyFont="1" applyFill="1" applyBorder="1" applyAlignment="1" applyProtection="1">
      <alignment horizontal="center" vertical="center"/>
      <protection locked="0"/>
    </xf>
    <xf numFmtId="9" fontId="0" fillId="6" borderId="2" xfId="1" applyFont="1" applyFill="1" applyBorder="1" applyAlignment="1" applyProtection="1">
      <alignment horizontal="center" vertical="center"/>
      <protection locked="0"/>
    </xf>
    <xf numFmtId="0" fontId="0" fillId="0" borderId="0" xfId="0" applyFont="1" applyAlignment="1" applyProtection="1">
      <alignment vertical="center"/>
      <protection locked="0"/>
    </xf>
    <xf numFmtId="0" fontId="0" fillId="0" borderId="2" xfId="0" applyFill="1" applyBorder="1" applyAlignment="1" applyProtection="1">
      <alignment vertical="center" wrapText="1"/>
      <protection locked="0"/>
    </xf>
    <xf numFmtId="9" fontId="0" fillId="4" borderId="2" xfId="1" applyFont="1" applyFill="1" applyBorder="1" applyAlignment="1" applyProtection="1">
      <alignment wrapText="1"/>
      <protection locked="0"/>
    </xf>
    <xf numFmtId="164" fontId="0" fillId="6" borderId="2" xfId="1" applyNumberFormat="1" applyFont="1" applyFill="1" applyBorder="1" applyAlignment="1" applyProtection="1">
      <alignment horizontal="center"/>
      <protection locked="0"/>
    </xf>
    <xf numFmtId="9" fontId="0" fillId="11" borderId="2" xfId="0" applyNumberFormat="1" applyFill="1" applyBorder="1" applyProtection="1">
      <protection locked="0"/>
    </xf>
    <xf numFmtId="9" fontId="0" fillId="4" borderId="2" xfId="1" applyFont="1" applyFill="1" applyBorder="1" applyAlignment="1" applyProtection="1">
      <alignment horizontal="center" wrapText="1"/>
      <protection locked="0"/>
    </xf>
    <xf numFmtId="0" fontId="0" fillId="9" borderId="2" xfId="0" applyFont="1" applyFill="1" applyBorder="1" applyAlignment="1" applyProtection="1">
      <alignment vertical="center" wrapText="1"/>
      <protection locked="0"/>
    </xf>
    <xf numFmtId="9" fontId="0" fillId="10" borderId="2" xfId="0" applyNumberFormat="1" applyFill="1" applyBorder="1" applyProtection="1">
      <protection locked="0"/>
    </xf>
    <xf numFmtId="0" fontId="0" fillId="11" borderId="2" xfId="0" applyFill="1" applyBorder="1" applyAlignment="1" applyProtection="1">
      <alignment horizontal="center" vertical="center"/>
      <protection locked="0"/>
    </xf>
    <xf numFmtId="9" fontId="0" fillId="11" borderId="2" xfId="0" applyNumberFormat="1" applyFill="1" applyBorder="1" applyAlignment="1" applyProtection="1">
      <alignment horizontal="center" vertical="center"/>
      <protection locked="0"/>
    </xf>
    <xf numFmtId="10" fontId="0" fillId="6" borderId="2" xfId="1" applyNumberFormat="1" applyFont="1" applyFill="1" applyBorder="1" applyAlignment="1" applyProtection="1">
      <alignment horizontal="center"/>
      <protection locked="0"/>
    </xf>
    <xf numFmtId="9" fontId="0" fillId="3" borderId="2" xfId="2" applyNumberFormat="1" applyFont="1" applyFill="1" applyBorder="1" applyAlignment="1" applyProtection="1">
      <alignment horizontal="center" vertical="center"/>
      <protection locked="0"/>
    </xf>
    <xf numFmtId="9" fontId="0" fillId="6" borderId="2" xfId="1" applyNumberFormat="1" applyFont="1" applyFill="1" applyBorder="1" applyAlignment="1" applyProtection="1">
      <alignment horizontal="center"/>
      <protection locked="0"/>
    </xf>
    <xf numFmtId="0" fontId="0" fillId="4" borderId="2" xfId="1" applyNumberFormat="1" applyFont="1" applyFill="1" applyBorder="1" applyAlignment="1" applyProtection="1">
      <alignment horizontal="center" vertical="top" wrapText="1"/>
      <protection locked="0"/>
    </xf>
    <xf numFmtId="9" fontId="0" fillId="5" borderId="2" xfId="1" applyNumberFormat="1" applyFont="1" applyFill="1" applyBorder="1" applyAlignment="1" applyProtection="1">
      <alignment horizontal="center"/>
      <protection locked="0"/>
    </xf>
    <xf numFmtId="0" fontId="0" fillId="4" borderId="2" xfId="1" applyNumberFormat="1" applyFont="1" applyFill="1" applyBorder="1" applyAlignment="1" applyProtection="1">
      <alignment horizontal="left" vertical="center" wrapText="1"/>
      <protection locked="0"/>
    </xf>
    <xf numFmtId="0" fontId="0" fillId="13" borderId="2" xfId="0" applyFill="1" applyBorder="1" applyAlignment="1" applyProtection="1">
      <alignment vertical="center" wrapText="1"/>
      <protection locked="0"/>
    </xf>
    <xf numFmtId="0" fontId="0" fillId="11" borderId="2" xfId="0" applyFill="1" applyBorder="1" applyAlignment="1" applyProtection="1">
      <alignment horizontal="center"/>
      <protection locked="0"/>
    </xf>
    <xf numFmtId="0" fontId="0" fillId="8" borderId="2" xfId="0" applyFont="1" applyFill="1" applyBorder="1" applyAlignment="1" applyProtection="1">
      <alignment vertical="center" wrapText="1"/>
      <protection locked="0"/>
    </xf>
    <xf numFmtId="9" fontId="0" fillId="10" borderId="2" xfId="1" applyFont="1" applyFill="1" applyBorder="1" applyAlignment="1" applyProtection="1">
      <alignment horizontal="center" vertical="center"/>
      <protection locked="0"/>
    </xf>
    <xf numFmtId="0" fontId="0" fillId="4" borderId="2" xfId="0" applyFill="1" applyBorder="1" applyAlignment="1" applyProtection="1">
      <alignment horizontal="left" vertical="center" wrapText="1"/>
      <protection locked="0"/>
    </xf>
    <xf numFmtId="0" fontId="0" fillId="11" borderId="2" xfId="0" applyNumberFormat="1" applyFill="1" applyBorder="1" applyAlignment="1" applyProtection="1">
      <alignment horizontal="center"/>
      <protection locked="0"/>
    </xf>
    <xf numFmtId="0" fontId="0" fillId="4" borderId="2" xfId="0" applyFill="1" applyBorder="1" applyAlignment="1" applyProtection="1">
      <alignment horizontal="center" wrapText="1"/>
      <protection locked="0"/>
    </xf>
    <xf numFmtId="0" fontId="0" fillId="0" borderId="2" xfId="0" applyBorder="1" applyAlignment="1" applyProtection="1">
      <alignment horizontal="center" vertical="center" wrapText="1"/>
      <protection locked="0"/>
    </xf>
    <xf numFmtId="0" fontId="0" fillId="9" borderId="2" xfId="0"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9" fontId="0" fillId="10" borderId="2" xfId="0" applyNumberFormat="1" applyFill="1" applyBorder="1" applyAlignment="1" applyProtection="1">
      <alignment vertical="center" wrapText="1"/>
      <protection locked="0"/>
    </xf>
    <xf numFmtId="0" fontId="0" fillId="11" borderId="2" xfId="0" applyFill="1" applyBorder="1" applyAlignment="1" applyProtection="1">
      <alignment vertical="center" wrapText="1"/>
      <protection locked="0"/>
    </xf>
    <xf numFmtId="9" fontId="0" fillId="6" borderId="2" xfId="0" applyNumberFormat="1" applyFill="1" applyBorder="1" applyAlignment="1" applyProtection="1">
      <alignment vertical="center" wrapText="1"/>
      <protection locked="0"/>
    </xf>
    <xf numFmtId="0" fontId="0" fillId="25" borderId="2" xfId="0" applyFill="1" applyBorder="1" applyAlignment="1" applyProtection="1">
      <alignment vertical="center" wrapText="1"/>
      <protection locked="0"/>
    </xf>
    <xf numFmtId="9" fontId="0" fillId="4" borderId="2" xfId="0" applyNumberFormat="1" applyFill="1" applyBorder="1" applyAlignment="1" applyProtection="1">
      <alignment wrapText="1"/>
      <protection locked="0"/>
    </xf>
    <xf numFmtId="0" fontId="0" fillId="8" borderId="0" xfId="0" applyFont="1" applyFill="1" applyBorder="1" applyProtection="1">
      <protection locked="0"/>
    </xf>
    <xf numFmtId="0" fontId="0" fillId="4" borderId="2" xfId="0" applyFill="1" applyBorder="1" applyAlignment="1" applyProtection="1">
      <alignment horizontal="left" wrapText="1"/>
      <protection locked="0"/>
    </xf>
    <xf numFmtId="0" fontId="0" fillId="0" borderId="0" xfId="0" applyAlignment="1" applyProtection="1">
      <alignment wrapText="1"/>
      <protection locked="0"/>
    </xf>
    <xf numFmtId="9" fontId="0" fillId="11" borderId="2" xfId="1" applyFont="1" applyFill="1" applyBorder="1" applyAlignment="1" applyProtection="1">
      <alignment horizontal="center" wrapText="1"/>
      <protection locked="0"/>
    </xf>
    <xf numFmtId="9" fontId="0" fillId="3" borderId="2" xfId="2" applyNumberFormat="1" applyFont="1" applyFill="1" applyBorder="1" applyAlignment="1" applyProtection="1">
      <alignment horizontal="center" vertical="center" wrapText="1"/>
      <protection locked="0"/>
    </xf>
    <xf numFmtId="0" fontId="13" fillId="9" borderId="2" xfId="0" applyFont="1" applyFill="1" applyBorder="1" applyAlignment="1" applyProtection="1">
      <alignment horizontal="left" vertical="center" wrapText="1"/>
      <protection locked="0"/>
    </xf>
    <xf numFmtId="0" fontId="0" fillId="10" borderId="2" xfId="0" applyFont="1" applyFill="1" applyBorder="1" applyAlignment="1" applyProtection="1">
      <alignment horizontal="center" vertical="center" wrapText="1"/>
      <protection locked="0"/>
    </xf>
    <xf numFmtId="9" fontId="0" fillId="10" borderId="2" xfId="1" applyFont="1" applyFill="1" applyBorder="1" applyAlignment="1" applyProtection="1">
      <alignment horizontal="center" vertical="center" wrapText="1"/>
      <protection locked="0"/>
    </xf>
    <xf numFmtId="9" fontId="0" fillId="11" borderId="2" xfId="1" applyFont="1" applyFill="1" applyBorder="1" applyAlignment="1" applyProtection="1">
      <alignment horizontal="center" vertical="center" wrapText="1"/>
      <protection locked="0"/>
    </xf>
    <xf numFmtId="9" fontId="0" fillId="5" borderId="2" xfId="1" applyFont="1" applyFill="1" applyBorder="1" applyAlignment="1" applyProtection="1">
      <alignment horizontal="center" vertical="center" wrapText="1"/>
      <protection locked="0"/>
    </xf>
    <xf numFmtId="9" fontId="0" fillId="6" borderId="2" xfId="1" applyFont="1" applyFill="1"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Font="1" applyAlignment="1" applyProtection="1">
      <alignment vertical="center" wrapText="1"/>
      <protection locked="0"/>
    </xf>
    <xf numFmtId="9" fontId="0" fillId="11" borderId="2" xfId="1" applyFont="1" applyFill="1" applyBorder="1" applyAlignment="1" applyProtection="1">
      <alignment vertical="center"/>
      <protection locked="0"/>
    </xf>
    <xf numFmtId="164" fontId="0" fillId="6" borderId="2" xfId="1" applyNumberFormat="1" applyFont="1" applyFill="1" applyBorder="1" applyAlignment="1" applyProtection="1">
      <alignment vertical="center"/>
      <protection locked="0"/>
    </xf>
    <xf numFmtId="0" fontId="0" fillId="4" borderId="0" xfId="0" applyFill="1" applyBorder="1" applyAlignment="1" applyProtection="1">
      <alignment vertical="center"/>
      <protection locked="0"/>
    </xf>
    <xf numFmtId="0" fontId="0" fillId="0" borderId="0" xfId="0" applyFill="1" applyAlignment="1" applyProtection="1">
      <alignment vertical="center"/>
      <protection locked="0"/>
    </xf>
    <xf numFmtId="0" fontId="0" fillId="0" borderId="2" xfId="0" applyBorder="1" applyAlignment="1" applyProtection="1">
      <alignment vertical="center"/>
      <protection locked="0"/>
    </xf>
    <xf numFmtId="0" fontId="0" fillId="11" borderId="2" xfId="1" applyNumberFormat="1" applyFont="1" applyFill="1" applyBorder="1" applyAlignment="1" applyProtection="1">
      <alignment horizontal="center" vertical="center"/>
      <protection locked="0"/>
    </xf>
    <xf numFmtId="0" fontId="0" fillId="10" borderId="2" xfId="1" applyNumberFormat="1" applyFont="1" applyFill="1" applyBorder="1" applyAlignment="1" applyProtection="1">
      <alignment horizontal="center" vertical="center"/>
      <protection locked="0"/>
    </xf>
    <xf numFmtId="9" fontId="0" fillId="6" borderId="2" xfId="1" applyNumberFormat="1" applyFont="1" applyFill="1" applyBorder="1" applyAlignment="1" applyProtection="1">
      <alignment horizontal="center" vertical="center"/>
      <protection locked="0"/>
    </xf>
    <xf numFmtId="9" fontId="0" fillId="10" borderId="2" xfId="1" applyNumberFormat="1" applyFont="1" applyFill="1" applyBorder="1" applyAlignment="1" applyProtection="1">
      <alignment horizontal="center" vertical="center"/>
      <protection locked="0"/>
    </xf>
    <xf numFmtId="0" fontId="0" fillId="2" borderId="2" xfId="0" applyFill="1" applyBorder="1" applyAlignment="1" applyProtection="1">
      <alignment wrapText="1"/>
      <protection locked="0"/>
    </xf>
    <xf numFmtId="0" fontId="0" fillId="0" borderId="0" xfId="0" applyBorder="1" applyAlignment="1" applyProtection="1">
      <alignment vertical="center" wrapText="1"/>
      <protection locked="0"/>
    </xf>
    <xf numFmtId="0" fontId="0" fillId="13" borderId="0" xfId="0" applyFill="1" applyBorder="1" applyAlignment="1" applyProtection="1">
      <alignment vertical="center" wrapText="1"/>
      <protection locked="0"/>
    </xf>
    <xf numFmtId="0" fontId="0" fillId="0" borderId="0" xfId="0" applyBorder="1" applyAlignment="1">
      <alignment vertical="center" wrapText="1"/>
    </xf>
    <xf numFmtId="41" fontId="0" fillId="11" borderId="2" xfId="2" applyFont="1" applyFill="1" applyBorder="1" applyAlignment="1" applyProtection="1">
      <alignment horizontal="center"/>
      <protection locked="0"/>
    </xf>
    <xf numFmtId="165" fontId="0" fillId="10" borderId="2" xfId="2" applyNumberFormat="1" applyFont="1" applyFill="1" applyBorder="1" applyAlignment="1" applyProtection="1">
      <alignment horizontal="center"/>
      <protection locked="0"/>
    </xf>
    <xf numFmtId="165" fontId="0" fillId="11" borderId="2" xfId="2" applyNumberFormat="1" applyFont="1" applyFill="1" applyBorder="1" applyAlignment="1" applyProtection="1">
      <alignment horizontal="center"/>
      <protection locked="0"/>
    </xf>
    <xf numFmtId="0" fontId="38" fillId="0" borderId="0" xfId="5" applyAlignment="1" applyProtection="1">
      <alignment vertical="center"/>
      <protection locked="0"/>
    </xf>
    <xf numFmtId="9" fontId="0" fillId="6" borderId="2" xfId="1" applyFont="1" applyFill="1" applyBorder="1" applyAlignment="1" applyProtection="1">
      <alignment vertical="center"/>
      <protection locked="0"/>
    </xf>
    <xf numFmtId="164" fontId="0" fillId="11" borderId="2" xfId="1" applyNumberFormat="1" applyFont="1" applyFill="1" applyBorder="1" applyAlignment="1" applyProtection="1">
      <alignment horizontal="center"/>
      <protection locked="0"/>
    </xf>
    <xf numFmtId="0" fontId="0" fillId="0" borderId="0" xfId="0" applyAlignment="1" applyProtection="1">
      <alignment horizontal="center" vertical="center"/>
      <protection locked="0"/>
    </xf>
    <xf numFmtId="9" fontId="0" fillId="5" borderId="2" xfId="1" applyFont="1" applyFill="1" applyBorder="1" applyAlignment="1" applyProtection="1">
      <alignment vertical="center" wrapText="1"/>
      <protection locked="0"/>
    </xf>
    <xf numFmtId="9" fontId="0" fillId="10" borderId="2" xfId="0" applyNumberFormat="1" applyFill="1" applyBorder="1" applyAlignment="1" applyProtection="1">
      <alignment vertical="center"/>
      <protection locked="0"/>
    </xf>
    <xf numFmtId="41" fontId="0" fillId="5" borderId="2" xfId="2" applyFont="1" applyFill="1" applyBorder="1" applyAlignment="1" applyProtection="1">
      <alignment horizontal="center" vertical="center"/>
      <protection locked="0"/>
    </xf>
    <xf numFmtId="41" fontId="0" fillId="6" borderId="2" xfId="2" applyFont="1" applyFill="1" applyBorder="1" applyAlignment="1" applyProtection="1">
      <alignment horizontal="center" vertical="center"/>
      <protection locked="0"/>
    </xf>
    <xf numFmtId="0" fontId="0" fillId="0" borderId="0" xfId="0" applyAlignment="1">
      <alignment horizontal="center"/>
    </xf>
    <xf numFmtId="0" fontId="65" fillId="0" borderId="0" xfId="0" applyFont="1"/>
    <xf numFmtId="0" fontId="0" fillId="0" borderId="0" xfId="0" applyAlignment="1">
      <alignment horizontal="center"/>
    </xf>
    <xf numFmtId="0" fontId="66" fillId="28" borderId="111" xfId="0" applyFont="1" applyFill="1" applyBorder="1" applyAlignment="1">
      <alignment horizontal="left" vertical="center" wrapText="1"/>
    </xf>
    <xf numFmtId="0" fontId="0" fillId="4" borderId="2" xfId="1" applyNumberFormat="1" applyFont="1" applyFill="1" applyBorder="1" applyAlignment="1" applyProtection="1">
      <alignment horizontal="left" vertical="center"/>
      <protection locked="0"/>
    </xf>
    <xf numFmtId="0" fontId="13" fillId="0" borderId="16" xfId="0" applyFont="1" applyBorder="1" applyAlignment="1">
      <alignment vertical="center" wrapText="1"/>
    </xf>
    <xf numFmtId="0" fontId="0" fillId="0" borderId="89" xfId="0" applyBorder="1" applyAlignment="1">
      <alignment vertical="center"/>
    </xf>
    <xf numFmtId="0" fontId="28" fillId="19" borderId="0" xfId="0" applyFont="1" applyFill="1"/>
    <xf numFmtId="0" fontId="67" fillId="0" borderId="12" xfId="0" applyFont="1" applyBorder="1" applyAlignment="1">
      <alignment vertical="center"/>
    </xf>
    <xf numFmtId="0" fontId="67" fillId="0" borderId="23" xfId="0" applyFont="1" applyBorder="1" applyAlignment="1">
      <alignment vertical="center"/>
    </xf>
    <xf numFmtId="0" fontId="67" fillId="0" borderId="25" xfId="0" applyFont="1" applyBorder="1" applyAlignment="1">
      <alignment vertical="center"/>
    </xf>
    <xf numFmtId="0" fontId="67" fillId="0" borderId="30" xfId="0" applyFont="1" applyBorder="1" applyAlignment="1">
      <alignment vertical="center"/>
    </xf>
    <xf numFmtId="0" fontId="67" fillId="0" borderId="52" xfId="0" applyFont="1" applyBorder="1" applyAlignment="1">
      <alignment vertical="center"/>
    </xf>
    <xf numFmtId="0" fontId="28" fillId="0" borderId="0" xfId="0" applyNumberFormat="1" applyFont="1" applyAlignment="1">
      <alignment horizontal="left"/>
    </xf>
    <xf numFmtId="0" fontId="0" fillId="0" borderId="0" xfId="0" applyAlignment="1">
      <alignment horizontal="left" vertical="top" wrapText="1"/>
    </xf>
    <xf numFmtId="166" fontId="0" fillId="11" borderId="2" xfId="2" applyNumberFormat="1" applyFont="1" applyFill="1" applyBorder="1" applyAlignment="1" applyProtection="1">
      <alignment horizontal="center" vertical="center"/>
      <protection locked="0"/>
    </xf>
    <xf numFmtId="9" fontId="47" fillId="0" borderId="0" xfId="0" applyNumberFormat="1" applyFont="1"/>
    <xf numFmtId="0" fontId="47" fillId="0" borderId="0" xfId="0" applyFont="1" applyAlignment="1">
      <alignment horizontal="left"/>
    </xf>
    <xf numFmtId="0" fontId="48" fillId="0" borderId="0" xfId="0" applyFont="1" applyAlignment="1" applyProtection="1">
      <alignment horizontal="left"/>
      <protection hidden="1"/>
    </xf>
    <xf numFmtId="9" fontId="50" fillId="0" borderId="0" xfId="1" applyFont="1" applyAlignment="1" applyProtection="1">
      <alignment horizontal="center" vertical="center"/>
      <protection hidden="1"/>
    </xf>
    <xf numFmtId="0" fontId="49" fillId="0" borderId="0" xfId="0" applyFont="1" applyAlignment="1" applyProtection="1">
      <alignment horizontal="left" vertical="top"/>
      <protection hidden="1"/>
    </xf>
    <xf numFmtId="0" fontId="26" fillId="0" borderId="0" xfId="0" pivotButton="1" applyFont="1" applyAlignment="1">
      <alignment horizontal="center"/>
    </xf>
    <xf numFmtId="9" fontId="18" fillId="0" borderId="0" xfId="0" applyNumberFormat="1" applyFont="1" applyBorder="1"/>
    <xf numFmtId="0" fontId="18" fillId="0" borderId="0" xfId="0" applyFont="1" applyBorder="1"/>
    <xf numFmtId="0" fontId="68" fillId="0" borderId="0" xfId="0" applyFont="1" applyAlignment="1" applyProtection="1">
      <alignment horizontal="center"/>
      <protection hidden="1"/>
    </xf>
    <xf numFmtId="14" fontId="68" fillId="0" borderId="0" xfId="0" applyNumberFormat="1" applyFont="1" applyAlignment="1" applyProtection="1">
      <alignment horizontal="left"/>
      <protection hidden="1"/>
    </xf>
    <xf numFmtId="9" fontId="68" fillId="0" borderId="0" xfId="1" applyFont="1" applyAlignment="1">
      <alignment vertical="center"/>
    </xf>
    <xf numFmtId="9" fontId="18" fillId="0" borderId="0" xfId="0" applyNumberFormat="1" applyFont="1" applyBorder="1" applyAlignment="1">
      <alignment horizontal="center"/>
    </xf>
    <xf numFmtId="9" fontId="18" fillId="0" borderId="0" xfId="1" applyFont="1" applyBorder="1" applyAlignment="1">
      <alignment horizontal="center"/>
    </xf>
    <xf numFmtId="9" fontId="18" fillId="0" borderId="0" xfId="1" applyFont="1" applyBorder="1"/>
    <xf numFmtId="0" fontId="69" fillId="0" borderId="0" xfId="0" applyFont="1" applyAlignment="1" applyProtection="1">
      <alignment horizontal="right" vertical="center"/>
      <protection hidden="1"/>
    </xf>
    <xf numFmtId="0" fontId="18" fillId="0" borderId="0" xfId="0" applyFont="1" applyAlignment="1">
      <alignment horizontal="left"/>
    </xf>
    <xf numFmtId="0" fontId="41" fillId="0" borderId="0" xfId="0" applyFont="1" applyBorder="1" applyAlignment="1" applyProtection="1">
      <alignment horizontal="center"/>
      <protection hidden="1"/>
    </xf>
    <xf numFmtId="0" fontId="26" fillId="17" borderId="41" xfId="0" applyFont="1" applyFill="1" applyBorder="1" applyAlignment="1">
      <alignment horizontal="center" wrapText="1"/>
    </xf>
    <xf numFmtId="0" fontId="55" fillId="0" borderId="42" xfId="0" applyFont="1" applyBorder="1" applyAlignment="1">
      <alignment vertical="center"/>
    </xf>
    <xf numFmtId="0" fontId="55" fillId="0" borderId="42" xfId="0" applyFont="1" applyBorder="1" applyAlignment="1">
      <alignment vertical="center" wrapText="1"/>
    </xf>
    <xf numFmtId="0" fontId="20" fillId="16" borderId="0" xfId="0" applyFont="1" applyFill="1" applyAlignment="1"/>
    <xf numFmtId="9" fontId="70" fillId="0" borderId="44" xfId="1" applyFont="1" applyBorder="1" applyAlignment="1">
      <alignment horizontal="center" vertical="center"/>
    </xf>
    <xf numFmtId="9" fontId="72" fillId="0" borderId="43" xfId="1" applyFont="1" applyBorder="1" applyAlignment="1">
      <alignment horizontal="center" vertical="center"/>
    </xf>
    <xf numFmtId="0" fontId="73" fillId="17" borderId="40" xfId="0" applyFont="1" applyFill="1" applyBorder="1" applyAlignment="1">
      <alignment horizontal="center" wrapText="1"/>
    </xf>
    <xf numFmtId="1" fontId="55" fillId="19" borderId="69" xfId="2" applyNumberFormat="1" applyFont="1" applyFill="1" applyBorder="1" applyAlignment="1">
      <alignment horizontal="center" vertical="center"/>
    </xf>
    <xf numFmtId="0" fontId="55" fillId="19" borderId="69" xfId="2" applyNumberFormat="1" applyFont="1" applyFill="1" applyBorder="1" applyAlignment="1">
      <alignment horizontal="center" vertical="center"/>
    </xf>
    <xf numFmtId="3" fontId="55" fillId="19" borderId="69" xfId="2" applyNumberFormat="1" applyFont="1" applyFill="1" applyBorder="1" applyAlignment="1">
      <alignment horizontal="center" vertical="center"/>
    </xf>
    <xf numFmtId="9" fontId="55" fillId="19" borderId="70" xfId="2" applyNumberFormat="1" applyFont="1" applyFill="1" applyBorder="1" applyAlignment="1">
      <alignment horizontal="center" vertical="center"/>
    </xf>
    <xf numFmtId="9" fontId="55" fillId="19" borderId="69" xfId="2" applyNumberFormat="1" applyFont="1" applyFill="1" applyBorder="1" applyAlignment="1">
      <alignment horizontal="center" vertical="center"/>
    </xf>
    <xf numFmtId="164" fontId="74" fillId="19" borderId="68" xfId="1" applyNumberFormat="1" applyFont="1" applyFill="1" applyBorder="1" applyAlignment="1" applyProtection="1">
      <alignment horizontal="center" vertical="center"/>
      <protection hidden="1"/>
    </xf>
    <xf numFmtId="164" fontId="74" fillId="19" borderId="71" xfId="1" applyNumberFormat="1" applyFont="1" applyFill="1" applyBorder="1" applyAlignment="1" applyProtection="1">
      <alignment horizontal="center" vertical="center"/>
      <protection hidden="1"/>
    </xf>
    <xf numFmtId="9" fontId="74" fillId="19" borderId="71" xfId="1" applyNumberFormat="1" applyFont="1" applyFill="1" applyBorder="1" applyAlignment="1" applyProtection="1">
      <alignment horizontal="center" vertical="center"/>
      <protection hidden="1"/>
    </xf>
    <xf numFmtId="0" fontId="43" fillId="0" borderId="0" xfId="0" applyFont="1" applyAlignment="1">
      <alignment horizontal="center" wrapText="1"/>
    </xf>
    <xf numFmtId="0" fontId="43" fillId="0" borderId="0" xfId="0" applyFont="1" applyAlignment="1">
      <alignment horizontal="center" vertical="center" wrapText="1"/>
    </xf>
    <xf numFmtId="9" fontId="0" fillId="0" borderId="0" xfId="1" applyFont="1" applyAlignment="1" applyProtection="1">
      <alignment horizontal="center"/>
      <protection hidden="1"/>
    </xf>
    <xf numFmtId="9" fontId="20" fillId="16" borderId="0" xfId="1" applyFont="1" applyFill="1" applyAlignment="1"/>
    <xf numFmtId="0" fontId="39" fillId="0" borderId="0" xfId="0" applyFont="1" applyAlignment="1">
      <alignment horizontal="center" vertical="center" wrapText="1"/>
    </xf>
    <xf numFmtId="2" fontId="39" fillId="0" borderId="0" xfId="0" applyNumberFormat="1" applyFont="1" applyAlignment="1">
      <alignment horizontal="center" vertical="center" wrapText="1"/>
    </xf>
    <xf numFmtId="3" fontId="39" fillId="0" borderId="0" xfId="0" applyNumberFormat="1" applyFont="1" applyAlignment="1">
      <alignment horizontal="center" vertical="center" wrapText="1"/>
    </xf>
    <xf numFmtId="9" fontId="39" fillId="9" borderId="113" xfId="0" applyNumberFormat="1" applyFont="1" applyFill="1" applyBorder="1" applyAlignment="1">
      <alignment horizontal="center" vertical="center" wrapText="1"/>
    </xf>
    <xf numFmtId="2" fontId="39" fillId="9" borderId="113" xfId="0" applyNumberFormat="1" applyFont="1" applyFill="1" applyBorder="1" applyAlignment="1">
      <alignment horizontal="center" vertical="center" wrapText="1"/>
    </xf>
    <xf numFmtId="0" fontId="39" fillId="9" borderId="113" xfId="0" applyFont="1" applyFill="1" applyBorder="1" applyAlignment="1">
      <alignment horizontal="center" vertical="center" wrapText="1"/>
    </xf>
    <xf numFmtId="9" fontId="0" fillId="0" borderId="2" xfId="1" applyFont="1" applyBorder="1"/>
    <xf numFmtId="9" fontId="45" fillId="0" borderId="2" xfId="1" applyNumberFormat="1" applyFont="1" applyBorder="1" applyAlignment="1" applyProtection="1">
      <protection hidden="1"/>
    </xf>
    <xf numFmtId="0" fontId="4" fillId="7" borderId="4" xfId="0" applyFont="1" applyFill="1" applyBorder="1" applyAlignment="1" applyProtection="1">
      <alignment horizontal="left" vertical="center"/>
    </xf>
    <xf numFmtId="0" fontId="3" fillId="7" borderId="0" xfId="0" applyFont="1" applyFill="1" applyBorder="1" applyAlignment="1" applyProtection="1">
      <alignment horizontal="center"/>
    </xf>
    <xf numFmtId="0" fontId="20" fillId="16" borderId="0" xfId="0" applyFont="1" applyFill="1" applyAlignment="1">
      <alignment horizontal="center"/>
    </xf>
    <xf numFmtId="0" fontId="2" fillId="7" borderId="0" xfId="0" applyFont="1" applyFill="1" applyBorder="1" applyAlignment="1" applyProtection="1"/>
    <xf numFmtId="0" fontId="79" fillId="0" borderId="0" xfId="0" applyFont="1" applyFill="1" applyBorder="1" applyAlignment="1" applyProtection="1">
      <alignment horizontal="left"/>
    </xf>
    <xf numFmtId="0" fontId="37" fillId="7" borderId="0" xfId="0" applyFont="1" applyFill="1" applyBorder="1" applyAlignment="1" applyProtection="1">
      <alignment horizontal="left" vertical="center"/>
    </xf>
    <xf numFmtId="0" fontId="78" fillId="7" borderId="0" xfId="0" applyFont="1" applyFill="1" applyBorder="1" applyAlignment="1" applyProtection="1">
      <alignment horizontal="left" vertical="center" wrapText="1"/>
    </xf>
    <xf numFmtId="0" fontId="33" fillId="2" borderId="0" xfId="0" applyFont="1" applyFill="1" applyBorder="1" applyProtection="1"/>
    <xf numFmtId="0" fontId="82" fillId="0" borderId="0" xfId="0" applyFont="1" applyFill="1" applyBorder="1" applyAlignment="1" applyProtection="1">
      <alignment horizontal="left"/>
    </xf>
    <xf numFmtId="0" fontId="37" fillId="7" borderId="0" xfId="0" applyFont="1" applyFill="1" applyBorder="1" applyAlignment="1" applyProtection="1">
      <alignment horizontal="left"/>
    </xf>
    <xf numFmtId="0" fontId="83" fillId="7" borderId="0" xfId="0" applyFont="1" applyFill="1" applyBorder="1" applyAlignment="1" applyProtection="1">
      <alignment horizontal="left" vertical="center" wrapText="1"/>
    </xf>
    <xf numFmtId="0" fontId="4" fillId="7" borderId="14" xfId="0" applyFont="1" applyFill="1" applyBorder="1" applyAlignment="1" applyProtection="1">
      <alignment vertical="center"/>
    </xf>
    <xf numFmtId="0" fontId="4" fillId="7" borderId="8" xfId="0" applyFont="1" applyFill="1" applyBorder="1" applyAlignment="1" applyProtection="1">
      <alignment vertical="center"/>
    </xf>
    <xf numFmtId="0" fontId="4" fillId="7" borderId="21" xfId="0" applyFont="1" applyFill="1" applyBorder="1" applyAlignment="1" applyProtection="1">
      <alignment horizontal="left" vertical="center"/>
    </xf>
    <xf numFmtId="0" fontId="2" fillId="7" borderId="52" xfId="0" applyFont="1" applyFill="1" applyBorder="1" applyAlignment="1" applyProtection="1">
      <alignment vertical="center"/>
    </xf>
    <xf numFmtId="0" fontId="2" fillId="7" borderId="13" xfId="0" applyFont="1" applyFill="1" applyBorder="1" applyAlignment="1" applyProtection="1">
      <alignment vertical="center"/>
    </xf>
    <xf numFmtId="0" fontId="2" fillId="29" borderId="0" xfId="0" applyFont="1" applyFill="1"/>
    <xf numFmtId="0" fontId="0" fillId="29" borderId="0" xfId="0" applyFill="1"/>
    <xf numFmtId="0" fontId="2" fillId="29" borderId="0" xfId="0" applyFont="1" applyFill="1" applyBorder="1"/>
    <xf numFmtId="0" fontId="13" fillId="29" borderId="0" xfId="0" applyFont="1" applyFill="1"/>
    <xf numFmtId="0" fontId="2" fillId="29" borderId="0" xfId="0" applyFont="1" applyFill="1" applyProtection="1"/>
    <xf numFmtId="0" fontId="3" fillId="2" borderId="0" xfId="0" applyFont="1" applyFill="1" applyAlignment="1" applyProtection="1"/>
    <xf numFmtId="0" fontId="2" fillId="30" borderId="0" xfId="0" applyFont="1" applyFill="1" applyProtection="1"/>
    <xf numFmtId="0" fontId="0" fillId="29" borderId="0" xfId="0" applyFill="1" applyBorder="1"/>
    <xf numFmtId="0" fontId="13" fillId="29" borderId="0" xfId="0" applyFont="1" applyFill="1" applyBorder="1"/>
    <xf numFmtId="0" fontId="14" fillId="29" borderId="0" xfId="0" applyFont="1" applyFill="1" applyBorder="1" applyProtection="1"/>
    <xf numFmtId="0" fontId="2" fillId="29" borderId="0" xfId="0" applyFont="1" applyFill="1" applyBorder="1" applyProtection="1"/>
    <xf numFmtId="0" fontId="25" fillId="0" borderId="0" xfId="0" applyFont="1" applyAlignment="1"/>
    <xf numFmtId="0" fontId="0" fillId="11" borderId="2" xfId="0" applyFill="1" applyBorder="1" applyAlignment="1" applyProtection="1">
      <alignment vertical="center"/>
      <protection locked="0"/>
    </xf>
    <xf numFmtId="0" fontId="0" fillId="0" borderId="0" xfId="0" applyAlignment="1">
      <alignment horizontal="center"/>
    </xf>
    <xf numFmtId="0" fontId="0" fillId="4" borderId="0" xfId="0" applyFill="1" applyAlignment="1">
      <alignment horizontal="center" vertical="center" wrapText="1"/>
    </xf>
    <xf numFmtId="0" fontId="0" fillId="0" borderId="0" xfId="0" applyAlignment="1">
      <alignment horizontal="center" vertical="center"/>
    </xf>
    <xf numFmtId="9" fontId="0" fillId="0" borderId="0" xfId="1" applyFont="1" applyAlignment="1">
      <alignment vertical="center"/>
    </xf>
    <xf numFmtId="9" fontId="13" fillId="0" borderId="0" xfId="1" applyFont="1"/>
    <xf numFmtId="0" fontId="84" fillId="13" borderId="0" xfId="0" applyFont="1" applyFill="1"/>
    <xf numFmtId="0" fontId="84" fillId="13" borderId="0" xfId="0" applyFont="1" applyFill="1" applyAlignment="1">
      <alignment horizontal="right"/>
    </xf>
    <xf numFmtId="0" fontId="84" fillId="13" borderId="0" xfId="0" applyFont="1" applyFill="1" applyAlignment="1">
      <alignment horizontal="left"/>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0" fontId="0" fillId="5" borderId="0" xfId="0" applyFill="1" applyAlignment="1">
      <alignment horizontal="center" vertical="center" wrapText="1"/>
    </xf>
    <xf numFmtId="0" fontId="0" fillId="6" borderId="0" xfId="0" applyFill="1" applyAlignment="1">
      <alignment horizontal="center" vertical="center" wrapText="1"/>
    </xf>
    <xf numFmtId="0" fontId="3" fillId="9" borderId="32" xfId="0" applyFont="1" applyFill="1" applyBorder="1" applyAlignment="1" applyProtection="1">
      <alignment horizontal="center" vertical="center" wrapText="1"/>
    </xf>
    <xf numFmtId="0" fontId="3" fillId="10" borderId="32" xfId="0" applyFont="1" applyFill="1" applyBorder="1" applyAlignment="1" applyProtection="1">
      <alignment horizontal="center" vertical="center" wrapText="1"/>
    </xf>
    <xf numFmtId="0" fontId="3" fillId="11" borderId="32" xfId="0" applyFont="1" applyFill="1" applyBorder="1" applyAlignment="1" applyProtection="1">
      <alignment horizontal="center" vertical="center" wrapText="1"/>
    </xf>
    <xf numFmtId="0" fontId="3" fillId="5" borderId="32" xfId="0" applyFont="1" applyFill="1" applyBorder="1" applyAlignment="1" applyProtection="1">
      <alignment horizontal="center" vertical="center" wrapText="1"/>
    </xf>
    <xf numFmtId="0" fontId="3" fillId="6" borderId="32" xfId="0" applyFont="1" applyFill="1" applyBorder="1" applyAlignment="1" applyProtection="1">
      <alignment horizontal="center" vertical="center" wrapText="1"/>
    </xf>
    <xf numFmtId="0" fontId="0" fillId="24" borderId="0" xfId="0" applyFont="1" applyFill="1" applyAlignment="1">
      <alignment horizontal="center" vertical="center" wrapText="1"/>
    </xf>
    <xf numFmtId="0" fontId="0" fillId="8" borderId="48" xfId="0" applyFont="1" applyFill="1" applyBorder="1" applyAlignment="1" applyProtection="1">
      <alignment wrapText="1"/>
      <protection locked="0"/>
    </xf>
    <xf numFmtId="0" fontId="0" fillId="9" borderId="2" xfId="0" applyFont="1" applyFill="1" applyBorder="1" applyAlignment="1" applyProtection="1">
      <alignment horizontal="left" vertical="center" wrapText="1"/>
      <protection locked="0"/>
    </xf>
    <xf numFmtId="0" fontId="0" fillId="11" borderId="2" xfId="0" applyFill="1" applyBorder="1" applyAlignment="1" applyProtection="1">
      <alignment wrapText="1"/>
      <protection locked="0"/>
    </xf>
    <xf numFmtId="0" fontId="0" fillId="5" borderId="2" xfId="0" applyFill="1" applyBorder="1" applyAlignment="1" applyProtection="1">
      <alignment horizontal="center" wrapText="1"/>
      <protection locked="0"/>
    </xf>
    <xf numFmtId="0" fontId="0" fillId="5" borderId="2" xfId="0" applyFill="1" applyBorder="1" applyAlignment="1" applyProtection="1">
      <alignment wrapText="1"/>
      <protection locked="0"/>
    </xf>
    <xf numFmtId="0" fontId="0" fillId="6" borderId="2" xfId="0" applyFill="1" applyBorder="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lignment wrapText="1"/>
    </xf>
    <xf numFmtId="0" fontId="0" fillId="3" borderId="0" xfId="0" applyFill="1" applyBorder="1" applyAlignment="1" applyProtection="1">
      <alignment wrapText="1"/>
      <protection locked="0"/>
    </xf>
    <xf numFmtId="9" fontId="0" fillId="11" borderId="2" xfId="1" applyFont="1" applyFill="1" applyBorder="1" applyAlignment="1" applyProtection="1">
      <alignment wrapText="1"/>
      <protection locked="0"/>
    </xf>
    <xf numFmtId="9" fontId="0" fillId="5" borderId="2" xfId="0" applyNumberFormat="1" applyFill="1" applyBorder="1" applyAlignment="1" applyProtection="1">
      <alignment horizontal="center" wrapText="1"/>
      <protection locked="0"/>
    </xf>
    <xf numFmtId="9" fontId="0" fillId="6" borderId="2" xfId="0" applyNumberFormat="1" applyFill="1" applyBorder="1" applyAlignment="1" applyProtection="1">
      <alignment horizontal="center" wrapText="1"/>
      <protection locked="0"/>
    </xf>
    <xf numFmtId="0" fontId="0" fillId="0" borderId="2" xfId="0" applyBorder="1" applyAlignment="1">
      <alignment wrapText="1"/>
    </xf>
    <xf numFmtId="0" fontId="8" fillId="0" borderId="2" xfId="3" applyFont="1" applyBorder="1" applyAlignment="1">
      <alignment horizontal="center" vertical="center" wrapText="1"/>
    </xf>
    <xf numFmtId="0" fontId="0" fillId="8" borderId="2" xfId="0" applyFont="1" applyFill="1" applyBorder="1" applyAlignment="1" applyProtection="1">
      <alignment horizontal="center" vertical="center" wrapText="1"/>
      <protection locked="0"/>
    </xf>
    <xf numFmtId="0" fontId="0" fillId="8" borderId="48" xfId="0" applyFont="1" applyFill="1" applyBorder="1" applyAlignment="1" applyProtection="1">
      <alignment vertical="center" wrapText="1"/>
      <protection locked="0"/>
    </xf>
    <xf numFmtId="166" fontId="0" fillId="10" borderId="2" xfId="2" applyNumberFormat="1" applyFont="1" applyFill="1" applyBorder="1" applyAlignment="1" applyProtection="1">
      <alignment vertical="center" wrapText="1"/>
      <protection locked="0"/>
    </xf>
    <xf numFmtId="165" fontId="0" fillId="11" borderId="2" xfId="2" applyNumberFormat="1" applyFont="1" applyFill="1" applyBorder="1" applyAlignment="1" applyProtection="1">
      <alignment vertical="center" wrapText="1"/>
      <protection locked="0"/>
    </xf>
    <xf numFmtId="165" fontId="0" fillId="5" borderId="2" xfId="2" applyNumberFormat="1" applyFont="1" applyFill="1" applyBorder="1" applyAlignment="1" applyProtection="1">
      <alignment horizontal="center" vertical="center" wrapText="1"/>
      <protection locked="0"/>
    </xf>
    <xf numFmtId="165" fontId="0" fillId="6" borderId="2" xfId="2" applyNumberFormat="1" applyFont="1" applyFill="1" applyBorder="1" applyAlignment="1" applyProtection="1">
      <alignment horizontal="center" vertical="center" wrapText="1"/>
      <protection locked="0"/>
    </xf>
    <xf numFmtId="0" fontId="0" fillId="2" borderId="0" xfId="0" applyFill="1" applyBorder="1" applyAlignment="1" applyProtection="1">
      <alignment wrapText="1"/>
      <protection locked="0"/>
    </xf>
    <xf numFmtId="0" fontId="0" fillId="2" borderId="0" xfId="0" applyFill="1" applyAlignment="1" applyProtection="1">
      <alignment vertical="center" wrapText="1"/>
      <protection locked="0"/>
    </xf>
    <xf numFmtId="0" fontId="0" fillId="8" borderId="0" xfId="0" applyFill="1" applyBorder="1" applyAlignment="1" applyProtection="1">
      <alignment wrapText="1"/>
      <protection locked="0"/>
    </xf>
    <xf numFmtId="9" fontId="0" fillId="10" borderId="2" xfId="1" applyFont="1" applyFill="1" applyBorder="1" applyAlignment="1" applyProtection="1">
      <alignment wrapText="1"/>
      <protection locked="0"/>
    </xf>
    <xf numFmtId="9" fontId="0" fillId="11" borderId="2" xfId="0" applyNumberFormat="1" applyFill="1" applyBorder="1" applyAlignment="1" applyProtection="1">
      <alignment wrapText="1"/>
      <protection locked="0"/>
    </xf>
    <xf numFmtId="9" fontId="0" fillId="5" borderId="2" xfId="1" applyFont="1" applyFill="1" applyBorder="1" applyAlignment="1" applyProtection="1">
      <alignment wrapText="1"/>
      <protection locked="0"/>
    </xf>
    <xf numFmtId="0" fontId="66" fillId="0" borderId="0" xfId="0" applyFont="1" applyAlignment="1">
      <alignment wrapText="1"/>
    </xf>
    <xf numFmtId="0" fontId="0" fillId="8" borderId="2" xfId="0" applyFill="1" applyBorder="1" applyAlignment="1" applyProtection="1">
      <alignment wrapText="1"/>
      <protection locked="0"/>
    </xf>
    <xf numFmtId="9" fontId="0" fillId="5" borderId="2" xfId="1" applyFont="1" applyFill="1" applyBorder="1" applyAlignment="1" applyProtection="1">
      <alignment horizontal="center" wrapText="1"/>
      <protection locked="0"/>
    </xf>
    <xf numFmtId="9" fontId="0" fillId="5" borderId="48" xfId="1" applyFont="1" applyFill="1" applyBorder="1" applyAlignment="1" applyProtection="1">
      <alignment horizontal="center" wrapText="1"/>
      <protection locked="0"/>
    </xf>
    <xf numFmtId="9" fontId="0" fillId="6" borderId="2" xfId="0" applyNumberFormat="1" applyFill="1" applyBorder="1" applyAlignment="1" applyProtection="1">
      <alignment wrapText="1"/>
      <protection locked="0"/>
    </xf>
    <xf numFmtId="0" fontId="56" fillId="25" borderId="2" xfId="0" applyFont="1" applyFill="1" applyBorder="1" applyAlignment="1" applyProtection="1">
      <alignment vertical="center" wrapText="1"/>
      <protection locked="0"/>
    </xf>
    <xf numFmtId="9" fontId="0" fillId="4" borderId="2" xfId="1" applyFont="1" applyFill="1" applyBorder="1" applyAlignment="1" applyProtection="1">
      <alignment vertical="center" wrapText="1"/>
      <protection locked="0"/>
    </xf>
    <xf numFmtId="41" fontId="0" fillId="3" borderId="2" xfId="2" applyFont="1" applyFill="1" applyBorder="1" applyAlignment="1" applyProtection="1">
      <alignment horizontal="center" vertical="center" wrapText="1"/>
      <protection locked="0"/>
    </xf>
    <xf numFmtId="0" fontId="0" fillId="0" borderId="0" xfId="0" applyFont="1" applyFill="1" applyBorder="1" applyAlignment="1" applyProtection="1">
      <alignment vertical="center" wrapText="1"/>
      <protection locked="0"/>
    </xf>
    <xf numFmtId="0" fontId="0" fillId="8" borderId="0" xfId="0" applyFill="1" applyAlignment="1">
      <alignment vertical="center" wrapText="1"/>
    </xf>
    <xf numFmtId="0" fontId="0" fillId="3" borderId="0" xfId="0" applyFill="1" applyAlignment="1">
      <alignment vertical="center" wrapText="1"/>
    </xf>
    <xf numFmtId="0" fontId="0" fillId="9" borderId="0" xfId="0" applyFill="1" applyAlignment="1">
      <alignment vertical="center" wrapText="1"/>
    </xf>
    <xf numFmtId="0" fontId="0" fillId="10" borderId="0" xfId="0" applyFill="1" applyAlignment="1">
      <alignment vertical="center" wrapText="1"/>
    </xf>
    <xf numFmtId="0" fontId="0" fillId="10" borderId="4" xfId="0" applyFill="1" applyBorder="1" applyAlignment="1">
      <alignment vertical="center" wrapText="1"/>
    </xf>
    <xf numFmtId="0" fontId="0" fillId="11" borderId="4" xfId="0" applyFill="1" applyBorder="1" applyAlignment="1">
      <alignment vertical="center" wrapText="1"/>
    </xf>
    <xf numFmtId="0" fontId="0" fillId="10" borderId="2" xfId="1" applyNumberFormat="1" applyFont="1" applyFill="1" applyBorder="1" applyAlignment="1" applyProtection="1">
      <alignment horizontal="center" vertical="center" wrapText="1"/>
      <protection locked="0"/>
    </xf>
    <xf numFmtId="0" fontId="0" fillId="11" borderId="2" xfId="1" applyNumberFormat="1" applyFont="1" applyFill="1" applyBorder="1" applyAlignment="1" applyProtection="1">
      <alignment horizontal="center" vertical="center" wrapText="1"/>
      <protection locked="0"/>
    </xf>
    <xf numFmtId="0" fontId="0" fillId="5" borderId="2" xfId="1" applyNumberFormat="1" applyFont="1" applyFill="1" applyBorder="1" applyAlignment="1" applyProtection="1">
      <alignment horizontal="center" vertical="center" wrapText="1"/>
      <protection locked="0"/>
    </xf>
    <xf numFmtId="0" fontId="0" fillId="6" borderId="2" xfId="1" applyNumberFormat="1" applyFont="1" applyFill="1" applyBorder="1" applyAlignment="1" applyProtection="1">
      <alignment horizontal="center" vertical="center" wrapText="1"/>
      <protection locked="0"/>
    </xf>
    <xf numFmtId="0" fontId="0" fillId="0" borderId="0" xfId="0" applyFont="1" applyAlignment="1">
      <alignment vertical="center" wrapText="1"/>
    </xf>
    <xf numFmtId="9" fontId="0" fillId="10" borderId="2" xfId="1" applyNumberFormat="1" applyFont="1" applyFill="1" applyBorder="1" applyAlignment="1" applyProtection="1">
      <alignment horizontal="center" vertical="center" wrapText="1"/>
      <protection locked="0"/>
    </xf>
    <xf numFmtId="0" fontId="0" fillId="8" borderId="2" xfId="0" applyFont="1" applyFill="1" applyBorder="1" applyAlignment="1">
      <alignment vertical="center" wrapText="1"/>
    </xf>
    <xf numFmtId="0" fontId="0" fillId="3" borderId="2" xfId="0" applyFill="1" applyBorder="1" applyAlignment="1">
      <alignment vertical="center" wrapText="1"/>
    </xf>
    <xf numFmtId="0" fontId="0" fillId="9" borderId="2" xfId="0" applyFill="1" applyBorder="1" applyAlignment="1">
      <alignment vertical="center" wrapText="1"/>
    </xf>
    <xf numFmtId="0" fontId="0" fillId="10" borderId="2" xfId="0" applyFill="1" applyBorder="1" applyAlignment="1">
      <alignment vertical="center" wrapText="1"/>
    </xf>
    <xf numFmtId="0" fontId="0" fillId="11" borderId="2" xfId="0" applyFill="1" applyBorder="1" applyAlignment="1">
      <alignment horizontal="center" vertical="center" wrapText="1"/>
    </xf>
    <xf numFmtId="9" fontId="0" fillId="11" borderId="2" xfId="0" applyNumberFormat="1" applyFill="1" applyBorder="1" applyAlignment="1">
      <alignment horizontal="center" vertical="center" wrapText="1"/>
    </xf>
    <xf numFmtId="9" fontId="0" fillId="5" borderId="2" xfId="1" applyFont="1" applyFill="1" applyBorder="1" applyAlignment="1">
      <alignment horizontal="center" vertical="center" wrapText="1"/>
    </xf>
    <xf numFmtId="0" fontId="0" fillId="4" borderId="2" xfId="0" applyFill="1" applyBorder="1" applyAlignment="1">
      <alignment vertical="center" wrapText="1"/>
    </xf>
    <xf numFmtId="0" fontId="0" fillId="2" borderId="0" xfId="0" applyFill="1" applyAlignment="1">
      <alignment vertical="center" wrapText="1"/>
    </xf>
    <xf numFmtId="0" fontId="0" fillId="0" borderId="0" xfId="0" applyAlignment="1">
      <alignment horizontal="center" vertical="center" wrapText="1"/>
    </xf>
    <xf numFmtId="0" fontId="0" fillId="10" borderId="2" xfId="0" applyFill="1" applyBorder="1" applyAlignment="1" applyProtection="1">
      <alignment horizontal="center" vertical="center" wrapText="1"/>
      <protection locked="0"/>
    </xf>
    <xf numFmtId="0" fontId="0" fillId="11" borderId="2" xfId="0"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0" fillId="11" borderId="2" xfId="1" applyNumberFormat="1" applyFont="1" applyFill="1" applyBorder="1" applyAlignment="1" applyProtection="1">
      <alignment horizontal="center" wrapText="1"/>
      <protection locked="0"/>
    </xf>
    <xf numFmtId="9" fontId="0" fillId="11" borderId="2" xfId="0" applyNumberFormat="1" applyFill="1" applyBorder="1" applyAlignment="1" applyProtection="1">
      <alignment horizontal="center" wrapText="1"/>
      <protection locked="0"/>
    </xf>
    <xf numFmtId="10" fontId="0" fillId="6" borderId="2" xfId="1" applyNumberFormat="1" applyFont="1" applyFill="1" applyBorder="1" applyAlignment="1" applyProtection="1">
      <alignment horizontal="center" wrapText="1"/>
      <protection locked="0"/>
    </xf>
    <xf numFmtId="0" fontId="66" fillId="0" borderId="0" xfId="0" applyFont="1"/>
    <xf numFmtId="9" fontId="0" fillId="5" borderId="2" xfId="1" applyNumberFormat="1" applyFont="1" applyFill="1" applyBorder="1" applyAlignment="1" applyProtection="1">
      <alignment horizontal="center" wrapText="1"/>
      <protection locked="0"/>
    </xf>
    <xf numFmtId="0" fontId="0" fillId="0" borderId="0" xfId="0" applyAlignment="1">
      <alignment horizontal="center" vertical="center" wrapText="1"/>
    </xf>
    <xf numFmtId="0" fontId="0" fillId="0" borderId="0" xfId="0" applyAlignment="1">
      <alignment horizontal="center" vertical="center" wrapText="1"/>
    </xf>
    <xf numFmtId="0" fontId="0" fillId="4" borderId="2" xfId="1" applyNumberFormat="1" applyFont="1" applyFill="1" applyBorder="1" applyAlignment="1" applyProtection="1">
      <alignment wrapText="1"/>
      <protection locked="0"/>
    </xf>
    <xf numFmtId="0" fontId="0" fillId="0" borderId="0" xfId="0" applyAlignment="1">
      <alignment horizontal="center" vertical="center" wrapText="1"/>
    </xf>
    <xf numFmtId="0" fontId="0" fillId="4" borderId="0" xfId="0" applyFill="1" applyBorder="1" applyAlignment="1" applyProtection="1">
      <alignment vertical="center" wrapText="1"/>
      <protection locked="0"/>
    </xf>
    <xf numFmtId="0" fontId="75" fillId="9" borderId="0" xfId="0" applyFont="1" applyFill="1" applyAlignment="1">
      <alignment horizontal="center" vertical="center" wrapText="1"/>
    </xf>
    <xf numFmtId="0" fontId="76" fillId="0" borderId="0" xfId="0" applyFont="1" applyAlignment="1">
      <alignment horizontal="center" vertical="center" wrapText="1"/>
    </xf>
    <xf numFmtId="0" fontId="75" fillId="0" borderId="0" xfId="0" applyFont="1" applyAlignment="1">
      <alignment horizontal="center" vertical="center" wrapText="1"/>
    </xf>
    <xf numFmtId="0" fontId="0" fillId="9" borderId="113" xfId="0" applyFill="1" applyBorder="1" applyAlignment="1">
      <alignment horizontal="center" vertical="center" wrapText="1"/>
    </xf>
    <xf numFmtId="0" fontId="86" fillId="0" borderId="0" xfId="0" applyFont="1" applyAlignment="1">
      <alignment horizontal="left" vertical="center"/>
    </xf>
    <xf numFmtId="9" fontId="0" fillId="5" borderId="2" xfId="0" applyNumberFormat="1" applyFill="1" applyBorder="1" applyAlignment="1" applyProtection="1">
      <alignment horizontal="center" vertical="center"/>
      <protection locked="0"/>
    </xf>
    <xf numFmtId="10" fontId="0" fillId="6" borderId="2" xfId="1" applyNumberFormat="1"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3" borderId="0" xfId="0" applyFill="1" applyAlignment="1">
      <alignment wrapText="1"/>
    </xf>
    <xf numFmtId="9" fontId="0" fillId="6" borderId="2" xfId="1" applyFont="1" applyFill="1" applyBorder="1" applyAlignment="1">
      <alignment horizontal="center" vertical="center" wrapText="1"/>
    </xf>
    <xf numFmtId="1" fontId="0" fillId="11" borderId="2" xfId="2"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0" fillId="0" borderId="0" xfId="0" applyAlignment="1">
      <alignment horizontal="center"/>
    </xf>
    <xf numFmtId="0" fontId="77" fillId="0" borderId="0" xfId="0" applyFont="1" applyAlignment="1">
      <alignment horizontal="center" vertical="center" wrapText="1"/>
    </xf>
    <xf numFmtId="9" fontId="39" fillId="0" borderId="0" xfId="0" applyNumberFormat="1" applyFont="1" applyAlignment="1">
      <alignment horizontal="center" vertical="center" wrapText="1"/>
    </xf>
    <xf numFmtId="0" fontId="85" fillId="0" borderId="0" xfId="0" applyFont="1" applyAlignment="1">
      <alignment horizontal="center" vertical="center" wrapText="1"/>
    </xf>
    <xf numFmtId="0" fontId="0" fillId="0" borderId="0" xfId="0" applyAlignment="1">
      <alignment horizontal="left"/>
    </xf>
    <xf numFmtId="0" fontId="0" fillId="0" borderId="0" xfId="0" applyFont="1" applyAlignment="1">
      <alignment horizontal="center" vertical="center"/>
    </xf>
    <xf numFmtId="0" fontId="0" fillId="0" borderId="0" xfId="0" applyFont="1" applyFill="1" applyBorder="1" applyAlignment="1">
      <alignment horizontal="center" vertical="center"/>
    </xf>
    <xf numFmtId="9" fontId="0" fillId="0" borderId="0" xfId="0" applyNumberFormat="1" applyAlignment="1">
      <alignment horizontal="center"/>
    </xf>
    <xf numFmtId="0" fontId="0" fillId="9" borderId="112" xfId="0" applyFill="1" applyBorder="1" applyAlignment="1">
      <alignment horizontal="center" vertical="center" wrapText="1"/>
    </xf>
    <xf numFmtId="9" fontId="0" fillId="0" borderId="2" xfId="1" applyFont="1" applyBorder="1" applyAlignment="1">
      <alignment vertical="center"/>
    </xf>
    <xf numFmtId="0" fontId="0" fillId="0" borderId="0" xfId="0" applyAlignment="1">
      <alignment horizontal="left" indent="1"/>
    </xf>
    <xf numFmtId="0" fontId="0" fillId="5" borderId="47" xfId="0" applyNumberFormat="1" applyFill="1" applyBorder="1" applyProtection="1">
      <protection locked="0"/>
    </xf>
    <xf numFmtId="9" fontId="0" fillId="5" borderId="47" xfId="0" applyNumberFormat="1" applyFill="1" applyBorder="1" applyAlignment="1" applyProtection="1">
      <alignment vertical="center"/>
      <protection locked="0"/>
    </xf>
    <xf numFmtId="9" fontId="0" fillId="5" borderId="48" xfId="0" applyNumberFormat="1" applyFill="1" applyBorder="1" applyAlignment="1" applyProtection="1">
      <alignment vertical="center"/>
      <protection locked="0"/>
    </xf>
    <xf numFmtId="41" fontId="0" fillId="6" borderId="47" xfId="2" applyFont="1" applyFill="1" applyBorder="1" applyAlignment="1" applyProtection="1">
      <alignment horizontal="center" wrapText="1"/>
      <protection locked="0"/>
    </xf>
    <xf numFmtId="9" fontId="0" fillId="6" borderId="47" xfId="1" applyFont="1" applyFill="1" applyBorder="1" applyAlignment="1" applyProtection="1">
      <alignment horizontal="center" wrapText="1"/>
      <protection locked="0"/>
    </xf>
    <xf numFmtId="9" fontId="0" fillId="6" borderId="48" xfId="1" applyFont="1" applyFill="1" applyBorder="1" applyAlignment="1" applyProtection="1">
      <alignment horizontal="center" wrapText="1"/>
      <protection locked="0"/>
    </xf>
    <xf numFmtId="9" fontId="0" fillId="6" borderId="32" xfId="1" applyFont="1" applyFill="1" applyBorder="1" applyAlignment="1" applyProtection="1">
      <alignment horizontal="right"/>
      <protection locked="0"/>
    </xf>
    <xf numFmtId="9" fontId="0" fillId="6" borderId="47" xfId="1" applyFont="1" applyFill="1" applyBorder="1" applyAlignment="1" applyProtection="1">
      <alignment horizontal="center"/>
      <protection locked="0"/>
    </xf>
    <xf numFmtId="9" fontId="0" fillId="6" borderId="48" xfId="1" applyFont="1" applyFill="1" applyBorder="1" applyAlignment="1" applyProtection="1">
      <alignment horizontal="center"/>
      <protection locked="0"/>
    </xf>
    <xf numFmtId="9" fontId="0" fillId="6" borderId="32" xfId="1" applyFont="1" applyFill="1" applyBorder="1" applyProtection="1">
      <protection locked="0"/>
    </xf>
    <xf numFmtId="9" fontId="0" fillId="6" borderId="32" xfId="1" applyFont="1" applyFill="1" applyBorder="1" applyAlignment="1" applyProtection="1">
      <alignment wrapText="1"/>
      <protection locked="0"/>
    </xf>
    <xf numFmtId="41" fontId="0" fillId="6" borderId="47" xfId="2" applyFont="1" applyFill="1" applyBorder="1" applyProtection="1">
      <protection locked="0"/>
    </xf>
    <xf numFmtId="9" fontId="0" fillId="6" borderId="47" xfId="1" applyFont="1" applyFill="1" applyBorder="1" applyAlignment="1" applyProtection="1">
      <alignment horizontal="center" vertical="center" wrapText="1"/>
      <protection locked="0"/>
    </xf>
    <xf numFmtId="9" fontId="0" fillId="6" borderId="47" xfId="1" applyFont="1" applyFill="1" applyBorder="1" applyAlignment="1" applyProtection="1">
      <alignment wrapText="1"/>
      <protection locked="0"/>
    </xf>
    <xf numFmtId="9" fontId="40" fillId="0" borderId="0" xfId="1" applyFont="1" applyAlignment="1">
      <alignment horizontal="center"/>
    </xf>
    <xf numFmtId="9" fontId="25" fillId="0" borderId="0" xfId="1" applyFont="1" applyAlignment="1">
      <alignment horizontal="center"/>
    </xf>
    <xf numFmtId="0" fontId="22" fillId="0" borderId="0" xfId="0" applyFont="1" applyAlignment="1">
      <alignment horizontal="left"/>
    </xf>
    <xf numFmtId="164" fontId="25" fillId="0" borderId="0" xfId="1" applyNumberFormat="1" applyFont="1" applyAlignment="1">
      <alignment horizontal="center"/>
    </xf>
    <xf numFmtId="10" fontId="87" fillId="27" borderId="102" xfId="0" applyNumberFormat="1" applyFont="1" applyFill="1" applyBorder="1" applyAlignment="1">
      <alignment horizontal="center" vertical="center" wrapText="1" readingOrder="1"/>
    </xf>
    <xf numFmtId="10" fontId="87" fillId="27" borderId="105" xfId="0" applyNumberFormat="1" applyFont="1" applyFill="1" applyBorder="1" applyAlignment="1">
      <alignment horizontal="center" vertical="center" wrapText="1" readingOrder="1"/>
    </xf>
    <xf numFmtId="10" fontId="87" fillId="27" borderId="108" xfId="0" applyNumberFormat="1" applyFont="1" applyFill="1" applyBorder="1" applyAlignment="1">
      <alignment horizontal="center" vertical="center" wrapText="1" readingOrder="1"/>
    </xf>
    <xf numFmtId="0" fontId="61" fillId="0" borderId="114" xfId="0" applyFont="1" applyFill="1" applyBorder="1" applyAlignment="1">
      <alignment horizontal="left" vertical="center" wrapText="1" readingOrder="1"/>
    </xf>
    <xf numFmtId="9" fontId="13" fillId="17" borderId="42" xfId="1" applyNumberFormat="1" applyFont="1" applyFill="1" applyBorder="1" applyAlignment="1">
      <alignment horizontal="center"/>
    </xf>
    <xf numFmtId="0" fontId="0" fillId="0" borderId="0" xfId="0" applyNumberFormat="1" applyAlignment="1">
      <alignment horizontal="center"/>
    </xf>
    <xf numFmtId="0" fontId="22" fillId="0" borderId="0" xfId="0" applyNumberFormat="1" applyFont="1" applyAlignment="1">
      <alignment horizontal="center"/>
    </xf>
    <xf numFmtId="1" fontId="0" fillId="0" borderId="0" xfId="0" applyNumberFormat="1" applyAlignment="1">
      <alignment horizontal="center"/>
    </xf>
    <xf numFmtId="9" fontId="22" fillId="0" borderId="0" xfId="0" applyNumberFormat="1" applyFont="1" applyAlignment="1">
      <alignment horizontal="center"/>
    </xf>
    <xf numFmtId="0" fontId="0" fillId="0" borderId="0" xfId="0" pivotButton="1" applyAlignment="1">
      <alignment wrapText="1"/>
    </xf>
    <xf numFmtId="0" fontId="0" fillId="0" borderId="0" xfId="0" applyAlignment="1">
      <alignment horizontal="left" wrapText="1"/>
    </xf>
    <xf numFmtId="0" fontId="0" fillId="0" borderId="0" xfId="0" applyAlignment="1">
      <alignment horizontal="center" wrapText="1"/>
    </xf>
    <xf numFmtId="0" fontId="55" fillId="0" borderId="0" xfId="0" applyFont="1" applyAlignment="1">
      <alignment horizontal="center" wrapText="1"/>
    </xf>
    <xf numFmtId="0" fontId="13" fillId="7" borderId="0" xfId="0" applyFont="1" applyFill="1" applyBorder="1" applyAlignment="1" applyProtection="1">
      <alignment horizontal="center"/>
    </xf>
    <xf numFmtId="0" fontId="2" fillId="7" borderId="0" xfId="0" applyFont="1" applyFill="1" applyBorder="1" applyAlignment="1" applyProtection="1">
      <alignment horizontal="left"/>
    </xf>
    <xf numFmtId="0" fontId="0" fillId="0" borderId="0" xfId="0" applyAlignment="1">
      <alignment horizontal="center" vertical="center" wrapText="1"/>
    </xf>
    <xf numFmtId="0" fontId="0" fillId="11" borderId="4" xfId="0" applyFill="1" applyBorder="1" applyAlignment="1">
      <alignment horizontal="center" vertical="center" wrapText="1"/>
    </xf>
    <xf numFmtId="9" fontId="0" fillId="11" borderId="2" xfId="2" applyNumberFormat="1" applyFont="1" applyFill="1" applyBorder="1" applyAlignment="1" applyProtection="1">
      <alignment horizontal="center"/>
      <protection locked="0"/>
    </xf>
    <xf numFmtId="9" fontId="0" fillId="11" borderId="2" xfId="0" applyNumberFormat="1" applyFill="1" applyBorder="1" applyAlignment="1" applyProtection="1">
      <alignment horizontal="center"/>
      <protection locked="0"/>
    </xf>
    <xf numFmtId="0" fontId="0" fillId="11" borderId="2" xfId="0" applyFill="1" applyBorder="1" applyAlignment="1" applyProtection="1">
      <alignment horizontal="center" wrapText="1"/>
      <protection locked="0"/>
    </xf>
    <xf numFmtId="165" fontId="0" fillId="11" borderId="2" xfId="2" applyNumberFormat="1" applyFont="1" applyFill="1" applyBorder="1" applyAlignment="1" applyProtection="1">
      <alignment horizontal="center" vertical="center" wrapText="1"/>
      <protection locked="0"/>
    </xf>
    <xf numFmtId="1" fontId="0" fillId="11" borderId="2" xfId="0" applyNumberFormat="1" applyFill="1" applyBorder="1" applyAlignment="1" applyProtection="1">
      <alignment horizontal="center"/>
      <protection locked="0"/>
    </xf>
    <xf numFmtId="0" fontId="4" fillId="2" borderId="4" xfId="0" applyFont="1" applyFill="1" applyBorder="1" applyAlignment="1" applyProtection="1">
      <alignment horizontal="center" vertical="center" wrapText="1"/>
    </xf>
    <xf numFmtId="0" fontId="4" fillId="2" borderId="21" xfId="0" applyFont="1" applyFill="1" applyBorder="1" applyAlignment="1" applyProtection="1">
      <alignment horizontal="center" vertical="center" wrapText="1"/>
    </xf>
    <xf numFmtId="167" fontId="14" fillId="7" borderId="2" xfId="2" applyNumberFormat="1" applyFont="1" applyFill="1" applyBorder="1" applyAlignment="1" applyProtection="1">
      <alignment horizontal="center" vertical="center"/>
    </xf>
    <xf numFmtId="0" fontId="4" fillId="7" borderId="2" xfId="1" applyNumberFormat="1" applyFont="1" applyFill="1" applyBorder="1" applyAlignment="1" applyProtection="1">
      <alignment horizontal="center" vertical="center"/>
    </xf>
    <xf numFmtId="0" fontId="4" fillId="7" borderId="0" xfId="0" applyFont="1" applyFill="1" applyBorder="1" applyAlignment="1" applyProtection="1">
      <alignment horizontal="center"/>
    </xf>
    <xf numFmtId="9" fontId="0" fillId="0" borderId="0" xfId="1" applyFont="1" applyFill="1" applyBorder="1" applyAlignment="1">
      <alignment horizontal="center" vertical="center"/>
    </xf>
    <xf numFmtId="1" fontId="0" fillId="6" borderId="47" xfId="2" applyNumberFormat="1" applyFont="1" applyFill="1" applyBorder="1" applyAlignment="1" applyProtection="1">
      <alignment horizontal="center" wrapText="1"/>
      <protection locked="0"/>
    </xf>
    <xf numFmtId="0" fontId="0" fillId="0" borderId="0" xfId="0" applyAlignment="1">
      <alignment horizontal="center"/>
    </xf>
    <xf numFmtId="0" fontId="0" fillId="0" borderId="0" xfId="0" applyAlignment="1">
      <alignment horizontal="left"/>
    </xf>
    <xf numFmtId="164" fontId="0" fillId="5" borderId="32" xfId="0" applyNumberFormat="1" applyFill="1" applyBorder="1" applyAlignment="1" applyProtection="1">
      <alignment horizontal="center" vertical="center"/>
      <protection locked="0"/>
    </xf>
    <xf numFmtId="9" fontId="0" fillId="5" borderId="32" xfId="1" applyFont="1" applyFill="1" applyBorder="1" applyAlignment="1" applyProtection="1">
      <alignment horizontal="center" vertical="center"/>
      <protection locked="0"/>
    </xf>
    <xf numFmtId="164" fontId="0" fillId="6" borderId="32" xfId="0" applyNumberFormat="1" applyFill="1" applyBorder="1" applyAlignment="1" applyProtection="1">
      <alignment horizontal="center" vertical="center"/>
      <protection locked="0"/>
    </xf>
    <xf numFmtId="1" fontId="0" fillId="5" borderId="2" xfId="2" applyNumberFormat="1" applyFont="1" applyFill="1" applyBorder="1" applyAlignment="1" applyProtection="1">
      <alignment horizontal="center" vertical="center"/>
      <protection locked="0"/>
    </xf>
    <xf numFmtId="0" fontId="2" fillId="2" borderId="3" xfId="0" applyFont="1" applyFill="1" applyBorder="1"/>
    <xf numFmtId="0" fontId="2" fillId="13" borderId="0" xfId="0" applyFont="1" applyFill="1" applyAlignment="1">
      <alignment vertical="center"/>
    </xf>
    <xf numFmtId="0" fontId="2" fillId="2" borderId="0" xfId="0" applyFont="1" applyFill="1" applyAlignment="1">
      <alignment vertical="center"/>
    </xf>
    <xf numFmtId="0" fontId="2" fillId="2" borderId="3" xfId="0" applyFont="1" applyFill="1" applyBorder="1" applyAlignment="1">
      <alignment vertical="center"/>
    </xf>
    <xf numFmtId="0" fontId="4" fillId="2" borderId="1" xfId="0" applyFont="1" applyFill="1" applyBorder="1" applyAlignment="1">
      <alignment horizontal="left"/>
    </xf>
    <xf numFmtId="0" fontId="2" fillId="2" borderId="0" xfId="0" applyFont="1" applyFill="1" applyAlignment="1">
      <alignment horizontal="center"/>
    </xf>
    <xf numFmtId="0" fontId="2" fillId="2" borderId="0" xfId="0" applyFont="1" applyFill="1" applyAlignment="1">
      <alignment horizontal="left" vertical="center"/>
    </xf>
    <xf numFmtId="0" fontId="5" fillId="2" borderId="0" xfId="0" applyFont="1" applyFill="1" applyAlignment="1">
      <alignment horizontal="right"/>
    </xf>
    <xf numFmtId="0" fontId="2" fillId="2" borderId="4" xfId="0" applyFont="1" applyFill="1" applyBorder="1" applyAlignment="1">
      <alignment horizontal="center"/>
    </xf>
    <xf numFmtId="0" fontId="89" fillId="2" borderId="0" xfId="0" applyFont="1" applyFill="1" applyAlignment="1">
      <alignment horizontal="center"/>
    </xf>
    <xf numFmtId="0" fontId="4" fillId="2" borderId="0" xfId="0" applyFont="1" applyFill="1" applyAlignment="1">
      <alignment horizontal="left" vertical="center"/>
    </xf>
    <xf numFmtId="9" fontId="33" fillId="2" borderId="0" xfId="0" applyNumberFormat="1" applyFont="1" applyFill="1" applyAlignment="1" applyProtection="1">
      <alignment horizontal="center" vertical="center"/>
      <protection locked="0"/>
    </xf>
    <xf numFmtId="0" fontId="33" fillId="2" borderId="0" xfId="0" applyFont="1" applyFill="1" applyAlignment="1">
      <alignment horizontal="center" vertical="center"/>
    </xf>
    <xf numFmtId="0" fontId="4" fillId="2" borderId="0" xfId="0" applyFont="1" applyFill="1" applyAlignment="1">
      <alignment horizontal="left" vertical="center" wrapText="1"/>
    </xf>
    <xf numFmtId="0" fontId="2" fillId="2" borderId="0" xfId="0" applyFont="1" applyFill="1" applyAlignment="1" applyProtection="1">
      <alignment horizontal="center" vertical="center" wrapText="1"/>
      <protection locked="0"/>
    </xf>
    <xf numFmtId="0" fontId="4" fillId="19" borderId="0" xfId="0" applyFont="1" applyFill="1" applyAlignment="1">
      <alignment horizontal="left" vertical="center"/>
    </xf>
    <xf numFmtId="9" fontId="33" fillId="19" borderId="0" xfId="0" applyNumberFormat="1" applyFont="1" applyFill="1" applyAlignment="1" applyProtection="1">
      <alignment horizontal="center" vertical="center"/>
      <protection locked="0"/>
    </xf>
    <xf numFmtId="0" fontId="33" fillId="19" borderId="0" xfId="0" applyFont="1" applyFill="1" applyAlignment="1">
      <alignment horizontal="center" vertical="center"/>
    </xf>
    <xf numFmtId="0" fontId="4" fillId="19" borderId="0" xfId="0" applyFont="1" applyFill="1" applyAlignment="1">
      <alignment horizontal="left" vertical="center" wrapText="1"/>
    </xf>
    <xf numFmtId="0" fontId="2" fillId="19" borderId="0" xfId="0" applyFont="1" applyFill="1" applyAlignment="1" applyProtection="1">
      <alignment horizontal="center" vertical="center" wrapText="1"/>
      <protection locked="0"/>
    </xf>
    <xf numFmtId="0" fontId="34" fillId="13" borderId="0" xfId="0" applyFont="1" applyFill="1"/>
    <xf numFmtId="0" fontId="34" fillId="2" borderId="0" xfId="0" applyFont="1" applyFill="1"/>
    <xf numFmtId="0" fontId="0" fillId="0" borderId="3" xfId="0" applyBorder="1"/>
    <xf numFmtId="0" fontId="6" fillId="13" borderId="0" xfId="0" applyFont="1" applyFill="1"/>
    <xf numFmtId="0" fontId="6" fillId="2" borderId="0" xfId="0" applyFont="1" applyFill="1"/>
    <xf numFmtId="0" fontId="6" fillId="2" borderId="3" xfId="0" applyFont="1" applyFill="1" applyBorder="1"/>
    <xf numFmtId="9" fontId="6" fillId="2" borderId="0" xfId="1" applyFont="1" applyFill="1" applyProtection="1"/>
    <xf numFmtId="0" fontId="6" fillId="2" borderId="3" xfId="0" applyFont="1" applyFill="1" applyBorder="1" applyAlignment="1">
      <alignment vertical="center"/>
    </xf>
    <xf numFmtId="9" fontId="6" fillId="2" borderId="0" xfId="1" applyFont="1" applyFill="1" applyAlignment="1" applyProtection="1">
      <alignment vertical="center"/>
    </xf>
    <xf numFmtId="0" fontId="37" fillId="0" borderId="0" xfId="0" applyFont="1" applyAlignment="1">
      <alignment horizontal="center"/>
    </xf>
    <xf numFmtId="0" fontId="4" fillId="2" borderId="0" xfId="0" applyFont="1" applyFill="1"/>
    <xf numFmtId="0" fontId="4" fillId="2" borderId="0" xfId="0" applyFont="1" applyFill="1" applyAlignment="1">
      <alignment vertical="center"/>
    </xf>
    <xf numFmtId="0" fontId="2" fillId="2" borderId="2" xfId="1" applyNumberFormat="1" applyFont="1" applyFill="1" applyBorder="1" applyAlignment="1" applyProtection="1">
      <alignment horizontal="center" vertical="center"/>
      <protection locked="0"/>
    </xf>
    <xf numFmtId="0" fontId="2" fillId="2" borderId="0" xfId="0" applyFont="1" applyFill="1" applyAlignment="1">
      <alignment horizontal="center" vertical="center"/>
    </xf>
    <xf numFmtId="9" fontId="2" fillId="2" borderId="2" xfId="1" applyFont="1" applyFill="1" applyBorder="1" applyAlignment="1" applyProtection="1">
      <alignment horizontal="center" vertical="center"/>
      <protection locked="0"/>
    </xf>
    <xf numFmtId="0" fontId="15" fillId="2" borderId="0" xfId="0" applyFont="1" applyFill="1" applyAlignment="1">
      <alignment horizontal="center"/>
    </xf>
    <xf numFmtId="0" fontId="92" fillId="0" borderId="0" xfId="0" applyFont="1" applyAlignment="1">
      <alignment horizontal="center"/>
    </xf>
    <xf numFmtId="0" fontId="4" fillId="2" borderId="4" xfId="0" applyFont="1" applyFill="1" applyBorder="1"/>
    <xf numFmtId="0" fontId="2" fillId="2" borderId="4" xfId="0" applyFont="1" applyFill="1" applyBorder="1"/>
    <xf numFmtId="49" fontId="33" fillId="2" borderId="4" xfId="0" applyNumberFormat="1" applyFont="1" applyFill="1" applyBorder="1" applyAlignment="1">
      <alignment horizontal="center" vertical="center"/>
    </xf>
    <xf numFmtId="0" fontId="4" fillId="2" borderId="21" xfId="0" applyFont="1" applyFill="1" applyBorder="1"/>
    <xf numFmtId="0" fontId="2" fillId="2" borderId="21" xfId="0" applyFont="1" applyFill="1" applyBorder="1"/>
    <xf numFmtId="9" fontId="33" fillId="2" borderId="21" xfId="0" applyNumberFormat="1" applyFont="1" applyFill="1" applyBorder="1" applyAlignment="1">
      <alignment horizontal="center" vertical="center"/>
    </xf>
    <xf numFmtId="0" fontId="2" fillId="2" borderId="12" xfId="0" applyFont="1" applyFill="1" applyBorder="1" applyAlignment="1" applyProtection="1">
      <alignment horizontal="justify" vertical="top"/>
      <protection locked="0"/>
    </xf>
    <xf numFmtId="0" fontId="2" fillId="2" borderId="14" xfId="0" applyFont="1" applyFill="1" applyBorder="1" applyAlignment="1" applyProtection="1">
      <alignment horizontal="justify" vertical="top"/>
      <protection locked="0"/>
    </xf>
    <xf numFmtId="0" fontId="2" fillId="2" borderId="8" xfId="0" applyFont="1" applyFill="1" applyBorder="1" applyAlignment="1" applyProtection="1">
      <alignment horizontal="justify" vertical="top"/>
      <protection locked="0"/>
    </xf>
    <xf numFmtId="0" fontId="2" fillId="2" borderId="52" xfId="0" applyFont="1" applyFill="1" applyBorder="1" applyAlignment="1" applyProtection="1">
      <alignment horizontal="justify" vertical="top"/>
      <protection locked="0"/>
    </xf>
    <xf numFmtId="0" fontId="2" fillId="2" borderId="0" xfId="0" applyFont="1" applyFill="1" applyAlignment="1" applyProtection="1">
      <alignment horizontal="justify" vertical="top"/>
      <protection locked="0"/>
    </xf>
    <xf numFmtId="0" fontId="2" fillId="2" borderId="115" xfId="0" applyFont="1" applyFill="1" applyBorder="1" applyAlignment="1" applyProtection="1">
      <alignment horizontal="justify" vertical="top"/>
      <protection locked="0"/>
    </xf>
    <xf numFmtId="0" fontId="2" fillId="2" borderId="13" xfId="0" applyFont="1" applyFill="1" applyBorder="1" applyAlignment="1" applyProtection="1">
      <alignment horizontal="justify" vertical="top"/>
      <protection locked="0"/>
    </xf>
    <xf numFmtId="0" fontId="2" fillId="2" borderId="4" xfId="0" applyFont="1" applyFill="1" applyBorder="1" applyAlignment="1" applyProtection="1">
      <alignment horizontal="justify" vertical="top"/>
      <protection locked="0"/>
    </xf>
    <xf numFmtId="0" fontId="2" fillId="2" borderId="51" xfId="0" applyFont="1" applyFill="1" applyBorder="1" applyAlignment="1" applyProtection="1">
      <alignment horizontal="justify" vertical="top"/>
      <protection locked="0"/>
    </xf>
    <xf numFmtId="0" fontId="2" fillId="2" borderId="4" xfId="0" applyFont="1" applyFill="1" applyBorder="1" applyProtection="1">
      <protection locked="0"/>
    </xf>
    <xf numFmtId="9" fontId="2" fillId="2" borderId="2" xfId="1" applyNumberFormat="1" applyFont="1" applyFill="1" applyBorder="1" applyAlignment="1" applyProtection="1">
      <alignment horizontal="center" vertical="center"/>
      <protection locked="0"/>
    </xf>
    <xf numFmtId="9" fontId="0" fillId="6" borderId="0" xfId="1" applyNumberFormat="1" applyFont="1" applyFill="1" applyBorder="1" applyAlignment="1" applyProtection="1">
      <alignment horizontal="center" vertical="center"/>
      <protection locked="0"/>
    </xf>
    <xf numFmtId="0" fontId="8" fillId="31" borderId="2" xfId="3" applyFont="1" applyFill="1" applyBorder="1" applyAlignment="1">
      <alignment vertical="center" wrapText="1"/>
    </xf>
    <xf numFmtId="0" fontId="0" fillId="31" borderId="2" xfId="0" applyFill="1" applyBorder="1"/>
    <xf numFmtId="0" fontId="0" fillId="31" borderId="2" xfId="0" applyFill="1" applyBorder="1" applyAlignment="1" applyProtection="1">
      <alignment vertical="center" wrapText="1"/>
      <protection locked="0"/>
    </xf>
    <xf numFmtId="0" fontId="0" fillId="31" borderId="2" xfId="0" applyFill="1" applyBorder="1" applyAlignment="1" applyProtection="1">
      <alignment horizontal="justify" vertical="center"/>
      <protection locked="0"/>
    </xf>
    <xf numFmtId="0" fontId="0" fillId="31" borderId="2" xfId="0" applyFill="1" applyBorder="1" applyProtection="1">
      <protection locked="0"/>
    </xf>
    <xf numFmtId="0" fontId="0" fillId="31" borderId="2" xfId="0" applyFill="1" applyBorder="1" applyAlignment="1" applyProtection="1">
      <alignment vertical="center"/>
      <protection locked="0"/>
    </xf>
    <xf numFmtId="0" fontId="0" fillId="31" borderId="2" xfId="0" applyFont="1" applyFill="1" applyBorder="1" applyProtection="1">
      <protection locked="0"/>
    </xf>
    <xf numFmtId="0" fontId="0" fillId="31" borderId="2" xfId="0" applyFont="1" applyFill="1" applyBorder="1" applyAlignment="1" applyProtection="1">
      <alignment wrapText="1"/>
      <protection locked="0"/>
    </xf>
    <xf numFmtId="0" fontId="0" fillId="31" borderId="2" xfId="0" applyFill="1" applyBorder="1" applyAlignment="1" applyProtection="1">
      <alignment wrapText="1"/>
      <protection locked="0"/>
    </xf>
    <xf numFmtId="0" fontId="0" fillId="31" borderId="2" xfId="0" applyFont="1" applyFill="1" applyBorder="1" applyAlignment="1" applyProtection="1">
      <alignment horizontal="left" vertical="center"/>
      <protection locked="0"/>
    </xf>
    <xf numFmtId="9" fontId="0" fillId="31" borderId="2" xfId="0" applyNumberFormat="1" applyFill="1" applyBorder="1" applyProtection="1">
      <protection locked="0"/>
    </xf>
    <xf numFmtId="9" fontId="0" fillId="31" borderId="2" xfId="1" applyFont="1" applyFill="1" applyBorder="1" applyProtection="1">
      <protection locked="0"/>
    </xf>
    <xf numFmtId="9" fontId="0" fillId="31" borderId="2" xfId="1" applyFont="1" applyFill="1" applyBorder="1" applyAlignment="1" applyProtection="1">
      <alignment horizontal="center" wrapText="1"/>
      <protection locked="0"/>
    </xf>
    <xf numFmtId="9" fontId="0" fillId="31" borderId="2" xfId="0" applyNumberFormat="1" applyFill="1" applyBorder="1" applyAlignment="1" applyProtection="1">
      <alignment horizontal="center"/>
      <protection locked="0"/>
    </xf>
    <xf numFmtId="0" fontId="8" fillId="31" borderId="2" xfId="3" applyFont="1" applyFill="1" applyBorder="1" applyAlignment="1">
      <alignment horizontal="left" vertical="center" wrapText="1"/>
    </xf>
    <xf numFmtId="0" fontId="8" fillId="31" borderId="2" xfId="3" applyFont="1" applyFill="1" applyBorder="1" applyAlignment="1">
      <alignment vertical="center"/>
    </xf>
    <xf numFmtId="0" fontId="0" fillId="31" borderId="0" xfId="0" applyFill="1" applyBorder="1" applyAlignment="1" applyProtection="1">
      <alignment vertical="center" wrapText="1"/>
      <protection locked="0"/>
    </xf>
    <xf numFmtId="0" fontId="0" fillId="31" borderId="2" xfId="0" applyFill="1" applyBorder="1" applyAlignment="1">
      <alignment vertical="center" wrapText="1"/>
    </xf>
    <xf numFmtId="0" fontId="13" fillId="31" borderId="2" xfId="0" applyFont="1" applyFill="1" applyBorder="1" applyAlignment="1" applyProtection="1">
      <alignment horizontal="left" vertical="center"/>
      <protection locked="0"/>
    </xf>
    <xf numFmtId="0" fontId="0" fillId="31" borderId="2" xfId="0" applyFont="1" applyFill="1" applyBorder="1" applyAlignment="1" applyProtection="1">
      <alignment horizontal="center" wrapText="1"/>
      <protection locked="0"/>
    </xf>
    <xf numFmtId="0" fontId="0" fillId="31" borderId="2" xfId="1" applyNumberFormat="1" applyFont="1" applyFill="1" applyBorder="1" applyAlignment="1" applyProtection="1">
      <alignment horizontal="center" vertical="center"/>
      <protection locked="0"/>
    </xf>
    <xf numFmtId="9" fontId="0" fillId="31" borderId="2" xfId="1" applyNumberFormat="1" applyFont="1" applyFill="1" applyBorder="1" applyAlignment="1" applyProtection="1">
      <alignment horizontal="center" vertical="center"/>
      <protection locked="0"/>
    </xf>
    <xf numFmtId="9" fontId="0" fillId="31" borderId="2" xfId="1" applyFont="1" applyFill="1" applyBorder="1" applyAlignment="1" applyProtection="1">
      <alignment horizontal="center" vertical="center"/>
      <protection locked="0"/>
    </xf>
    <xf numFmtId="9" fontId="0" fillId="31" borderId="2" xfId="1" applyFont="1" applyFill="1" applyBorder="1" applyAlignment="1" applyProtection="1">
      <alignment vertical="center"/>
      <protection locked="0"/>
    </xf>
    <xf numFmtId="0" fontId="0" fillId="31" borderId="2" xfId="0" applyFont="1" applyFill="1" applyBorder="1" applyAlignment="1" applyProtection="1">
      <alignment vertical="center" wrapText="1"/>
      <protection locked="0"/>
    </xf>
    <xf numFmtId="0" fontId="0" fillId="31" borderId="2" xfId="0" applyFill="1" applyBorder="1" applyAlignment="1" applyProtection="1">
      <alignment horizontal="justify" vertical="center" wrapText="1" readingOrder="1"/>
      <protection locked="0"/>
    </xf>
    <xf numFmtId="0" fontId="8" fillId="31" borderId="2" xfId="3" applyFont="1" applyFill="1" applyBorder="1" applyAlignment="1" applyProtection="1">
      <alignment vertical="center"/>
      <protection locked="0"/>
    </xf>
    <xf numFmtId="0" fontId="8" fillId="31" borderId="2" xfId="3" applyFont="1" applyFill="1" applyBorder="1" applyAlignment="1" applyProtection="1">
      <alignment vertical="center" wrapText="1"/>
      <protection locked="0"/>
    </xf>
    <xf numFmtId="0" fontId="0" fillId="31" borderId="2" xfId="1" applyNumberFormat="1" applyFont="1" applyFill="1" applyBorder="1" applyAlignment="1" applyProtection="1">
      <alignment horizontal="center"/>
      <protection locked="0"/>
    </xf>
    <xf numFmtId="165" fontId="0" fillId="31" borderId="2" xfId="2" applyNumberFormat="1" applyFont="1" applyFill="1" applyBorder="1" applyAlignment="1" applyProtection="1">
      <alignment horizontal="center"/>
      <protection locked="0"/>
    </xf>
    <xf numFmtId="0" fontId="0" fillId="31" borderId="0" xfId="0" applyFill="1" applyBorder="1" applyAlignment="1" applyProtection="1">
      <alignment wrapText="1"/>
      <protection locked="0"/>
    </xf>
    <xf numFmtId="0" fontId="0" fillId="31" borderId="2" xfId="1" applyNumberFormat="1" applyFont="1" applyFill="1" applyBorder="1" applyAlignment="1" applyProtection="1">
      <alignment horizontal="center" wrapText="1"/>
      <protection locked="0"/>
    </xf>
    <xf numFmtId="0" fontId="0" fillId="31" borderId="2" xfId="1" applyNumberFormat="1" applyFont="1" applyFill="1" applyBorder="1" applyAlignment="1" applyProtection="1">
      <alignment horizontal="left" vertical="top" wrapText="1"/>
      <protection locked="0"/>
    </xf>
    <xf numFmtId="0" fontId="0" fillId="31" borderId="0" xfId="0" applyFill="1" applyProtection="1">
      <protection locked="0"/>
    </xf>
    <xf numFmtId="0" fontId="65" fillId="31" borderId="0" xfId="0" applyFont="1" applyFill="1"/>
    <xf numFmtId="0" fontId="38" fillId="31" borderId="0" xfId="5" applyFill="1" applyProtection="1">
      <protection locked="0"/>
    </xf>
    <xf numFmtId="0" fontId="0" fillId="31" borderId="0" xfId="0" applyFont="1" applyFill="1" applyProtection="1">
      <protection locked="0"/>
    </xf>
    <xf numFmtId="0" fontId="0" fillId="31" borderId="0" xfId="0" applyFill="1"/>
    <xf numFmtId="9" fontId="0" fillId="31" borderId="2" xfId="1" applyFont="1" applyFill="1" applyBorder="1" applyAlignment="1" applyProtection="1">
      <alignment horizontal="center"/>
      <protection locked="0"/>
    </xf>
    <xf numFmtId="9" fontId="0" fillId="31" borderId="2" xfId="1" applyNumberFormat="1" applyFont="1" applyFill="1" applyBorder="1" applyAlignment="1" applyProtection="1">
      <alignment horizontal="center"/>
      <protection locked="0"/>
    </xf>
    <xf numFmtId="0" fontId="0" fillId="31" borderId="2" xfId="0" applyFill="1" applyBorder="1" applyAlignment="1" applyProtection="1">
      <alignment horizontal="center" vertical="center"/>
      <protection locked="0"/>
    </xf>
    <xf numFmtId="0" fontId="0" fillId="31" borderId="2" xfId="0" applyFill="1" applyBorder="1" applyAlignment="1" applyProtection="1">
      <alignment horizontal="center" vertical="center" wrapText="1"/>
      <protection locked="0"/>
    </xf>
    <xf numFmtId="0" fontId="0" fillId="31" borderId="2" xfId="1" applyNumberFormat="1" applyFont="1" applyFill="1" applyBorder="1" applyAlignment="1" applyProtection="1">
      <alignment horizontal="center" vertical="center" wrapText="1"/>
      <protection locked="0"/>
    </xf>
    <xf numFmtId="0" fontId="86" fillId="31" borderId="2" xfId="0" applyFont="1" applyFill="1" applyBorder="1" applyAlignment="1">
      <alignment horizontal="left" vertical="center"/>
    </xf>
    <xf numFmtId="0" fontId="0" fillId="31" borderId="2" xfId="0" applyFill="1" applyBorder="1" applyAlignment="1" applyProtection="1">
      <alignment horizontal="justify" vertical="center" wrapText="1"/>
      <protection locked="0"/>
    </xf>
    <xf numFmtId="9" fontId="0" fillId="31" borderId="2" xfId="1" applyFont="1" applyFill="1" applyBorder="1" applyAlignment="1" applyProtection="1">
      <alignment horizontal="center" vertical="center" wrapText="1"/>
      <protection locked="0"/>
    </xf>
    <xf numFmtId="0" fontId="0" fillId="31" borderId="2" xfId="1" applyNumberFormat="1" applyFont="1" applyFill="1" applyBorder="1" applyAlignment="1" applyProtection="1">
      <alignment horizontal="left" vertical="top"/>
      <protection locked="0"/>
    </xf>
    <xf numFmtId="0" fontId="0" fillId="31" borderId="2" xfId="1" applyNumberFormat="1" applyFont="1" applyFill="1" applyBorder="1" applyAlignment="1" applyProtection="1">
      <alignment horizontal="center" vertical="top" wrapText="1"/>
      <protection locked="0"/>
    </xf>
    <xf numFmtId="0" fontId="86" fillId="31" borderId="0" xfId="0" applyFont="1" applyFill="1" applyAlignment="1">
      <alignment horizontal="left" vertical="center"/>
    </xf>
    <xf numFmtId="9" fontId="0" fillId="31" borderId="2" xfId="2" applyNumberFormat="1" applyFont="1" applyFill="1" applyBorder="1" applyAlignment="1" applyProtection="1">
      <alignment horizontal="center" vertical="center"/>
      <protection locked="0"/>
    </xf>
    <xf numFmtId="0" fontId="0" fillId="31" borderId="2" xfId="0" applyFill="1" applyBorder="1" applyAlignment="1" applyProtection="1">
      <protection locked="0"/>
    </xf>
    <xf numFmtId="0" fontId="0" fillId="31" borderId="0" xfId="0" applyFill="1" applyBorder="1" applyProtection="1">
      <protection locked="0"/>
    </xf>
    <xf numFmtId="0" fontId="0" fillId="31" borderId="0" xfId="0" applyFill="1" applyAlignment="1">
      <alignment wrapText="1"/>
    </xf>
    <xf numFmtId="0" fontId="0" fillId="31" borderId="2" xfId="1" applyNumberFormat="1" applyFont="1" applyFill="1" applyBorder="1" applyAlignment="1" applyProtection="1">
      <alignment horizontal="left"/>
      <protection locked="0"/>
    </xf>
    <xf numFmtId="0" fontId="0" fillId="31" borderId="2" xfId="1" applyNumberFormat="1" applyFont="1" applyFill="1" applyBorder="1" applyAlignment="1" applyProtection="1">
      <alignment horizontal="left" wrapText="1"/>
      <protection locked="0"/>
    </xf>
    <xf numFmtId="164" fontId="0" fillId="31" borderId="2" xfId="1" applyNumberFormat="1" applyFont="1" applyFill="1" applyBorder="1" applyAlignment="1" applyProtection="1">
      <alignment horizontal="center"/>
      <protection locked="0"/>
    </xf>
    <xf numFmtId="9" fontId="0" fillId="31" borderId="2" xfId="2" applyNumberFormat="1" applyFont="1" applyFill="1" applyBorder="1" applyAlignment="1" applyProtection="1">
      <alignment horizontal="center" vertical="center" wrapText="1"/>
      <protection locked="0"/>
    </xf>
    <xf numFmtId="0" fontId="13" fillId="31" borderId="2" xfId="0" applyFont="1" applyFill="1" applyBorder="1" applyAlignment="1" applyProtection="1">
      <alignment horizontal="left" vertical="center" wrapText="1"/>
      <protection locked="0"/>
    </xf>
    <xf numFmtId="0" fontId="0" fillId="31" borderId="2" xfId="0" applyFont="1" applyFill="1" applyBorder="1" applyAlignment="1" applyProtection="1">
      <alignment horizontal="center" vertical="center" wrapText="1"/>
      <protection locked="0"/>
    </xf>
    <xf numFmtId="0" fontId="0" fillId="31" borderId="0" xfId="0" applyFont="1" applyFill="1" applyAlignment="1" applyProtection="1">
      <alignment vertical="center" wrapText="1"/>
      <protection locked="0"/>
    </xf>
    <xf numFmtId="0" fontId="0" fillId="31" borderId="0" xfId="0" applyFill="1" applyAlignment="1" applyProtection="1">
      <alignment vertical="center" wrapText="1"/>
      <protection locked="0"/>
    </xf>
    <xf numFmtId="0" fontId="0" fillId="31" borderId="0" xfId="0" applyFill="1" applyAlignment="1">
      <alignment vertical="center" wrapText="1"/>
    </xf>
    <xf numFmtId="0" fontId="0" fillId="31" borderId="2" xfId="0" applyFill="1" applyBorder="1" applyAlignment="1" applyProtection="1">
      <alignment horizontal="center"/>
      <protection locked="0"/>
    </xf>
    <xf numFmtId="0" fontId="0" fillId="31" borderId="0" xfId="0" applyFont="1" applyFill="1"/>
    <xf numFmtId="0" fontId="0" fillId="31" borderId="48" xfId="0" applyFill="1" applyBorder="1" applyProtection="1">
      <protection locked="0"/>
    </xf>
    <xf numFmtId="0" fontId="0" fillId="31" borderId="2" xfId="0" applyFill="1" applyBorder="1" applyAlignment="1" applyProtection="1">
      <alignment vertical="top" wrapText="1"/>
      <protection locked="0"/>
    </xf>
    <xf numFmtId="9" fontId="0" fillId="31" borderId="2" xfId="1" applyFont="1" applyFill="1" applyBorder="1" applyAlignment="1" applyProtection="1">
      <alignment wrapText="1"/>
      <protection locked="0"/>
    </xf>
    <xf numFmtId="9" fontId="0" fillId="31" borderId="2" xfId="0" applyNumberFormat="1" applyFill="1" applyBorder="1" applyAlignment="1" applyProtection="1">
      <alignment vertical="center" wrapText="1"/>
      <protection locked="0"/>
    </xf>
    <xf numFmtId="0" fontId="0" fillId="31" borderId="48" xfId="0" applyFont="1" applyFill="1" applyBorder="1" applyProtection="1">
      <protection locked="0"/>
    </xf>
    <xf numFmtId="0" fontId="0" fillId="31" borderId="0" xfId="0" applyFill="1" applyBorder="1" applyAlignment="1">
      <alignment vertical="center" wrapText="1"/>
    </xf>
    <xf numFmtId="165" fontId="0" fillId="31" borderId="2" xfId="2" applyNumberFormat="1" applyFont="1" applyFill="1" applyBorder="1" applyAlignment="1" applyProtection="1">
      <alignment horizontal="center" vertical="center"/>
      <protection locked="0"/>
    </xf>
    <xf numFmtId="0" fontId="0" fillId="31" borderId="2" xfId="1" applyNumberFormat="1" applyFont="1" applyFill="1" applyBorder="1" applyAlignment="1" applyProtection="1">
      <alignment horizontal="left" vertical="center" wrapText="1"/>
      <protection locked="0"/>
    </xf>
    <xf numFmtId="0" fontId="0" fillId="31" borderId="0" xfId="0" applyFont="1" applyFill="1" applyBorder="1" applyAlignment="1" applyProtection="1">
      <alignment vertical="center"/>
      <protection locked="0"/>
    </xf>
    <xf numFmtId="0" fontId="0" fillId="31" borderId="0" xfId="0" applyFill="1" applyAlignment="1" applyProtection="1">
      <alignment vertical="center"/>
      <protection locked="0"/>
    </xf>
    <xf numFmtId="0" fontId="0" fillId="31" borderId="0" xfId="0" applyFont="1" applyFill="1" applyBorder="1" applyProtection="1">
      <protection locked="0"/>
    </xf>
    <xf numFmtId="0" fontId="0" fillId="31" borderId="2" xfId="0" applyFont="1" applyFill="1" applyBorder="1" applyAlignment="1" applyProtection="1">
      <alignment horizontal="left" vertical="center" wrapText="1"/>
      <protection locked="0"/>
    </xf>
    <xf numFmtId="9" fontId="0" fillId="31" borderId="2" xfId="0" applyNumberFormat="1" applyFill="1" applyBorder="1" applyAlignment="1" applyProtection="1">
      <alignment horizontal="center" wrapText="1"/>
      <protection locked="0"/>
    </xf>
    <xf numFmtId="0" fontId="0" fillId="31" borderId="0" xfId="0" applyFill="1" applyAlignment="1" applyProtection="1">
      <alignment wrapText="1"/>
      <protection locked="0"/>
    </xf>
    <xf numFmtId="0" fontId="0" fillId="31" borderId="0" xfId="0" applyFont="1" applyFill="1" applyAlignment="1">
      <alignment wrapText="1"/>
    </xf>
    <xf numFmtId="0" fontId="0" fillId="31" borderId="2" xfId="0" applyFill="1" applyBorder="1" applyAlignment="1" applyProtection="1">
      <alignment horizontal="center" wrapText="1"/>
      <protection locked="0"/>
    </xf>
    <xf numFmtId="9" fontId="0" fillId="31" borderId="2" xfId="0" applyNumberFormat="1" applyFill="1" applyBorder="1" applyAlignment="1" applyProtection="1">
      <alignment wrapText="1"/>
      <protection locked="0"/>
    </xf>
    <xf numFmtId="0" fontId="0" fillId="31" borderId="0" xfId="0" applyFont="1" applyFill="1" applyAlignment="1" applyProtection="1">
      <alignment wrapText="1"/>
      <protection locked="0"/>
    </xf>
    <xf numFmtId="0" fontId="0" fillId="31" borderId="2" xfId="0" applyFont="1" applyFill="1" applyBorder="1" applyAlignment="1" applyProtection="1">
      <alignment vertical="center"/>
      <protection locked="0"/>
    </xf>
    <xf numFmtId="1" fontId="0" fillId="31" borderId="2" xfId="2" applyNumberFormat="1" applyFont="1" applyFill="1" applyBorder="1" applyAlignment="1" applyProtection="1">
      <alignment horizontal="center" vertical="center"/>
      <protection locked="0"/>
    </xf>
    <xf numFmtId="0" fontId="0" fillId="31" borderId="0" xfId="0" applyFont="1" applyFill="1" applyAlignment="1" applyProtection="1">
      <alignment vertical="center"/>
      <protection locked="0"/>
    </xf>
    <xf numFmtId="0" fontId="0" fillId="31" borderId="0" xfId="0" applyFont="1" applyFill="1" applyAlignment="1">
      <alignment vertical="center"/>
    </xf>
    <xf numFmtId="0" fontId="0" fillId="31" borderId="0" xfId="0" applyFill="1" applyAlignment="1">
      <alignment vertical="center"/>
    </xf>
    <xf numFmtId="9" fontId="0" fillId="31" borderId="2" xfId="0" applyNumberFormat="1" applyFill="1" applyBorder="1" applyAlignment="1" applyProtection="1">
      <alignment vertical="center"/>
      <protection locked="0"/>
    </xf>
    <xf numFmtId="0" fontId="0" fillId="31" borderId="2" xfId="1" applyNumberFormat="1" applyFont="1" applyFill="1" applyBorder="1" applyProtection="1">
      <protection locked="0"/>
    </xf>
    <xf numFmtId="0" fontId="0" fillId="31" borderId="2" xfId="0" applyFill="1" applyBorder="1" applyAlignment="1">
      <alignment vertical="center"/>
    </xf>
    <xf numFmtId="167" fontId="0" fillId="31" borderId="2" xfId="0" applyNumberFormat="1" applyFill="1" applyBorder="1" applyAlignment="1" applyProtection="1">
      <alignment horizontal="center" vertical="center"/>
      <protection locked="0"/>
    </xf>
    <xf numFmtId="0" fontId="0" fillId="31" borderId="2" xfId="0" applyNumberFormat="1" applyFill="1" applyBorder="1" applyAlignment="1" applyProtection="1">
      <alignment horizontal="center"/>
      <protection locked="0"/>
    </xf>
    <xf numFmtId="0" fontId="0" fillId="31" borderId="0" xfId="0" applyFill="1" applyAlignment="1" applyProtection="1">
      <alignment horizontal="left"/>
      <protection locked="0"/>
    </xf>
    <xf numFmtId="9" fontId="0" fillId="31" borderId="47" xfId="0" applyNumberFormat="1" applyFill="1" applyBorder="1" applyAlignment="1" applyProtection="1">
      <alignment vertical="center"/>
      <protection locked="0"/>
    </xf>
    <xf numFmtId="9" fontId="0" fillId="31" borderId="47" xfId="1" applyFont="1" applyFill="1" applyBorder="1" applyAlignment="1" applyProtection="1">
      <alignment horizontal="center" vertical="center" wrapText="1"/>
      <protection locked="0"/>
    </xf>
    <xf numFmtId="9" fontId="0" fillId="31" borderId="47" xfId="1" applyFont="1" applyFill="1" applyBorder="1" applyAlignment="1" applyProtection="1">
      <alignment horizontal="center" vertical="center"/>
      <protection locked="0"/>
    </xf>
    <xf numFmtId="0" fontId="0" fillId="31" borderId="0" xfId="0" applyFill="1" applyBorder="1" applyAlignment="1" applyProtection="1">
      <alignment vertical="center"/>
      <protection locked="0"/>
    </xf>
    <xf numFmtId="0" fontId="8" fillId="2" borderId="2" xfId="3" applyFont="1" applyFill="1" applyBorder="1" applyAlignment="1">
      <alignment vertical="center"/>
    </xf>
    <xf numFmtId="0" fontId="0" fillId="2" borderId="2" xfId="0" applyFill="1" applyBorder="1" applyAlignment="1" applyProtection="1">
      <alignment horizontal="justify" vertical="center"/>
      <protection locked="0"/>
    </xf>
    <xf numFmtId="0" fontId="0" fillId="2" borderId="2" xfId="0" applyFont="1" applyFill="1" applyBorder="1" applyAlignment="1" applyProtection="1">
      <alignment vertical="center"/>
      <protection locked="0"/>
    </xf>
    <xf numFmtId="0" fontId="0" fillId="2" borderId="2" xfId="0" applyFill="1" applyBorder="1" applyAlignment="1" applyProtection="1">
      <alignment vertical="center"/>
      <protection locked="0"/>
    </xf>
    <xf numFmtId="0" fontId="0" fillId="2" borderId="2" xfId="0" applyFont="1" applyFill="1" applyBorder="1" applyAlignment="1" applyProtection="1">
      <alignment horizontal="left" vertical="center"/>
      <protection locked="0"/>
    </xf>
    <xf numFmtId="9" fontId="0" fillId="2" borderId="2" xfId="0" applyNumberFormat="1" applyFill="1" applyBorder="1" applyAlignment="1" applyProtection="1">
      <alignment vertical="center"/>
      <protection locked="0"/>
    </xf>
    <xf numFmtId="9" fontId="0" fillId="2" borderId="2" xfId="1" applyFont="1" applyFill="1" applyBorder="1" applyAlignment="1" applyProtection="1">
      <alignment horizontal="center" vertical="center"/>
      <protection locked="0"/>
    </xf>
    <xf numFmtId="9" fontId="0" fillId="2" borderId="2" xfId="1" applyFont="1" applyFill="1" applyBorder="1" applyAlignment="1" applyProtection="1">
      <alignment vertical="center"/>
      <protection locked="0"/>
    </xf>
    <xf numFmtId="9" fontId="0" fillId="2" borderId="2" xfId="1" applyFont="1" applyFill="1" applyBorder="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Border="1" applyAlignment="1" applyProtection="1">
      <alignment vertical="center"/>
      <protection locked="0"/>
    </xf>
    <xf numFmtId="0" fontId="0" fillId="2" borderId="0" xfId="0" applyFill="1" applyBorder="1" applyAlignment="1" applyProtection="1">
      <alignment vertical="center" wrapText="1"/>
      <protection locked="0"/>
    </xf>
    <xf numFmtId="0" fontId="0" fillId="2" borderId="0" xfId="0" applyFill="1" applyAlignment="1">
      <alignment vertical="center"/>
    </xf>
    <xf numFmtId="1" fontId="72" fillId="0" borderId="43" xfId="1" applyNumberFormat="1" applyFont="1" applyBorder="1" applyAlignment="1">
      <alignment horizontal="center" vertical="center"/>
    </xf>
    <xf numFmtId="1" fontId="70" fillId="0" borderId="44" xfId="1" applyNumberFormat="1" applyFont="1" applyBorder="1" applyAlignment="1">
      <alignment horizontal="center" vertical="center"/>
    </xf>
    <xf numFmtId="0" fontId="3" fillId="3" borderId="32" xfId="0" applyFont="1" applyFill="1" applyBorder="1" applyAlignment="1">
      <alignment horizontal="center" vertical="center" wrapText="1"/>
    </xf>
    <xf numFmtId="0" fontId="0" fillId="0" borderId="0" xfId="0" applyBorder="1" applyAlignment="1" applyProtection="1">
      <protection hidden="1"/>
    </xf>
    <xf numFmtId="0" fontId="0" fillId="0" borderId="0" xfId="0" applyBorder="1" applyProtection="1">
      <protection hidden="1"/>
    </xf>
    <xf numFmtId="0" fontId="0" fillId="0" borderId="0" xfId="0" applyBorder="1" applyAlignment="1" applyProtection="1">
      <protection locked="0" hidden="1"/>
    </xf>
    <xf numFmtId="0" fontId="0" fillId="0" borderId="0" xfId="0" applyBorder="1" applyProtection="1">
      <protection locked="0"/>
    </xf>
    <xf numFmtId="0" fontId="0" fillId="0" borderId="0" xfId="0" applyBorder="1" applyProtection="1">
      <protection locked="0" hidden="1"/>
    </xf>
    <xf numFmtId="0" fontId="0" fillId="0" borderId="0" xfId="0" applyBorder="1" applyAlignment="1" applyProtection="1">
      <protection locked="0"/>
    </xf>
    <xf numFmtId="0" fontId="13" fillId="0" borderId="0" xfId="0" applyFont="1" applyBorder="1" applyAlignment="1">
      <alignment horizontal="center"/>
    </xf>
    <xf numFmtId="0" fontId="13" fillId="0" borderId="0" xfId="0" applyFont="1" applyBorder="1" applyAlignment="1" applyProtection="1">
      <alignment horizontal="center"/>
      <protection locked="0"/>
    </xf>
    <xf numFmtId="9" fontId="0" fillId="0" borderId="0" xfId="1" applyFont="1" applyBorder="1"/>
    <xf numFmtId="0" fontId="0" fillId="0" borderId="0" xfId="0" applyBorder="1" applyAlignment="1" applyProtection="1">
      <alignment wrapText="1"/>
      <protection locked="0"/>
    </xf>
    <xf numFmtId="0" fontId="0" fillId="0" borderId="0" xfId="0" applyBorder="1" applyAlignment="1">
      <alignment vertical="center"/>
    </xf>
    <xf numFmtId="9" fontId="0" fillId="0" borderId="0" xfId="1" applyFont="1" applyBorder="1" applyAlignment="1">
      <alignment vertical="center"/>
    </xf>
    <xf numFmtId="0" fontId="0" fillId="0" borderId="0" xfId="0" applyBorder="1" applyAlignment="1" applyProtection="1">
      <alignment vertical="center"/>
      <protection locked="0"/>
    </xf>
    <xf numFmtId="9" fontId="0" fillId="0" borderId="0" xfId="0" applyNumberFormat="1" applyBorder="1"/>
    <xf numFmtId="9" fontId="0" fillId="0" borderId="0" xfId="1" applyNumberFormat="1" applyFont="1" applyBorder="1" applyProtection="1">
      <protection locked="0"/>
    </xf>
    <xf numFmtId="0" fontId="0" fillId="0" borderId="0" xfId="0" applyBorder="1" applyAlignment="1">
      <alignment horizontal="left"/>
    </xf>
    <xf numFmtId="9" fontId="13" fillId="0" borderId="0" xfId="1" applyFont="1" applyBorder="1" applyAlignment="1">
      <alignment horizontal="center"/>
    </xf>
    <xf numFmtId="0" fontId="22" fillId="0" borderId="0" xfId="0" applyFont="1" applyBorder="1" applyAlignment="1" applyProtection="1">
      <alignment horizontal="center"/>
      <protection hidden="1"/>
    </xf>
    <xf numFmtId="9" fontId="29" fillId="0" borderId="0" xfId="1" applyFont="1" applyBorder="1" applyAlignment="1" applyProtection="1">
      <alignment horizontal="center" vertical="center"/>
      <protection hidden="1"/>
    </xf>
    <xf numFmtId="0" fontId="29" fillId="0" borderId="0" xfId="0" applyFont="1" applyBorder="1" applyAlignment="1" applyProtection="1">
      <alignment horizontal="center"/>
      <protection hidden="1"/>
    </xf>
    <xf numFmtId="0" fontId="0" fillId="0" borderId="0" xfId="0" applyAlignment="1">
      <alignment horizontal="center"/>
    </xf>
    <xf numFmtId="9" fontId="0" fillId="2" borderId="2" xfId="0" applyNumberFormat="1" applyFill="1" applyBorder="1" applyAlignment="1" applyProtection="1">
      <alignment horizontal="center" vertical="center"/>
      <protection locked="0"/>
    </xf>
    <xf numFmtId="41" fontId="72" fillId="0" borderId="43" xfId="2" applyFont="1" applyBorder="1" applyAlignment="1">
      <alignment horizontal="center" vertical="center"/>
    </xf>
    <xf numFmtId="41" fontId="70" fillId="0" borderId="44" xfId="2" applyFont="1" applyBorder="1" applyAlignment="1">
      <alignment horizontal="center" vertical="center"/>
    </xf>
    <xf numFmtId="0" fontId="0" fillId="29" borderId="0" xfId="0" applyFill="1" applyBorder="1" applyAlignment="1" applyProtection="1">
      <protection locked="0"/>
    </xf>
    <xf numFmtId="0" fontId="0" fillId="29" borderId="0" xfId="0" applyFill="1" applyBorder="1" applyAlignment="1" applyProtection="1">
      <protection hidden="1"/>
    </xf>
    <xf numFmtId="0" fontId="0" fillId="29" borderId="0" xfId="0" applyFill="1" applyBorder="1" applyAlignment="1" applyProtection="1">
      <alignment horizontal="left"/>
      <protection hidden="1"/>
    </xf>
    <xf numFmtId="0" fontId="0" fillId="29" borderId="0" xfId="0" applyFill="1" applyBorder="1" applyAlignment="1" applyProtection="1">
      <protection locked="0" hidden="1"/>
    </xf>
    <xf numFmtId="0" fontId="0" fillId="29" borderId="0" xfId="0" applyFill="1" applyBorder="1" applyAlignment="1" applyProtection="1">
      <alignment horizontal="left"/>
      <protection locked="0" hidden="1"/>
    </xf>
    <xf numFmtId="0" fontId="0" fillId="29" borderId="0" xfId="0" applyFill="1" applyBorder="1" applyProtection="1">
      <protection locked="0"/>
    </xf>
    <xf numFmtId="0" fontId="0" fillId="29" borderId="0" xfId="0" applyFill="1" applyBorder="1" applyAlignment="1" applyProtection="1">
      <alignment horizontal="left"/>
      <protection locked="0"/>
    </xf>
    <xf numFmtId="0" fontId="0" fillId="32" borderId="0" xfId="0" applyFill="1" applyBorder="1" applyProtection="1">
      <protection hidden="1"/>
    </xf>
    <xf numFmtId="0" fontId="0" fillId="32" borderId="0" xfId="0" applyFill="1" applyBorder="1" applyProtection="1">
      <protection locked="0" hidden="1"/>
    </xf>
    <xf numFmtId="0" fontId="0" fillId="32" borderId="0" xfId="0" applyFill="1" applyBorder="1" applyProtection="1">
      <protection locked="0"/>
    </xf>
    <xf numFmtId="0" fontId="0" fillId="32" borderId="0" xfId="0" applyFill="1" applyBorder="1" applyAlignment="1" applyProtection="1">
      <alignment wrapText="1"/>
      <protection locked="0"/>
    </xf>
    <xf numFmtId="0" fontId="0" fillId="32" borderId="0" xfId="0" applyFill="1" applyBorder="1" applyAlignment="1" applyProtection="1">
      <alignment vertical="center"/>
      <protection locked="0"/>
    </xf>
    <xf numFmtId="9" fontId="0" fillId="32" borderId="0" xfId="1" applyNumberFormat="1" applyFont="1" applyFill="1" applyBorder="1" applyProtection="1">
      <protection locked="0"/>
    </xf>
    <xf numFmtId="0" fontId="0" fillId="32" borderId="0" xfId="0" applyFill="1" applyBorder="1"/>
    <xf numFmtId="0" fontId="0" fillId="0" borderId="2" xfId="0" applyBorder="1" applyAlignment="1">
      <alignment horizontal="center" vertical="center" wrapText="1"/>
    </xf>
    <xf numFmtId="0" fontId="0" fillId="0" borderId="2" xfId="0" applyNumberFormat="1" applyBorder="1"/>
    <xf numFmtId="0" fontId="0" fillId="0" borderId="119" xfId="0" applyBorder="1" applyAlignment="1">
      <alignment horizontal="center" vertical="center" wrapText="1"/>
    </xf>
    <xf numFmtId="0" fontId="0" fillId="0" borderId="119" xfId="0" applyNumberFormat="1" applyBorder="1"/>
    <xf numFmtId="0" fontId="0" fillId="0" borderId="120" xfId="0" applyNumberFormat="1" applyBorder="1"/>
    <xf numFmtId="0" fontId="0" fillId="0" borderId="122" xfId="0" applyBorder="1" applyAlignment="1">
      <alignment horizontal="center" vertical="center" wrapText="1"/>
    </xf>
    <xf numFmtId="0" fontId="0" fillId="0" borderId="122" xfId="0" applyNumberFormat="1" applyBorder="1"/>
    <xf numFmtId="0" fontId="0" fillId="0" borderId="123" xfId="0" applyNumberFormat="1" applyBorder="1"/>
    <xf numFmtId="0" fontId="0" fillId="0" borderId="125" xfId="0" applyBorder="1" applyAlignment="1">
      <alignment horizontal="center" vertical="center" wrapText="1"/>
    </xf>
    <xf numFmtId="0" fontId="0" fillId="0" borderId="125" xfId="0" applyNumberFormat="1" applyBorder="1"/>
    <xf numFmtId="0" fontId="0" fillId="0" borderId="64" xfId="0" applyNumberFormat="1" applyBorder="1"/>
    <xf numFmtId="0" fontId="0" fillId="0" borderId="127" xfId="0" applyBorder="1" applyAlignment="1">
      <alignment horizontal="center" vertical="center" wrapText="1"/>
    </xf>
    <xf numFmtId="0" fontId="0" fillId="0" borderId="127" xfId="0" applyNumberFormat="1" applyBorder="1"/>
    <xf numFmtId="0" fontId="0" fillId="0" borderId="128" xfId="0" applyNumberFormat="1" applyBorder="1"/>
    <xf numFmtId="0" fontId="0" fillId="0" borderId="116" xfId="0" applyBorder="1" applyAlignment="1">
      <alignment horizontal="center" vertical="center" wrapText="1"/>
    </xf>
    <xf numFmtId="0" fontId="0" fillId="0" borderId="129" xfId="0" applyBorder="1" applyAlignment="1">
      <alignment horizontal="center" vertical="center" wrapText="1"/>
    </xf>
    <xf numFmtId="0" fontId="0" fillId="0" borderId="129" xfId="0" applyNumberFormat="1" applyBorder="1"/>
    <xf numFmtId="0" fontId="0" fillId="0" borderId="130" xfId="0" applyNumberFormat="1" applyBorder="1"/>
    <xf numFmtId="0" fontId="0" fillId="19" borderId="0" xfId="0" applyFill="1" applyBorder="1" applyAlignment="1" applyProtection="1">
      <protection locked="0"/>
    </xf>
    <xf numFmtId="0" fontId="2" fillId="2" borderId="0" xfId="0" applyFont="1" applyFill="1" applyAlignment="1">
      <alignment horizontal="center"/>
    </xf>
    <xf numFmtId="0" fontId="2" fillId="2" borderId="3" xfId="0" applyFont="1" applyFill="1" applyBorder="1" applyAlignment="1">
      <alignment horizontal="center"/>
    </xf>
    <xf numFmtId="0" fontId="4" fillId="2" borderId="0" xfId="0" applyFont="1" applyFill="1" applyAlignment="1">
      <alignment horizontal="center"/>
    </xf>
    <xf numFmtId="0" fontId="3" fillId="2" borderId="0" xfId="0" applyFont="1" applyFill="1" applyAlignment="1">
      <alignment horizontal="center"/>
    </xf>
    <xf numFmtId="0" fontId="95" fillId="4" borderId="0" xfId="0" applyFont="1" applyFill="1" applyAlignment="1">
      <alignment horizontal="center" vertical="center"/>
    </xf>
    <xf numFmtId="0" fontId="4" fillId="19" borderId="115" xfId="0" applyFont="1" applyFill="1" applyBorder="1" applyAlignment="1">
      <alignment horizontal="left" vertical="center"/>
    </xf>
    <xf numFmtId="0" fontId="4" fillId="19" borderId="47" xfId="0" applyFont="1" applyFill="1" applyBorder="1" applyAlignment="1">
      <alignment horizontal="left" vertical="center"/>
    </xf>
    <xf numFmtId="0" fontId="33" fillId="2" borderId="2"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protection locked="0"/>
    </xf>
    <xf numFmtId="0" fontId="4" fillId="19" borderId="115" xfId="0" applyFont="1" applyFill="1" applyBorder="1" applyAlignment="1">
      <alignment horizontal="left"/>
    </xf>
    <xf numFmtId="0" fontId="4" fillId="19" borderId="47" xfId="0" applyFont="1" applyFill="1" applyBorder="1" applyAlignment="1">
      <alignment horizontal="left"/>
    </xf>
    <xf numFmtId="0" fontId="4" fillId="19" borderId="52" xfId="0" applyFont="1" applyFill="1" applyBorder="1" applyAlignment="1">
      <alignment horizontal="left"/>
    </xf>
    <xf numFmtId="0" fontId="4" fillId="19" borderId="0" xfId="0" applyFont="1" applyFill="1" applyAlignment="1">
      <alignment horizontal="left" vertical="center"/>
    </xf>
    <xf numFmtId="0" fontId="2" fillId="2" borderId="12" xfId="0" applyFont="1" applyFill="1" applyBorder="1" applyAlignment="1" applyProtection="1">
      <alignment horizontal="justify" vertical="center"/>
      <protection locked="0"/>
    </xf>
    <xf numFmtId="0" fontId="2" fillId="2" borderId="14" xfId="0" applyFont="1" applyFill="1" applyBorder="1" applyAlignment="1" applyProtection="1">
      <alignment horizontal="justify" vertical="center"/>
      <protection locked="0"/>
    </xf>
    <xf numFmtId="0" fontId="2" fillId="2" borderId="8" xfId="0" applyFont="1" applyFill="1" applyBorder="1" applyAlignment="1" applyProtection="1">
      <alignment horizontal="justify" vertical="center"/>
      <protection locked="0"/>
    </xf>
    <xf numFmtId="0" fontId="2" fillId="2" borderId="13" xfId="0" applyFont="1" applyFill="1" applyBorder="1" applyAlignment="1" applyProtection="1">
      <alignment horizontal="justify" vertical="center"/>
      <protection locked="0"/>
    </xf>
    <xf numFmtId="0" fontId="2" fillId="2" borderId="4" xfId="0" applyFont="1" applyFill="1" applyBorder="1" applyAlignment="1" applyProtection="1">
      <alignment horizontal="justify" vertical="center"/>
      <protection locked="0"/>
    </xf>
    <xf numFmtId="0" fontId="2" fillId="2" borderId="51" xfId="0" applyFont="1" applyFill="1" applyBorder="1" applyAlignment="1" applyProtection="1">
      <alignment horizontal="justify" vertical="center"/>
      <protection locked="0"/>
    </xf>
    <xf numFmtId="0" fontId="4" fillId="19" borderId="5" xfId="0" applyFont="1" applyFill="1" applyBorder="1" applyAlignment="1">
      <alignment horizontal="center" vertical="center" wrapText="1"/>
    </xf>
    <xf numFmtId="0" fontId="4" fillId="19" borderId="22" xfId="0" applyFont="1" applyFill="1" applyBorder="1" applyAlignment="1">
      <alignment horizontal="center" vertical="center" wrapText="1"/>
    </xf>
    <xf numFmtId="0" fontId="4" fillId="19" borderId="23" xfId="0" applyFont="1" applyFill="1" applyBorder="1" applyAlignment="1">
      <alignment horizontal="center" vertical="center" wrapText="1"/>
    </xf>
    <xf numFmtId="0" fontId="4" fillId="19" borderId="6" xfId="0" applyFont="1" applyFill="1" applyBorder="1" applyAlignment="1">
      <alignment horizontal="center" vertical="center" wrapText="1"/>
    </xf>
    <xf numFmtId="0" fontId="4" fillId="19" borderId="7" xfId="0" applyFont="1" applyFill="1" applyBorder="1" applyAlignment="1">
      <alignment horizontal="center" vertical="center" wrapText="1"/>
    </xf>
    <xf numFmtId="0" fontId="5" fillId="2" borderId="25" xfId="0" applyFont="1" applyFill="1" applyBorder="1" applyAlignment="1" applyProtection="1">
      <alignment horizontal="center" vertical="center" wrapText="1"/>
      <protection locked="0"/>
    </xf>
    <xf numFmtId="0" fontId="5" fillId="2" borderId="21"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justify" vertical="center" wrapText="1"/>
      <protection locked="0"/>
    </xf>
    <xf numFmtId="0" fontId="5" fillId="2" borderId="25" xfId="0" applyFont="1" applyFill="1" applyBorder="1" applyAlignment="1" applyProtection="1">
      <alignment horizontal="left" vertical="center" wrapText="1"/>
      <protection locked="0"/>
    </xf>
    <xf numFmtId="0" fontId="5" fillId="2" borderId="21"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2" fillId="2" borderId="36" xfId="0" applyFont="1" applyFill="1" applyBorder="1" applyAlignment="1">
      <alignment horizontal="center"/>
    </xf>
    <xf numFmtId="0" fontId="4" fillId="2" borderId="116" xfId="0" applyFont="1" applyFill="1" applyBorder="1" applyAlignment="1">
      <alignment horizontal="left" vertical="center"/>
    </xf>
    <xf numFmtId="0" fontId="4" fillId="2" borderId="53" xfId="0" applyFont="1" applyFill="1" applyBorder="1" applyAlignment="1">
      <alignment horizontal="left" vertical="center"/>
    </xf>
    <xf numFmtId="9" fontId="33" fillId="2" borderId="54" xfId="0" applyNumberFormat="1" applyFont="1" applyFill="1" applyBorder="1" applyAlignment="1" applyProtection="1">
      <alignment horizontal="center" vertical="center"/>
      <protection locked="0"/>
    </xf>
    <xf numFmtId="9" fontId="33" fillId="2" borderId="55" xfId="0" applyNumberFormat="1" applyFont="1" applyFill="1" applyBorder="1" applyAlignment="1" applyProtection="1">
      <alignment horizontal="center" vertical="center"/>
      <protection locked="0"/>
    </xf>
    <xf numFmtId="0" fontId="33" fillId="2" borderId="38" xfId="0" applyFont="1" applyFill="1" applyBorder="1" applyAlignment="1">
      <alignment horizontal="center" vertical="center"/>
    </xf>
    <xf numFmtId="0" fontId="33" fillId="2" borderId="0" xfId="0" applyFont="1" applyFill="1" applyAlignment="1">
      <alignment horizontal="center" vertical="center"/>
    </xf>
    <xf numFmtId="0" fontId="33" fillId="2" borderId="3" xfId="0" applyFont="1" applyFill="1" applyBorder="1" applyAlignment="1">
      <alignment horizontal="center" vertical="center"/>
    </xf>
    <xf numFmtId="0" fontId="4" fillId="2" borderId="54" xfId="0" applyFont="1" applyFill="1" applyBorder="1" applyAlignment="1">
      <alignment horizontal="left" vertical="center" wrapText="1"/>
    </xf>
    <xf numFmtId="0" fontId="4" fillId="2" borderId="56" xfId="0" applyFont="1" applyFill="1" applyBorder="1" applyAlignment="1">
      <alignment horizontal="left" vertical="center" wrapText="1"/>
    </xf>
    <xf numFmtId="0" fontId="4" fillId="2" borderId="57" xfId="0" applyFont="1" applyFill="1" applyBorder="1" applyAlignment="1">
      <alignment horizontal="left" vertical="center" wrapText="1"/>
    </xf>
    <xf numFmtId="0" fontId="2" fillId="2" borderId="53" xfId="0" applyFont="1" applyFill="1" applyBorder="1" applyAlignment="1" applyProtection="1">
      <alignment horizontal="center" vertical="center" wrapText="1"/>
      <protection locked="0"/>
    </xf>
    <xf numFmtId="0" fontId="2" fillId="2" borderId="56" xfId="0" applyFont="1" applyFill="1" applyBorder="1" applyAlignment="1" applyProtection="1">
      <alignment horizontal="center" vertical="center" wrapText="1"/>
      <protection locked="0"/>
    </xf>
    <xf numFmtId="0" fontId="2" fillId="2" borderId="55" xfId="0" applyFont="1" applyFill="1" applyBorder="1" applyAlignment="1" applyProtection="1">
      <alignment horizontal="center" vertical="center" wrapText="1"/>
      <protection locked="0"/>
    </xf>
    <xf numFmtId="0" fontId="5" fillId="2" borderId="2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8" xfId="0" applyFont="1" applyFill="1" applyBorder="1" applyAlignment="1" applyProtection="1">
      <alignment horizontal="center" vertical="center" wrapText="1"/>
      <protection locked="0"/>
    </xf>
    <xf numFmtId="0" fontId="5" fillId="2" borderId="29"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9" xfId="0" applyFont="1" applyFill="1" applyBorder="1" applyAlignment="1" applyProtection="1">
      <alignment horizontal="center" vertical="center" wrapText="1"/>
      <protection locked="0"/>
    </xf>
    <xf numFmtId="0" fontId="4" fillId="2" borderId="14" xfId="0" applyFont="1" applyFill="1" applyBorder="1" applyAlignment="1">
      <alignment horizontal="center"/>
    </xf>
    <xf numFmtId="0" fontId="0" fillId="0" borderId="0" xfId="0" applyAlignment="1">
      <alignment horizontal="center"/>
    </xf>
    <xf numFmtId="0" fontId="90" fillId="0" borderId="5" xfId="6" applyFont="1" applyBorder="1" applyAlignment="1">
      <alignment horizontal="center" vertical="top" wrapText="1"/>
    </xf>
    <xf numFmtId="0" fontId="90" fillId="0" borderId="6" xfId="6" applyFont="1" applyBorder="1" applyAlignment="1">
      <alignment horizontal="center" vertical="top" wrapText="1"/>
    </xf>
    <xf numFmtId="0" fontId="90" fillId="0" borderId="7" xfId="6" applyFont="1" applyBorder="1" applyAlignment="1">
      <alignment horizontal="center" vertical="top" wrapText="1"/>
    </xf>
    <xf numFmtId="0" fontId="91" fillId="2" borderId="58" xfId="0" applyFont="1" applyFill="1" applyBorder="1" applyAlignment="1" applyProtection="1">
      <alignment horizontal="center" vertical="center" wrapText="1"/>
      <protection locked="0"/>
    </xf>
    <xf numFmtId="0" fontId="91" fillId="2" borderId="10" xfId="0" applyFont="1" applyFill="1" applyBorder="1" applyAlignment="1" applyProtection="1">
      <alignment horizontal="center" vertical="center" wrapText="1"/>
      <protection locked="0"/>
    </xf>
    <xf numFmtId="0" fontId="91" fillId="2" borderId="11" xfId="0" applyFont="1" applyFill="1" applyBorder="1" applyAlignment="1" applyProtection="1">
      <alignment horizontal="center" vertical="center" wrapText="1"/>
      <protection locked="0"/>
    </xf>
    <xf numFmtId="0" fontId="4" fillId="19" borderId="1" xfId="0" applyFont="1" applyFill="1" applyBorder="1" applyAlignment="1">
      <alignment horizontal="center" vertical="center"/>
    </xf>
    <xf numFmtId="0" fontId="14" fillId="2" borderId="36" xfId="0" applyFont="1" applyFill="1" applyBorder="1" applyAlignment="1">
      <alignment horizontal="center" vertical="center" wrapText="1"/>
    </xf>
    <xf numFmtId="0" fontId="4" fillId="18" borderId="0" xfId="0" applyFont="1" applyFill="1" applyAlignment="1">
      <alignment horizontal="center"/>
    </xf>
    <xf numFmtId="0" fontId="93" fillId="19" borderId="0" xfId="0" applyFont="1" applyFill="1" applyAlignment="1">
      <alignment horizontal="center"/>
    </xf>
    <xf numFmtId="0" fontId="13" fillId="7" borderId="0" xfId="0" applyFont="1" applyFill="1" applyBorder="1" applyAlignment="1" applyProtection="1">
      <alignment horizontal="center"/>
    </xf>
    <xf numFmtId="0" fontId="30" fillId="7" borderId="0" xfId="0" applyFont="1" applyFill="1" applyBorder="1" applyAlignment="1" applyProtection="1">
      <alignment horizontal="center" vertical="center"/>
    </xf>
    <xf numFmtId="0" fontId="34" fillId="2" borderId="54"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protection locked="0"/>
    </xf>
    <xf numFmtId="0" fontId="34" fillId="2" borderId="55" xfId="0" applyFont="1" applyFill="1" applyBorder="1" applyAlignment="1" applyProtection="1">
      <alignment horizontal="center" vertical="center" wrapText="1"/>
      <protection locked="0"/>
    </xf>
    <xf numFmtId="0" fontId="34" fillId="2" borderId="58" xfId="0" applyFont="1" applyFill="1" applyBorder="1" applyAlignment="1" applyProtection="1">
      <alignment horizontal="center" vertical="center" wrapText="1"/>
      <protection locked="0"/>
    </xf>
    <xf numFmtId="0" fontId="34" fillId="2" borderId="10" xfId="0" applyFont="1" applyFill="1" applyBorder="1" applyAlignment="1" applyProtection="1">
      <alignment horizontal="center" vertical="center" wrapText="1"/>
      <protection locked="0"/>
    </xf>
    <xf numFmtId="0" fontId="34" fillId="2" borderId="11" xfId="0" applyFont="1" applyFill="1" applyBorder="1" applyAlignment="1" applyProtection="1">
      <alignment horizontal="center" vertical="center" wrapText="1"/>
      <protection locked="0"/>
    </xf>
    <xf numFmtId="0" fontId="4" fillId="7" borderId="53" xfId="0" applyFont="1" applyFill="1" applyBorder="1" applyAlignment="1" applyProtection="1">
      <alignment horizontal="center" vertical="center" wrapText="1"/>
    </xf>
    <xf numFmtId="0" fontId="4" fillId="7" borderId="55" xfId="0" applyFont="1" applyFill="1" applyBorder="1" applyAlignment="1" applyProtection="1">
      <alignment horizontal="center" vertical="center" wrapText="1"/>
    </xf>
    <xf numFmtId="0" fontId="4" fillId="7" borderId="54" xfId="0" applyFont="1" applyFill="1" applyBorder="1" applyAlignment="1" applyProtection="1">
      <alignment horizontal="center" vertical="center" wrapText="1"/>
    </xf>
    <xf numFmtId="0" fontId="4" fillId="7" borderId="56" xfId="0" applyFont="1" applyFill="1" applyBorder="1" applyAlignment="1" applyProtection="1">
      <alignment horizontal="center" vertical="center" wrapText="1"/>
    </xf>
    <xf numFmtId="0" fontId="4" fillId="7" borderId="57" xfId="0" applyFont="1" applyFill="1" applyBorder="1" applyAlignment="1" applyProtection="1">
      <alignment horizontal="center" vertical="center" wrapText="1"/>
    </xf>
    <xf numFmtId="0" fontId="14" fillId="7" borderId="54" xfId="0" applyFont="1" applyFill="1" applyBorder="1" applyAlignment="1" applyProtection="1">
      <alignment horizontal="center" vertical="top" wrapText="1"/>
    </xf>
    <xf numFmtId="0" fontId="14" fillId="7" borderId="56" xfId="0" applyFont="1" applyFill="1" applyBorder="1" applyAlignment="1" applyProtection="1">
      <alignment horizontal="center" vertical="top" wrapText="1"/>
    </xf>
    <xf numFmtId="0" fontId="14" fillId="7" borderId="55" xfId="0" applyFont="1" applyFill="1" applyBorder="1" applyAlignment="1" applyProtection="1">
      <alignment horizontal="center" vertical="top" wrapText="1"/>
    </xf>
    <xf numFmtId="0" fontId="30" fillId="7" borderId="38" xfId="0" applyFont="1" applyFill="1" applyBorder="1" applyAlignment="1" applyProtection="1">
      <alignment horizontal="center"/>
    </xf>
    <xf numFmtId="0" fontId="30" fillId="7" borderId="0" xfId="0" applyFont="1" applyFill="1" applyBorder="1" applyAlignment="1" applyProtection="1">
      <alignment horizontal="center"/>
    </xf>
    <xf numFmtId="0" fontId="37" fillId="7" borderId="12" xfId="0" applyFont="1" applyFill="1" applyBorder="1" applyAlignment="1" applyProtection="1">
      <alignment horizontal="left" vertical="center"/>
    </xf>
    <xf numFmtId="0" fontId="37" fillId="7" borderId="14" xfId="0" applyFont="1" applyFill="1" applyBorder="1" applyAlignment="1" applyProtection="1">
      <alignment horizontal="left" vertical="center"/>
    </xf>
    <xf numFmtId="0" fontId="37" fillId="7" borderId="8" xfId="0" applyFont="1" applyFill="1" applyBorder="1" applyAlignment="1" applyProtection="1">
      <alignment horizontal="left" vertical="center"/>
    </xf>
    <xf numFmtId="0" fontId="37" fillId="7" borderId="13" xfId="0" applyFont="1" applyFill="1" applyBorder="1" applyAlignment="1" applyProtection="1">
      <alignment horizontal="left" vertical="center"/>
    </xf>
    <xf numFmtId="0" fontId="37" fillId="7" borderId="4" xfId="0" applyFont="1" applyFill="1" applyBorder="1" applyAlignment="1" applyProtection="1">
      <alignment horizontal="left" vertical="center"/>
    </xf>
    <xf numFmtId="0" fontId="37" fillId="7" borderId="51" xfId="0" applyFont="1" applyFill="1" applyBorder="1" applyAlignment="1" applyProtection="1">
      <alignment horizontal="left" vertical="center"/>
    </xf>
    <xf numFmtId="0" fontId="81" fillId="7" borderId="14" xfId="0" applyFont="1" applyFill="1" applyBorder="1" applyAlignment="1" applyProtection="1">
      <alignment horizontal="left" vertical="center"/>
    </xf>
    <xf numFmtId="0" fontId="81" fillId="7" borderId="4" xfId="0" applyFont="1" applyFill="1" applyBorder="1" applyAlignment="1" applyProtection="1">
      <alignment horizontal="left" vertical="center"/>
    </xf>
    <xf numFmtId="0" fontId="2" fillId="7" borderId="30" xfId="0" applyFont="1" applyFill="1" applyBorder="1" applyAlignment="1" applyProtection="1">
      <alignment horizontal="justify" vertical="center" wrapText="1"/>
    </xf>
    <xf numFmtId="0" fontId="2" fillId="7" borderId="10" xfId="0" applyFont="1" applyFill="1" applyBorder="1" applyAlignment="1" applyProtection="1">
      <alignment horizontal="justify" vertical="center" wrapText="1"/>
    </xf>
    <xf numFmtId="0" fontId="2" fillId="7" borderId="31" xfId="0" applyFont="1" applyFill="1" applyBorder="1" applyAlignment="1" applyProtection="1">
      <alignment horizontal="justify" vertical="center" wrapText="1"/>
    </xf>
    <xf numFmtId="0" fontId="81" fillId="7" borderId="14" xfId="0" applyFont="1" applyFill="1" applyBorder="1" applyAlignment="1" applyProtection="1">
      <alignment horizontal="center" vertical="center"/>
    </xf>
    <xf numFmtId="0" fontId="81" fillId="7" borderId="4" xfId="0" applyFont="1" applyFill="1" applyBorder="1" applyAlignment="1" applyProtection="1">
      <alignment horizontal="center" vertical="center"/>
    </xf>
    <xf numFmtId="0" fontId="37" fillId="7" borderId="2" xfId="0" applyFont="1" applyFill="1" applyBorder="1" applyAlignment="1" applyProtection="1">
      <alignment horizontal="left" vertical="center"/>
    </xf>
    <xf numFmtId="0" fontId="37" fillId="7" borderId="25" xfId="0" applyFont="1" applyFill="1" applyBorder="1" applyAlignment="1" applyProtection="1">
      <alignment horizontal="left" vertical="center"/>
    </xf>
    <xf numFmtId="0" fontId="78" fillId="7" borderId="2" xfId="0" applyFont="1" applyFill="1" applyBorder="1" applyAlignment="1" applyProtection="1">
      <alignment horizontal="left" vertical="center" wrapText="1"/>
    </xf>
    <xf numFmtId="0" fontId="2" fillId="7" borderId="9" xfId="0" applyFont="1" applyFill="1" applyBorder="1" applyAlignment="1" applyProtection="1">
      <alignment horizontal="justify" vertical="center"/>
    </xf>
    <xf numFmtId="0" fontId="2" fillId="7" borderId="11" xfId="0" applyFont="1" applyFill="1" applyBorder="1" applyAlignment="1" applyProtection="1">
      <alignment horizontal="justify" vertical="center" wrapText="1"/>
    </xf>
    <xf numFmtId="0" fontId="7" fillId="7" borderId="24" xfId="0" applyFont="1" applyFill="1" applyBorder="1" applyAlignment="1" applyProtection="1">
      <alignment horizontal="center" vertical="center" wrapText="1"/>
    </xf>
    <xf numFmtId="0" fontId="7" fillId="7" borderId="8" xfId="0" applyFont="1" applyFill="1" applyBorder="1" applyAlignment="1" applyProtection="1">
      <alignment horizontal="center" vertical="center" wrapText="1"/>
    </xf>
    <xf numFmtId="0" fontId="7" fillId="7" borderId="28" xfId="0" applyFont="1" applyFill="1" applyBorder="1" applyAlignment="1" applyProtection="1">
      <alignment horizontal="center" vertical="center" wrapText="1"/>
    </xf>
    <xf numFmtId="0" fontId="7" fillId="7" borderId="29" xfId="0" applyFont="1" applyFill="1" applyBorder="1" applyAlignment="1" applyProtection="1">
      <alignment horizontal="center" vertical="center" wrapText="1"/>
    </xf>
    <xf numFmtId="0" fontId="7" fillId="7" borderId="2" xfId="0" applyFont="1" applyFill="1" applyBorder="1" applyAlignment="1" applyProtection="1">
      <alignment horizontal="center" vertical="center" wrapText="1"/>
    </xf>
    <xf numFmtId="0" fontId="7" fillId="7" borderId="9" xfId="0" applyFont="1" applyFill="1" applyBorder="1" applyAlignment="1" applyProtection="1">
      <alignment horizontal="center" vertical="center" wrapText="1"/>
    </xf>
    <xf numFmtId="0" fontId="80" fillId="7" borderId="8" xfId="0" applyFont="1" applyFill="1" applyBorder="1" applyAlignment="1" applyProtection="1">
      <alignment horizontal="center" vertical="center"/>
    </xf>
    <xf numFmtId="0" fontId="80" fillId="7" borderId="51" xfId="0" applyFont="1" applyFill="1" applyBorder="1" applyAlignment="1" applyProtection="1">
      <alignment horizontal="center" vertical="center"/>
    </xf>
    <xf numFmtId="0" fontId="4" fillId="23" borderId="5" xfId="0" applyFont="1" applyFill="1" applyBorder="1" applyAlignment="1" applyProtection="1">
      <alignment horizontal="center" vertical="center" wrapText="1"/>
    </xf>
    <xf numFmtId="0" fontId="4" fillId="23" borderId="22" xfId="0" applyFont="1" applyFill="1" applyBorder="1" applyAlignment="1" applyProtection="1">
      <alignment horizontal="center" vertical="center" wrapText="1"/>
    </xf>
    <xf numFmtId="0" fontId="52" fillId="2" borderId="0" xfId="0" applyFont="1" applyFill="1" applyAlignment="1" applyProtection="1">
      <alignment horizontal="center"/>
    </xf>
    <xf numFmtId="0" fontId="32" fillId="16" borderId="1" xfId="0" applyFont="1" applyFill="1" applyBorder="1" applyAlignment="1" applyProtection="1">
      <alignment horizontal="center" vertical="center" wrapText="1"/>
    </xf>
    <xf numFmtId="0" fontId="78" fillId="7" borderId="2" xfId="0" applyFont="1" applyFill="1" applyBorder="1" applyAlignment="1" applyProtection="1">
      <alignment horizontal="justify" vertical="center" wrapText="1"/>
      <protection locked="0" hidden="1"/>
    </xf>
    <xf numFmtId="0" fontId="2" fillId="7" borderId="0" xfId="0" applyFont="1" applyFill="1" applyBorder="1" applyAlignment="1" applyProtection="1">
      <alignment horizontal="center"/>
    </xf>
    <xf numFmtId="0" fontId="4" fillId="7" borderId="2" xfId="0" applyFont="1" applyFill="1" applyBorder="1" applyAlignment="1" applyProtection="1">
      <alignment horizontal="left"/>
    </xf>
    <xf numFmtId="0" fontId="4" fillId="7" borderId="25" xfId="0" applyFont="1" applyFill="1" applyBorder="1" applyAlignment="1" applyProtection="1">
      <alignment horizontal="left"/>
    </xf>
    <xf numFmtId="0" fontId="80" fillId="7" borderId="49" xfId="0" applyFont="1" applyFill="1" applyBorder="1" applyAlignment="1" applyProtection="1">
      <alignment horizontal="left" wrapText="1"/>
    </xf>
    <xf numFmtId="0" fontId="80" fillId="7" borderId="47" xfId="0" applyFont="1" applyFill="1" applyBorder="1" applyAlignment="1" applyProtection="1">
      <alignment horizontal="left" wrapText="1"/>
    </xf>
    <xf numFmtId="0" fontId="80" fillId="7" borderId="50" xfId="0" applyFont="1" applyFill="1" applyBorder="1" applyAlignment="1" applyProtection="1">
      <alignment horizontal="left" wrapText="1"/>
    </xf>
    <xf numFmtId="0" fontId="4" fillId="23" borderId="23" xfId="0" applyFont="1" applyFill="1" applyBorder="1" applyAlignment="1" applyProtection="1">
      <alignment horizontal="center" vertical="center" wrapText="1"/>
    </xf>
    <xf numFmtId="0" fontId="4" fillId="23" borderId="6" xfId="0" applyFont="1" applyFill="1" applyBorder="1" applyAlignment="1" applyProtection="1">
      <alignment horizontal="center" vertical="center" wrapText="1"/>
    </xf>
    <xf numFmtId="0" fontId="4" fillId="23" borderId="7" xfId="0" applyFont="1" applyFill="1" applyBorder="1" applyAlignment="1" applyProtection="1">
      <alignment horizontal="center" vertical="center" wrapText="1"/>
    </xf>
    <xf numFmtId="0" fontId="2" fillId="7" borderId="2" xfId="0" applyFont="1" applyFill="1" applyBorder="1" applyAlignment="1" applyProtection="1">
      <alignment horizontal="justify" vertical="center" wrapText="1"/>
    </xf>
    <xf numFmtId="0" fontId="2" fillId="7" borderId="25" xfId="0" applyFont="1" applyFill="1" applyBorder="1" applyAlignment="1" applyProtection="1">
      <alignment horizontal="justify" vertical="center" wrapText="1"/>
    </xf>
    <xf numFmtId="0" fontId="2" fillId="7" borderId="21" xfId="0" applyFont="1" applyFill="1" applyBorder="1" applyAlignment="1" applyProtection="1">
      <alignment horizontal="justify" vertical="center" wrapText="1"/>
    </xf>
    <xf numFmtId="0" fontId="2" fillId="7" borderId="27" xfId="0" applyFont="1" applyFill="1" applyBorder="1" applyAlignment="1" applyProtection="1">
      <alignment horizontal="justify" vertical="center" wrapText="1"/>
    </xf>
    <xf numFmtId="0" fontId="2" fillId="7" borderId="26" xfId="0" applyFont="1" applyFill="1" applyBorder="1" applyAlignment="1" applyProtection="1">
      <alignment horizontal="justify" vertical="center" wrapText="1"/>
    </xf>
    <xf numFmtId="14" fontId="17" fillId="7" borderId="0" xfId="0" applyNumberFormat="1" applyFont="1" applyFill="1" applyBorder="1" applyAlignment="1" applyProtection="1">
      <alignment horizontal="left"/>
    </xf>
    <xf numFmtId="0" fontId="33" fillId="7" borderId="35" xfId="0" applyFont="1" applyFill="1" applyBorder="1" applyAlignment="1" applyProtection="1">
      <alignment horizontal="justify" vertical="top" wrapText="1"/>
    </xf>
    <xf numFmtId="0" fontId="33" fillId="7" borderId="36" xfId="0" applyFont="1" applyFill="1" applyBorder="1" applyAlignment="1" applyProtection="1">
      <alignment horizontal="justify" vertical="top" wrapText="1"/>
    </xf>
    <xf numFmtId="0" fontId="33" fillId="7" borderId="37" xfId="0" applyFont="1" applyFill="1" applyBorder="1" applyAlignment="1" applyProtection="1">
      <alignment horizontal="justify" vertical="top" wrapText="1"/>
    </xf>
    <xf numFmtId="0" fontId="33" fillId="7" borderId="38" xfId="0" applyFont="1" applyFill="1" applyBorder="1" applyAlignment="1" applyProtection="1">
      <alignment horizontal="justify" vertical="top" wrapText="1"/>
    </xf>
    <xf numFmtId="0" fontId="33" fillId="7" borderId="0" xfId="0" applyFont="1" applyFill="1" applyBorder="1" applyAlignment="1" applyProtection="1">
      <alignment horizontal="justify" vertical="top" wrapText="1"/>
    </xf>
    <xf numFmtId="0" fontId="33" fillId="7" borderId="3" xfId="0" applyFont="1" applyFill="1" applyBorder="1" applyAlignment="1" applyProtection="1">
      <alignment horizontal="justify" vertical="top" wrapText="1"/>
    </xf>
    <xf numFmtId="0" fontId="33" fillId="7" borderId="28" xfId="0" applyFont="1" applyFill="1" applyBorder="1" applyAlignment="1" applyProtection="1">
      <alignment horizontal="justify" vertical="top" wrapText="1"/>
    </xf>
    <xf numFmtId="0" fontId="33" fillId="7" borderId="1" xfId="0" applyFont="1" applyFill="1" applyBorder="1" applyAlignment="1" applyProtection="1">
      <alignment horizontal="justify" vertical="top" wrapText="1"/>
    </xf>
    <xf numFmtId="0" fontId="33" fillId="7" borderId="39" xfId="0" applyFont="1" applyFill="1" applyBorder="1" applyAlignment="1" applyProtection="1">
      <alignment horizontal="justify" vertical="top" wrapText="1"/>
    </xf>
    <xf numFmtId="0" fontId="3" fillId="7" borderId="0" xfId="0"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4" fillId="7" borderId="0" xfId="0" applyFont="1" applyFill="1" applyBorder="1" applyAlignment="1" applyProtection="1">
      <alignment horizontal="right" vertical="center"/>
    </xf>
    <xf numFmtId="0" fontId="16" fillId="7" borderId="1" xfId="0" applyFont="1" applyFill="1" applyBorder="1" applyAlignment="1" applyProtection="1">
      <alignment horizontal="center" vertical="center"/>
      <protection locked="0" hidden="1"/>
    </xf>
    <xf numFmtId="0" fontId="2" fillId="7" borderId="36" xfId="0" applyFont="1" applyFill="1" applyBorder="1" applyAlignment="1" applyProtection="1">
      <alignment horizontal="left"/>
    </xf>
    <xf numFmtId="0" fontId="2" fillId="7" borderId="0" xfId="0" applyFont="1" applyFill="1" applyBorder="1" applyAlignment="1" applyProtection="1">
      <alignment horizontal="left"/>
    </xf>
    <xf numFmtId="0" fontId="3" fillId="2" borderId="0" xfId="0" applyFont="1" applyFill="1" applyAlignment="1" applyProtection="1">
      <alignment horizontal="center"/>
    </xf>
    <xf numFmtId="0" fontId="37" fillId="7" borderId="2" xfId="0" applyFont="1" applyFill="1" applyBorder="1" applyAlignment="1" applyProtection="1">
      <alignment horizontal="left"/>
    </xf>
    <xf numFmtId="0" fontId="37" fillId="7" borderId="25" xfId="0" applyFont="1" applyFill="1" applyBorder="1" applyAlignment="1" applyProtection="1">
      <alignment horizontal="left"/>
    </xf>
    <xf numFmtId="0" fontId="80" fillId="7" borderId="14" xfId="0" applyFont="1" applyFill="1" applyBorder="1" applyAlignment="1" applyProtection="1">
      <alignment horizontal="left" vertical="center" wrapText="1"/>
    </xf>
    <xf numFmtId="0" fontId="80" fillId="7" borderId="4" xfId="0" applyFont="1" applyFill="1" applyBorder="1" applyAlignment="1" applyProtection="1">
      <alignment horizontal="left" vertical="center" wrapText="1"/>
    </xf>
    <xf numFmtId="0" fontId="80" fillId="7" borderId="14" xfId="0" applyFont="1" applyFill="1" applyBorder="1" applyAlignment="1" applyProtection="1">
      <alignment horizontal="right" vertical="center"/>
    </xf>
    <xf numFmtId="0" fontId="80" fillId="7" borderId="4" xfId="0" applyFont="1" applyFill="1" applyBorder="1" applyAlignment="1" applyProtection="1">
      <alignment horizontal="right" vertical="center"/>
    </xf>
    <xf numFmtId="0" fontId="80" fillId="7" borderId="14" xfId="0" applyFont="1" applyFill="1" applyBorder="1" applyAlignment="1" applyProtection="1">
      <alignment horizontal="center" vertical="center"/>
    </xf>
    <xf numFmtId="0" fontId="80" fillId="7" borderId="4" xfId="0" applyFont="1" applyFill="1" applyBorder="1" applyAlignment="1" applyProtection="1">
      <alignment horizontal="center" vertical="center"/>
    </xf>
    <xf numFmtId="0" fontId="81" fillId="7" borderId="2" xfId="0" applyFont="1" applyFill="1" applyBorder="1" applyAlignment="1" applyProtection="1">
      <alignment horizontal="left" wrapText="1"/>
    </xf>
    <xf numFmtId="0" fontId="81" fillId="7" borderId="49" xfId="0" applyFont="1" applyFill="1" applyBorder="1" applyAlignment="1" applyProtection="1">
      <alignment horizontal="left" wrapText="1"/>
    </xf>
    <xf numFmtId="0" fontId="81" fillId="7" borderId="47" xfId="0" applyFont="1" applyFill="1" applyBorder="1" applyAlignment="1" applyProtection="1">
      <alignment horizontal="left" wrapText="1"/>
    </xf>
    <xf numFmtId="0" fontId="81" fillId="7" borderId="50" xfId="0" applyFont="1" applyFill="1" applyBorder="1" applyAlignment="1" applyProtection="1">
      <alignment horizontal="left" wrapText="1"/>
    </xf>
    <xf numFmtId="0" fontId="94" fillId="4" borderId="1" xfId="0" applyFont="1" applyFill="1" applyBorder="1" applyAlignment="1" applyProtection="1">
      <alignment horizontal="center" vertical="center"/>
    </xf>
    <xf numFmtId="0" fontId="3" fillId="7" borderId="0" xfId="0" applyFont="1" applyFill="1" applyBorder="1" applyAlignment="1" applyProtection="1">
      <alignment horizontal="center" vertical="center" wrapText="1"/>
    </xf>
    <xf numFmtId="0" fontId="80" fillId="7" borderId="14" xfId="0" applyFont="1" applyFill="1" applyBorder="1" applyAlignment="1" applyProtection="1">
      <alignment horizontal="left" vertical="center"/>
    </xf>
    <xf numFmtId="0" fontId="80" fillId="7" borderId="4" xfId="0" applyFont="1" applyFill="1" applyBorder="1" applyAlignment="1" applyProtection="1">
      <alignment horizontal="left" vertical="center"/>
    </xf>
    <xf numFmtId="0" fontId="3" fillId="7" borderId="0" xfId="0" applyFont="1" applyFill="1" applyBorder="1" applyAlignment="1" applyProtection="1">
      <alignment horizontal="center"/>
    </xf>
    <xf numFmtId="0" fontId="2" fillId="7" borderId="24"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2" fillId="7" borderId="28" xfId="0" applyFont="1" applyFill="1" applyBorder="1" applyAlignment="1" applyProtection="1">
      <alignment horizontal="center" vertical="center" wrapText="1"/>
    </xf>
    <xf numFmtId="0" fontId="2" fillId="7" borderId="29" xfId="0" applyFont="1" applyFill="1" applyBorder="1" applyAlignment="1" applyProtection="1">
      <alignment horizontal="center" vertical="center" wrapText="1"/>
    </xf>
    <xf numFmtId="0" fontId="2" fillId="7" borderId="2" xfId="0" applyFont="1" applyFill="1" applyBorder="1" applyAlignment="1" applyProtection="1">
      <alignment horizontal="center" vertical="center" wrapText="1"/>
    </xf>
    <xf numFmtId="0" fontId="2" fillId="7" borderId="9" xfId="0" applyFont="1" applyFill="1" applyBorder="1" applyAlignment="1" applyProtection="1">
      <alignment horizontal="center" vertical="center" wrapText="1"/>
    </xf>
    <xf numFmtId="0" fontId="4" fillId="7" borderId="23" xfId="0" applyFont="1" applyFill="1" applyBorder="1" applyAlignment="1" applyProtection="1">
      <alignment horizontal="center" vertical="center" wrapText="1"/>
    </xf>
    <xf numFmtId="0" fontId="4" fillId="7" borderId="6" xfId="0" applyFont="1" applyFill="1" applyBorder="1" applyAlignment="1" applyProtection="1">
      <alignment horizontal="center" vertical="center" wrapText="1"/>
    </xf>
    <xf numFmtId="0" fontId="4" fillId="7" borderId="22" xfId="0" applyFont="1" applyFill="1" applyBorder="1" applyAlignment="1" applyProtection="1">
      <alignment horizontal="center" vertical="center" wrapText="1"/>
    </xf>
    <xf numFmtId="0" fontId="4" fillId="7" borderId="5" xfId="0" applyFont="1" applyFill="1" applyBorder="1" applyAlignment="1" applyProtection="1">
      <alignment horizontal="center" vertical="center" wrapText="1"/>
    </xf>
    <xf numFmtId="0" fontId="81" fillId="7" borderId="2" xfId="0" applyFont="1" applyFill="1" applyBorder="1" applyAlignment="1" applyProtection="1">
      <alignment horizontal="justify" vertical="center" wrapText="1"/>
      <protection locked="0" hidden="1"/>
    </xf>
    <xf numFmtId="0" fontId="4" fillId="7" borderId="7" xfId="0" applyFont="1" applyFill="1" applyBorder="1" applyAlignment="1" applyProtection="1">
      <alignment horizontal="center" vertical="center" wrapText="1"/>
    </xf>
    <xf numFmtId="0" fontId="81" fillId="7" borderId="2" xfId="0" applyFont="1" applyFill="1" applyBorder="1" applyAlignment="1" applyProtection="1">
      <alignment horizontal="left" vertical="center" wrapText="1"/>
    </xf>
    <xf numFmtId="0" fontId="2" fillId="7" borderId="0" xfId="0" applyNumberFormat="1" applyFont="1" applyFill="1" applyAlignment="1" applyProtection="1">
      <alignment horizontal="center"/>
    </xf>
    <xf numFmtId="0" fontId="3" fillId="7" borderId="0" xfId="0" applyFont="1" applyFill="1" applyAlignment="1" applyProtection="1">
      <alignment horizontal="center"/>
    </xf>
    <xf numFmtId="0" fontId="3" fillId="7" borderId="0" xfId="0" applyFont="1" applyFill="1" applyAlignment="1" applyProtection="1">
      <alignment horizontal="center" vertical="center"/>
    </xf>
    <xf numFmtId="0" fontId="7" fillId="7" borderId="35" xfId="0" applyFont="1" applyFill="1" applyBorder="1" applyAlignment="1" applyProtection="1">
      <alignment horizontal="justify" vertical="top" wrapText="1"/>
    </xf>
    <xf numFmtId="0" fontId="7" fillId="7" borderId="36" xfId="0" applyFont="1" applyFill="1" applyBorder="1" applyAlignment="1" applyProtection="1">
      <alignment horizontal="justify" vertical="top" wrapText="1"/>
    </xf>
    <xf numFmtId="0" fontId="7" fillId="7" borderId="37" xfId="0" applyFont="1" applyFill="1" applyBorder="1" applyAlignment="1" applyProtection="1">
      <alignment horizontal="justify" vertical="top" wrapText="1"/>
    </xf>
    <xf numFmtId="0" fontId="7" fillId="7" borderId="38" xfId="0" applyFont="1" applyFill="1" applyBorder="1" applyAlignment="1" applyProtection="1">
      <alignment horizontal="justify" vertical="top" wrapText="1"/>
    </xf>
    <xf numFmtId="0" fontId="7" fillId="7" borderId="0" xfId="0" applyFont="1" applyFill="1" applyBorder="1" applyAlignment="1" applyProtection="1">
      <alignment horizontal="justify" vertical="top" wrapText="1"/>
    </xf>
    <xf numFmtId="0" fontId="7" fillId="7" borderId="3" xfId="0" applyFont="1" applyFill="1" applyBorder="1" applyAlignment="1" applyProtection="1">
      <alignment horizontal="justify" vertical="top" wrapText="1"/>
    </xf>
    <xf numFmtId="0" fontId="7" fillId="7" borderId="28" xfId="0" applyFont="1" applyFill="1" applyBorder="1" applyAlignment="1" applyProtection="1">
      <alignment horizontal="justify" vertical="top" wrapText="1"/>
    </xf>
    <xf numFmtId="0" fontId="7" fillId="7" borderId="1" xfId="0" applyFont="1" applyFill="1" applyBorder="1" applyAlignment="1" applyProtection="1">
      <alignment horizontal="justify" vertical="top" wrapText="1"/>
    </xf>
    <xf numFmtId="0" fontId="7" fillId="7" borderId="39" xfId="0" applyFont="1" applyFill="1" applyBorder="1" applyAlignment="1" applyProtection="1">
      <alignment horizontal="justify" vertical="top" wrapText="1"/>
    </xf>
    <xf numFmtId="0" fontId="16" fillId="7" borderId="28" xfId="0" applyFont="1" applyFill="1" applyBorder="1" applyAlignment="1" applyProtection="1">
      <alignment horizontal="center" vertical="center"/>
      <protection locked="0" hidden="1"/>
    </xf>
    <xf numFmtId="2" fontId="2" fillId="7" borderId="23" xfId="2" applyNumberFormat="1" applyFont="1" applyFill="1" applyBorder="1" applyAlignment="1" applyProtection="1">
      <alignment horizontal="center" vertical="center"/>
    </xf>
    <xf numFmtId="2" fontId="2" fillId="7" borderId="7" xfId="2" applyNumberFormat="1" applyFont="1" applyFill="1" applyBorder="1" applyAlignment="1" applyProtection="1">
      <alignment horizontal="center" vertical="center"/>
    </xf>
    <xf numFmtId="2" fontId="2" fillId="7" borderId="25" xfId="2" applyNumberFormat="1" applyFont="1" applyFill="1" applyBorder="1" applyAlignment="1" applyProtection="1">
      <alignment horizontal="center" vertical="center"/>
    </xf>
    <xf numFmtId="2" fontId="2" fillId="7" borderId="27" xfId="2" applyNumberFormat="1" applyFont="1" applyFill="1" applyBorder="1" applyAlignment="1" applyProtection="1">
      <alignment horizontal="center" vertical="center"/>
    </xf>
    <xf numFmtId="0" fontId="2" fillId="7" borderId="24" xfId="0" applyFont="1" applyFill="1" applyBorder="1" applyAlignment="1" applyProtection="1">
      <alignment horizontal="justify" vertical="center" wrapText="1"/>
    </xf>
    <xf numFmtId="0" fontId="2" fillId="7" borderId="8" xfId="0" applyFont="1" applyFill="1" applyBorder="1" applyAlignment="1" applyProtection="1">
      <alignment horizontal="justify" vertical="center" wrapText="1"/>
    </xf>
    <xf numFmtId="0" fontId="2" fillId="7" borderId="28" xfId="0" applyFont="1" applyFill="1" applyBorder="1" applyAlignment="1" applyProtection="1">
      <alignment horizontal="justify" vertical="center" wrapText="1"/>
    </xf>
    <xf numFmtId="0" fontId="2" fillId="7" borderId="29" xfId="0" applyFont="1" applyFill="1" applyBorder="1" applyAlignment="1" applyProtection="1">
      <alignment horizontal="justify" vertical="center" wrapText="1"/>
    </xf>
    <xf numFmtId="0" fontId="5" fillId="7" borderId="25" xfId="0" applyFont="1" applyFill="1" applyBorder="1" applyAlignment="1" applyProtection="1">
      <alignment horizontal="justify" vertical="center" wrapText="1"/>
    </xf>
    <xf numFmtId="0" fontId="5" fillId="7" borderId="21" xfId="0" applyFont="1" applyFill="1" applyBorder="1" applyAlignment="1" applyProtection="1">
      <alignment horizontal="justify" vertical="center" wrapText="1"/>
    </xf>
    <xf numFmtId="0" fontId="5" fillId="7" borderId="26" xfId="0" applyFont="1" applyFill="1" applyBorder="1" applyAlignment="1" applyProtection="1">
      <alignment horizontal="justify" vertical="center" wrapText="1"/>
    </xf>
    <xf numFmtId="0" fontId="5" fillId="7" borderId="27" xfId="0" applyFont="1" applyFill="1" applyBorder="1" applyAlignment="1" applyProtection="1">
      <alignment horizontal="justify" vertical="center" wrapText="1"/>
    </xf>
    <xf numFmtId="0" fontId="5" fillId="7" borderId="30" xfId="0" applyFont="1" applyFill="1" applyBorder="1" applyAlignment="1" applyProtection="1">
      <alignment horizontal="justify" vertical="center" wrapText="1"/>
    </xf>
    <xf numFmtId="0" fontId="5" fillId="7" borderId="10" xfId="0" applyFont="1" applyFill="1" applyBorder="1" applyAlignment="1" applyProtection="1">
      <alignment horizontal="justify" vertical="center" wrapText="1"/>
    </xf>
    <xf numFmtId="0" fontId="5" fillId="7" borderId="31" xfId="0" applyFont="1" applyFill="1" applyBorder="1" applyAlignment="1" applyProtection="1">
      <alignment horizontal="justify" vertical="center" wrapText="1"/>
    </xf>
    <xf numFmtId="0" fontId="5" fillId="7" borderId="30" xfId="0" applyFont="1" applyFill="1" applyBorder="1" applyAlignment="1" applyProtection="1">
      <alignment horizontal="left" vertical="center" wrapText="1"/>
    </xf>
    <xf numFmtId="0" fontId="5" fillId="7" borderId="10" xfId="0" applyFont="1" applyFill="1" applyBorder="1" applyAlignment="1" applyProtection="1">
      <alignment horizontal="left" vertical="center" wrapText="1"/>
    </xf>
    <xf numFmtId="0" fontId="5" fillId="7" borderId="11" xfId="0" applyFont="1" applyFill="1" applyBorder="1" applyAlignment="1" applyProtection="1">
      <alignment horizontal="left" vertical="center" wrapText="1"/>
    </xf>
    <xf numFmtId="0" fontId="4" fillId="7" borderId="52" xfId="0" applyFont="1" applyFill="1" applyBorder="1" applyAlignment="1" applyProtection="1">
      <alignment horizontal="left" vertical="center"/>
    </xf>
    <xf numFmtId="0" fontId="4" fillId="7" borderId="0" xfId="0" applyFont="1" applyFill="1" applyBorder="1" applyAlignment="1" applyProtection="1">
      <alignment horizontal="left" vertical="center"/>
    </xf>
    <xf numFmtId="0" fontId="4" fillId="7" borderId="13" xfId="0" applyFont="1" applyFill="1" applyBorder="1" applyAlignment="1" applyProtection="1">
      <alignment horizontal="left" vertical="center"/>
    </xf>
    <xf numFmtId="0" fontId="4" fillId="7" borderId="4" xfId="0" applyFont="1" applyFill="1" applyBorder="1" applyAlignment="1" applyProtection="1">
      <alignment horizontal="left" vertical="center"/>
    </xf>
    <xf numFmtId="0" fontId="19" fillId="14" borderId="5" xfId="0" applyFont="1" applyFill="1" applyBorder="1" applyAlignment="1" applyProtection="1">
      <alignment horizontal="center" vertical="center" wrapText="1"/>
    </xf>
    <xf numFmtId="0" fontId="19" fillId="14" borderId="22" xfId="0" applyFont="1" applyFill="1" applyBorder="1" applyAlignment="1" applyProtection="1">
      <alignment horizontal="center" vertical="center" wrapText="1"/>
    </xf>
    <xf numFmtId="0" fontId="19" fillId="14" borderId="23" xfId="0" applyFont="1" applyFill="1" applyBorder="1" applyAlignment="1" applyProtection="1">
      <alignment horizontal="center" vertical="center" wrapText="1"/>
    </xf>
    <xf numFmtId="0" fontId="19" fillId="14" borderId="6" xfId="0" applyFont="1" applyFill="1" applyBorder="1" applyAlignment="1" applyProtection="1">
      <alignment horizontal="center" vertical="center" wrapText="1"/>
    </xf>
    <xf numFmtId="0" fontId="19" fillId="14" borderId="7" xfId="0" applyFont="1" applyFill="1" applyBorder="1" applyAlignment="1" applyProtection="1">
      <alignment horizontal="center" vertical="center" wrapText="1"/>
    </xf>
    <xf numFmtId="2" fontId="2" fillId="7" borderId="30" xfId="2" applyNumberFormat="1" applyFont="1" applyFill="1" applyBorder="1" applyAlignment="1" applyProtection="1">
      <alignment horizontal="center" vertical="center"/>
    </xf>
    <xf numFmtId="2" fontId="2" fillId="7" borderId="11" xfId="2" applyNumberFormat="1" applyFont="1" applyFill="1" applyBorder="1" applyAlignment="1" applyProtection="1">
      <alignment horizontal="center" vertical="center"/>
    </xf>
    <xf numFmtId="0" fontId="4" fillId="2" borderId="36" xfId="0" applyFont="1" applyFill="1" applyBorder="1" applyAlignment="1" applyProtection="1">
      <alignment horizontal="center" vertical="center"/>
    </xf>
    <xf numFmtId="0" fontId="4" fillId="2" borderId="0" xfId="0" applyFont="1" applyFill="1" applyAlignment="1" applyProtection="1">
      <alignment horizontal="center"/>
    </xf>
    <xf numFmtId="0" fontId="4" fillId="7" borderId="2" xfId="0" applyFont="1" applyFill="1" applyBorder="1" applyAlignment="1" applyProtection="1">
      <alignment horizontal="left" vertical="center"/>
    </xf>
    <xf numFmtId="0" fontId="4" fillId="7" borderId="25" xfId="0" applyFont="1" applyFill="1" applyBorder="1" applyAlignment="1" applyProtection="1">
      <alignment horizontal="left" vertical="center"/>
    </xf>
    <xf numFmtId="0" fontId="4" fillId="7" borderId="2" xfId="0" applyFont="1" applyFill="1" applyBorder="1" applyAlignment="1" applyProtection="1">
      <alignment horizontal="justify" vertical="center" wrapText="1"/>
      <protection locked="0"/>
    </xf>
    <xf numFmtId="0" fontId="4" fillId="7" borderId="25" xfId="0" applyFont="1" applyFill="1" applyBorder="1" applyAlignment="1" applyProtection="1">
      <alignment horizontal="left" vertical="center" wrapText="1"/>
      <protection locked="0"/>
    </xf>
    <xf numFmtId="0" fontId="4" fillId="7" borderId="21" xfId="0" applyFont="1" applyFill="1" applyBorder="1" applyAlignment="1" applyProtection="1">
      <alignment horizontal="left" vertical="center" wrapText="1"/>
      <protection locked="0"/>
    </xf>
    <xf numFmtId="0" fontId="4" fillId="7" borderId="26" xfId="0" applyFont="1" applyFill="1" applyBorder="1" applyAlignment="1" applyProtection="1">
      <alignment horizontal="left" vertical="center" wrapText="1"/>
      <protection locked="0"/>
    </xf>
    <xf numFmtId="0" fontId="4" fillId="7" borderId="2" xfId="0" applyFont="1" applyFill="1" applyBorder="1" applyAlignment="1" applyProtection="1">
      <alignment horizontal="left" wrapText="1"/>
    </xf>
    <xf numFmtId="0" fontId="4" fillId="7" borderId="49" xfId="0" applyFont="1" applyFill="1" applyBorder="1" applyAlignment="1" applyProtection="1">
      <alignment horizontal="left" wrapText="1"/>
    </xf>
    <xf numFmtId="0" fontId="4" fillId="7" borderId="47" xfId="0" applyFont="1" applyFill="1" applyBorder="1" applyAlignment="1" applyProtection="1">
      <alignment horizontal="left" wrapText="1"/>
    </xf>
    <xf numFmtId="0" fontId="4" fillId="7" borderId="50" xfId="0" applyFont="1" applyFill="1" applyBorder="1" applyAlignment="1" applyProtection="1">
      <alignment horizontal="left" wrapText="1"/>
    </xf>
    <xf numFmtId="0" fontId="2" fillId="7" borderId="21" xfId="0" applyFont="1" applyFill="1" applyBorder="1" applyAlignment="1" applyProtection="1">
      <alignment horizontal="center"/>
    </xf>
    <xf numFmtId="0" fontId="14" fillId="7" borderId="0" xfId="0" applyFont="1" applyFill="1" applyBorder="1" applyAlignment="1" applyProtection="1">
      <alignment horizontal="left" vertical="center" wrapText="1"/>
    </xf>
    <xf numFmtId="0" fontId="64" fillId="7" borderId="24" xfId="0" applyFont="1" applyFill="1" applyBorder="1" applyAlignment="1" applyProtection="1">
      <alignment horizontal="justify" vertical="center" wrapText="1"/>
    </xf>
    <xf numFmtId="0" fontId="64" fillId="7" borderId="8" xfId="0" applyFont="1" applyFill="1" applyBorder="1" applyAlignment="1" applyProtection="1">
      <alignment horizontal="justify" vertical="center" wrapText="1"/>
    </xf>
    <xf numFmtId="0" fontId="64" fillId="7" borderId="28" xfId="0" applyFont="1" applyFill="1" applyBorder="1" applyAlignment="1" applyProtection="1">
      <alignment horizontal="justify" vertical="center" wrapText="1"/>
    </xf>
    <xf numFmtId="0" fontId="64" fillId="7" borderId="29" xfId="0" applyFont="1" applyFill="1" applyBorder="1" applyAlignment="1" applyProtection="1">
      <alignment horizontal="justify" vertical="center" wrapText="1"/>
    </xf>
    <xf numFmtId="0" fontId="64" fillId="7" borderId="2" xfId="0" applyFont="1" applyFill="1" applyBorder="1" applyAlignment="1" applyProtection="1">
      <alignment horizontal="center" vertical="center" wrapText="1"/>
    </xf>
    <xf numFmtId="0" fontId="64" fillId="7" borderId="9" xfId="0" applyFont="1" applyFill="1" applyBorder="1" applyAlignment="1" applyProtection="1">
      <alignment horizontal="center" vertical="center" wrapText="1"/>
    </xf>
    <xf numFmtId="0" fontId="64" fillId="7" borderId="25" xfId="0" applyFont="1" applyFill="1" applyBorder="1" applyAlignment="1" applyProtection="1">
      <alignment horizontal="justify" vertical="center" wrapText="1"/>
    </xf>
    <xf numFmtId="0" fontId="64" fillId="7" borderId="21" xfId="0" applyFont="1" applyFill="1" applyBorder="1" applyAlignment="1" applyProtection="1">
      <alignment horizontal="justify" vertical="center" wrapText="1"/>
    </xf>
    <xf numFmtId="0" fontId="64" fillId="7" borderId="26" xfId="0" applyFont="1" applyFill="1" applyBorder="1" applyAlignment="1" applyProtection="1">
      <alignment horizontal="justify" vertical="center" wrapText="1"/>
    </xf>
    <xf numFmtId="0" fontId="64" fillId="7" borderId="2" xfId="0" applyFont="1" applyFill="1" applyBorder="1" applyAlignment="1" applyProtection="1">
      <alignment horizontal="justify" vertical="center" wrapText="1"/>
    </xf>
    <xf numFmtId="0" fontId="2" fillId="7" borderId="52" xfId="0" applyFont="1" applyFill="1" applyBorder="1" applyAlignment="1" applyProtection="1">
      <alignment horizontal="center" vertical="center"/>
    </xf>
    <xf numFmtId="0" fontId="3" fillId="15" borderId="12" xfId="0" applyFont="1" applyFill="1" applyBorder="1" applyAlignment="1" applyProtection="1">
      <alignment horizontal="right" vertical="center"/>
    </xf>
    <xf numFmtId="0" fontId="3" fillId="15" borderId="14" xfId="0" applyFont="1" applyFill="1" applyBorder="1" applyAlignment="1" applyProtection="1">
      <alignment horizontal="right" vertical="center"/>
    </xf>
    <xf numFmtId="0" fontId="3" fillId="15" borderId="8" xfId="0" applyFont="1" applyFill="1" applyBorder="1" applyAlignment="1" applyProtection="1">
      <alignment horizontal="right" vertical="center"/>
    </xf>
    <xf numFmtId="0" fontId="3" fillId="15" borderId="13" xfId="0" applyFont="1" applyFill="1" applyBorder="1" applyAlignment="1" applyProtection="1">
      <alignment horizontal="right" vertical="center"/>
    </xf>
    <xf numFmtId="0" fontId="3" fillId="15" borderId="4" xfId="0" applyFont="1" applyFill="1" applyBorder="1" applyAlignment="1" applyProtection="1">
      <alignment horizontal="right" vertical="center"/>
    </xf>
    <xf numFmtId="0" fontId="3" fillId="15" borderId="51" xfId="0" applyFont="1" applyFill="1" applyBorder="1" applyAlignment="1" applyProtection="1">
      <alignment horizontal="right" vertical="center"/>
    </xf>
    <xf numFmtId="14" fontId="17" fillId="7" borderId="0" xfId="0" applyNumberFormat="1" applyFont="1" applyFill="1" applyAlignment="1" applyProtection="1">
      <alignment horizontal="left"/>
    </xf>
    <xf numFmtId="0" fontId="64" fillId="7" borderId="27" xfId="0" applyFont="1" applyFill="1" applyBorder="1" applyAlignment="1" applyProtection="1">
      <alignment horizontal="justify" vertical="center" wrapText="1"/>
    </xf>
    <xf numFmtId="0" fontId="64" fillId="7" borderId="30" xfId="0" applyFont="1" applyFill="1" applyBorder="1" applyAlignment="1" applyProtection="1">
      <alignment horizontal="justify" vertical="center" wrapText="1"/>
    </xf>
    <xf numFmtId="0" fontId="64" fillId="7" borderId="10" xfId="0" applyFont="1" applyFill="1" applyBorder="1" applyAlignment="1" applyProtection="1">
      <alignment horizontal="justify" vertical="center" wrapText="1"/>
    </xf>
    <xf numFmtId="0" fontId="64" fillId="7" borderId="31" xfId="0" applyFont="1" applyFill="1" applyBorder="1" applyAlignment="1" applyProtection="1">
      <alignment horizontal="justify" vertical="center" wrapText="1"/>
    </xf>
    <xf numFmtId="0" fontId="64" fillId="7" borderId="9" xfId="0" applyFont="1" applyFill="1" applyBorder="1" applyAlignment="1" applyProtection="1">
      <alignment horizontal="justify" vertical="center"/>
    </xf>
    <xf numFmtId="0" fontId="64" fillId="7" borderId="30" xfId="0" applyFont="1" applyFill="1" applyBorder="1" applyAlignment="1" applyProtection="1">
      <alignment horizontal="left" vertical="center" wrapText="1"/>
    </xf>
    <xf numFmtId="0" fontId="64" fillId="7" borderId="10" xfId="0" applyFont="1" applyFill="1" applyBorder="1" applyAlignment="1" applyProtection="1">
      <alignment horizontal="left" vertical="center" wrapText="1"/>
    </xf>
    <xf numFmtId="0" fontId="64" fillId="7" borderId="11" xfId="0" applyFont="1" applyFill="1" applyBorder="1" applyAlignment="1" applyProtection="1">
      <alignment horizontal="left" vertical="center" wrapText="1"/>
    </xf>
    <xf numFmtId="0" fontId="30" fillId="7" borderId="52" xfId="0" applyFont="1" applyFill="1" applyBorder="1" applyAlignment="1" applyProtection="1">
      <alignment horizontal="left" vertical="center"/>
      <protection locked="0"/>
    </xf>
    <xf numFmtId="0" fontId="30" fillId="7" borderId="0" xfId="0" applyFont="1" applyFill="1" applyBorder="1" applyAlignment="1" applyProtection="1">
      <alignment horizontal="left" vertical="center"/>
      <protection locked="0"/>
    </xf>
    <xf numFmtId="0" fontId="3" fillId="15" borderId="2" xfId="0" applyFont="1" applyFill="1" applyBorder="1" applyAlignment="1" applyProtection="1">
      <alignment horizontal="right" vertical="center"/>
    </xf>
    <xf numFmtId="0" fontId="3" fillId="15" borderId="25" xfId="0" applyFont="1" applyFill="1" applyBorder="1" applyAlignment="1" applyProtection="1">
      <alignment horizontal="right" vertical="center"/>
    </xf>
    <xf numFmtId="0" fontId="13" fillId="0" borderId="0" xfId="0" applyFont="1" applyAlignment="1" applyProtection="1">
      <alignment horizontal="left" vertical="center" wrapText="1"/>
      <protection locked="0"/>
    </xf>
    <xf numFmtId="0" fontId="2" fillId="0" borderId="0" xfId="0" applyFont="1" applyFill="1" applyBorder="1" applyAlignment="1" applyProtection="1">
      <alignment horizontal="center"/>
    </xf>
    <xf numFmtId="0" fontId="31" fillId="15" borderId="2" xfId="0" applyFont="1" applyFill="1" applyBorder="1" applyAlignment="1" applyProtection="1">
      <alignment horizontal="right" vertical="center"/>
    </xf>
    <xf numFmtId="0" fontId="31" fillId="15" borderId="25" xfId="0" applyFont="1" applyFill="1" applyBorder="1" applyAlignment="1" applyProtection="1">
      <alignment horizontal="right" vertical="center"/>
    </xf>
    <xf numFmtId="9" fontId="40" fillId="0" borderId="0" xfId="1" applyFont="1" applyBorder="1" applyAlignment="1" applyProtection="1">
      <alignment horizontal="center"/>
      <protection hidden="1"/>
    </xf>
    <xf numFmtId="0" fontId="22" fillId="0" borderId="0" xfId="0" applyFont="1" applyBorder="1" applyAlignment="1" applyProtection="1">
      <alignment horizontal="center"/>
      <protection hidden="1"/>
    </xf>
    <xf numFmtId="14" fontId="29" fillId="0" borderId="0" xfId="0" applyNumberFormat="1" applyFont="1" applyBorder="1" applyAlignment="1" applyProtection="1">
      <alignment horizontal="left"/>
      <protection hidden="1"/>
    </xf>
    <xf numFmtId="0" fontId="0" fillId="0" borderId="118" xfId="0" applyBorder="1" applyAlignment="1">
      <alignment horizontal="center" vertical="center" wrapText="1"/>
    </xf>
    <xf numFmtId="0" fontId="0" fillId="0" borderId="121" xfId="0" applyBorder="1" applyAlignment="1">
      <alignment horizontal="center"/>
    </xf>
    <xf numFmtId="0" fontId="0" fillId="0" borderId="124" xfId="0" applyBorder="1" applyAlignment="1">
      <alignment horizontal="center"/>
    </xf>
    <xf numFmtId="0" fontId="0" fillId="5" borderId="0" xfId="0" applyFill="1" applyBorder="1" applyAlignment="1">
      <alignment horizontal="center"/>
    </xf>
    <xf numFmtId="0" fontId="0" fillId="0" borderId="119" xfId="0" applyBorder="1" applyAlignment="1">
      <alignment horizontal="center" vertical="center" wrapText="1"/>
    </xf>
    <xf numFmtId="0" fontId="0" fillId="0" borderId="122" xfId="0" applyBorder="1" applyAlignment="1">
      <alignment horizontal="center"/>
    </xf>
    <xf numFmtId="0" fontId="0" fillId="0" borderId="126" xfId="0" applyBorder="1" applyAlignment="1">
      <alignment horizontal="center"/>
    </xf>
    <xf numFmtId="0" fontId="0" fillId="0" borderId="121" xfId="0" applyBorder="1" applyAlignment="1">
      <alignment horizontal="center" vertical="center" wrapText="1"/>
    </xf>
    <xf numFmtId="0" fontId="0" fillId="0" borderId="124" xfId="0" applyBorder="1" applyAlignment="1">
      <alignment horizontal="center" vertical="center" wrapText="1"/>
    </xf>
    <xf numFmtId="0" fontId="21" fillId="19" borderId="0" xfId="0" applyFont="1" applyFill="1" applyAlignment="1">
      <alignment horizontal="center" wrapText="1"/>
    </xf>
    <xf numFmtId="0" fontId="0" fillId="0" borderId="0" xfId="0" applyAlignment="1">
      <alignment horizontal="center" vertical="center" wrapText="1"/>
    </xf>
    <xf numFmtId="0" fontId="0" fillId="0" borderId="0" xfId="0" applyAlignment="1">
      <alignment horizontal="left"/>
    </xf>
    <xf numFmtId="0" fontId="27" fillId="18" borderId="38" xfId="0" applyFont="1" applyFill="1" applyBorder="1" applyAlignment="1">
      <alignment horizontal="center"/>
    </xf>
    <xf numFmtId="0" fontId="27" fillId="18" borderId="0" xfId="0" applyFont="1" applyFill="1" applyBorder="1" applyAlignment="1">
      <alignment horizontal="center"/>
    </xf>
    <xf numFmtId="0" fontId="24" fillId="18" borderId="38" xfId="0" applyFont="1" applyFill="1" applyBorder="1" applyAlignment="1">
      <alignment horizontal="center"/>
    </xf>
    <xf numFmtId="0" fontId="24" fillId="18" borderId="0" xfId="0" applyFont="1" applyFill="1" applyBorder="1" applyAlignment="1">
      <alignment horizontal="center"/>
    </xf>
    <xf numFmtId="0" fontId="54" fillId="19" borderId="35" xfId="0" applyFont="1" applyFill="1" applyBorder="1" applyAlignment="1">
      <alignment horizontal="center"/>
    </xf>
    <xf numFmtId="0" fontId="54" fillId="19" borderId="37" xfId="0" applyFont="1" applyFill="1" applyBorder="1" applyAlignment="1">
      <alignment horizontal="center"/>
    </xf>
    <xf numFmtId="0" fontId="77" fillId="0" borderId="0" xfId="0" applyFont="1" applyAlignment="1">
      <alignment horizontal="center" vertical="center" wrapText="1"/>
    </xf>
    <xf numFmtId="0" fontId="77" fillId="0" borderId="0" xfId="0" applyFont="1" applyAlignment="1">
      <alignment horizontal="left"/>
    </xf>
    <xf numFmtId="1" fontId="39" fillId="0" borderId="0" xfId="0" applyNumberFormat="1" applyFont="1" applyAlignment="1">
      <alignment horizontal="center" vertical="center" wrapText="1"/>
    </xf>
    <xf numFmtId="0" fontId="0" fillId="0" borderId="0" xfId="0" applyAlignment="1">
      <alignment horizontal="center" vertical="center"/>
    </xf>
    <xf numFmtId="9" fontId="39" fillId="0" borderId="0" xfId="0" applyNumberFormat="1" applyFont="1" applyAlignment="1">
      <alignment horizontal="center" vertical="center" wrapText="1"/>
    </xf>
    <xf numFmtId="9" fontId="39" fillId="0" borderId="0" xfId="0" applyNumberFormat="1" applyFont="1" applyAlignment="1">
      <alignment horizontal="center" vertical="center"/>
    </xf>
    <xf numFmtId="0" fontId="85" fillId="0" borderId="0" xfId="0" applyFont="1" applyAlignment="1">
      <alignment horizontal="center" vertical="center" wrapText="1"/>
    </xf>
    <xf numFmtId="0" fontId="85" fillId="0" borderId="0" xfId="0" applyFont="1" applyAlignment="1">
      <alignment horizontal="left" vertical="center"/>
    </xf>
    <xf numFmtId="0" fontId="71" fillId="0" borderId="0" xfId="0" applyFont="1" applyAlignment="1">
      <alignment horizontal="center" vertical="center" wrapText="1"/>
    </xf>
    <xf numFmtId="0" fontId="71" fillId="0" borderId="0" xfId="0" applyFont="1" applyAlignment="1">
      <alignment horizontal="center"/>
    </xf>
    <xf numFmtId="0" fontId="63" fillId="0" borderId="0" xfId="0" applyFont="1" applyAlignment="1">
      <alignment horizontal="center"/>
    </xf>
    <xf numFmtId="0" fontId="0" fillId="24" borderId="0" xfId="0" applyFill="1" applyAlignment="1">
      <alignment horizontal="center" vertical="center" wrapText="1"/>
    </xf>
    <xf numFmtId="0" fontId="0" fillId="5" borderId="4" xfId="0" applyFill="1" applyBorder="1" applyAlignment="1">
      <alignment horizontal="center" vertical="center" wrapText="1"/>
    </xf>
    <xf numFmtId="0" fontId="0" fillId="6" borderId="4" xfId="0" applyFill="1" applyBorder="1" applyAlignment="1">
      <alignment horizontal="center" vertical="center" wrapText="1"/>
    </xf>
    <xf numFmtId="0" fontId="0" fillId="4" borderId="4" xfId="0" applyFill="1" applyBorder="1" applyAlignment="1">
      <alignment horizontal="center" vertical="center" wrapText="1"/>
    </xf>
    <xf numFmtId="0" fontId="61" fillId="27" borderId="98" xfId="0" applyFont="1" applyFill="1" applyBorder="1" applyAlignment="1">
      <alignment horizontal="center" vertical="center" wrapText="1" readingOrder="1"/>
    </xf>
    <xf numFmtId="0" fontId="61" fillId="27" borderId="99" xfId="0" applyFont="1" applyFill="1" applyBorder="1" applyAlignment="1">
      <alignment horizontal="center" vertical="center" wrapText="1" readingOrder="1"/>
    </xf>
    <xf numFmtId="0" fontId="58" fillId="26" borderId="0" xfId="0" applyFont="1" applyFill="1" applyAlignment="1">
      <alignment horizontal="center" wrapText="1" readingOrder="1"/>
    </xf>
    <xf numFmtId="0" fontId="26" fillId="17" borderId="45" xfId="0" applyFont="1" applyFill="1" applyBorder="1" applyAlignment="1">
      <alignment horizontal="center" wrapText="1"/>
    </xf>
    <xf numFmtId="0" fontId="26" fillId="17" borderId="46" xfId="0" applyFont="1" applyFill="1" applyBorder="1" applyAlignment="1">
      <alignment horizontal="center" wrapText="1"/>
    </xf>
    <xf numFmtId="0" fontId="39" fillId="0" borderId="61" xfId="0" applyFont="1" applyBorder="1" applyAlignment="1" applyProtection="1">
      <alignment horizontal="center" wrapText="1"/>
      <protection hidden="1"/>
    </xf>
    <xf numFmtId="14" fontId="69" fillId="0" borderId="0" xfId="0" applyNumberFormat="1" applyFont="1" applyAlignment="1" applyProtection="1">
      <alignment horizontal="left" vertical="center"/>
      <protection hidden="1"/>
    </xf>
    <xf numFmtId="9" fontId="40" fillId="0" borderId="89" xfId="1" applyFont="1" applyBorder="1" applyAlignment="1" applyProtection="1">
      <alignment horizontal="center"/>
      <protection hidden="1"/>
    </xf>
    <xf numFmtId="9" fontId="40" fillId="0" borderId="17" xfId="1" applyFont="1" applyBorder="1" applyAlignment="1" applyProtection="1">
      <alignment horizontal="center"/>
      <protection hidden="1"/>
    </xf>
    <xf numFmtId="9" fontId="22" fillId="0" borderId="62" xfId="1" applyFont="1" applyBorder="1" applyAlignment="1" applyProtection="1">
      <alignment horizontal="center"/>
      <protection hidden="1"/>
    </xf>
    <xf numFmtId="14" fontId="29" fillId="0" borderId="0" xfId="0" applyNumberFormat="1" applyFont="1" applyAlignment="1" applyProtection="1">
      <alignment horizontal="left"/>
      <protection hidden="1"/>
    </xf>
    <xf numFmtId="0" fontId="55" fillId="17" borderId="67" xfId="0" applyFont="1" applyFill="1" applyBorder="1" applyAlignment="1">
      <alignment horizontal="center" wrapText="1"/>
    </xf>
    <xf numFmtId="0" fontId="55" fillId="17" borderId="68" xfId="0" applyFont="1" applyFill="1" applyBorder="1" applyAlignment="1">
      <alignment horizontal="center" wrapText="1"/>
    </xf>
    <xf numFmtId="9" fontId="22" fillId="0" borderId="61" xfId="1" applyFont="1" applyBorder="1" applyAlignment="1" applyProtection="1">
      <alignment horizontal="center"/>
      <protection hidden="1"/>
    </xf>
    <xf numFmtId="0" fontId="27" fillId="0" borderId="0" xfId="0" applyFont="1" applyAlignment="1" applyProtection="1">
      <alignment horizontal="center"/>
      <protection locked="0" hidden="1"/>
    </xf>
    <xf numFmtId="0" fontId="96" fillId="4" borderId="0" xfId="0" applyFont="1" applyFill="1" applyAlignment="1" applyProtection="1">
      <alignment horizontal="center"/>
      <protection hidden="1"/>
    </xf>
    <xf numFmtId="0" fontId="39" fillId="17" borderId="117" xfId="0" applyFont="1" applyFill="1" applyBorder="1" applyAlignment="1">
      <alignment horizontal="center" vertical="center"/>
    </xf>
    <xf numFmtId="9" fontId="40" fillId="0" borderId="16" xfId="1" applyFont="1" applyBorder="1" applyAlignment="1" applyProtection="1">
      <alignment horizontal="center"/>
      <protection hidden="1"/>
    </xf>
    <xf numFmtId="0" fontId="55" fillId="19" borderId="65" xfId="0" applyFont="1" applyFill="1" applyBorder="1" applyAlignment="1" applyProtection="1">
      <alignment horizontal="center" wrapText="1"/>
      <protection hidden="1"/>
    </xf>
    <xf numFmtId="0" fontId="55" fillId="19" borderId="66" xfId="0" applyFont="1" applyFill="1" applyBorder="1" applyAlignment="1" applyProtection="1">
      <alignment horizontal="center" wrapText="1"/>
      <protection hidden="1"/>
    </xf>
    <xf numFmtId="0" fontId="22" fillId="16" borderId="0" xfId="0" applyFont="1" applyFill="1" applyAlignment="1" applyProtection="1">
      <alignment horizontal="center" wrapText="1"/>
      <protection hidden="1"/>
    </xf>
    <xf numFmtId="9" fontId="40" fillId="0" borderId="20" xfId="1" applyFont="1" applyBorder="1" applyAlignment="1" applyProtection="1">
      <alignment horizontal="center"/>
      <protection hidden="1"/>
    </xf>
    <xf numFmtId="9" fontId="40" fillId="0" borderId="9" xfId="1" applyFont="1" applyBorder="1" applyAlignment="1" applyProtection="1">
      <alignment horizontal="center"/>
      <protection hidden="1"/>
    </xf>
    <xf numFmtId="9" fontId="40" fillId="0" borderId="15" xfId="1" applyFont="1" applyBorder="1" applyAlignment="1" applyProtection="1">
      <alignment horizontal="center"/>
      <protection hidden="1"/>
    </xf>
    <xf numFmtId="9" fontId="44" fillId="5" borderId="0" xfId="0" applyNumberFormat="1" applyFont="1" applyFill="1" applyBorder="1" applyAlignment="1">
      <alignment horizontal="center" vertical="center"/>
    </xf>
    <xf numFmtId="0" fontId="44" fillId="5" borderId="0" xfId="0" applyFont="1" applyFill="1" applyBorder="1" applyAlignment="1">
      <alignment horizontal="center" vertical="center"/>
    </xf>
    <xf numFmtId="0" fontId="0" fillId="13" borderId="0" xfId="0" applyFill="1" applyAlignment="1" applyProtection="1">
      <alignment horizontal="center"/>
      <protection locked="0"/>
    </xf>
    <xf numFmtId="9" fontId="0" fillId="0" borderId="0" xfId="0" applyNumberFormat="1" applyAlignment="1">
      <alignment horizontal="center" vertical="center"/>
    </xf>
  </cellXfs>
  <cellStyles count="7">
    <cellStyle name="Hipervínculo" xfId="5" builtinId="8"/>
    <cellStyle name="Millares [0]" xfId="2" builtinId="6"/>
    <cellStyle name="Normal" xfId="0" builtinId="0"/>
    <cellStyle name="Normal 2" xfId="3" xr:uid="{00000000-0005-0000-0000-000003000000}"/>
    <cellStyle name="Normal_010001004 ANEXO 4 FORMATO HOJA DE VIDA INDICADOR" xfId="6" xr:uid="{2A018906-A92F-4BF9-90C8-81B6E0D06F87}"/>
    <cellStyle name="Normal_Formatos O.A.P" xfId="4" xr:uid="{00000000-0005-0000-0000-000005000000}"/>
    <cellStyle name="Porcentaje" xfId="1" builtinId="5"/>
  </cellStyles>
  <dxfs count="1275">
    <dxf>
      <font>
        <b/>
      </font>
    </dxf>
    <dxf>
      <font>
        <b/>
      </font>
    </dxf>
    <dxf>
      <fill>
        <patternFill patternType="solid">
          <bgColor theme="2" tint="-0.499984740745262"/>
        </patternFill>
      </fill>
    </dxf>
    <dxf>
      <fill>
        <patternFill patternType="solid">
          <bgColor theme="2" tint="-0.499984740745262"/>
        </patternFill>
      </fill>
    </dxf>
    <dxf>
      <font>
        <color theme="0"/>
      </font>
    </dxf>
    <dxf>
      <font>
        <color theme="0"/>
      </font>
    </dxf>
    <dxf>
      <font>
        <b/>
      </font>
    </dxf>
    <dxf>
      <font>
        <b/>
      </font>
    </dxf>
    <dxf>
      <font>
        <b/>
      </font>
    </dxf>
    <dxf>
      <font>
        <b/>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color theme="0"/>
      </font>
    </dxf>
    <dxf>
      <font>
        <color theme="0"/>
      </font>
    </dxf>
    <dxf>
      <font>
        <color theme="0"/>
      </font>
    </dxf>
    <dxf>
      <font>
        <color theme="0"/>
      </font>
    </dxf>
    <dxf>
      <font>
        <color theme="0"/>
      </font>
    </dxf>
    <dxf>
      <font>
        <color theme="0"/>
      </font>
    </dxf>
    <dxf>
      <numFmt numFmtId="13" formatCode="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alignment horizontal="left" readingOrder="0"/>
    </dxf>
    <dxf>
      <numFmt numFmtId="2" formatCode="0.00"/>
    </dxf>
    <dxf>
      <numFmt numFmtId="2" formatCode="0.00"/>
    </dxf>
    <dxf>
      <alignment horizontal="left" readingOrder="0"/>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numFmt numFmtId="13" formatCode="0%"/>
    </dxf>
    <dxf>
      <font>
        <color theme="0"/>
      </font>
    </dxf>
    <dxf>
      <font>
        <color theme="0"/>
      </font>
    </dxf>
    <dxf>
      <font>
        <color theme="0"/>
      </font>
    </dxf>
    <dxf>
      <font>
        <color theme="0"/>
      </font>
    </dxf>
    <dxf>
      <font>
        <color theme="0"/>
      </font>
    </dxf>
    <dxf>
      <font>
        <color theme="0"/>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b/>
      </font>
    </dxf>
    <dxf>
      <font>
        <b/>
      </font>
    </dxf>
    <dxf>
      <font>
        <b/>
      </font>
    </dxf>
    <dxf>
      <font>
        <b/>
      </font>
    </dxf>
    <dxf>
      <font>
        <color theme="0"/>
      </font>
    </dxf>
    <dxf>
      <font>
        <color theme="0"/>
      </font>
    </dxf>
    <dxf>
      <fill>
        <patternFill patternType="solid">
          <bgColor theme="2" tint="-0.499984740745262"/>
        </patternFill>
      </fill>
    </dxf>
    <dxf>
      <fill>
        <patternFill patternType="solid">
          <bgColor theme="2" tint="-0.499984740745262"/>
        </patternFill>
      </fill>
    </dxf>
    <dxf>
      <font>
        <b/>
      </font>
    </dxf>
    <dxf>
      <font>
        <b/>
      </font>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 formatCode="0"/>
    </dxf>
    <dxf>
      <numFmt numFmtId="1" formatCode="0"/>
    </dxf>
    <dxf>
      <alignment horizontal="center" readingOrder="0"/>
    </dxf>
    <dxf>
      <alignment horizontal="center" readingOrder="0"/>
    </dxf>
    <dxf>
      <numFmt numFmtId="33" formatCode="_-* #,##0_-;\-* #,##0_-;_-* &quot;-&quot;_-;_-@_-"/>
    </dxf>
    <dxf>
      <numFmt numFmtId="33" formatCode="_-* #,##0_-;\-* #,##0_-;_-* &quot;-&quot;_-;_-@_-"/>
    </dxf>
    <dxf>
      <numFmt numFmtId="33" formatCode="_-* #,##0_-;\-* #,##0_-;_-* &quot;-&quot;_-;_-@_-"/>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3" formatCode="0%"/>
    </dxf>
    <dxf>
      <alignment horizontal="left" readingOrder="0"/>
    </dxf>
    <dxf>
      <alignment horizontal="center" readingOrder="0"/>
    </dxf>
    <dxf>
      <alignment horizontal="general" readingOrder="0"/>
    </dxf>
    <dxf>
      <alignment horizontal="center" readingOrder="0"/>
    </dxf>
    <dxf>
      <alignment horizontal="general" readingOrder="0"/>
    </dxf>
    <dxf>
      <border>
        <bottom style="thin">
          <color rgb="FFFF0000"/>
        </bottom>
        <horizontal style="thin">
          <color rgb="FFFF0000"/>
        </horizontal>
      </border>
    </dxf>
    <dxf>
      <border>
        <bottom style="thin">
          <color auto="1"/>
        </bottom>
        <horizontal style="thin">
          <color auto="1"/>
        </horizontal>
      </border>
    </dxf>
    <dxf>
      <fill>
        <patternFill patternType="solid">
          <bgColor theme="5" tint="0.79998168889431442"/>
        </patternFill>
      </fill>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horizontal="left" readingOrder="0"/>
    </dxf>
    <dxf>
      <alignment horizontal="left" readingOrder="0"/>
    </dxf>
    <dxf>
      <alignment horizontal="left" readingOrder="0"/>
    </dxf>
    <dxf>
      <alignment horizontal="left" readingOrder="0"/>
    </dxf>
    <dxf>
      <font>
        <sz val="18"/>
      </font>
    </dxf>
    <dxf>
      <font>
        <sz val="18"/>
      </font>
    </dxf>
    <dxf>
      <font>
        <sz val="18"/>
      </font>
    </dxf>
    <dxf>
      <font>
        <sz val="18"/>
      </font>
    </dxf>
    <dxf>
      <alignment horizontal="center" readingOrder="0"/>
    </dxf>
    <dxf>
      <numFmt numFmtId="13" formatCode="0%"/>
    </dxf>
    <dxf>
      <numFmt numFmtId="1" formatCode="0"/>
    </dxf>
    <dxf>
      <alignment horizontal="general" readingOrder="0"/>
    </dxf>
    <dxf>
      <alignment horizontal="center" readingOrder="0"/>
    </dxf>
    <dxf>
      <alignment horizontal="general" readingOrder="0"/>
    </dxf>
    <dxf>
      <font>
        <b/>
      </font>
    </dxf>
    <dxf>
      <font>
        <b/>
      </font>
    </dxf>
    <dxf>
      <font>
        <sz val="12"/>
      </font>
    </dxf>
    <dxf>
      <font>
        <sz val="12"/>
      </font>
    </dxf>
    <dxf>
      <numFmt numFmtId="13" formatCode="0%"/>
    </dxf>
    <dxf>
      <numFmt numFmtId="13" formatCode="0%"/>
    </dxf>
    <dxf>
      <alignment horizontal="center" readingOrder="0"/>
    </dxf>
    <dxf>
      <alignment horizontal="general" readingOrder="0"/>
    </dxf>
    <dxf>
      <alignment horizontal="center" readingOrder="0"/>
    </dxf>
    <dxf>
      <numFmt numFmtId="1" formatCode="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12"/>
      </font>
    </dxf>
    <dxf>
      <font>
        <sz val="12"/>
      </font>
    </dxf>
    <dxf>
      <font>
        <b/>
      </font>
    </dxf>
    <dxf>
      <font>
        <b/>
      </font>
    </dxf>
    <dxf>
      <numFmt numFmtId="13" formatCode="0%"/>
    </dxf>
    <dxf>
      <numFmt numFmtId="13" formatCode="0%"/>
    </dxf>
    <dxf>
      <numFmt numFmtId="13" formatCode="0%"/>
    </dxf>
    <dxf>
      <numFmt numFmtId="13" formatCode="0%"/>
    </dxf>
    <dxf>
      <alignment horizontal="center" readingOrder="0"/>
    </dxf>
    <dxf>
      <numFmt numFmtId="1" formatCode="0"/>
    </dxf>
    <dxf>
      <alignment horizontal="general" readingOrder="0"/>
    </dxf>
    <dxf>
      <numFmt numFmtId="13" formatCode="0%"/>
    </dxf>
    <dxf>
      <numFmt numFmtId="13" formatCode="0%"/>
    </dxf>
    <dxf>
      <numFmt numFmtId="3" formatCode="#,##0"/>
    </dxf>
    <dxf>
      <numFmt numFmtId="3" formatCode="#,##0"/>
    </dxf>
    <dxf>
      <numFmt numFmtId="1" formatCode="0"/>
    </dxf>
    <dxf>
      <numFmt numFmtId="1" formatCode="0"/>
    </dxf>
    <dxf>
      <alignment horizontal="center" readingOrder="0"/>
    </dxf>
    <dxf>
      <numFmt numFmtId="1" formatCode="0"/>
    </dxf>
    <dxf>
      <alignment horizontal="general" readingOrder="0"/>
    </dxf>
    <dxf>
      <numFmt numFmtId="13" formatCode="0%"/>
    </dxf>
    <dxf>
      <numFmt numFmtId="13" formatCode="0%"/>
    </dxf>
    <dxf>
      <font>
        <sz val="12"/>
      </font>
    </dxf>
    <dxf>
      <font>
        <sz val="12"/>
      </font>
    </dxf>
    <dxf>
      <font>
        <b/>
      </font>
    </dxf>
    <dxf>
      <font>
        <b/>
      </font>
    </dxf>
    <dxf>
      <numFmt numFmtId="2" formatCode="0.00"/>
    </dxf>
    <dxf>
      <numFmt numFmtId="2" formatCode="0.00"/>
    </dxf>
    <dxf>
      <numFmt numFmtId="167" formatCode="0.0"/>
    </dxf>
    <dxf>
      <numFmt numFmtId="167" formatCode="0.0"/>
    </dxf>
    <dxf>
      <numFmt numFmtId="1" formatCode="0"/>
    </dxf>
    <dxf>
      <numFmt numFmtId="1"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4" tint="-0.249977111117893"/>
      </font>
    </dxf>
    <dxf>
      <font>
        <b/>
      </font>
    </dxf>
    <dxf>
      <font>
        <sz val="16"/>
      </font>
    </dxf>
    <dxf>
      <font>
        <sz val="14"/>
      </font>
    </dxf>
    <dxf>
      <font>
        <sz val="12"/>
      </font>
    </dxf>
    <dxf>
      <alignment vertical="center" readingOrder="0"/>
    </dxf>
    <dxf>
      <alignment vertical="bottom"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sz val="16"/>
      </font>
    </dxf>
    <dxf>
      <font>
        <sz val="14"/>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font>
    </dxf>
    <dxf>
      <font>
        <b/>
      </font>
    </dxf>
    <dxf>
      <font>
        <sz val="16"/>
      </font>
    </dxf>
    <dxf>
      <font>
        <sz val="16"/>
      </font>
    </dxf>
    <dxf>
      <font>
        <sz val="14"/>
      </font>
    </dxf>
    <dxf>
      <font>
        <sz val="14"/>
      </font>
    </dxf>
    <dxf>
      <font>
        <sz val="12"/>
      </font>
    </dxf>
    <dxf>
      <font>
        <sz val="12"/>
      </font>
    </dxf>
    <dxf>
      <alignment horizontal="center" readingOrder="0"/>
    </dxf>
    <dxf>
      <alignment horizontal="center" readingOrder="0"/>
    </dxf>
    <dxf>
      <numFmt numFmtId="1" formatCode="0"/>
    </dxf>
    <dxf>
      <numFmt numFmtId="1" formatCode="0"/>
    </dxf>
    <dxf>
      <alignment horizontal="general" readingOrder="0"/>
    </dxf>
    <dxf>
      <numFmt numFmtId="2" formatCode="0.00"/>
    </dxf>
    <dxf>
      <numFmt numFmtId="167" formatCode="0.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horizontal="left" readingOrder="0"/>
    </dxf>
    <dxf>
      <alignment horizontal="left" readingOrder="0"/>
    </dxf>
    <dxf>
      <alignment horizontal="left" readingOrder="0"/>
    </dxf>
    <dxf>
      <alignment horizontal="left" readingOrder="0"/>
    </dxf>
    <dxf>
      <font>
        <sz val="16"/>
      </font>
    </dxf>
    <dxf>
      <font>
        <sz val="16"/>
      </font>
    </dxf>
    <dxf>
      <font>
        <sz val="16"/>
      </font>
    </dxf>
    <dxf>
      <font>
        <sz val="16"/>
      </font>
    </dxf>
    <dxf>
      <font>
        <sz val="14"/>
      </font>
    </dxf>
    <dxf>
      <font>
        <sz val="14"/>
      </font>
    </dxf>
    <dxf>
      <font>
        <sz val="14"/>
      </font>
    </dxf>
    <dxf>
      <font>
        <sz val="14"/>
      </font>
    </dxf>
    <dxf>
      <font>
        <sz val="12"/>
      </font>
    </dxf>
    <dxf>
      <font>
        <sz val="12"/>
      </font>
    </dxf>
    <dxf>
      <font>
        <sz val="12"/>
      </font>
    </dxf>
    <dxf>
      <font>
        <sz val="12"/>
      </font>
    </dxf>
    <dxf>
      <font>
        <sz val="26"/>
      </font>
    </dxf>
    <dxf>
      <font>
        <sz val="24"/>
      </font>
    </dxf>
    <dxf>
      <font>
        <sz val="26"/>
      </font>
    </dxf>
    <dxf>
      <font>
        <sz val="24"/>
      </font>
    </dxf>
    <dxf>
      <font>
        <sz val="26"/>
      </font>
    </dxf>
    <dxf>
      <font>
        <sz val="24"/>
      </font>
    </dxf>
    <dxf>
      <font>
        <sz val="26"/>
      </font>
    </dxf>
    <dxf>
      <font>
        <sz val="24"/>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 formatCode="0"/>
    </dxf>
    <dxf>
      <numFmt numFmtId="33" formatCode="_-* #,##0_-;\-* #,##0_-;_-* &quot;-&quot;_-;_-@_-"/>
    </dxf>
    <dxf>
      <numFmt numFmtId="0" formatCode="General"/>
    </dxf>
    <dxf>
      <numFmt numFmtId="13" formatCode="0%"/>
    </dxf>
    <dxf>
      <numFmt numFmtId="13" formatCode="0%"/>
    </dxf>
    <dxf>
      <numFmt numFmtId="13" formatCode="0%"/>
    </dxf>
    <dxf>
      <numFmt numFmtId="1"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22"/>
      </font>
    </dxf>
    <dxf>
      <font>
        <sz val="20"/>
      </font>
    </dxf>
    <dxf>
      <font>
        <sz val="18"/>
      </font>
    </dxf>
    <dxf>
      <font>
        <sz val="16"/>
      </font>
    </dxf>
    <dxf>
      <font>
        <sz val="14"/>
      </font>
    </dxf>
    <dxf>
      <font>
        <sz val="12"/>
      </font>
    </dxf>
    <dxf>
      <font>
        <b/>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font>
        <color rgb="FF808000"/>
      </font>
    </dxf>
    <dxf>
      <font>
        <sz val="22"/>
      </font>
    </dxf>
    <dxf>
      <font>
        <sz val="22"/>
      </font>
    </dxf>
    <dxf>
      <font>
        <sz val="22"/>
      </font>
    </dxf>
    <dxf>
      <font>
        <sz val="20"/>
      </font>
    </dxf>
    <dxf>
      <font>
        <sz val="20"/>
      </font>
    </dxf>
    <dxf>
      <font>
        <sz val="20"/>
      </font>
    </dxf>
    <dxf>
      <font>
        <sz val="18"/>
      </font>
    </dxf>
    <dxf>
      <font>
        <sz val="18"/>
      </font>
    </dxf>
    <dxf>
      <font>
        <sz val="18"/>
      </font>
    </dxf>
    <dxf>
      <font>
        <sz val="16"/>
      </font>
    </dxf>
    <dxf>
      <font>
        <sz val="16"/>
      </font>
    </dxf>
    <dxf>
      <font>
        <sz val="16"/>
      </font>
    </dxf>
    <dxf>
      <font>
        <sz val="14"/>
      </font>
    </dxf>
    <dxf>
      <font>
        <sz val="14"/>
      </font>
    </dxf>
    <dxf>
      <font>
        <sz val="14"/>
      </font>
    </dxf>
    <dxf>
      <font>
        <sz val="12"/>
      </font>
    </dxf>
    <dxf>
      <font>
        <sz val="12"/>
      </font>
    </dxf>
    <dxf>
      <font>
        <sz val="12"/>
      </font>
    </dxf>
    <dxf>
      <font>
        <b/>
      </font>
    </dxf>
    <dxf>
      <font>
        <b/>
      </font>
    </dxf>
    <dxf>
      <font>
        <b/>
      </font>
    </dxf>
    <dxf>
      <alignment horizontal="center" readingOrder="0"/>
    </dxf>
    <dxf>
      <alignment horizontal="center" readingOrder="0"/>
    </dxf>
    <dxf>
      <alignment horizontal="center" readingOrder="0"/>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theme="3" tint="-0.499984740745262"/>
        </patternFill>
      </fill>
    </dxf>
    <dxf>
      <fill>
        <patternFill patternType="solid">
          <bgColor theme="3" tint="-0.499984740745262"/>
        </patternFill>
      </fill>
    </dxf>
    <dxf>
      <fill>
        <patternFill patternType="solid">
          <bgColor theme="3" tint="-0.499984740745262"/>
        </patternFill>
      </fill>
    </dxf>
    <dxf>
      <fill>
        <patternFill patternType="solid">
          <bgColor theme="3" tint="-0.499984740745262"/>
        </patternFill>
      </fill>
    </dxf>
    <dxf>
      <alignment horizontal="left" readingOrder="0"/>
    </dxf>
    <dxf>
      <alignment horizontal="left" readingOrder="0"/>
    </dxf>
    <dxf>
      <fill>
        <patternFill patternType="solid">
          <bgColor rgb="FFFFC000"/>
        </patternFill>
      </fill>
    </dxf>
    <dxf>
      <fill>
        <patternFill patternType="solid">
          <bgColor rgb="FFFFC000"/>
        </patternFill>
      </fill>
    </dxf>
    <dxf>
      <alignment wrapText="1" readingOrder="0"/>
    </dxf>
    <dxf>
      <alignment wrapText="1" readingOrder="0"/>
    </dxf>
    <dxf>
      <alignment wrapText="1" readingOrder="0"/>
    </dxf>
    <dxf>
      <numFmt numFmtId="0" formatCode="General"/>
    </dxf>
    <dxf>
      <numFmt numFmtId="0" formatCode="General"/>
    </dxf>
    <dxf>
      <numFmt numFmtId="0" formatCode="General"/>
    </dxf>
    <dxf>
      <alignment horizontal="center" readingOrder="0"/>
    </dxf>
    <dxf>
      <alignment horizontal="center" readingOrder="0"/>
    </dxf>
    <dxf>
      <alignment textRotation="90" readingOrder="0"/>
    </dxf>
    <dxf>
      <alignment textRotation="90"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font>
        <sz val="22"/>
      </font>
    </dxf>
    <dxf>
      <font>
        <sz val="20"/>
      </font>
    </dxf>
    <dxf>
      <font>
        <sz val="18"/>
      </font>
    </dxf>
    <dxf>
      <font>
        <sz val="16"/>
      </font>
    </dxf>
    <dxf>
      <font>
        <sz val="14"/>
      </font>
    </dxf>
    <dxf>
      <font>
        <sz val="12"/>
      </font>
    </dxf>
    <dxf>
      <font>
        <sz val="14"/>
      </font>
    </dxf>
    <dxf>
      <font>
        <sz val="16"/>
      </font>
    </dxf>
    <dxf>
      <font>
        <sz val="18"/>
      </font>
    </dxf>
    <dxf>
      <font>
        <sz val="20"/>
      </font>
    </dxf>
    <dxf>
      <font>
        <sz val="22"/>
      </font>
    </dxf>
    <dxf>
      <font>
        <sz val="24"/>
      </font>
    </dxf>
    <dxf>
      <font>
        <sz val="26"/>
      </font>
    </dxf>
    <dxf>
      <font>
        <sz val="28"/>
      </font>
    </dxf>
    <dxf>
      <font>
        <sz val="26"/>
      </font>
    </dxf>
    <dxf>
      <font>
        <sz val="24"/>
      </font>
    </dxf>
    <dxf>
      <font>
        <sz val="24"/>
      </font>
    </dxf>
    <dxf>
      <font>
        <sz val="24"/>
      </font>
    </dxf>
    <dxf>
      <font>
        <sz val="24"/>
      </font>
    </dxf>
    <dxf>
      <font>
        <sz val="24"/>
      </font>
    </dxf>
    <dxf>
      <font>
        <sz val="24"/>
      </font>
    </dxf>
    <dxf>
      <font>
        <sz val="24"/>
      </font>
    </dxf>
    <dxf>
      <font>
        <sz val="24"/>
      </font>
    </dxf>
    <dxf>
      <font>
        <sz val="24"/>
      </font>
    </dxf>
    <dxf>
      <font>
        <sz val="24"/>
      </font>
    </dxf>
    <dxf>
      <font>
        <sz val="24"/>
      </font>
    </dxf>
    <dxf>
      <font>
        <sz val="22"/>
      </font>
    </dxf>
    <dxf>
      <font>
        <sz val="22"/>
      </font>
    </dxf>
    <dxf>
      <font>
        <sz val="22"/>
      </font>
    </dxf>
    <dxf>
      <font>
        <sz val="22"/>
      </font>
    </dxf>
    <dxf>
      <font>
        <sz val="22"/>
      </font>
    </dxf>
    <dxf>
      <font>
        <sz val="22"/>
      </font>
    </dxf>
    <dxf>
      <font>
        <sz val="22"/>
      </font>
    </dxf>
    <dxf>
      <font>
        <sz val="22"/>
      </font>
    </dxf>
    <dxf>
      <font>
        <sz val="22"/>
      </font>
    </dxf>
    <dxf>
      <font>
        <sz val="22"/>
      </font>
    </dxf>
    <dxf>
      <font>
        <sz val="22"/>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border>
        <left style="medium">
          <color auto="1"/>
        </left>
        <right style="medium">
          <color auto="1"/>
        </right>
        <bottom style="medium">
          <color auto="1"/>
        </bottom>
        <vertical style="thin">
          <color auto="1"/>
        </vertical>
        <horizontal style="dashed">
          <color auto="1"/>
        </horizontal>
      </border>
    </dxf>
    <dxf>
      <border>
        <left style="medium">
          <color auto="1"/>
        </left>
        <right style="medium">
          <color auto="1"/>
        </right>
        <top style="medium">
          <color auto="1"/>
        </top>
        <bottom style="medium">
          <color auto="1"/>
        </bottom>
        <vertical style="thin">
          <color auto="1"/>
        </vertical>
        <horizontal style="dashed">
          <color auto="1"/>
        </horizontal>
      </border>
    </dxf>
    <dxf>
      <alignment horizontal="center" readingOrder="0"/>
    </dxf>
    <dxf>
      <alignment horizontal="center" readingOrder="0"/>
    </dxf>
    <dxf>
      <font>
        <color theme="4" tint="0.79998168889431442"/>
      </font>
    </dxf>
    <dxf>
      <alignment horizontal="center" readingOrder="0"/>
    </dxf>
    <dxf>
      <alignment horizontal="center" readingOrder="0"/>
    </dxf>
    <dxf>
      <numFmt numFmtId="13" formatCode="0%"/>
    </dxf>
    <dxf>
      <numFmt numFmtId="13" formatCode="0%"/>
    </dxf>
    <dxf>
      <numFmt numFmtId="13" formatCode="0%"/>
    </dxf>
    <dxf>
      <border>
        <left style="medium">
          <color auto="1"/>
        </left>
        <right style="medium">
          <color indexed="64"/>
        </right>
        <bottom style="medium">
          <color indexed="64"/>
        </bottom>
        <vertical style="thin">
          <color auto="1"/>
        </vertical>
        <horizontal style="dashed">
          <color auto="1"/>
        </horizontal>
      </border>
    </dxf>
    <dxf>
      <border>
        <left style="medium">
          <color auto="1"/>
        </left>
        <right style="medium">
          <color indexed="64"/>
        </right>
        <bottom style="medium">
          <color indexed="64"/>
        </bottom>
        <vertical style="thin">
          <color auto="1"/>
        </vertical>
        <horizontal style="dashed">
          <color auto="1"/>
        </horizontal>
      </border>
    </dxf>
    <dxf>
      <border>
        <left style="medium">
          <color auto="1"/>
        </left>
        <right style="medium">
          <color indexed="64"/>
        </right>
        <bottom style="medium">
          <color indexed="64"/>
        </bottom>
        <vertical style="thin">
          <color auto="1"/>
        </vertical>
        <horizontal style="dashed">
          <color auto="1"/>
        </horizontal>
      </border>
    </dxf>
    <dxf>
      <border>
        <left style="medium">
          <color auto="1"/>
        </left>
        <right style="medium">
          <color indexed="64"/>
        </right>
        <bottom style="medium">
          <color indexed="64"/>
        </bottom>
        <vertical style="thin">
          <color auto="1"/>
        </vertical>
        <horizontal style="dashed">
          <color auto="1"/>
        </horizontal>
      </border>
    </dxf>
    <dxf>
      <border>
        <left style="medium">
          <color auto="1"/>
        </left>
        <right style="medium">
          <color indexed="64"/>
        </right>
        <bottom style="medium">
          <color indexed="64"/>
        </bottom>
        <vertical style="thin">
          <color auto="1"/>
        </vertical>
        <horizontal style="dashed">
          <color auto="1"/>
        </horizontal>
      </border>
    </dxf>
    <dxf>
      <border>
        <left style="medium">
          <color auto="1"/>
        </left>
        <right style="medium">
          <color indexed="64"/>
        </right>
        <bottom style="medium">
          <color indexed="64"/>
        </bottom>
        <vertical style="thin">
          <color auto="1"/>
        </vertical>
        <horizontal style="dashed">
          <color auto="1"/>
        </horizontal>
      </border>
    </dxf>
    <dxf>
      <border>
        <left style="medium">
          <color auto="1"/>
        </left>
        <right style="medium">
          <color indexed="64"/>
        </right>
        <bottom style="medium">
          <color indexed="64"/>
        </bottom>
        <vertical style="thin">
          <color auto="1"/>
        </vertical>
        <horizontal style="dashed">
          <color auto="1"/>
        </horizontal>
      </border>
    </dxf>
    <dxf>
      <border>
        <left style="medium">
          <color auto="1"/>
        </left>
        <bottom style="medium">
          <color indexed="64"/>
        </bottom>
        <vertical style="thin">
          <color auto="1"/>
        </vertical>
        <horizontal style="dashed">
          <color auto="1"/>
        </horizontal>
      </border>
    </dxf>
    <dxf>
      <border>
        <left style="medium">
          <color auto="1"/>
        </left>
        <bottom style="medium">
          <color indexed="64"/>
        </bottom>
        <vertical style="thin">
          <color auto="1"/>
        </vertical>
        <horizontal style="dashed">
          <color auto="1"/>
        </horizontal>
      </border>
    </dxf>
    <dxf>
      <border>
        <left style="medium">
          <color auto="1"/>
        </left>
        <bottom style="medium">
          <color indexed="64"/>
        </bottom>
        <vertical style="thin">
          <color auto="1"/>
        </vertical>
        <horizontal style="dashed">
          <color auto="1"/>
        </horizontal>
      </border>
    </dxf>
    <dxf>
      <border>
        <left style="medium">
          <color auto="1"/>
        </left>
        <bottom style="medium">
          <color indexed="64"/>
        </bottom>
        <vertical style="thin">
          <color auto="1"/>
        </vertical>
        <horizontal style="dashed">
          <color auto="1"/>
        </horizontal>
      </border>
    </dxf>
    <dxf>
      <border>
        <left style="medium">
          <color auto="1"/>
        </left>
        <bottom style="medium">
          <color indexed="64"/>
        </bottom>
        <vertical style="thin">
          <color auto="1"/>
        </vertical>
        <horizontal style="dashed">
          <color auto="1"/>
        </horizontal>
      </border>
    </dxf>
    <dxf>
      <border>
        <left style="medium">
          <color auto="1"/>
        </left>
        <bottom style="medium">
          <color indexed="64"/>
        </bottom>
        <vertical style="thin">
          <color auto="1"/>
        </vertical>
        <horizontal style="dashed">
          <color auto="1"/>
        </horizontal>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horizontal style="dashed">
          <color auto="1"/>
        </horizontal>
      </border>
    </dxf>
    <dxf>
      <border>
        <horizontal style="dashed">
          <color auto="1"/>
        </horizontal>
      </border>
    </dxf>
    <dxf>
      <border>
        <horizontal style="dashed">
          <color auto="1"/>
        </horizontal>
      </border>
    </dxf>
    <dxf>
      <border>
        <horizontal style="dashed">
          <color auto="1"/>
        </horizontal>
      </border>
    </dxf>
    <dxf>
      <border>
        <top style="medium">
          <color auto="1"/>
        </top>
        <vertical style="thin">
          <color auto="1"/>
        </vertical>
        <horizontal style="dashed">
          <color auto="1"/>
        </horizontal>
      </border>
    </dxf>
    <dxf>
      <border>
        <top style="medium">
          <color auto="1"/>
        </top>
        <vertical style="thin">
          <color auto="1"/>
        </vertical>
        <horizontal style="dashed">
          <color auto="1"/>
        </horizontal>
      </border>
    </dxf>
    <dxf>
      <border>
        <top style="medium">
          <color auto="1"/>
        </top>
        <vertical style="thin">
          <color auto="1"/>
        </vertical>
        <horizontal style="dashed">
          <color auto="1"/>
        </horizontal>
      </border>
    </dxf>
    <dxf>
      <border>
        <top style="medium">
          <color auto="1"/>
        </top>
        <vertical style="thin">
          <color auto="1"/>
        </vertical>
        <horizontal style="dashed">
          <color auto="1"/>
        </horizontal>
      </border>
    </dxf>
    <dxf>
      <border>
        <top style="medium">
          <color auto="1"/>
        </top>
        <vertical style="thin">
          <color auto="1"/>
        </vertical>
        <horizontal style="dashed">
          <color auto="1"/>
        </horizontal>
      </border>
    </dxf>
    <dxf>
      <border>
        <top style="medium">
          <color auto="1"/>
        </top>
        <vertical style="thin">
          <color auto="1"/>
        </vertical>
        <horizontal style="dashed">
          <color auto="1"/>
        </horizontal>
      </border>
    </dxf>
    <dxf>
      <border>
        <top style="medium">
          <color auto="1"/>
        </top>
        <vertical style="thin">
          <color auto="1"/>
        </vertical>
        <horizontal style="dashed">
          <color auto="1"/>
        </horizontal>
      </border>
    </dxf>
    <dxf>
      <border>
        <top style="medium">
          <color auto="1"/>
        </top>
        <vertical style="thin">
          <color auto="1"/>
        </vertical>
        <horizontal style="dashed">
          <color auto="1"/>
        </horizontal>
      </border>
    </dxf>
    <dxf>
      <border>
        <top style="medium">
          <color auto="1"/>
        </top>
        <vertical style="thin">
          <color auto="1"/>
        </vertical>
        <horizontal style="dashed">
          <color auto="1"/>
        </horizont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vertical style="thin">
          <color auto="1"/>
        </vertic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left style="medium">
          <color auto="1"/>
        </left>
        <right style="medium">
          <color indexed="64"/>
        </right>
        <bottom style="medium">
          <color auto="1"/>
        </bottom>
        <horizontal style="dashed">
          <color auto="1"/>
        </horizontal>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medium">
          <color indexed="64"/>
        </left>
        <right style="medium">
          <color indexed="64"/>
        </right>
        <top style="medium">
          <color indexed="64"/>
        </top>
        <bottom style="medium">
          <color indexed="64"/>
        </bottom>
        <vertical style="thin">
          <color indexed="64"/>
        </vertical>
        <horizontal style="dashed">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808000"/>
      <color rgb="FFFF3300"/>
      <color rgb="FF00FF00"/>
      <color rgb="FF66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pivotCacheDefinition" Target="pivotCache/pivotCacheDefinition6.xml"/><Relationship Id="rId42" Type="http://schemas.openxmlformats.org/officeDocument/2006/relationships/styles" Target="styles.xml"/><Relationship Id="rId47" Type="http://schemas.openxmlformats.org/officeDocument/2006/relationships/customXml" Target="../customXml/item2.xml"/><Relationship Id="rId50" Type="http://schemas.openxmlformats.org/officeDocument/2006/relationships/customXml" Target="../customXml/item5.xml"/><Relationship Id="rId55" Type="http://schemas.openxmlformats.org/officeDocument/2006/relationships/customXml" Target="../customXml/item10.xml"/><Relationship Id="rId63"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4.xml"/><Relationship Id="rId37" Type="http://schemas.openxmlformats.org/officeDocument/2006/relationships/pivotCacheDefinition" Target="pivotCache/pivotCacheDefinition9.xml"/><Relationship Id="rId40" Type="http://schemas.openxmlformats.org/officeDocument/2006/relationships/theme" Target="theme/theme1.xml"/><Relationship Id="rId45" Type="http://schemas.openxmlformats.org/officeDocument/2006/relationships/calcChain" Target="calcChain.xml"/><Relationship Id="rId53" Type="http://schemas.openxmlformats.org/officeDocument/2006/relationships/customXml" Target="../customXml/item8.xml"/><Relationship Id="rId58" Type="http://schemas.openxmlformats.org/officeDocument/2006/relationships/customXml" Target="../customXml/item13.xml"/><Relationship Id="rId5" Type="http://schemas.openxmlformats.org/officeDocument/2006/relationships/worksheet" Target="worksheets/sheet5.xml"/><Relationship Id="rId61" Type="http://schemas.openxmlformats.org/officeDocument/2006/relationships/customXml" Target="../customXml/item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43" Type="http://schemas.openxmlformats.org/officeDocument/2006/relationships/sharedStrings" Target="sharedStrings.xml"/><Relationship Id="rId48" Type="http://schemas.openxmlformats.org/officeDocument/2006/relationships/customXml" Target="../customXml/item3.xml"/><Relationship Id="rId56" Type="http://schemas.openxmlformats.org/officeDocument/2006/relationships/customXml" Target="../customXml/item11.xml"/><Relationship Id="rId64" Type="http://schemas.openxmlformats.org/officeDocument/2006/relationships/customXml" Target="../customXml/item19.xml"/><Relationship Id="rId8" Type="http://schemas.openxmlformats.org/officeDocument/2006/relationships/worksheet" Target="worksheets/sheet8.xml"/><Relationship Id="rId51" Type="http://schemas.openxmlformats.org/officeDocument/2006/relationships/customXml" Target="../customXml/item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pivotCacheDefinition" Target="pivotCache/pivotCacheDefinition5.xml"/><Relationship Id="rId38" Type="http://schemas.openxmlformats.org/officeDocument/2006/relationships/pivotCacheDefinition" Target="pivotCache/pivotCacheDefinition10.xml"/><Relationship Id="rId46" Type="http://schemas.openxmlformats.org/officeDocument/2006/relationships/customXml" Target="../customXml/item1.xml"/><Relationship Id="rId59"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onnections" Target="connections.xml"/><Relationship Id="rId54" Type="http://schemas.openxmlformats.org/officeDocument/2006/relationships/customXml" Target="../customXml/item9.xml"/><Relationship Id="rId62"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pivotCacheDefinition" Target="pivotCache/pivotCacheDefinition8.xml"/><Relationship Id="rId49" Type="http://schemas.openxmlformats.org/officeDocument/2006/relationships/customXml" Target="../customXml/item4.xml"/><Relationship Id="rId5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pivotCacheDefinition" Target="pivotCache/pivotCacheDefinition3.xml"/><Relationship Id="rId44" Type="http://schemas.openxmlformats.org/officeDocument/2006/relationships/powerPivotData" Target="model/item.data"/><Relationship Id="rId52" Type="http://schemas.openxmlformats.org/officeDocument/2006/relationships/customXml" Target="../customXml/item7.xml"/><Relationship Id="rId60" Type="http://schemas.openxmlformats.org/officeDocument/2006/relationships/customXml" Target="../customXml/item15.xml"/><Relationship Id="rId65"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'CONSULTA INDICADOR'!$M$25</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'CONSULTA INDICADOR'!$K$26:$L$29</c:f>
              <c:strCache>
                <c:ptCount val="4"/>
                <c:pt idx="0">
                  <c:v>1er TRIMESTRE</c:v>
                </c:pt>
                <c:pt idx="1">
                  <c:v>2do TRIMESTRE</c:v>
                </c:pt>
                <c:pt idx="2">
                  <c:v>3er TRIMESTRE</c:v>
                </c:pt>
                <c:pt idx="3">
                  <c:v>4to TRIMESTRE</c:v>
                </c:pt>
              </c:strCache>
            </c:strRef>
          </c:cat>
          <c:val>
            <c:numRef>
              <c:f>'CONSULTA INDICADOR'!$M$26:$M$29</c:f>
              <c:numCache>
                <c:formatCode>General</c:formatCode>
                <c:ptCount val="4"/>
                <c:pt idx="0">
                  <c:v>0</c:v>
                </c:pt>
                <c:pt idx="1">
                  <c:v>500</c:v>
                </c:pt>
                <c:pt idx="2">
                  <c:v>500</c:v>
                </c:pt>
                <c:pt idx="3">
                  <c:v>471</c:v>
                </c:pt>
              </c:numCache>
            </c:numRef>
          </c:val>
          <c:extLst>
            <c:ext xmlns:c16="http://schemas.microsoft.com/office/drawing/2014/chart" uri="{C3380CC4-5D6E-409C-BE32-E72D297353CC}">
              <c16:uniqueId val="{00000000-F09A-4E5A-9929-F3B714C88E08}"/>
            </c:ext>
          </c:extLst>
        </c:ser>
        <c:ser>
          <c:idx val="1"/>
          <c:order val="1"/>
          <c:tx>
            <c:strRef>
              <c:f>'CONSULTA INDICADOR'!$N$25</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'CONSULTA INDICADOR'!$K$26:$L$29</c:f>
              <c:strCache>
                <c:ptCount val="4"/>
                <c:pt idx="0">
                  <c:v>1er TRIMESTRE</c:v>
                </c:pt>
                <c:pt idx="1">
                  <c:v>2do TRIMESTRE</c:v>
                </c:pt>
                <c:pt idx="2">
                  <c:v>3er TRIMESTRE</c:v>
                </c:pt>
                <c:pt idx="3">
                  <c:v>4to TRIMESTRE</c:v>
                </c:pt>
              </c:strCache>
            </c:strRef>
          </c:cat>
          <c:val>
            <c:numRef>
              <c:f>'CONSULTA INDICADOR'!$N$26:$N$29</c:f>
              <c:numCache>
                <c:formatCode>0.00</c:formatCode>
                <c:ptCount val="4"/>
                <c:pt idx="0">
                  <c:v>0</c:v>
                </c:pt>
                <c:pt idx="1">
                  <c:v>0</c:v>
                </c:pt>
                <c:pt idx="2">
                  <c:v>0</c:v>
                </c:pt>
                <c:pt idx="3">
                  <c:v>0</c:v>
                </c:pt>
              </c:numCache>
            </c:numRef>
          </c:val>
          <c:extLst>
            <c:ext xmlns:c16="http://schemas.microsoft.com/office/drawing/2014/chart" uri="{C3380CC4-5D6E-409C-BE32-E72D297353CC}">
              <c16:uniqueId val="{00000001-F09A-4E5A-9929-F3B714C88E08}"/>
            </c:ext>
          </c:extLst>
        </c:ser>
        <c:dLbls>
          <c:showLegendKey val="0"/>
          <c:showVal val="0"/>
          <c:showCatName val="0"/>
          <c:showSerName val="0"/>
          <c:showPercent val="0"/>
          <c:showBubbleSize val="0"/>
        </c:dLbls>
        <c:gapWidth val="65"/>
        <c:shape val="cylinder"/>
        <c:axId val="225668096"/>
        <c:axId val="225753344"/>
        <c:axId val="0"/>
      </c:bar3DChart>
      <c:catAx>
        <c:axId val="2256680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25753344"/>
        <c:crosses val="autoZero"/>
        <c:auto val="1"/>
        <c:lblAlgn val="ctr"/>
        <c:lblOffset val="100"/>
        <c:noMultiLvlLbl val="0"/>
      </c:catAx>
      <c:valAx>
        <c:axId val="225753344"/>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56680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9CC2-4674-8B64-5535784C84A0}"/>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9CC2-4674-8B64-5535784C84A0}"/>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9CC2-4674-8B64-5535784C84A0}"/>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9CC2-4674-8B64-5535784C84A0}"/>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9CC2-4674-8B64-5535784C84A0}"/>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9CC2-4674-8B64-5535784C84A0}"/>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9CC2-4674-8B64-5535784C84A0}"/>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9CC2-4674-8B64-5535784C84A0}"/>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9CC2-4674-8B64-5535784C84A0}"/>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9CC2-4674-8B64-5535784C84A0}"/>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9CC2-4674-8B64-5535784C84A0}"/>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CC2-4674-8B64-5535784C84A0}"/>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CC2-4674-8B64-5535784C84A0}"/>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CC2-4674-8B64-5535784C84A0}"/>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CC2-4674-8B64-5535784C84A0}"/>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CC2-4674-8B64-5535784C84A0}"/>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CC2-4674-8B64-5535784C84A0}"/>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CC2-4674-8B64-5535784C84A0}"/>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CC2-4674-8B64-5535784C84A0}"/>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CC2-4674-8B64-5535784C84A0}"/>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9CC2-4674-8B64-5535784C84A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9CC2-4674-8B64-5535784C84A0}"/>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numRef>
              <c:f>[3]velocimetro!$A$24:$A$34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[4]velocimetro!$B$2:$B$12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9CC2-4674-8B64-5535784C84A0}"/>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0.98708120839256341</c:v>
                </c:pt>
              </c:numCache>
            </c:numRef>
          </c:xVal>
          <c:yVal>
            <c:numRef>
              <c:f>PLANES!$L$24:$L$25</c:f>
              <c:numCache>
                <c:formatCode>General</c:formatCode>
                <c:ptCount val="2"/>
                <c:pt idx="0">
                  <c:v>0</c:v>
                </c:pt>
                <c:pt idx="1">
                  <c:v>0.16022074783958801</c:v>
                </c:pt>
              </c:numCache>
            </c:numRef>
          </c:yVal>
          <c:smooth val="1"/>
          <c:extLst>
            <c:ext xmlns:c16="http://schemas.microsoft.com/office/drawing/2014/chart" uri="{C3380CC4-5D6E-409C-BE32-E72D297353CC}">
              <c16:uniqueId val="{00000017-9CC2-4674-8B64-5535784C84A0}"/>
            </c:ext>
          </c:extLst>
        </c:ser>
        <c:dLbls>
          <c:showLegendKey val="0"/>
          <c:showVal val="0"/>
          <c:showCatName val="0"/>
          <c:showSerName val="0"/>
          <c:showPercent val="0"/>
          <c:showBubbleSize val="0"/>
        </c:dLbls>
        <c:axId val="222880128"/>
        <c:axId val="222849664"/>
      </c:scatterChart>
      <c:valAx>
        <c:axId val="222849664"/>
        <c:scaling>
          <c:orientation val="minMax"/>
          <c:max val="1"/>
          <c:min val="-1"/>
        </c:scaling>
        <c:delete val="1"/>
        <c:axPos val="l"/>
        <c:numFmt formatCode="General" sourceLinked="1"/>
        <c:majorTickMark val="out"/>
        <c:minorTickMark val="none"/>
        <c:tickLblPos val="nextTo"/>
        <c:crossAx val="222880128"/>
        <c:crosses val="autoZero"/>
        <c:crossBetween val="midCat"/>
      </c:valAx>
      <c:valAx>
        <c:axId val="222880128"/>
        <c:scaling>
          <c:orientation val="minMax"/>
          <c:max val="1"/>
          <c:min val="-1"/>
        </c:scaling>
        <c:delete val="1"/>
        <c:axPos val="b"/>
        <c:numFmt formatCode="General" sourceLinked="1"/>
        <c:majorTickMark val="out"/>
        <c:minorTickMark val="none"/>
        <c:tickLblPos val="nextTo"/>
        <c:crossAx val="222849664"/>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73297124494144E-2"/>
          <c:y val="0.20079311122960988"/>
          <c:w val="0.97292670287550587"/>
          <c:h val="0.72194352106956394"/>
        </c:manualLayout>
      </c:layout>
      <c:barChart>
        <c:barDir val="bar"/>
        <c:grouping val="stacked"/>
        <c:varyColors val="0"/>
        <c:ser>
          <c:idx val="0"/>
          <c:order val="0"/>
          <c:spPr>
            <a:solidFill>
              <a:schemeClr val="accent1"/>
            </a:solidFill>
            <a:ln>
              <a:noFill/>
            </a:ln>
            <a:effectLst/>
          </c:spPr>
          <c:invertIfNegative val="0"/>
          <c:dLbls>
            <c:dLbl>
              <c:idx val="0"/>
              <c:layout>
                <c:manualLayout>
                  <c:x val="4.12662212160766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BE-4D05-A1C1-9FA6247FAC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DESARROLLO'!$D$29</c:f>
              <c:numCache>
                <c:formatCode>0%</c:formatCode>
                <c:ptCount val="1"/>
                <c:pt idx="0">
                  <c:v>9.9063878719125448E-2</c:v>
                </c:pt>
              </c:numCache>
            </c:numRef>
          </c:val>
          <c:extLst>
            <c:ext xmlns:c16="http://schemas.microsoft.com/office/drawing/2014/chart" uri="{C3380CC4-5D6E-409C-BE32-E72D297353CC}">
              <c16:uniqueId val="{00000000-55CD-4ADC-B8C8-73818C079572}"/>
            </c:ext>
          </c:extLst>
        </c:ser>
        <c:ser>
          <c:idx val="1"/>
          <c:order val="1"/>
          <c:spPr>
            <a:solidFill>
              <a:schemeClr val="accent2"/>
            </a:solidFill>
            <a:ln>
              <a:noFill/>
            </a:ln>
            <a:effectLst/>
          </c:spPr>
          <c:invertIfNegative val="0"/>
          <c:dLbls>
            <c:dLbl>
              <c:idx val="0"/>
              <c:layout>
                <c:manualLayout>
                  <c:x val="4.2652932472908828E-2"/>
                  <c:y val="-7.42098215800626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BE-4D05-A1C1-9FA6247FAC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 DE DESARROLLO'!$E$29</c:f>
              <c:numCache>
                <c:formatCode>0%</c:formatCode>
                <c:ptCount val="1"/>
                <c:pt idx="0">
                  <c:v>0.28579387421256508</c:v>
                </c:pt>
              </c:numCache>
            </c:numRef>
          </c:val>
          <c:extLst>
            <c:ext xmlns:c16="http://schemas.microsoft.com/office/drawing/2014/chart" uri="{C3380CC4-5D6E-409C-BE32-E72D297353CC}">
              <c16:uniqueId val="{00000005-55CD-4ADC-B8C8-73818C079572}"/>
            </c:ext>
          </c:extLst>
        </c:ser>
        <c:ser>
          <c:idx val="2"/>
          <c:order val="2"/>
          <c:spPr>
            <a:solidFill>
              <a:schemeClr val="accent3"/>
            </a:solidFill>
            <a:ln>
              <a:noFill/>
            </a:ln>
            <a:effectLst/>
          </c:spPr>
          <c:invertIfNegative val="0"/>
          <c:dLbls>
            <c:dLbl>
              <c:idx val="0"/>
              <c:layout>
                <c:manualLayout>
                  <c:x val="2.4326337204128964E-2"/>
                  <c:y val="-7.42098215800626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2-44D4-AE39-37D2A8E2E4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DESARROLLO'!$F$29</c:f>
              <c:numCache>
                <c:formatCode>0%</c:formatCode>
                <c:ptCount val="1"/>
                <c:pt idx="0">
                  <c:v>0.27623116971918538</c:v>
                </c:pt>
              </c:numCache>
            </c:numRef>
          </c:val>
          <c:extLst>
            <c:ext xmlns:c16="http://schemas.microsoft.com/office/drawing/2014/chart" uri="{C3380CC4-5D6E-409C-BE32-E72D297353CC}">
              <c16:uniqueId val="{00000006-55CD-4ADC-B8C8-73818C079572}"/>
            </c:ext>
          </c:extLst>
        </c:ser>
        <c:ser>
          <c:idx val="3"/>
          <c:order val="3"/>
          <c:spPr>
            <a:solidFill>
              <a:schemeClr val="accent4"/>
            </a:solidFill>
            <a:ln>
              <a:noFill/>
            </a:ln>
            <a:effectLst/>
          </c:spPr>
          <c:invertIfNegative val="0"/>
          <c:val>
            <c:numRef>
              <c:f>'PLAN DE DESARROLLO'!$G$29</c:f>
              <c:numCache>
                <c:formatCode>0%</c:formatCode>
                <c:ptCount val="1"/>
                <c:pt idx="0">
                  <c:v>0.27668759144266308</c:v>
                </c:pt>
              </c:numCache>
            </c:numRef>
          </c:val>
          <c:extLst>
            <c:ext xmlns:c16="http://schemas.microsoft.com/office/drawing/2014/chart" uri="{C3380CC4-5D6E-409C-BE32-E72D297353CC}">
              <c16:uniqueId val="{00000007-55CD-4ADC-B8C8-73818C079572}"/>
            </c:ext>
          </c:extLst>
        </c:ser>
        <c:ser>
          <c:idx val="4"/>
          <c:order val="4"/>
          <c:spPr>
            <a:solidFill>
              <a:schemeClr val="accent5"/>
            </a:solidFill>
            <a:ln>
              <a:noFill/>
            </a:ln>
            <a:effectLst/>
          </c:spPr>
          <c:invertIfNegative val="0"/>
          <c:val>
            <c:numRef>
              <c:f>'PLAN DE DESARROLLO'!$H$29</c:f>
              <c:numCache>
                <c:formatCode>General</c:formatCode>
                <c:ptCount val="1"/>
                <c:pt idx="0">
                  <c:v>0.129079350060742</c:v>
                </c:pt>
              </c:numCache>
            </c:numRef>
          </c:val>
          <c:extLst>
            <c:ext xmlns:c16="http://schemas.microsoft.com/office/drawing/2014/chart" uri="{C3380CC4-5D6E-409C-BE32-E72D297353CC}">
              <c16:uniqueId val="{00000008-55CD-4ADC-B8C8-73818C079572}"/>
            </c:ext>
          </c:extLst>
        </c:ser>
        <c:dLbls>
          <c:showLegendKey val="0"/>
          <c:showVal val="0"/>
          <c:showCatName val="0"/>
          <c:showSerName val="0"/>
          <c:showPercent val="0"/>
          <c:showBubbleSize val="0"/>
        </c:dLbls>
        <c:gapWidth val="150"/>
        <c:overlap val="100"/>
        <c:axId val="141366400"/>
        <c:axId val="141367936"/>
      </c:barChart>
      <c:catAx>
        <c:axId val="141366400"/>
        <c:scaling>
          <c:orientation val="minMax"/>
        </c:scaling>
        <c:delete val="1"/>
        <c:axPos val="l"/>
        <c:majorTickMark val="none"/>
        <c:minorTickMark val="none"/>
        <c:tickLblPos val="nextTo"/>
        <c:crossAx val="141367936"/>
        <c:crosses val="autoZero"/>
        <c:auto val="1"/>
        <c:lblAlgn val="ctr"/>
        <c:lblOffset val="100"/>
        <c:noMultiLvlLbl val="0"/>
      </c:catAx>
      <c:valAx>
        <c:axId val="141367936"/>
        <c:scaling>
          <c:orientation val="minMax"/>
          <c:max val="1"/>
        </c:scaling>
        <c:delete val="1"/>
        <c:axPos val="b"/>
        <c:numFmt formatCode="0%" sourceLinked="1"/>
        <c:majorTickMark val="none"/>
        <c:minorTickMark val="none"/>
        <c:tickLblPos val="nextTo"/>
        <c:crossAx val="14136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1A6-449E-A0E6-2F9C78379E4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1A6-449E-A0E6-2F9C78379E4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1A6-449E-A0E6-2F9C78379E4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1A6-449E-A0E6-2F9C78379E4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1A6-449E-A0E6-2F9C78379E4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1A6-449E-A0E6-2F9C78379E4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1A6-449E-A0E6-2F9C78379E4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1A6-449E-A0E6-2F9C78379E4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1A6-449E-A0E6-2F9C78379E4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1A6-449E-A0E6-2F9C78379E4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1A6-449E-A0E6-2F9C78379E4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A6-449E-A0E6-2F9C78379E4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A6-449E-A0E6-2F9C78379E4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A6-449E-A0E6-2F9C78379E4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1A6-449E-A0E6-2F9C78379E4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1A6-449E-A0E6-2F9C78379E4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1A6-449E-A0E6-2F9C78379E4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1A6-449E-A0E6-2F9C78379E4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1A6-449E-A0E6-2F9C78379E4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1A6-449E-A0E6-2F9C78379E4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1A6-449E-A0E6-2F9C78379E4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1A6-449E-A0E6-2F9C78379E4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tx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[3]velocimetro!$A$24:$A$34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[4]velocimetro!$B$2:$B$12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1A6-449E-A0E6-2F9C78379E46}"/>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spPr>
            <a:ln w="44450">
              <a:solidFill>
                <a:srgbClr val="FF3300"/>
              </a:solidFill>
              <a:tailEnd type="stealth"/>
            </a:ln>
            <a:effectLst>
              <a:glow rad="139700">
                <a:srgbClr val="FFC000">
                  <a:satMod val="175000"/>
                  <a:alpha val="40000"/>
                </a:srgbClr>
              </a:glow>
            </a:effectLst>
          </c:spPr>
          <c:marker>
            <c:symbol val="none"/>
          </c:marker>
          <c:xVal>
            <c:numRef>
              <c:f>PLANES!$B$24:$B$25</c:f>
              <c:numCache>
                <c:formatCode>General</c:formatCode>
                <c:ptCount val="2"/>
                <c:pt idx="0">
                  <c:v>0</c:v>
                </c:pt>
                <c:pt idx="1">
                  <c:v>0.97802384910695817</c:v>
                </c:pt>
              </c:numCache>
            </c:numRef>
          </c:xVal>
          <c:yVal>
            <c:numRef>
              <c:f>PLANES!$C$24:$C$25</c:f>
              <c:numCache>
                <c:formatCode>General</c:formatCode>
                <c:ptCount val="2"/>
                <c:pt idx="0">
                  <c:v>0</c:v>
                </c:pt>
                <c:pt idx="1">
                  <c:v>-0.20849304683372508</c:v>
                </c:pt>
              </c:numCache>
            </c:numRef>
          </c:yVal>
          <c:smooth val="1"/>
          <c:extLst>
            <c:ext xmlns:c16="http://schemas.microsoft.com/office/drawing/2014/chart" uri="{C3380CC4-5D6E-409C-BE32-E72D297353CC}">
              <c16:uniqueId val="{00000017-D1A6-449E-A0E6-2F9C78379E46}"/>
            </c:ext>
          </c:extLst>
        </c:ser>
        <c:dLbls>
          <c:showLegendKey val="0"/>
          <c:showVal val="0"/>
          <c:showCatName val="0"/>
          <c:showSerName val="0"/>
          <c:showPercent val="0"/>
          <c:showBubbleSize val="0"/>
        </c:dLbls>
        <c:axId val="174814336"/>
        <c:axId val="174808448"/>
      </c:scatterChart>
      <c:valAx>
        <c:axId val="174808448"/>
        <c:scaling>
          <c:orientation val="minMax"/>
          <c:max val="1"/>
          <c:min val="-1"/>
        </c:scaling>
        <c:delete val="1"/>
        <c:axPos val="l"/>
        <c:numFmt formatCode="General" sourceLinked="1"/>
        <c:majorTickMark val="out"/>
        <c:minorTickMark val="none"/>
        <c:tickLblPos val="nextTo"/>
        <c:crossAx val="174814336"/>
        <c:crosses val="autoZero"/>
        <c:crossBetween val="midCat"/>
      </c:valAx>
      <c:valAx>
        <c:axId val="174814336"/>
        <c:scaling>
          <c:orientation val="minMax"/>
          <c:max val="1"/>
          <c:min val="-1"/>
        </c:scaling>
        <c:delete val="1"/>
        <c:axPos val="b"/>
        <c:numFmt formatCode="General" sourceLinked="1"/>
        <c:majorTickMark val="out"/>
        <c:minorTickMark val="none"/>
        <c:tickLblPos val="nextTo"/>
        <c:crossAx val="174808448"/>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31B-4B00-8296-826BADFDC01A}"/>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31B-4B00-8296-826BADFDC01A}"/>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31B-4B00-8296-826BADFDC01A}"/>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31B-4B00-8296-826BADFDC01A}"/>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31B-4B00-8296-826BADFDC01A}"/>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31B-4B00-8296-826BADFDC01A}"/>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31B-4B00-8296-826BADFDC01A}"/>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31B-4B00-8296-826BADFDC01A}"/>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31B-4B00-8296-826BADFDC01A}"/>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31B-4B00-8296-826BADFDC01A}"/>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31B-4B00-8296-826BADFDC01A}"/>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31B-4B00-8296-826BADFDC01A}"/>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1B-4B00-8296-826BADFDC01A}"/>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1B-4B00-8296-826BADFDC01A}"/>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31B-4B00-8296-826BADFDC01A}"/>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31B-4B00-8296-826BADFDC01A}"/>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31B-4B00-8296-826BADFDC01A}"/>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31B-4B00-8296-826BADFDC01A}"/>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31B-4B00-8296-826BADFDC01A}"/>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31B-4B00-8296-826BADFDC01A}"/>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31B-4B00-8296-826BADFDC01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31B-4B00-8296-826BADFDC01A}"/>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tx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[3]velocimetro!$A$24:$A$34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[4]velocimetro!$B$2:$B$12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31B-4B00-8296-826BADFDC01A}"/>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dPt>
            <c:idx val="1"/>
            <c:bubble3D val="0"/>
            <c:spPr>
              <a:ln w="38100">
                <a:solidFill>
                  <a:srgbClr val="FF0000"/>
                </a:solidFill>
              </a:ln>
              <a:effectLst>
                <a:glow rad="101600">
                  <a:srgbClr val="FFC000">
                    <a:satMod val="175000"/>
                    <a:alpha val="40000"/>
                  </a:srgbClr>
                </a:glow>
              </a:effectLst>
            </c:spPr>
            <c:extLst>
              <c:ext xmlns:c16="http://schemas.microsoft.com/office/drawing/2014/chart" uri="{C3380CC4-5D6E-409C-BE32-E72D297353CC}">
                <c16:uniqueId val="{00000016-B9DA-457A-A4FE-1F7FA0828104}"/>
              </c:ext>
            </c:extLst>
          </c:dPt>
          <c:xVal>
            <c:numRef>
              <c:f>PLANES!$K$24:$K$25</c:f>
              <c:numCache>
                <c:formatCode>General</c:formatCode>
                <c:ptCount val="2"/>
                <c:pt idx="0">
                  <c:v>0</c:v>
                </c:pt>
                <c:pt idx="1">
                  <c:v>0.98708120839256341</c:v>
                </c:pt>
              </c:numCache>
            </c:numRef>
          </c:xVal>
          <c:yVal>
            <c:numRef>
              <c:f>PLANES!$L$24:$L$25</c:f>
              <c:numCache>
                <c:formatCode>General</c:formatCode>
                <c:ptCount val="2"/>
                <c:pt idx="0">
                  <c:v>0</c:v>
                </c:pt>
                <c:pt idx="1">
                  <c:v>0.16022074783958801</c:v>
                </c:pt>
              </c:numCache>
            </c:numRef>
          </c:yVal>
          <c:smooth val="1"/>
          <c:extLst>
            <c:ext xmlns:c16="http://schemas.microsoft.com/office/drawing/2014/chart" uri="{C3380CC4-5D6E-409C-BE32-E72D297353CC}">
              <c16:uniqueId val="{00000017-D31B-4B00-8296-826BADFDC01A}"/>
            </c:ext>
          </c:extLst>
        </c:ser>
        <c:dLbls>
          <c:showLegendKey val="0"/>
          <c:showVal val="0"/>
          <c:showCatName val="0"/>
          <c:showSerName val="0"/>
          <c:showPercent val="0"/>
          <c:showBubbleSize val="0"/>
        </c:dLbls>
        <c:axId val="237689472"/>
        <c:axId val="237687936"/>
      </c:scatterChart>
      <c:valAx>
        <c:axId val="237687936"/>
        <c:scaling>
          <c:orientation val="minMax"/>
          <c:max val="1"/>
          <c:min val="-1"/>
        </c:scaling>
        <c:delete val="1"/>
        <c:axPos val="l"/>
        <c:numFmt formatCode="General" sourceLinked="1"/>
        <c:majorTickMark val="out"/>
        <c:minorTickMark val="none"/>
        <c:tickLblPos val="nextTo"/>
        <c:crossAx val="237689472"/>
        <c:crosses val="autoZero"/>
        <c:crossBetween val="midCat"/>
      </c:valAx>
      <c:valAx>
        <c:axId val="237689472"/>
        <c:scaling>
          <c:orientation val="minMax"/>
          <c:max val="1"/>
          <c:min val="-1"/>
        </c:scaling>
        <c:delete val="1"/>
        <c:axPos val="b"/>
        <c:numFmt formatCode="General" sourceLinked="1"/>
        <c:majorTickMark val="out"/>
        <c:minorTickMark val="none"/>
        <c:tickLblPos val="nextTo"/>
        <c:crossAx val="237687936"/>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'CONSULTA INDICADOR'!$E$25</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1.4724552321435817E-2"/>
                  <c:y val="-5.57317224086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32-48A5-91CD-53DA7D9FFFCD}"/>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'CONSULTA INDICADOR'!$D$26:$D$30</c:f>
              <c:numCache>
                <c:formatCode>General</c:formatCode>
                <c:ptCount val="5"/>
                <c:pt idx="0">
                  <c:v>2016</c:v>
                </c:pt>
                <c:pt idx="1">
                  <c:v>2017</c:v>
                </c:pt>
                <c:pt idx="2">
                  <c:v>2018</c:v>
                </c:pt>
                <c:pt idx="3">
                  <c:v>2019</c:v>
                </c:pt>
                <c:pt idx="4">
                  <c:v>2020</c:v>
                </c:pt>
              </c:numCache>
            </c:numRef>
          </c:cat>
          <c:val>
            <c:numRef>
              <c:f>'CONSULTA INDICADOR'!$E$26:$E$30</c:f>
              <c:numCache>
                <c:formatCode>General</c:formatCode>
                <c:ptCount val="5"/>
                <c:pt idx="0">
                  <c:v>0</c:v>
                </c:pt>
                <c:pt idx="1">
                  <c:v>2000</c:v>
                </c:pt>
                <c:pt idx="2">
                  <c:v>4000</c:v>
                </c:pt>
                <c:pt idx="3">
                  <c:v>4000</c:v>
                </c:pt>
                <c:pt idx="4">
                  <c:v>3574</c:v>
                </c:pt>
              </c:numCache>
            </c:numRef>
          </c:val>
          <c:extLst>
            <c:ext xmlns:c16="http://schemas.microsoft.com/office/drawing/2014/chart" uri="{C3380CC4-5D6E-409C-BE32-E72D297353CC}">
              <c16:uniqueId val="{00000000-2C74-43C4-A609-90BC2F6FF9F8}"/>
            </c:ext>
          </c:extLst>
        </c:ser>
        <c:ser>
          <c:idx val="1"/>
          <c:order val="1"/>
          <c:tx>
            <c:strRef>
              <c:f>'CONSULTA INDICADOR'!$F$25</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'CONSULTA INDICADOR'!$D$26:$D$30</c:f>
              <c:numCache>
                <c:formatCode>General</c:formatCode>
                <c:ptCount val="5"/>
                <c:pt idx="0">
                  <c:v>2016</c:v>
                </c:pt>
                <c:pt idx="1">
                  <c:v>2017</c:v>
                </c:pt>
                <c:pt idx="2">
                  <c:v>2018</c:v>
                </c:pt>
                <c:pt idx="3">
                  <c:v>2019</c:v>
                </c:pt>
                <c:pt idx="4">
                  <c:v>2020</c:v>
                </c:pt>
              </c:numCache>
            </c:numRef>
          </c:cat>
          <c:val>
            <c:numRef>
              <c:f>'CONSULTA INDICADOR'!$F$26:$F$30</c:f>
              <c:numCache>
                <c:formatCode>0.00</c:formatCode>
                <c:ptCount val="5"/>
                <c:pt idx="0">
                  <c:v>0</c:v>
                </c:pt>
                <c:pt idx="1">
                  <c:v>2426</c:v>
                </c:pt>
                <c:pt idx="2">
                  <c:v>5990</c:v>
                </c:pt>
                <c:pt idx="3">
                  <c:v>3687</c:v>
                </c:pt>
                <c:pt idx="4">
                  <c:v>0</c:v>
                </c:pt>
              </c:numCache>
            </c:numRef>
          </c:val>
          <c:extLst>
            <c:ext xmlns:c16="http://schemas.microsoft.com/office/drawing/2014/chart" uri="{C3380CC4-5D6E-409C-BE32-E72D297353CC}">
              <c16:uniqueId val="{00000001-2C74-43C4-A609-90BC2F6FF9F8}"/>
            </c:ext>
          </c:extLst>
        </c:ser>
        <c:ser>
          <c:idx val="2"/>
          <c:order val="2"/>
          <c:tx>
            <c:strRef>
              <c:f>'CONSULTA INDICADOR'!$G$25</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'CONSULTA INDICADOR'!$D$26:$D$30</c:f>
              <c:numCache>
                <c:formatCode>General</c:formatCode>
                <c:ptCount val="5"/>
                <c:pt idx="0">
                  <c:v>2016</c:v>
                </c:pt>
                <c:pt idx="1">
                  <c:v>2017</c:v>
                </c:pt>
                <c:pt idx="2">
                  <c:v>2018</c:v>
                </c:pt>
                <c:pt idx="3">
                  <c:v>2019</c:v>
                </c:pt>
                <c:pt idx="4">
                  <c:v>2020</c:v>
                </c:pt>
              </c:numCache>
            </c:numRef>
          </c:cat>
          <c:val>
            <c:numRef>
              <c:f>'CONSULTA INDICADOR'!$G$26:$G$30</c:f>
              <c:numCache>
                <c:formatCode>General</c:formatCode>
                <c:ptCount val="5"/>
              </c:numCache>
            </c:numRef>
          </c:val>
          <c:extLst>
            <c:ext xmlns:c16="http://schemas.microsoft.com/office/drawing/2014/chart" uri="{C3380CC4-5D6E-409C-BE32-E72D297353CC}">
              <c16:uniqueId val="{00000002-2C74-43C4-A609-90BC2F6FF9F8}"/>
            </c:ext>
          </c:extLst>
        </c:ser>
        <c:dLbls>
          <c:showLegendKey val="0"/>
          <c:showVal val="0"/>
          <c:showCatName val="0"/>
          <c:showSerName val="0"/>
          <c:showPercent val="0"/>
          <c:showBubbleSize val="0"/>
        </c:dLbls>
        <c:gapWidth val="65"/>
        <c:shape val="box"/>
        <c:axId val="181533696"/>
        <c:axId val="221008640"/>
        <c:axId val="0"/>
      </c:bar3DChart>
      <c:catAx>
        <c:axId val="181533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008640"/>
        <c:crosses val="autoZero"/>
        <c:auto val="1"/>
        <c:lblAlgn val="ctr"/>
        <c:lblOffset val="100"/>
        <c:noMultiLvlLbl val="0"/>
      </c:catAx>
      <c:valAx>
        <c:axId val="221008640"/>
        <c:scaling>
          <c:orientation val="minMax"/>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18153369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DEPENDENCIA'!$P$23</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DEPENDENCIA'!$P$24:$P$27</c:f>
              <c:numCache>
                <c:formatCode>0.00</c:formatCode>
                <c:ptCount val="4"/>
                <c:pt idx="0">
                  <c:v>0</c:v>
                </c:pt>
                <c:pt idx="1">
                  <c:v>0</c:v>
                </c:pt>
                <c:pt idx="2">
                  <c:v>0</c:v>
                </c:pt>
                <c:pt idx="3">
                  <c:v>0</c:v>
                </c:pt>
              </c:numCache>
            </c:numRef>
          </c:val>
          <c:extLst>
            <c:ext xmlns:c16="http://schemas.microsoft.com/office/drawing/2014/chart" uri="{C3380CC4-5D6E-409C-BE32-E72D297353CC}">
              <c16:uniqueId val="{00000000-E165-4F87-A570-B8CE2D6DE305}"/>
            </c:ext>
          </c:extLst>
        </c:ser>
        <c:ser>
          <c:idx val="1"/>
          <c:order val="1"/>
          <c:tx>
            <c:strRef>
              <c:f>'POR DEPENDENCIA'!$Q$23</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DEPENDENCIA'!$Q$24:$Q$27</c:f>
              <c:numCache>
                <c:formatCode>0.00</c:formatCode>
                <c:ptCount val="4"/>
                <c:pt idx="0">
                  <c:v>0</c:v>
                </c:pt>
                <c:pt idx="1">
                  <c:v>0</c:v>
                </c:pt>
                <c:pt idx="2">
                  <c:v>0</c:v>
                </c:pt>
                <c:pt idx="3">
                  <c:v>0</c:v>
                </c:pt>
              </c:numCache>
            </c:numRef>
          </c:val>
          <c:extLst>
            <c:ext xmlns:c16="http://schemas.microsoft.com/office/drawing/2014/chart" uri="{C3380CC4-5D6E-409C-BE32-E72D297353CC}">
              <c16:uniqueId val="{00000001-E165-4F87-A570-B8CE2D6DE305}"/>
            </c:ext>
          </c:extLst>
        </c:ser>
        <c:dLbls>
          <c:showLegendKey val="0"/>
          <c:showVal val="0"/>
          <c:showCatName val="0"/>
          <c:showSerName val="0"/>
          <c:showPercent val="0"/>
          <c:showBubbleSize val="0"/>
        </c:dLbls>
        <c:gapWidth val="65"/>
        <c:shape val="cylinder"/>
        <c:axId val="221474176"/>
        <c:axId val="221484160"/>
        <c:axId val="0"/>
      </c:bar3DChart>
      <c:catAx>
        <c:axId val="2214741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21484160"/>
        <c:crosses val="autoZero"/>
        <c:auto val="1"/>
        <c:lblAlgn val="ctr"/>
        <c:lblOffset val="100"/>
        <c:noMultiLvlLbl val="0"/>
      </c:catAx>
      <c:valAx>
        <c:axId val="221484160"/>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147417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DEPENDENCIA'!$H$23</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DEPENDENCIA'!$H$24:$H$28</c:f>
              <c:numCache>
                <c:formatCode>0.00</c:formatCode>
                <c:ptCount val="5"/>
                <c:pt idx="0">
                  <c:v>0</c:v>
                </c:pt>
                <c:pt idx="1">
                  <c:v>0</c:v>
                </c:pt>
                <c:pt idx="2">
                  <c:v>0</c:v>
                </c:pt>
                <c:pt idx="3">
                  <c:v>1</c:v>
                </c:pt>
                <c:pt idx="4">
                  <c:v>1</c:v>
                </c:pt>
              </c:numCache>
            </c:numRef>
          </c:val>
          <c:extLst>
            <c:ext xmlns:c16="http://schemas.microsoft.com/office/drawing/2014/chart" uri="{C3380CC4-5D6E-409C-BE32-E72D297353CC}">
              <c16:uniqueId val="{00000000-1709-4851-89D3-8D3364CEAB46}"/>
            </c:ext>
          </c:extLst>
        </c:ser>
        <c:ser>
          <c:idx val="1"/>
          <c:order val="1"/>
          <c:tx>
            <c:strRef>
              <c:f>'POR DEPENDENCIA'!$I$23</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DEPENDENCIA'!$I$24:$I$28</c:f>
              <c:numCache>
                <c:formatCode>0.00</c:formatCode>
                <c:ptCount val="5"/>
                <c:pt idx="0">
                  <c:v>0</c:v>
                </c:pt>
                <c:pt idx="1">
                  <c:v>0</c:v>
                </c:pt>
                <c:pt idx="2">
                  <c:v>0</c:v>
                </c:pt>
                <c:pt idx="3">
                  <c:v>1</c:v>
                </c:pt>
                <c:pt idx="4">
                  <c:v>0</c:v>
                </c:pt>
              </c:numCache>
            </c:numRef>
          </c:val>
          <c:extLst>
            <c:ext xmlns:c16="http://schemas.microsoft.com/office/drawing/2014/chart" uri="{C3380CC4-5D6E-409C-BE32-E72D297353CC}">
              <c16:uniqueId val="{00000001-1709-4851-89D3-8D3364CEAB46}"/>
            </c:ext>
          </c:extLst>
        </c:ser>
        <c:ser>
          <c:idx val="2"/>
          <c:order val="2"/>
          <c:tx>
            <c:strRef>
              <c:f>'POR DEPENDENCIA'!$J$23</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DEPENDENCIA'!$G$24:$G$28</c:f>
              <c:numCache>
                <c:formatCode>General</c:formatCode>
                <c:ptCount val="5"/>
                <c:pt idx="0">
                  <c:v>2016</c:v>
                </c:pt>
                <c:pt idx="1">
                  <c:v>2017</c:v>
                </c:pt>
                <c:pt idx="2">
                  <c:v>2018</c:v>
                </c:pt>
                <c:pt idx="3">
                  <c:v>2019</c:v>
                </c:pt>
                <c:pt idx="4">
                  <c:v>2020</c:v>
                </c:pt>
              </c:numCache>
            </c:numRef>
          </c:cat>
          <c:val>
            <c:numRef>
              <c:f>'POR DEPENDENCIA'!$J$24:$J$28</c:f>
              <c:numCache>
                <c:formatCode>0.00</c:formatCode>
                <c:ptCount val="5"/>
              </c:numCache>
            </c:numRef>
          </c:val>
          <c:extLst>
            <c:ext xmlns:c16="http://schemas.microsoft.com/office/drawing/2014/chart" uri="{C3380CC4-5D6E-409C-BE32-E72D297353CC}">
              <c16:uniqueId val="{00000002-1709-4851-89D3-8D3364CEAB46}"/>
            </c:ext>
          </c:extLst>
        </c:ser>
        <c:dLbls>
          <c:showLegendKey val="0"/>
          <c:showVal val="0"/>
          <c:showCatName val="0"/>
          <c:showSerName val="0"/>
          <c:showPercent val="0"/>
          <c:showBubbleSize val="0"/>
        </c:dLbls>
        <c:gapWidth val="65"/>
        <c:shape val="box"/>
        <c:axId val="221317376"/>
        <c:axId val="221327360"/>
        <c:axId val="0"/>
      </c:bar3DChart>
      <c:catAx>
        <c:axId val="221317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327360"/>
        <c:crosses val="autoZero"/>
        <c:auto val="1"/>
        <c:lblAlgn val="ctr"/>
        <c:lblOffset val="100"/>
        <c:noMultiLvlLbl val="0"/>
      </c:catAx>
      <c:valAx>
        <c:axId val="221327360"/>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22131737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PROCESO'!$H$19</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PROCESO'!$G$20:$G$24</c:f>
              <c:numCache>
                <c:formatCode>General</c:formatCode>
                <c:ptCount val="5"/>
                <c:pt idx="0">
                  <c:v>2016</c:v>
                </c:pt>
                <c:pt idx="1">
                  <c:v>2017</c:v>
                </c:pt>
                <c:pt idx="2">
                  <c:v>2018</c:v>
                </c:pt>
                <c:pt idx="3">
                  <c:v>2019</c:v>
                </c:pt>
                <c:pt idx="4">
                  <c:v>2020</c:v>
                </c:pt>
              </c:numCache>
            </c:numRef>
          </c:cat>
          <c:val>
            <c:numRef>
              <c:f>'POR PROCESO'!$H$20:$H$24</c:f>
              <c:numCache>
                <c:formatCode>0.00</c:formatCode>
                <c:ptCount val="5"/>
                <c:pt idx="0">
                  <c:v>0.1</c:v>
                </c:pt>
                <c:pt idx="1">
                  <c:v>0.3</c:v>
                </c:pt>
                <c:pt idx="2">
                  <c:v>0.3</c:v>
                </c:pt>
                <c:pt idx="3">
                  <c:v>0.25</c:v>
                </c:pt>
                <c:pt idx="4">
                  <c:v>5.0000000000000044E-2</c:v>
                </c:pt>
              </c:numCache>
            </c:numRef>
          </c:val>
          <c:extLst>
            <c:ext xmlns:c16="http://schemas.microsoft.com/office/drawing/2014/chart" uri="{C3380CC4-5D6E-409C-BE32-E72D297353CC}">
              <c16:uniqueId val="{00000000-A1FB-46A8-B2A8-7CA1CAEA6515}"/>
            </c:ext>
          </c:extLst>
        </c:ser>
        <c:ser>
          <c:idx val="1"/>
          <c:order val="1"/>
          <c:tx>
            <c:strRef>
              <c:f>'POR PROCESO'!$I$19</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PROCESO'!$G$20:$G$24</c:f>
              <c:numCache>
                <c:formatCode>General</c:formatCode>
                <c:ptCount val="5"/>
                <c:pt idx="0">
                  <c:v>2016</c:v>
                </c:pt>
                <c:pt idx="1">
                  <c:v>2017</c:v>
                </c:pt>
                <c:pt idx="2">
                  <c:v>2018</c:v>
                </c:pt>
                <c:pt idx="3">
                  <c:v>2019</c:v>
                </c:pt>
                <c:pt idx="4">
                  <c:v>2020</c:v>
                </c:pt>
              </c:numCache>
            </c:numRef>
          </c:cat>
          <c:val>
            <c:numRef>
              <c:f>'POR PROCESO'!$I$20:$I$24</c:f>
              <c:numCache>
                <c:formatCode>0.00</c:formatCode>
                <c:ptCount val="5"/>
                <c:pt idx="0">
                  <c:v>0.03</c:v>
                </c:pt>
                <c:pt idx="1">
                  <c:v>0.35</c:v>
                </c:pt>
                <c:pt idx="2">
                  <c:v>0.32</c:v>
                </c:pt>
                <c:pt idx="3">
                  <c:v>0.25</c:v>
                </c:pt>
                <c:pt idx="4">
                  <c:v>2.1499999999999998E-2</c:v>
                </c:pt>
              </c:numCache>
            </c:numRef>
          </c:val>
          <c:extLst>
            <c:ext xmlns:c16="http://schemas.microsoft.com/office/drawing/2014/chart" uri="{C3380CC4-5D6E-409C-BE32-E72D297353CC}">
              <c16:uniqueId val="{00000001-A1FB-46A8-B2A8-7CA1CAEA6515}"/>
            </c:ext>
          </c:extLst>
        </c:ser>
        <c:ser>
          <c:idx val="2"/>
          <c:order val="2"/>
          <c:tx>
            <c:strRef>
              <c:f>'POR PROCESO'!$J$19</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PROCESO'!$G$20:$G$24</c:f>
              <c:numCache>
                <c:formatCode>General</c:formatCode>
                <c:ptCount val="5"/>
                <c:pt idx="0">
                  <c:v>2016</c:v>
                </c:pt>
                <c:pt idx="1">
                  <c:v>2017</c:v>
                </c:pt>
                <c:pt idx="2">
                  <c:v>2018</c:v>
                </c:pt>
                <c:pt idx="3">
                  <c:v>2019</c:v>
                </c:pt>
                <c:pt idx="4">
                  <c:v>2020</c:v>
                </c:pt>
              </c:numCache>
            </c:numRef>
          </c:cat>
          <c:val>
            <c:numRef>
              <c:f>'POR PROCESO'!$J$20:$J$24</c:f>
              <c:numCache>
                <c:formatCode>0.00</c:formatCode>
                <c:ptCount val="5"/>
              </c:numCache>
            </c:numRef>
          </c:val>
          <c:extLst>
            <c:ext xmlns:c16="http://schemas.microsoft.com/office/drawing/2014/chart" uri="{C3380CC4-5D6E-409C-BE32-E72D297353CC}">
              <c16:uniqueId val="{00000002-A1FB-46A8-B2A8-7CA1CAEA6515}"/>
            </c:ext>
          </c:extLst>
        </c:ser>
        <c:dLbls>
          <c:showLegendKey val="0"/>
          <c:showVal val="0"/>
          <c:showCatName val="0"/>
          <c:showSerName val="0"/>
          <c:showPercent val="0"/>
          <c:showBubbleSize val="0"/>
        </c:dLbls>
        <c:gapWidth val="65"/>
        <c:shape val="box"/>
        <c:axId val="221438336"/>
        <c:axId val="221439872"/>
        <c:axId val="0"/>
      </c:bar3DChart>
      <c:catAx>
        <c:axId val="2214383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439872"/>
        <c:crosses val="autoZero"/>
        <c:auto val="1"/>
        <c:lblAlgn val="ctr"/>
        <c:lblOffset val="100"/>
        <c:noMultiLvlLbl val="0"/>
      </c:catAx>
      <c:valAx>
        <c:axId val="221439872"/>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2214383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PROCESO'!$P$19</c:f>
              <c:strCache>
                <c:ptCount val="1"/>
                <c:pt idx="0">
                  <c:v>META</c:v>
                </c:pt>
              </c:strCache>
            </c:strRef>
          </c:tx>
          <c:spPr>
            <a:solidFill>
              <a:schemeClr val="accent4">
                <a:lumMod val="60000"/>
                <a:lumOff val="40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PROCESO'!$N$20:$O$23</c:f>
              <c:strCache>
                <c:ptCount val="4"/>
                <c:pt idx="0">
                  <c:v>1er TRIMESTRE</c:v>
                </c:pt>
                <c:pt idx="1">
                  <c:v>2do TRIMESTRE</c:v>
                </c:pt>
                <c:pt idx="2">
                  <c:v>3er TRIMESTRE</c:v>
                </c:pt>
                <c:pt idx="3">
                  <c:v>4to TRIMESTRE</c:v>
                </c:pt>
              </c:strCache>
            </c:strRef>
          </c:cat>
          <c:val>
            <c:numRef>
              <c:f>'POR PROCESO'!$P$20:$P$23</c:f>
              <c:numCache>
                <c:formatCode>#,##0.00</c:formatCode>
                <c:ptCount val="4"/>
                <c:pt idx="0">
                  <c:v>2.1499999999999998E-2</c:v>
                </c:pt>
                <c:pt idx="1">
                  <c:v>2.3300000000000001E-2</c:v>
                </c:pt>
                <c:pt idx="2">
                  <c:v>2.5999999999999999E-3</c:v>
                </c:pt>
                <c:pt idx="3">
                  <c:v>2.5999999999999999E-3</c:v>
                </c:pt>
              </c:numCache>
            </c:numRef>
          </c:val>
          <c:extLst>
            <c:ext xmlns:c16="http://schemas.microsoft.com/office/drawing/2014/chart" uri="{C3380CC4-5D6E-409C-BE32-E72D297353CC}">
              <c16:uniqueId val="{00000000-2A4D-4B29-B6B0-568D5D1A3AA0}"/>
            </c:ext>
          </c:extLst>
        </c:ser>
        <c:ser>
          <c:idx val="1"/>
          <c:order val="1"/>
          <c:tx>
            <c:strRef>
              <c:f>'POR PROCESO'!$Q$19</c:f>
              <c:strCache>
                <c:ptCount val="1"/>
                <c:pt idx="0">
                  <c:v>LOGRO</c:v>
                </c:pt>
              </c:strCache>
            </c:strRef>
          </c:tx>
          <c:spPr>
            <a:solidFill>
              <a:srgbClr val="80800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PROCESO'!$N$20:$O$23</c:f>
              <c:strCache>
                <c:ptCount val="4"/>
                <c:pt idx="0">
                  <c:v>1er TRIMESTRE</c:v>
                </c:pt>
                <c:pt idx="1">
                  <c:v>2do TRIMESTRE</c:v>
                </c:pt>
                <c:pt idx="2">
                  <c:v>3er TRIMESTRE</c:v>
                </c:pt>
                <c:pt idx="3">
                  <c:v>4to TRIMESTRE</c:v>
                </c:pt>
              </c:strCache>
            </c:strRef>
          </c:cat>
          <c:val>
            <c:numRef>
              <c:f>'POR PROCESO'!$Q$20:$Q$23</c:f>
              <c:numCache>
                <c:formatCode>0.00</c:formatCode>
                <c:ptCount val="4"/>
                <c:pt idx="0">
                  <c:v>2.1499999999999998E-2</c:v>
                </c:pt>
                <c:pt idx="1">
                  <c:v>0</c:v>
                </c:pt>
                <c:pt idx="2">
                  <c:v>0</c:v>
                </c:pt>
                <c:pt idx="3">
                  <c:v>0</c:v>
                </c:pt>
              </c:numCache>
            </c:numRef>
          </c:val>
          <c:extLst>
            <c:ext xmlns:c16="http://schemas.microsoft.com/office/drawing/2014/chart" uri="{C3380CC4-5D6E-409C-BE32-E72D297353CC}">
              <c16:uniqueId val="{00000001-2A4D-4B29-B6B0-568D5D1A3AA0}"/>
            </c:ext>
          </c:extLst>
        </c:ser>
        <c:dLbls>
          <c:showLegendKey val="0"/>
          <c:showVal val="0"/>
          <c:showCatName val="0"/>
          <c:showSerName val="0"/>
          <c:showPercent val="0"/>
          <c:showBubbleSize val="0"/>
        </c:dLbls>
        <c:gapWidth val="65"/>
        <c:shape val="cylinder"/>
        <c:axId val="222474624"/>
        <c:axId val="222476160"/>
        <c:axId val="0"/>
      </c:bar3DChart>
      <c:catAx>
        <c:axId val="222474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2476160"/>
        <c:crosses val="autoZero"/>
        <c:auto val="1"/>
        <c:lblAlgn val="ctr"/>
        <c:lblOffset val="100"/>
        <c:noMultiLvlLbl val="0"/>
      </c:catAx>
      <c:valAx>
        <c:axId val="222476160"/>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2474624"/>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73297124494144E-2"/>
          <c:y val="0.20079311122960988"/>
          <c:w val="0.97292674936213719"/>
          <c:h val="0.72194352106956394"/>
        </c:manualLayout>
      </c:layout>
      <c:barChart>
        <c:barDir val="bar"/>
        <c:grouping val="stacked"/>
        <c:varyColors val="0"/>
        <c:ser>
          <c:idx val="0"/>
          <c:order val="0"/>
          <c:spPr>
            <a:solidFill>
              <a:schemeClr val="accent1"/>
            </a:solidFill>
            <a:ln>
              <a:noFill/>
            </a:ln>
            <a:effectLst/>
          </c:spPr>
          <c:invertIfNegative val="0"/>
          <c:dLbls>
            <c:dLbl>
              <c:idx val="0"/>
              <c:layout>
                <c:manualLayout>
                  <c:x val="4.12662212160766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97-4AEA-933E-8FD4C6402F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DESARROLLO'!$D$29</c:f>
              <c:numCache>
                <c:formatCode>0%</c:formatCode>
                <c:ptCount val="1"/>
                <c:pt idx="0">
                  <c:v>9.9063878719125448E-2</c:v>
                </c:pt>
              </c:numCache>
            </c:numRef>
          </c:val>
          <c:extLst>
            <c:ext xmlns:c16="http://schemas.microsoft.com/office/drawing/2014/chart" uri="{C3380CC4-5D6E-409C-BE32-E72D297353CC}">
              <c16:uniqueId val="{00000001-2697-4AEA-933E-8FD4C6402F3E}"/>
            </c:ext>
          </c:extLst>
        </c:ser>
        <c:ser>
          <c:idx val="1"/>
          <c:order val="1"/>
          <c:spPr>
            <a:solidFill>
              <a:schemeClr val="accent2"/>
            </a:solidFill>
            <a:ln>
              <a:noFill/>
            </a:ln>
            <a:effectLst/>
          </c:spPr>
          <c:invertIfNegative val="0"/>
          <c:dLbls>
            <c:dLbl>
              <c:idx val="0"/>
              <c:layout>
                <c:manualLayout>
                  <c:x val="4.2652932472908828E-2"/>
                  <c:y val="-7.42098215800626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97-4AEA-933E-8FD4C6402F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 DE DESARROLLO'!$E$29</c:f>
              <c:numCache>
                <c:formatCode>0%</c:formatCode>
                <c:ptCount val="1"/>
                <c:pt idx="0">
                  <c:v>0.28579387421256508</c:v>
                </c:pt>
              </c:numCache>
            </c:numRef>
          </c:val>
          <c:extLst>
            <c:ext xmlns:c16="http://schemas.microsoft.com/office/drawing/2014/chart" uri="{C3380CC4-5D6E-409C-BE32-E72D297353CC}">
              <c16:uniqueId val="{00000003-2697-4AEA-933E-8FD4C6402F3E}"/>
            </c:ext>
          </c:extLst>
        </c:ser>
        <c:ser>
          <c:idx val="2"/>
          <c:order val="2"/>
          <c:spPr>
            <a:solidFill>
              <a:schemeClr val="accent3"/>
            </a:solidFill>
            <a:ln>
              <a:noFill/>
            </a:ln>
            <a:effectLst/>
          </c:spPr>
          <c:invertIfNegative val="0"/>
          <c:dLbls>
            <c:dLbl>
              <c:idx val="0"/>
              <c:layout>
                <c:manualLayout>
                  <c:x val="2.4326337204128964E-2"/>
                  <c:y val="-7.42098215800626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97-4AEA-933E-8FD4C6402F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DESARROLLO'!$F$29</c:f>
              <c:numCache>
                <c:formatCode>0%</c:formatCode>
                <c:ptCount val="1"/>
                <c:pt idx="0">
                  <c:v>0.27623116971918538</c:v>
                </c:pt>
              </c:numCache>
            </c:numRef>
          </c:val>
          <c:extLst>
            <c:ext xmlns:c16="http://schemas.microsoft.com/office/drawing/2014/chart" uri="{C3380CC4-5D6E-409C-BE32-E72D297353CC}">
              <c16:uniqueId val="{00000005-2697-4AEA-933E-8FD4C6402F3E}"/>
            </c:ext>
          </c:extLst>
        </c:ser>
        <c:ser>
          <c:idx val="3"/>
          <c:order val="3"/>
          <c:spPr>
            <a:solidFill>
              <a:schemeClr val="accent4"/>
            </a:solidFill>
            <a:ln>
              <a:noFill/>
            </a:ln>
            <a:effectLst/>
          </c:spPr>
          <c:invertIfNegative val="0"/>
          <c:val>
            <c:numRef>
              <c:f>'PLAN DE DESARROLLO'!$G$29</c:f>
              <c:numCache>
                <c:formatCode>0%</c:formatCode>
                <c:ptCount val="1"/>
                <c:pt idx="0">
                  <c:v>0.27668759144266308</c:v>
                </c:pt>
              </c:numCache>
            </c:numRef>
          </c:val>
          <c:extLst>
            <c:ext xmlns:c16="http://schemas.microsoft.com/office/drawing/2014/chart" uri="{C3380CC4-5D6E-409C-BE32-E72D297353CC}">
              <c16:uniqueId val="{00000006-2697-4AEA-933E-8FD4C6402F3E}"/>
            </c:ext>
          </c:extLst>
        </c:ser>
        <c:ser>
          <c:idx val="4"/>
          <c:order val="4"/>
          <c:spPr>
            <a:solidFill>
              <a:schemeClr val="accent5"/>
            </a:solidFill>
            <a:ln>
              <a:noFill/>
            </a:ln>
            <a:effectLst/>
          </c:spPr>
          <c:invertIfNegative val="0"/>
          <c:val>
            <c:numRef>
              <c:f>'PLAN DE DESARROLLO'!$H$29</c:f>
              <c:numCache>
                <c:formatCode>General</c:formatCode>
                <c:ptCount val="1"/>
                <c:pt idx="0">
                  <c:v>0.129079350060742</c:v>
                </c:pt>
              </c:numCache>
            </c:numRef>
          </c:val>
          <c:extLst>
            <c:ext xmlns:c16="http://schemas.microsoft.com/office/drawing/2014/chart" uri="{C3380CC4-5D6E-409C-BE32-E72D297353CC}">
              <c16:uniqueId val="{00000007-2697-4AEA-933E-8FD4C6402F3E}"/>
            </c:ext>
          </c:extLst>
        </c:ser>
        <c:dLbls>
          <c:showLegendKey val="0"/>
          <c:showVal val="0"/>
          <c:showCatName val="0"/>
          <c:showSerName val="0"/>
          <c:showPercent val="0"/>
          <c:showBubbleSize val="0"/>
        </c:dLbls>
        <c:gapWidth val="150"/>
        <c:overlap val="100"/>
        <c:axId val="141366400"/>
        <c:axId val="141367936"/>
      </c:barChart>
      <c:catAx>
        <c:axId val="141366400"/>
        <c:scaling>
          <c:orientation val="minMax"/>
        </c:scaling>
        <c:delete val="1"/>
        <c:axPos val="l"/>
        <c:majorTickMark val="none"/>
        <c:minorTickMark val="none"/>
        <c:tickLblPos val="nextTo"/>
        <c:crossAx val="141367936"/>
        <c:crosses val="autoZero"/>
        <c:auto val="1"/>
        <c:lblAlgn val="ctr"/>
        <c:lblOffset val="100"/>
        <c:noMultiLvlLbl val="0"/>
      </c:catAx>
      <c:valAx>
        <c:axId val="141367936"/>
        <c:scaling>
          <c:orientation val="minMax"/>
          <c:max val="1"/>
        </c:scaling>
        <c:delete val="1"/>
        <c:axPos val="b"/>
        <c:numFmt formatCode="0%" sourceLinked="1"/>
        <c:majorTickMark val="none"/>
        <c:minorTickMark val="none"/>
        <c:tickLblPos val="nextTo"/>
        <c:crossAx val="14136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Hoja2!$F$2:$H$2</c:f>
              <c:numCache>
                <c:formatCode>General</c:formatCode>
                <c:ptCount val="2"/>
              </c:numCache>
            </c:numRef>
          </c:cat>
          <c:val>
            <c:numRef>
              <c:f>Hoja2!$K$5:$M$5</c:f>
            </c:numRef>
          </c:val>
          <c:extLst>
            <c:ext xmlns:c16="http://schemas.microsoft.com/office/drawing/2014/chart" uri="{C3380CC4-5D6E-409C-BE32-E72D297353CC}">
              <c16:uniqueId val="{00000000-1304-4419-9073-3521A4975A95}"/>
            </c:ext>
          </c:extLst>
        </c:ser>
        <c:dLbls>
          <c:showLegendKey val="0"/>
          <c:showVal val="0"/>
          <c:showCatName val="0"/>
          <c:showSerName val="0"/>
          <c:showPercent val="0"/>
          <c:showBubbleSize val="0"/>
        </c:dLbls>
        <c:gapWidth val="150"/>
        <c:axId val="237048960"/>
        <c:axId val="237050496"/>
      </c:barChart>
      <c:catAx>
        <c:axId val="23704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7050496"/>
        <c:crosses val="autoZero"/>
        <c:auto val="1"/>
        <c:lblAlgn val="ctr"/>
        <c:lblOffset val="100"/>
        <c:noMultiLvlLbl val="0"/>
      </c:catAx>
      <c:valAx>
        <c:axId val="23705049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370489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910-4F45-99F6-DA2057769FB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910-4F45-99F6-DA2057769FB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910-4F45-99F6-DA2057769FB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910-4F45-99F6-DA2057769FB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910-4F45-99F6-DA2057769FB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910-4F45-99F6-DA2057769FB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910-4F45-99F6-DA2057769FB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910-4F45-99F6-DA2057769FB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910-4F45-99F6-DA2057769FB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910-4F45-99F6-DA2057769FB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910-4F45-99F6-DA2057769FB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10-4F45-99F6-DA2057769FB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910-4F45-99F6-DA2057769FB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10-4F45-99F6-DA2057769FB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910-4F45-99F6-DA2057769FB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910-4F45-99F6-DA2057769FB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910-4F45-99F6-DA2057769FB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910-4F45-99F6-DA2057769FB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910-4F45-99F6-DA2057769FB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910-4F45-99F6-DA2057769FB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910-4F45-99F6-DA2057769FB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910-4F45-99F6-DA2057769FB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numRef>
              <c:f>[3]velocimetro!$A$24:$A$34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[4]velocimetro!$B$2:$B$12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910-4F45-99F6-DA2057769FB6}"/>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0.97802384910695817</c:v>
                </c:pt>
              </c:numCache>
            </c:numRef>
          </c:xVal>
          <c:yVal>
            <c:numRef>
              <c:f>PLANES!$C$24:$C$25</c:f>
              <c:numCache>
                <c:formatCode>General</c:formatCode>
                <c:ptCount val="2"/>
                <c:pt idx="0">
                  <c:v>0</c:v>
                </c:pt>
                <c:pt idx="1">
                  <c:v>-0.20849304683372508</c:v>
                </c:pt>
              </c:numCache>
            </c:numRef>
          </c:yVal>
          <c:smooth val="1"/>
          <c:extLst>
            <c:ext xmlns:c16="http://schemas.microsoft.com/office/drawing/2014/chart" uri="{C3380CC4-5D6E-409C-BE32-E72D297353CC}">
              <c16:uniqueId val="{00000017-D910-4F45-99F6-DA2057769FB6}"/>
            </c:ext>
          </c:extLst>
        </c:ser>
        <c:dLbls>
          <c:showLegendKey val="0"/>
          <c:showVal val="0"/>
          <c:showCatName val="0"/>
          <c:showSerName val="0"/>
          <c:showPercent val="0"/>
          <c:showBubbleSize val="0"/>
        </c:dLbls>
        <c:axId val="222313472"/>
        <c:axId val="222311936"/>
      </c:scatterChart>
      <c:valAx>
        <c:axId val="222311936"/>
        <c:scaling>
          <c:orientation val="minMax"/>
          <c:max val="1"/>
          <c:min val="-1"/>
        </c:scaling>
        <c:delete val="1"/>
        <c:axPos val="l"/>
        <c:numFmt formatCode="General" sourceLinked="1"/>
        <c:majorTickMark val="out"/>
        <c:minorTickMark val="none"/>
        <c:tickLblPos val="nextTo"/>
        <c:crossAx val="222313472"/>
        <c:crosses val="autoZero"/>
        <c:crossBetween val="midCat"/>
      </c:valAx>
      <c:valAx>
        <c:axId val="222313472"/>
        <c:scaling>
          <c:orientation val="minMax"/>
          <c:max val="1"/>
          <c:min val="-1"/>
        </c:scaling>
        <c:delete val="1"/>
        <c:axPos val="b"/>
        <c:numFmt formatCode="General" sourceLinked="1"/>
        <c:majorTickMark val="out"/>
        <c:minorTickMark val="none"/>
        <c:tickLblPos val="nextTo"/>
        <c:crossAx val="222311936"/>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checked="Checked" firstButton="1"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checked="Checked" lockText="1"/>
</file>

<file path=xl/ctrlProps/ctrlProp22.xml><?xml version="1.0" encoding="utf-8"?>
<formControlPr xmlns="http://schemas.microsoft.com/office/spreadsheetml/2009/9/main" objectType="Radio" firstButton="1"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lockText="1" noThreeD="1"/>
</file>

<file path=xl/ctrlProps/ctrlProp26.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chart" Target="../charts/chart7.xml"/><Relationship Id="rId1" Type="http://schemas.openxmlformats.org/officeDocument/2006/relationships/hyperlink" Target="#INICIO!A1"/><Relationship Id="rId4" Type="http://schemas.openxmlformats.org/officeDocument/2006/relationships/image" Target="../media/image9.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8.jpe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hyperlink" Target="#INICIO!A1"/><Relationship Id="rId1" Type="http://schemas.openxmlformats.org/officeDocument/2006/relationships/image" Target="../media/image8.jpeg"/><Relationship Id="rId4" Type="http://schemas.openxmlformats.org/officeDocument/2006/relationships/image" Target="../media/image9.jpg"/></Relationships>
</file>

<file path=xl/drawings/_rels/drawing2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image" Target="../media/image6.jpg"/><Relationship Id="rId4" Type="http://schemas.openxmlformats.org/officeDocument/2006/relationships/hyperlink" Target="#INICIO!A1"/></Relationships>
</file>

<file path=xl/drawings/_rels/drawing24.xml.rels><?xml version="1.0" encoding="UTF-8" standalone="yes"?>
<Relationships xmlns="http://schemas.openxmlformats.org/package/2006/relationships"><Relationship Id="rId8" Type="http://schemas.openxmlformats.org/officeDocument/2006/relationships/hyperlink" Target="#'TD P. GESTI&#211;N'!A1"/><Relationship Id="rId3" Type="http://schemas.openxmlformats.org/officeDocument/2006/relationships/hyperlink" Target="#'POR DEPENDENCIA'!A1"/><Relationship Id="rId7" Type="http://schemas.openxmlformats.org/officeDocument/2006/relationships/hyperlink" Target="#CMI!&#193;rea_de_impresi&#243;n"/><Relationship Id="rId2" Type="http://schemas.openxmlformats.org/officeDocument/2006/relationships/hyperlink" Target="#'CONSULTA INDICADOR'!A1"/><Relationship Id="rId1" Type="http://schemas.openxmlformats.org/officeDocument/2006/relationships/image" Target="../media/image10.jpg"/><Relationship Id="rId6" Type="http://schemas.openxmlformats.org/officeDocument/2006/relationships/hyperlink" Target="#'POR PROCESO'!A1"/><Relationship Id="rId5" Type="http://schemas.openxmlformats.org/officeDocument/2006/relationships/hyperlink" Target="#'PLAN DE DESARROLLO'!A1"/><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chart" Target="../charts/chart1.xml"/><Relationship Id="rId5" Type="http://schemas.openxmlformats.org/officeDocument/2006/relationships/image" Target="../media/image6.jpg"/><Relationship Id="rId4"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7.jpeg"/><Relationship Id="rId1" Type="http://schemas.openxmlformats.org/officeDocument/2006/relationships/chart" Target="../charts/chart3.xml"/><Relationship Id="rId5" Type="http://schemas.openxmlformats.org/officeDocument/2006/relationships/image" Target="../media/image6.jpg"/><Relationship Id="rId4"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6.jpg"/><Relationship Id="rId4"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4</xdr:col>
      <xdr:colOff>323850</xdr:colOff>
      <xdr:row>36</xdr:row>
      <xdr:rowOff>285750</xdr:rowOff>
    </xdr:from>
    <xdr:to>
      <xdr:col>6</xdr:col>
      <xdr:colOff>107950</xdr:colOff>
      <xdr:row>43</xdr:row>
      <xdr:rowOff>25400</xdr:rowOff>
    </xdr:to>
    <xdr:sp macro="" textlink="">
      <xdr:nvSpPr>
        <xdr:cNvPr id="2" name="Rectángulo 1">
          <a:extLst>
            <a:ext uri="{FF2B5EF4-FFF2-40B4-BE49-F238E27FC236}">
              <a16:creationId xmlns:a16="http://schemas.microsoft.com/office/drawing/2014/main" id="{00000000-0008-0000-0000-000002000000}"/>
            </a:ext>
          </a:extLst>
        </xdr:cNvPr>
        <xdr:cNvSpPr/>
      </xdr:nvSpPr>
      <xdr:spPr>
        <a:xfrm>
          <a:off x="2381250" y="8299450"/>
          <a:ext cx="1549400" cy="11049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mc:AlternateContent xmlns:mc="http://schemas.openxmlformats.org/markup-compatibility/2006">
    <mc:Choice xmlns:a14="http://schemas.microsoft.com/office/drawing/2010/main" Requires="a14">
      <xdr:twoCellAnchor editAs="absolute">
        <xdr:from>
          <xdr:col>4</xdr:col>
          <xdr:colOff>19050</xdr:colOff>
          <xdr:row>27</xdr:row>
          <xdr:rowOff>123825</xdr:rowOff>
        </xdr:from>
        <xdr:to>
          <xdr:col>7</xdr:col>
          <xdr:colOff>485775</xdr:colOff>
          <xdr:row>28</xdr:row>
          <xdr:rowOff>742950</xdr:rowOff>
        </xdr:to>
        <xdr:sp macro="" textlink="">
          <xdr:nvSpPr>
            <xdr:cNvPr id="14337" name="Group Box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Anualización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28</xdr:row>
          <xdr:rowOff>0</xdr:rowOff>
        </xdr:from>
        <xdr:to>
          <xdr:col>14</xdr:col>
          <xdr:colOff>504825</xdr:colOff>
          <xdr:row>29</xdr:row>
          <xdr:rowOff>0</xdr:rowOff>
        </xdr:to>
        <xdr:sp macro="" textlink="">
          <xdr:nvSpPr>
            <xdr:cNvPr id="14338" name="Group Box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Periodicidad del reporte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28</xdr:row>
          <xdr:rowOff>95250</xdr:rowOff>
        </xdr:from>
        <xdr:to>
          <xdr:col>10</xdr:col>
          <xdr:colOff>381000</xdr:colOff>
          <xdr:row>28</xdr:row>
          <xdr:rowOff>314325</xdr:rowOff>
        </xdr:to>
        <xdr:sp macro="" textlink="">
          <xdr:nvSpPr>
            <xdr:cNvPr id="14339" name="Option Button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Mensual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xdr:row>
          <xdr:rowOff>371475</xdr:rowOff>
        </xdr:from>
        <xdr:to>
          <xdr:col>10</xdr:col>
          <xdr:colOff>428625</xdr:colOff>
          <xdr:row>28</xdr:row>
          <xdr:rowOff>590550</xdr:rowOff>
        </xdr:to>
        <xdr:sp macro="" textlink="">
          <xdr:nvSpPr>
            <xdr:cNvPr id="14340" name="Option Button 4" hidden="1">
              <a:extLst>
                <a:ext uri="{63B3BB69-23CF-44E3-9099-C40C66FF867C}">
                  <a14:compatExt spid="_x0000_s14340"/>
                </a:ext>
                <a:ext uri="{FF2B5EF4-FFF2-40B4-BE49-F238E27FC236}">
                  <a16:creationId xmlns:a16="http://schemas.microsoft.com/office/drawing/2014/main" id="{00000000-0008-0000-0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Semestral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xdr:row>
          <xdr:rowOff>85725</xdr:rowOff>
        </xdr:from>
        <xdr:to>
          <xdr:col>12</xdr:col>
          <xdr:colOff>323850</xdr:colOff>
          <xdr:row>28</xdr:row>
          <xdr:rowOff>304800</xdr:rowOff>
        </xdr:to>
        <xdr:sp macro="" textlink="">
          <xdr:nvSpPr>
            <xdr:cNvPr id="14341" name="Option Button 5" hidden="1">
              <a:extLst>
                <a:ext uri="{63B3BB69-23CF-44E3-9099-C40C66FF867C}">
                  <a14:compatExt spid="_x0000_s14341"/>
                </a:ext>
                <a:ext uri="{FF2B5EF4-FFF2-40B4-BE49-F238E27FC236}">
                  <a16:creationId xmlns:a16="http://schemas.microsoft.com/office/drawing/2014/main" id="{00000000-0008-0000-0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Bimestral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28</xdr:row>
          <xdr:rowOff>361950</xdr:rowOff>
        </xdr:from>
        <xdr:to>
          <xdr:col>12</xdr:col>
          <xdr:colOff>276225</xdr:colOff>
          <xdr:row>28</xdr:row>
          <xdr:rowOff>581025</xdr:rowOff>
        </xdr:to>
        <xdr:sp macro="" textlink="">
          <xdr:nvSpPr>
            <xdr:cNvPr id="14342" name="Option Button 6" hidden="1">
              <a:extLst>
                <a:ext uri="{63B3BB69-23CF-44E3-9099-C40C66FF867C}">
                  <a14:compatExt spid="_x0000_s14342"/>
                </a:ext>
                <a:ext uri="{FF2B5EF4-FFF2-40B4-BE49-F238E27FC236}">
                  <a16:creationId xmlns:a16="http://schemas.microsoft.com/office/drawing/2014/main" id="{00000000-0008-0000-00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Anual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28</xdr:row>
          <xdr:rowOff>266700</xdr:rowOff>
        </xdr:from>
        <xdr:to>
          <xdr:col>14</xdr:col>
          <xdr:colOff>381000</xdr:colOff>
          <xdr:row>28</xdr:row>
          <xdr:rowOff>485775</xdr:rowOff>
        </xdr:to>
        <xdr:sp macro="" textlink="">
          <xdr:nvSpPr>
            <xdr:cNvPr id="14343" name="Option Button 7" hidden="1">
              <a:extLst>
                <a:ext uri="{63B3BB69-23CF-44E3-9099-C40C66FF867C}">
                  <a14:compatExt spid="_x0000_s14343"/>
                </a:ext>
                <a:ext uri="{FF2B5EF4-FFF2-40B4-BE49-F238E27FC236}">
                  <a16:creationId xmlns:a16="http://schemas.microsoft.com/office/drawing/2014/main" id="{00000000-0008-0000-00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504825</xdr:colOff>
          <xdr:row>27</xdr:row>
          <xdr:rowOff>142875</xdr:rowOff>
        </xdr:from>
        <xdr:to>
          <xdr:col>18</xdr:col>
          <xdr:colOff>0</xdr:colOff>
          <xdr:row>29</xdr:row>
          <xdr:rowOff>0</xdr:rowOff>
        </xdr:to>
        <xdr:sp macro="" textlink="">
          <xdr:nvSpPr>
            <xdr:cNvPr id="14344" name="Group Box 8" hidden="1">
              <a:extLst>
                <a:ext uri="{63B3BB69-23CF-44E3-9099-C40C66FF867C}">
                  <a14:compatExt spid="_x0000_s14344"/>
                </a:ext>
                <a:ext uri="{FF2B5EF4-FFF2-40B4-BE49-F238E27FC236}">
                  <a16:creationId xmlns:a16="http://schemas.microsoft.com/office/drawing/2014/main" id="{00000000-0008-0000-0000-00000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Tipo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76200</xdr:rowOff>
        </xdr:from>
        <xdr:to>
          <xdr:col>17</xdr:col>
          <xdr:colOff>352425</xdr:colOff>
          <xdr:row>28</xdr:row>
          <xdr:rowOff>295275</xdr:rowOff>
        </xdr:to>
        <xdr:sp macro="" textlink="">
          <xdr:nvSpPr>
            <xdr:cNvPr id="14345" name="Option Button 9" hidden="1">
              <a:extLst>
                <a:ext uri="{63B3BB69-23CF-44E3-9099-C40C66FF867C}">
                  <a14:compatExt spid="_x0000_s14345"/>
                </a:ext>
                <a:ext uri="{FF2B5EF4-FFF2-40B4-BE49-F238E27FC236}">
                  <a16:creationId xmlns:a16="http://schemas.microsoft.com/office/drawing/2014/main" id="{00000000-0008-0000-00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Eficiencia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28</xdr:row>
          <xdr:rowOff>228600</xdr:rowOff>
        </xdr:from>
        <xdr:to>
          <xdr:col>17</xdr:col>
          <xdr:colOff>361950</xdr:colOff>
          <xdr:row>28</xdr:row>
          <xdr:rowOff>447675</xdr:rowOff>
        </xdr:to>
        <xdr:sp macro="" textlink="">
          <xdr:nvSpPr>
            <xdr:cNvPr id="14346" name="Option Button 10" hidden="1">
              <a:extLst>
                <a:ext uri="{63B3BB69-23CF-44E3-9099-C40C66FF867C}">
                  <a14:compatExt spid="_x0000_s14346"/>
                </a:ext>
                <a:ext uri="{FF2B5EF4-FFF2-40B4-BE49-F238E27FC236}">
                  <a16:creationId xmlns:a16="http://schemas.microsoft.com/office/drawing/2014/main" id="{00000000-0008-0000-00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Eficacia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28</xdr:row>
          <xdr:rowOff>390525</xdr:rowOff>
        </xdr:from>
        <xdr:to>
          <xdr:col>17</xdr:col>
          <xdr:colOff>361950</xdr:colOff>
          <xdr:row>28</xdr:row>
          <xdr:rowOff>609600</xdr:rowOff>
        </xdr:to>
        <xdr:sp macro="" textlink="">
          <xdr:nvSpPr>
            <xdr:cNvPr id="14347" name="Option Button 11" hidden="1">
              <a:extLst>
                <a:ext uri="{63B3BB69-23CF-44E3-9099-C40C66FF867C}">
                  <a14:compatExt spid="_x0000_s14347"/>
                </a:ext>
                <a:ext uri="{FF2B5EF4-FFF2-40B4-BE49-F238E27FC236}">
                  <a16:creationId xmlns:a16="http://schemas.microsoft.com/office/drawing/2014/main" id="{00000000-0008-0000-00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Efectividad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38</xdr:row>
          <xdr:rowOff>123825</xdr:rowOff>
        </xdr:from>
        <xdr:to>
          <xdr:col>5</xdr:col>
          <xdr:colOff>466725</xdr:colOff>
          <xdr:row>39</xdr:row>
          <xdr:rowOff>152400</xdr:rowOff>
        </xdr:to>
        <xdr:sp macro="" textlink="">
          <xdr:nvSpPr>
            <xdr:cNvPr id="14348" name="Option Button 12" hidden="1">
              <a:extLst>
                <a:ext uri="{63B3BB69-23CF-44E3-9099-C40C66FF867C}">
                  <a14:compatExt spid="_x0000_s14348"/>
                </a:ext>
                <a:ext uri="{FF2B5EF4-FFF2-40B4-BE49-F238E27FC236}">
                  <a16:creationId xmlns:a16="http://schemas.microsoft.com/office/drawing/2014/main" id="{00000000-0008-0000-00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Creación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39</xdr:row>
          <xdr:rowOff>133350</xdr:rowOff>
        </xdr:from>
        <xdr:to>
          <xdr:col>5</xdr:col>
          <xdr:colOff>457200</xdr:colOff>
          <xdr:row>41</xdr:row>
          <xdr:rowOff>19050</xdr:rowOff>
        </xdr:to>
        <xdr:sp macro="" textlink="">
          <xdr:nvSpPr>
            <xdr:cNvPr id="14349" name="Option Button 13" hidden="1">
              <a:extLst>
                <a:ext uri="{63B3BB69-23CF-44E3-9099-C40C66FF867C}">
                  <a14:compatExt spid="_x0000_s14349"/>
                </a:ext>
                <a:ext uri="{FF2B5EF4-FFF2-40B4-BE49-F238E27FC236}">
                  <a16:creationId xmlns:a16="http://schemas.microsoft.com/office/drawing/2014/main" id="{00000000-0008-0000-00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Modificación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41</xdr:row>
          <xdr:rowOff>9525</xdr:rowOff>
        </xdr:from>
        <xdr:to>
          <xdr:col>5</xdr:col>
          <xdr:colOff>457200</xdr:colOff>
          <xdr:row>42</xdr:row>
          <xdr:rowOff>57150</xdr:rowOff>
        </xdr:to>
        <xdr:sp macro="" textlink="">
          <xdr:nvSpPr>
            <xdr:cNvPr id="14350" name="Option Button 14" hidden="1">
              <a:extLst>
                <a:ext uri="{63B3BB69-23CF-44E3-9099-C40C66FF867C}">
                  <a14:compatExt spid="_x0000_s14350"/>
                </a:ext>
                <a:ext uri="{FF2B5EF4-FFF2-40B4-BE49-F238E27FC236}">
                  <a16:creationId xmlns:a16="http://schemas.microsoft.com/office/drawing/2014/main" id="{00000000-0008-0000-00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Anulación</a:t>
              </a:r>
            </a:p>
          </xdr:txBody>
        </xdr:sp>
        <xdr:clientData/>
      </xdr:twoCellAnchor>
    </mc:Choice>
    <mc:Fallback/>
  </mc:AlternateContent>
  <xdr:oneCellAnchor>
    <xdr:from>
      <xdr:col>7</xdr:col>
      <xdr:colOff>44450</xdr:colOff>
      <xdr:row>13</xdr:row>
      <xdr:rowOff>139700</xdr:rowOff>
    </xdr:from>
    <xdr:ext cx="612347" cy="210250"/>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4495800" y="2057400"/>
          <a:ext cx="61234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Procesos</a:t>
          </a:r>
        </a:p>
      </xdr:txBody>
    </xdr:sp>
    <xdr:clientData/>
  </xdr:oneCellAnchor>
  <mc:AlternateContent xmlns:mc="http://schemas.openxmlformats.org/markup-compatibility/2006">
    <mc:Choice xmlns:a14="http://schemas.microsoft.com/office/drawing/2010/main" Requires="a14">
      <xdr:twoCellAnchor editAs="oneCell">
        <xdr:from>
          <xdr:col>8</xdr:col>
          <xdr:colOff>38100</xdr:colOff>
          <xdr:row>13</xdr:row>
          <xdr:rowOff>142875</xdr:rowOff>
        </xdr:from>
        <xdr:to>
          <xdr:col>8</xdr:col>
          <xdr:colOff>276225</xdr:colOff>
          <xdr:row>16</xdr:row>
          <xdr:rowOff>19050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0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69850</xdr:colOff>
      <xdr:row>13</xdr:row>
      <xdr:rowOff>133350</xdr:rowOff>
    </xdr:from>
    <xdr:ext cx="555280" cy="210250"/>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5537200" y="2057400"/>
          <a:ext cx="55528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Riesgos</a:t>
          </a:r>
        </a:p>
      </xdr:txBody>
    </xdr:sp>
    <xdr:clientData/>
  </xdr:oneCellAnchor>
  <mc:AlternateContent xmlns:mc="http://schemas.openxmlformats.org/markup-compatibility/2006">
    <mc:Choice xmlns:a14="http://schemas.microsoft.com/office/drawing/2010/main" Requires="a14">
      <xdr:twoCellAnchor editAs="oneCell">
        <xdr:from>
          <xdr:col>10</xdr:col>
          <xdr:colOff>123825</xdr:colOff>
          <xdr:row>13</xdr:row>
          <xdr:rowOff>142875</xdr:rowOff>
        </xdr:from>
        <xdr:to>
          <xdr:col>10</xdr:col>
          <xdr:colOff>352425</xdr:colOff>
          <xdr:row>16</xdr:row>
          <xdr:rowOff>19050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0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xdr:col>
      <xdr:colOff>425450</xdr:colOff>
      <xdr:row>14</xdr:row>
      <xdr:rowOff>6350</xdr:rowOff>
    </xdr:from>
    <xdr:ext cx="646652" cy="210250"/>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6280150" y="206375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Resultado</a:t>
          </a:r>
        </a:p>
      </xdr:txBody>
    </xdr:sp>
    <xdr:clientData/>
  </xdr:oneCellAnchor>
  <mc:AlternateContent xmlns:mc="http://schemas.openxmlformats.org/markup-compatibility/2006">
    <mc:Choice xmlns:a14="http://schemas.microsoft.com/office/drawing/2010/main" Requires="a14">
      <xdr:twoCellAnchor editAs="oneCell">
        <xdr:from>
          <xdr:col>12</xdr:col>
          <xdr:colOff>104775</xdr:colOff>
          <xdr:row>14</xdr:row>
          <xdr:rowOff>0</xdr:rowOff>
        </xdr:from>
        <xdr:to>
          <xdr:col>12</xdr:col>
          <xdr:colOff>342900</xdr:colOff>
          <xdr:row>16</xdr:row>
          <xdr:rowOff>28575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0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330200</xdr:colOff>
      <xdr:row>14</xdr:row>
      <xdr:rowOff>0</xdr:rowOff>
    </xdr:from>
    <xdr:ext cx="646652" cy="210250"/>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7251700" y="205740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Meta Plan</a:t>
          </a:r>
        </a:p>
      </xdr:txBody>
    </xdr:sp>
    <xdr:clientData/>
  </xdr:oneCellAnchor>
  <mc:AlternateContent xmlns:mc="http://schemas.openxmlformats.org/markup-compatibility/2006">
    <mc:Choice xmlns:a14="http://schemas.microsoft.com/office/drawing/2010/main" Requires="a14">
      <xdr:twoCellAnchor editAs="oneCell">
        <xdr:from>
          <xdr:col>13</xdr:col>
          <xdr:colOff>352425</xdr:colOff>
          <xdr:row>13</xdr:row>
          <xdr:rowOff>142875</xdr:rowOff>
        </xdr:from>
        <xdr:to>
          <xdr:col>14</xdr:col>
          <xdr:colOff>142875</xdr:colOff>
          <xdr:row>16</xdr:row>
          <xdr:rowOff>19050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0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190500</xdr:colOff>
      <xdr:row>14</xdr:row>
      <xdr:rowOff>0</xdr:rowOff>
    </xdr:from>
    <xdr:ext cx="384272" cy="210250"/>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8121650" y="2057400"/>
          <a:ext cx="38427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Otro</a:t>
          </a:r>
        </a:p>
      </xdr:txBody>
    </xdr:sp>
    <xdr:clientData/>
  </xdr:oneCellAnchor>
  <mc:AlternateContent xmlns:mc="http://schemas.openxmlformats.org/markup-compatibility/2006">
    <mc:Choice xmlns:a14="http://schemas.microsoft.com/office/drawing/2010/main" Requires="a14">
      <xdr:twoCellAnchor editAs="oneCell">
        <xdr:from>
          <xdr:col>14</xdr:col>
          <xdr:colOff>504825</xdr:colOff>
          <xdr:row>13</xdr:row>
          <xdr:rowOff>142875</xdr:rowOff>
        </xdr:from>
        <xdr:to>
          <xdr:col>15</xdr:col>
          <xdr:colOff>171450</xdr:colOff>
          <xdr:row>16</xdr:row>
          <xdr:rowOff>19050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0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190500</xdr:colOff>
      <xdr:row>14</xdr:row>
      <xdr:rowOff>6350</xdr:rowOff>
    </xdr:from>
    <xdr:ext cx="395621" cy="210250"/>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712200" y="2063750"/>
          <a:ext cx="395621"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Cual</a:t>
          </a:r>
        </a:p>
      </xdr:txBody>
    </xdr:sp>
    <xdr:clientData/>
  </xdr:oneCellAnchor>
  <xdr:oneCellAnchor>
    <xdr:from>
      <xdr:col>7</xdr:col>
      <xdr:colOff>349250</xdr:colOff>
      <xdr:row>16</xdr:row>
      <xdr:rowOff>38100</xdr:rowOff>
    </xdr:from>
    <xdr:ext cx="1187450" cy="210250"/>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4800600" y="2260600"/>
          <a:ext cx="118745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800">
              <a:latin typeface="Arial" panose="020B0604020202020204" pitchFamily="34" charset="0"/>
              <a:cs typeface="Arial" panose="020B0604020202020204" pitchFamily="34" charset="0"/>
            </a:rPr>
            <a:t>Proyecto de Inversión</a:t>
          </a:r>
        </a:p>
      </xdr:txBody>
    </xdr:sp>
    <xdr:clientData/>
  </xdr:oneCellAnchor>
  <mc:AlternateContent xmlns:mc="http://schemas.openxmlformats.org/markup-compatibility/2006">
    <mc:Choice xmlns:a14="http://schemas.microsoft.com/office/drawing/2010/main" Requires="a14">
      <xdr:twoCellAnchor editAs="oneCell">
        <xdr:from>
          <xdr:col>10</xdr:col>
          <xdr:colOff>123825</xdr:colOff>
          <xdr:row>16</xdr:row>
          <xdr:rowOff>47625</xdr:rowOff>
        </xdr:from>
        <xdr:to>
          <xdr:col>10</xdr:col>
          <xdr:colOff>361950</xdr:colOff>
          <xdr:row>16</xdr:row>
          <xdr:rowOff>257175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0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76200</xdr:colOff>
      <xdr:row>16</xdr:row>
      <xdr:rowOff>38100</xdr:rowOff>
    </xdr:from>
    <xdr:ext cx="914802" cy="210250"/>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997700" y="2260600"/>
          <a:ext cx="91480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CO" sz="800">
              <a:latin typeface="Arial" panose="020B0604020202020204" pitchFamily="34" charset="0"/>
              <a:cs typeface="Arial" panose="020B0604020202020204" pitchFamily="34" charset="0"/>
            </a:rPr>
            <a:t>Plan de Gestión</a:t>
          </a:r>
        </a:p>
      </xdr:txBody>
    </xdr:sp>
    <xdr:clientData/>
  </xdr:oneCellAnchor>
  <mc:AlternateContent xmlns:mc="http://schemas.openxmlformats.org/markup-compatibility/2006">
    <mc:Choice xmlns:a14="http://schemas.microsoft.com/office/drawing/2010/main" Requires="a14">
      <xdr:twoCellAnchor editAs="oneCell">
        <xdr:from>
          <xdr:col>13</xdr:col>
          <xdr:colOff>361950</xdr:colOff>
          <xdr:row>16</xdr:row>
          <xdr:rowOff>38100</xdr:rowOff>
        </xdr:from>
        <xdr:to>
          <xdr:col>14</xdr:col>
          <xdr:colOff>142875</xdr:colOff>
          <xdr:row>16</xdr:row>
          <xdr:rowOff>247650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0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16</xdr:col>
      <xdr:colOff>0</xdr:colOff>
      <xdr:row>2</xdr:row>
      <xdr:rowOff>0</xdr:rowOff>
    </xdr:from>
    <xdr:ext cx="742292" cy="311496"/>
    <xdr:sp macro="" textlink="">
      <xdr:nvSpPr>
        <xdr:cNvPr id="32" name="Rectángulo 31">
          <a:hlinkClick xmlns:r="http://schemas.openxmlformats.org/officeDocument/2006/relationships" r:id="rId1"/>
          <a:extLst>
            <a:ext uri="{FF2B5EF4-FFF2-40B4-BE49-F238E27FC236}">
              <a16:creationId xmlns:a16="http://schemas.microsoft.com/office/drawing/2014/main" id="{00000000-0008-0000-0000-000020000000}"/>
            </a:ext>
          </a:extLst>
        </xdr:cNvPr>
        <xdr:cNvSpPr/>
      </xdr:nvSpPr>
      <xdr:spPr>
        <a:xfrm>
          <a:off x="9048750" y="254000"/>
          <a:ext cx="742292" cy="311496"/>
        </a:xfrm>
        <a:prstGeom prst="rect">
          <a:avLst/>
        </a:prstGeom>
        <a:solidFill>
          <a:srgbClr val="FF0000"/>
        </a:solidFill>
        <a:effectLst>
          <a:innerShdw blurRad="114300">
            <a:prstClr val="black"/>
          </a:innerShdw>
        </a:effectLst>
        <a:scene3d>
          <a:camera prst="orthographicFront"/>
          <a:lightRig rig="harsh" dir="t"/>
        </a:scene3d>
        <a:sp3d extrusionH="76200" contourW="12700">
          <a:bevelT prst="relaxedInset"/>
          <a:bevelB prst="relaxedInset"/>
          <a:extrusionClr>
            <a:srgbClr val="5B9BD5">
              <a:lumMod val="40000"/>
              <a:lumOff val="60000"/>
            </a:srgbClr>
          </a:extrusionClr>
          <a:contourClr>
            <a:srgbClr val="5B9BD5">
              <a:lumMod val="20000"/>
              <a:lumOff val="80000"/>
            </a:srgbClr>
          </a:contourClr>
        </a:sp3d>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400" b="1" i="0" u="none" strike="noStrike" kern="0" cap="none" spc="0" normalizeH="0" baseline="0" noProof="0">
              <a:ln w="0"/>
              <a:solidFill>
                <a:sysClr val="window" lastClr="FFFFFF"/>
              </a:solidFill>
              <a:effectLst>
                <a:outerShdw blurRad="38100" dist="25400" dir="5400000" algn="ctr" rotWithShape="0">
                  <a:srgbClr val="6E747A">
                    <a:alpha val="43000"/>
                  </a:srgbClr>
                </a:outerShdw>
              </a:effectLst>
              <a:uLnTx/>
              <a:uFillTx/>
            </a:rPr>
            <a:t>INICIO</a:t>
          </a:r>
        </a:p>
      </xdr:txBody>
    </xdr:sp>
    <xdr:clientData/>
  </xdr:oneCellAnchor>
  <mc:AlternateContent xmlns:mc="http://schemas.openxmlformats.org/markup-compatibility/2006">
    <mc:Choice xmlns:a14="http://schemas.microsoft.com/office/drawing/2010/main" Requires="a14">
      <xdr:twoCellAnchor editAs="oneCell">
        <xdr:from>
          <xdr:col>4</xdr:col>
          <xdr:colOff>114300</xdr:colOff>
          <xdr:row>28</xdr:row>
          <xdr:rowOff>190500</xdr:rowOff>
        </xdr:from>
        <xdr:to>
          <xdr:col>5</xdr:col>
          <xdr:colOff>228600</xdr:colOff>
          <xdr:row>28</xdr:row>
          <xdr:rowOff>409575</xdr:rowOff>
        </xdr:to>
        <xdr:sp macro="" textlink="">
          <xdr:nvSpPr>
            <xdr:cNvPr id="14358" name="Option Button 22" hidden="1">
              <a:extLst>
                <a:ext uri="{63B3BB69-23CF-44E3-9099-C40C66FF867C}">
                  <a14:compatExt spid="_x0000_s14358"/>
                </a:ext>
                <a:ext uri="{FF2B5EF4-FFF2-40B4-BE49-F238E27FC236}">
                  <a16:creationId xmlns:a16="http://schemas.microsoft.com/office/drawing/2014/main" id="{00000000-0008-0000-00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28</xdr:row>
          <xdr:rowOff>504825</xdr:rowOff>
        </xdr:from>
        <xdr:to>
          <xdr:col>5</xdr:col>
          <xdr:colOff>219075</xdr:colOff>
          <xdr:row>28</xdr:row>
          <xdr:rowOff>723900</xdr:rowOff>
        </xdr:to>
        <xdr:sp macro="" textlink="">
          <xdr:nvSpPr>
            <xdr:cNvPr id="14359" name="Option Button 23" hidden="1">
              <a:extLst>
                <a:ext uri="{63B3BB69-23CF-44E3-9099-C40C66FF867C}">
                  <a14:compatExt spid="_x0000_s14359"/>
                </a:ext>
                <a:ext uri="{FF2B5EF4-FFF2-40B4-BE49-F238E27FC236}">
                  <a16:creationId xmlns:a16="http://schemas.microsoft.com/office/drawing/2014/main" id="{00000000-0008-0000-00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Decreciente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933450</xdr:colOff>
          <xdr:row>28</xdr:row>
          <xdr:rowOff>190500</xdr:rowOff>
        </xdr:from>
        <xdr:to>
          <xdr:col>6</xdr:col>
          <xdr:colOff>504825</xdr:colOff>
          <xdr:row>28</xdr:row>
          <xdr:rowOff>409575</xdr:rowOff>
        </xdr:to>
        <xdr:sp macro="" textlink="">
          <xdr:nvSpPr>
            <xdr:cNvPr id="14360" name="Option Button 24" hidden="1">
              <a:extLst>
                <a:ext uri="{63B3BB69-23CF-44E3-9099-C40C66FF867C}">
                  <a14:compatExt spid="_x0000_s14360"/>
                </a:ext>
                <a:ext uri="{FF2B5EF4-FFF2-40B4-BE49-F238E27FC236}">
                  <a16:creationId xmlns:a16="http://schemas.microsoft.com/office/drawing/2014/main" id="{00000000-0008-0000-00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Suma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933450</xdr:colOff>
          <xdr:row>28</xdr:row>
          <xdr:rowOff>485775</xdr:rowOff>
        </xdr:from>
        <xdr:to>
          <xdr:col>6</xdr:col>
          <xdr:colOff>504825</xdr:colOff>
          <xdr:row>28</xdr:row>
          <xdr:rowOff>704850</xdr:rowOff>
        </xdr:to>
        <xdr:sp macro="" textlink="">
          <xdr:nvSpPr>
            <xdr:cNvPr id="14361" name="Option Button 25" hidden="1">
              <a:extLst>
                <a:ext uri="{63B3BB69-23CF-44E3-9099-C40C66FF867C}">
                  <a14:compatExt spid="_x0000_s14361"/>
                </a:ext>
                <a:ext uri="{FF2B5EF4-FFF2-40B4-BE49-F238E27FC236}">
                  <a16:creationId xmlns:a16="http://schemas.microsoft.com/office/drawing/2014/main" id="{00000000-0008-0000-00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Constante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552450</xdr:rowOff>
        </xdr:from>
        <xdr:to>
          <xdr:col>17</xdr:col>
          <xdr:colOff>180975</xdr:colOff>
          <xdr:row>29</xdr:row>
          <xdr:rowOff>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0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Calidad</a:t>
              </a:r>
            </a:p>
          </xdr:txBody>
        </xdr:sp>
        <xdr:clientData/>
      </xdr:twoCellAnchor>
    </mc:Choice>
    <mc:Fallback/>
  </mc:AlternateContent>
  <xdr:oneCellAnchor>
    <xdr:from>
      <xdr:col>4</xdr:col>
      <xdr:colOff>341313</xdr:colOff>
      <xdr:row>36</xdr:row>
      <xdr:rowOff>293687</xdr:rowOff>
    </xdr:from>
    <xdr:ext cx="1436687" cy="210250"/>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2398713" y="8307387"/>
          <a:ext cx="1436687" cy="210250"/>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800" b="1">
              <a:latin typeface="Arial" panose="020B0604020202020204" pitchFamily="34" charset="0"/>
              <a:cs typeface="Arial" panose="020B0604020202020204" pitchFamily="34" charset="0"/>
            </a:rPr>
            <a:t>GESTIÓN</a:t>
          </a:r>
          <a:endParaRPr lang="es-CO" sz="1100" b="1">
            <a:latin typeface="Arial" panose="020B0604020202020204" pitchFamily="34" charset="0"/>
            <a:cs typeface="Arial" panose="020B0604020202020204" pitchFamily="34" charset="0"/>
          </a:endParaRPr>
        </a:p>
      </xdr:txBody>
    </xdr:sp>
    <xdr:clientData/>
  </xdr:oneCellAnchor>
  <xdr:twoCellAnchor>
    <xdr:from>
      <xdr:col>8</xdr:col>
      <xdr:colOff>301625</xdr:colOff>
      <xdr:row>0</xdr:row>
      <xdr:rowOff>7937</xdr:rowOff>
    </xdr:from>
    <xdr:to>
      <xdr:col>12</xdr:col>
      <xdr:colOff>386545</xdr:colOff>
      <xdr:row>4</xdr:row>
      <xdr:rowOff>47625</xdr:rowOff>
    </xdr:to>
    <xdr:pic>
      <xdr:nvPicPr>
        <xdr:cNvPr id="39" name="Imagen 38" descr="logo marca entidad">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0975" y="7937"/>
          <a:ext cx="2047070" cy="611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603250</xdr:colOff>
      <xdr:row>57</xdr:row>
      <xdr:rowOff>0</xdr:rowOff>
    </xdr:from>
    <xdr:to>
      <xdr:col>16</xdr:col>
      <xdr:colOff>105674</xdr:colOff>
      <xdr:row>61</xdr:row>
      <xdr:rowOff>47625</xdr:rowOff>
    </xdr:to>
    <xdr:pic>
      <xdr:nvPicPr>
        <xdr:cNvPr id="40" name="Imagen 39" descr="Pie de página">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1899900"/>
          <a:ext cx="5896874" cy="66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0.94209</cdr:y>
    </cdr:from>
    <cdr:to>
      <cdr:x>0.49412</cdr:x>
      <cdr:y>1</cdr:y>
    </cdr:to>
    <cdr:sp macro="" textlink="">
      <cdr:nvSpPr>
        <cdr:cNvPr id="2" name="CuadroTexto 1"/>
        <cdr:cNvSpPr txBox="1"/>
      </cdr:nvSpPr>
      <cdr:spPr>
        <a:xfrm xmlns:a="http://schemas.openxmlformats.org/drawingml/2006/main">
          <a:off x="0" y="2142295"/>
          <a:ext cx="1817518" cy="13169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11.xml><?xml version="1.0" encoding="utf-8"?>
<c:userShapes xmlns:c="http://schemas.openxmlformats.org/drawingml/2006/chart">
  <cdr:relSizeAnchor xmlns:cdr="http://schemas.openxmlformats.org/drawingml/2006/chartDrawing">
    <cdr:from>
      <cdr:x>0.79407</cdr:x>
      <cdr:y>0.94092</cdr:y>
    </cdr:from>
    <cdr:to>
      <cdr:x>1</cdr:x>
      <cdr:y>1</cdr:y>
    </cdr:to>
    <cdr:sp macro="" textlink="">
      <cdr:nvSpPr>
        <cdr:cNvPr id="2" name="CuadroTexto 1"/>
        <cdr:cNvSpPr txBox="1"/>
      </cdr:nvSpPr>
      <cdr:spPr>
        <a:xfrm xmlns:a="http://schemas.openxmlformats.org/drawingml/2006/main">
          <a:off x="3081225" y="2134015"/>
          <a:ext cx="799069" cy="13398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2910840</xdr:colOff>
      <xdr:row>0</xdr:row>
      <xdr:rowOff>175260</xdr:rowOff>
    </xdr:from>
    <xdr:to>
      <xdr:col>1</xdr:col>
      <xdr:colOff>3441535</xdr:colOff>
      <xdr:row>2</xdr:row>
      <xdr:rowOff>262291</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10840" y="175260"/>
          <a:ext cx="530695" cy="612811"/>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565726</xdr:colOff>
      <xdr:row>1</xdr:row>
      <xdr:rowOff>122613</xdr:rowOff>
    </xdr:from>
    <xdr:ext cx="742292" cy="311496"/>
    <xdr:sp macro="" textlink="">
      <xdr:nvSpPr>
        <xdr:cNvPr id="4" name="Rectángulo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004453" y="307340"/>
          <a:ext cx="742292" cy="311496"/>
        </a:xfrm>
        <a:prstGeom prst="rect">
          <a:avLst/>
        </a:prstGeom>
        <a:solidFill>
          <a:srgbClr val="FF0000"/>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14</xdr:col>
      <xdr:colOff>0</xdr:colOff>
      <xdr:row>72</xdr:row>
      <xdr:rowOff>129540</xdr:rowOff>
    </xdr:from>
    <xdr:to>
      <xdr:col>24</xdr:col>
      <xdr:colOff>403860</xdr:colOff>
      <xdr:row>76</xdr:row>
      <xdr:rowOff>7620</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22</xdr:col>
      <xdr:colOff>562394</xdr:colOff>
      <xdr:row>74</xdr:row>
      <xdr:rowOff>1345</xdr:rowOff>
    </xdr:from>
    <xdr:ext cx="384144" cy="233205"/>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21235454" y="15264205"/>
          <a:ext cx="38414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a:solidFill>
                <a:schemeClr val="bg1"/>
              </a:solidFill>
            </a:rPr>
            <a:t>15%</a:t>
          </a:r>
        </a:p>
      </xdr:txBody>
    </xdr:sp>
    <xdr:clientData/>
  </xdr:oneCellAnchor>
  <xdr:oneCellAnchor>
    <xdr:from>
      <xdr:col>3</xdr:col>
      <xdr:colOff>3359727</xdr:colOff>
      <xdr:row>0</xdr:row>
      <xdr:rowOff>0</xdr:rowOff>
    </xdr:from>
    <xdr:ext cx="3534365" cy="593304"/>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5437909" y="0"/>
          <a:ext cx="3534365"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a:solidFill>
                <a:schemeClr val="bg1"/>
              </a:solidFill>
            </a:rPr>
            <a:t>PLAN ESTRATÉGICO</a:t>
          </a:r>
        </a:p>
      </xdr:txBody>
    </xdr:sp>
    <xdr:clientData/>
  </xdr:oneCellAnchor>
  <xdr:twoCellAnchor>
    <xdr:from>
      <xdr:col>2</xdr:col>
      <xdr:colOff>1916538</xdr:colOff>
      <xdr:row>0</xdr:row>
      <xdr:rowOff>59530</xdr:rowOff>
    </xdr:from>
    <xdr:to>
      <xdr:col>3</xdr:col>
      <xdr:colOff>548305</xdr:colOff>
      <xdr:row>3</xdr:row>
      <xdr:rowOff>96319</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32538" y="59530"/>
          <a:ext cx="709949" cy="590971"/>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9</xdr:col>
      <xdr:colOff>421428</xdr:colOff>
      <xdr:row>0</xdr:row>
      <xdr:rowOff>0</xdr:rowOff>
    </xdr:from>
    <xdr:to>
      <xdr:col>11</xdr:col>
      <xdr:colOff>219370</xdr:colOff>
      <xdr:row>3</xdr:row>
      <xdr:rowOff>168416</xdr:rowOff>
    </xdr:to>
    <xdr:pic>
      <xdr:nvPicPr>
        <xdr:cNvPr id="7" name="Marcador de contenido 4">
          <a:extLst>
            <a:ext uri="{FF2B5EF4-FFF2-40B4-BE49-F238E27FC236}">
              <a16:creationId xmlns:a16="http://schemas.microsoft.com/office/drawing/2014/main" id="{00000000-0008-0000-0700-000007000000}"/>
            </a:ext>
          </a:extLst>
        </xdr:cNvPr>
        <xdr:cNvPicPr>
          <a:picLocks noGrp="1" noChangeAspect="1"/>
        </xdr:cNvPicPr>
      </xdr:nvPicPr>
      <xdr:blipFill rotWithShape="1">
        <a:blip xmlns:r="http://schemas.openxmlformats.org/officeDocument/2006/relationships" r:embed="rId4"/>
        <a:srcRect l="79355" t="78715" r="6752" b="6470"/>
        <a:stretch/>
      </xdr:blipFill>
      <xdr:spPr>
        <a:xfrm>
          <a:off x="13017519" y="0"/>
          <a:ext cx="1206487" cy="7225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658092</xdr:colOff>
      <xdr:row>0</xdr:row>
      <xdr:rowOff>121226</xdr:rowOff>
    </xdr:from>
    <xdr:to>
      <xdr:col>0</xdr:col>
      <xdr:colOff>1766456</xdr:colOff>
      <xdr:row>2</xdr:row>
      <xdr:rowOff>346363</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092" y="121226"/>
          <a:ext cx="1108364" cy="102177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xdr:from>
      <xdr:col>10</xdr:col>
      <xdr:colOff>1086715</xdr:colOff>
      <xdr:row>0</xdr:row>
      <xdr:rowOff>51955</xdr:rowOff>
    </xdr:from>
    <xdr:to>
      <xdr:col>11</xdr:col>
      <xdr:colOff>138544</xdr:colOff>
      <xdr:row>2</xdr:row>
      <xdr:rowOff>363682</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1048"/>
        <a:stretch/>
      </xdr:blipFill>
      <xdr:spPr bwMode="auto">
        <a:xfrm>
          <a:off x="29159488" y="51955"/>
          <a:ext cx="1060738" cy="110836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7308218</xdr:colOff>
      <xdr:row>0</xdr:row>
      <xdr:rowOff>114301</xdr:rowOff>
    </xdr:from>
    <xdr:to>
      <xdr:col>3</xdr:col>
      <xdr:colOff>8620870</xdr:colOff>
      <xdr:row>2</xdr:row>
      <xdr:rowOff>0</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048"/>
        <a:stretch/>
      </xdr:blipFill>
      <xdr:spPr bwMode="auto">
        <a:xfrm>
          <a:off x="13508993" y="114301"/>
          <a:ext cx="1312652" cy="666749"/>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xdr:from>
      <xdr:col>1</xdr:col>
      <xdr:colOff>1152525</xdr:colOff>
      <xdr:row>0</xdr:row>
      <xdr:rowOff>85725</xdr:rowOff>
    </xdr:from>
    <xdr:to>
      <xdr:col>1</xdr:col>
      <xdr:colOff>1819275</xdr:colOff>
      <xdr:row>2</xdr:row>
      <xdr:rowOff>0</xdr:rowOff>
    </xdr:to>
    <xdr:pic>
      <xdr:nvPicPr>
        <xdr:cNvPr id="4" name="Imagen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2525" y="85725"/>
          <a:ext cx="666750" cy="69532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oneCellAnchor>
    <xdr:from>
      <xdr:col>1</xdr:col>
      <xdr:colOff>285750</xdr:colOff>
      <xdr:row>2</xdr:row>
      <xdr:rowOff>9525</xdr:rowOff>
    </xdr:from>
    <xdr:ext cx="742292" cy="342786"/>
    <xdr:sp macro="" textlink="">
      <xdr:nvSpPr>
        <xdr:cNvPr id="5" name="Rectángulo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285750" y="1190625"/>
          <a:ext cx="742292" cy="34278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13</xdr:col>
      <xdr:colOff>142875</xdr:colOff>
      <xdr:row>2</xdr:row>
      <xdr:rowOff>428625</xdr:rowOff>
    </xdr:from>
    <xdr:to>
      <xdr:col>19</xdr:col>
      <xdr:colOff>142875</xdr:colOff>
      <xdr:row>13</xdr:row>
      <xdr:rowOff>68035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495300</xdr:colOff>
      <xdr:row>3</xdr:row>
      <xdr:rowOff>142875</xdr:rowOff>
    </xdr:from>
    <xdr:to>
      <xdr:col>7</xdr:col>
      <xdr:colOff>476250</xdr:colOff>
      <xdr:row>21</xdr:row>
      <xdr:rowOff>66676</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657225</xdr:colOff>
      <xdr:row>5</xdr:row>
      <xdr:rowOff>47625</xdr:rowOff>
    </xdr:from>
    <xdr:to>
      <xdr:col>16</xdr:col>
      <xdr:colOff>638175</xdr:colOff>
      <xdr:row>21</xdr:row>
      <xdr:rowOff>142876</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106,69%</a:t>
          </a:fld>
          <a:endParaRPr lang="es-CO" sz="2400" b="1">
            <a:solidFill>
              <a:schemeClr val="bg1"/>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94,88%</a:t>
          </a:fld>
          <a:endParaRPr lang="es-CO" sz="4000" b="1">
            <a:solidFill>
              <a:schemeClr val="bg1"/>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33127</xdr:colOff>
      <xdr:row>23</xdr:row>
      <xdr:rowOff>190502</xdr:rowOff>
    </xdr:from>
    <xdr:to>
      <xdr:col>6</xdr:col>
      <xdr:colOff>310594</xdr:colOff>
      <xdr:row>24</xdr:row>
      <xdr:rowOff>248479</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3271627" y="6344480"/>
          <a:ext cx="1809750" cy="265042"/>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5</xdr:col>
      <xdr:colOff>648032</xdr:colOff>
      <xdr:row>0</xdr:row>
      <xdr:rowOff>0</xdr:rowOff>
    </xdr:from>
    <xdr:to>
      <xdr:col>5</xdr:col>
      <xdr:colOff>1242391</xdr:colOff>
      <xdr:row>2</xdr:row>
      <xdr:rowOff>86350</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532" y="0"/>
          <a:ext cx="594359" cy="575024"/>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269117</xdr:colOff>
      <xdr:row>0</xdr:row>
      <xdr:rowOff>1</xdr:rowOff>
    </xdr:from>
    <xdr:to>
      <xdr:col>18</xdr:col>
      <xdr:colOff>470647</xdr:colOff>
      <xdr:row>2</xdr:row>
      <xdr:rowOff>167424</xdr:rowOff>
    </xdr:to>
    <xdr:pic>
      <xdr:nvPicPr>
        <xdr:cNvPr id="6" name="Imagen 5">
          <a:extLst>
            <a:ext uri="{FF2B5EF4-FFF2-40B4-BE49-F238E27FC236}">
              <a16:creationId xmlns:a16="http://schemas.microsoft.com/office/drawing/2014/main" id="{00000000-0008-0000-0200-000006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048"/>
        <a:stretch/>
      </xdr:blipFill>
      <xdr:spPr bwMode="auto">
        <a:xfrm>
          <a:off x="5850767" y="1"/>
          <a:ext cx="782555"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33131</xdr:colOff>
      <xdr:row>24</xdr:row>
      <xdr:rowOff>23876</xdr:rowOff>
    </xdr:from>
    <xdr:to>
      <xdr:col>13</xdr:col>
      <xdr:colOff>451546</xdr:colOff>
      <xdr:row>24</xdr:row>
      <xdr:rowOff>256761</xdr:rowOff>
    </xdr:to>
    <xdr:sp macro="" textlink="">
      <xdr:nvSpPr>
        <xdr:cNvPr id="11" name="Rectángulo redondeado 10">
          <a:extLst>
            <a:ext uri="{FF2B5EF4-FFF2-40B4-BE49-F238E27FC236}">
              <a16:creationId xmlns:a16="http://schemas.microsoft.com/office/drawing/2014/main" id="{00000000-0008-0000-0200-00000B000000}"/>
            </a:ext>
          </a:extLst>
        </xdr:cNvPr>
        <xdr:cNvSpPr/>
      </xdr:nvSpPr>
      <xdr:spPr>
        <a:xfrm>
          <a:off x="6004892" y="6633398"/>
          <a:ext cx="2431089" cy="23288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14</xdr:col>
      <xdr:colOff>513518</xdr:colOff>
      <xdr:row>24</xdr:row>
      <xdr:rowOff>16148</xdr:rowOff>
    </xdr:from>
    <xdr:to>
      <xdr:col>18</xdr:col>
      <xdr:colOff>546652</xdr:colOff>
      <xdr:row>25</xdr:row>
      <xdr:rowOff>0</xdr:rowOff>
    </xdr:to>
    <xdr:sp macro="" textlink="">
      <xdr:nvSpPr>
        <xdr:cNvPr id="12" name="Rectángulo redondeado 11">
          <a:extLst>
            <a:ext uri="{FF2B5EF4-FFF2-40B4-BE49-F238E27FC236}">
              <a16:creationId xmlns:a16="http://schemas.microsoft.com/office/drawing/2014/main" id="{00000000-0008-0000-0200-00000C000000}"/>
            </a:ext>
          </a:extLst>
        </xdr:cNvPr>
        <xdr:cNvSpPr/>
      </xdr:nvSpPr>
      <xdr:spPr>
        <a:xfrm>
          <a:off x="8431692" y="6377191"/>
          <a:ext cx="1938134" cy="248896"/>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oneCellAnchor>
    <xdr:from>
      <xdr:col>5</xdr:col>
      <xdr:colOff>29310</xdr:colOff>
      <xdr:row>3</xdr:row>
      <xdr:rowOff>315057</xdr:rowOff>
    </xdr:from>
    <xdr:ext cx="742292" cy="311496"/>
    <xdr:sp macro="" textlink="">
      <xdr:nvSpPr>
        <xdr:cNvPr id="14" name="Rectángulo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3509598" y="893884"/>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xdr:col>
      <xdr:colOff>1603265</xdr:colOff>
      <xdr:row>0</xdr:row>
      <xdr:rowOff>59531</xdr:rowOff>
    </xdr:from>
    <xdr:to>
      <xdr:col>2</xdr:col>
      <xdr:colOff>2313214</xdr:colOff>
      <xdr:row>1</xdr:row>
      <xdr:rowOff>193302</xdr:rowOff>
    </xdr:to>
    <xdr:pic>
      <xdr:nvPicPr>
        <xdr:cNvPr id="5" name="Imagen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9908" y="59531"/>
          <a:ext cx="709949" cy="596414"/>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oneCellAnchor>
    <xdr:from>
      <xdr:col>2</xdr:col>
      <xdr:colOff>7938</xdr:colOff>
      <xdr:row>2</xdr:row>
      <xdr:rowOff>22860</xdr:rowOff>
    </xdr:from>
    <xdr:ext cx="787694" cy="413702"/>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2103438" y="681673"/>
          <a:ext cx="787694" cy="413702"/>
        </a:xfrm>
        <a:prstGeom prst="rect">
          <a:avLst/>
        </a:prstGeom>
        <a:solidFill>
          <a:srgbClr val="FF0000"/>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o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twoCellAnchor>
    <xdr:from>
      <xdr:col>2</xdr:col>
      <xdr:colOff>11303000</xdr:colOff>
      <xdr:row>21</xdr:row>
      <xdr:rowOff>154781</xdr:rowOff>
    </xdr:from>
    <xdr:to>
      <xdr:col>13</xdr:col>
      <xdr:colOff>11906</xdr:colOff>
      <xdr:row>24</xdr:row>
      <xdr:rowOff>154781</xdr:rowOff>
    </xdr:to>
    <xdr:graphicFrame macro="">
      <xdr:nvGraphicFramePr>
        <xdr:cNvPr id="9" name="Gráfico 8">
          <a:extLst>
            <a:ext uri="{FF2B5EF4-FFF2-40B4-BE49-F238E27FC236}">
              <a16:creationId xmlns:a16="http://schemas.microsoft.com/office/drawing/2014/main" id="{00000000-0008-0000-1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11</xdr:col>
      <xdr:colOff>356019</xdr:colOff>
      <xdr:row>22</xdr:row>
      <xdr:rowOff>139140</xdr:rowOff>
    </xdr:from>
    <xdr:ext cx="384144" cy="233205"/>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19072644" y="8544953"/>
          <a:ext cx="38414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a:solidFill>
                <a:schemeClr val="bg1"/>
              </a:solidFill>
            </a:rPr>
            <a:t>15%</a:t>
          </a:r>
        </a:p>
      </xdr:txBody>
    </xdr:sp>
    <xdr:clientData/>
  </xdr:oneCellAnchor>
  <xdr:twoCellAnchor editAs="oneCell">
    <xdr:from>
      <xdr:col>8</xdr:col>
      <xdr:colOff>359833</xdr:colOff>
      <xdr:row>0</xdr:row>
      <xdr:rowOff>1</xdr:rowOff>
    </xdr:from>
    <xdr:to>
      <xdr:col>10</xdr:col>
      <xdr:colOff>105833</xdr:colOff>
      <xdr:row>2</xdr:row>
      <xdr:rowOff>4470</xdr:rowOff>
    </xdr:to>
    <xdr:pic>
      <xdr:nvPicPr>
        <xdr:cNvPr id="7" name="Marcador de contenido 4">
          <a:extLst>
            <a:ext uri="{FF2B5EF4-FFF2-40B4-BE49-F238E27FC236}">
              <a16:creationId xmlns:a16="http://schemas.microsoft.com/office/drawing/2014/main" id="{00000000-0008-0000-1200-000007000000}"/>
            </a:ext>
          </a:extLst>
        </xdr:cNvPr>
        <xdr:cNvPicPr>
          <a:picLocks noGrp="1" noChangeAspect="1"/>
        </xdr:cNvPicPr>
      </xdr:nvPicPr>
      <xdr:blipFill rotWithShape="1">
        <a:blip xmlns:r="http://schemas.openxmlformats.org/officeDocument/2006/relationships" r:embed="rId4"/>
        <a:srcRect l="79355" t="78715" r="6752" b="6470"/>
        <a:stretch/>
      </xdr:blipFill>
      <xdr:spPr>
        <a:xfrm>
          <a:off x="17060333" y="1"/>
          <a:ext cx="1079500" cy="6477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561975</xdr:colOff>
      <xdr:row>8</xdr:row>
      <xdr:rowOff>161925</xdr:rowOff>
    </xdr:from>
    <xdr:to>
      <xdr:col>9</xdr:col>
      <xdr:colOff>542925</xdr:colOff>
      <xdr:row>26</xdr:row>
      <xdr:rowOff>95251</xdr:rowOff>
    </xdr:to>
    <xdr:graphicFrame macro="">
      <xdr:nvGraphicFramePr>
        <xdr:cNvPr id="24" name="Gráfico 23">
          <a:extLst>
            <a:ext uri="{FF2B5EF4-FFF2-40B4-BE49-F238E27FC236}">
              <a16:creationId xmlns:a16="http://schemas.microsoft.com/office/drawing/2014/main" id="{00000000-0008-0000-1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571500</xdr:colOff>
      <xdr:row>9</xdr:row>
      <xdr:rowOff>0</xdr:rowOff>
    </xdr:from>
    <xdr:to>
      <xdr:col>22</xdr:col>
      <xdr:colOff>552450</xdr:colOff>
      <xdr:row>26</xdr:row>
      <xdr:rowOff>114301</xdr:rowOff>
    </xdr:to>
    <xdr:graphicFrame macro="">
      <xdr:nvGraphicFramePr>
        <xdr:cNvPr id="25" name="Gráfico 24">
          <a:extLst>
            <a:ext uri="{FF2B5EF4-FFF2-40B4-BE49-F238E27FC236}">
              <a16:creationId xmlns:a16="http://schemas.microsoft.com/office/drawing/2014/main" id="{00000000-0008-0000-1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9526</xdr:colOff>
      <xdr:row>19</xdr:row>
      <xdr:rowOff>95250</xdr:rowOff>
    </xdr:from>
    <xdr:to>
      <xdr:col>23</xdr:col>
      <xdr:colOff>752476</xdr:colOff>
      <xdr:row>25</xdr:row>
      <xdr:rowOff>104775</xdr:rowOff>
    </xdr:to>
    <xdr:sp macro="" textlink="">
      <xdr:nvSpPr>
        <xdr:cNvPr id="14" name="Rectángulo 13">
          <a:extLst>
            <a:ext uri="{FF2B5EF4-FFF2-40B4-BE49-F238E27FC236}">
              <a16:creationId xmlns:a16="http://schemas.microsoft.com/office/drawing/2014/main" id="{00000000-0008-0000-1300-00000E000000}"/>
            </a:ext>
          </a:extLst>
        </xdr:cNvPr>
        <xdr:cNvSpPr/>
      </xdr:nvSpPr>
      <xdr:spPr>
        <a:xfrm>
          <a:off x="9526" y="3143250"/>
          <a:ext cx="18268950" cy="1152525"/>
        </a:xfrm>
        <a:prstGeom prst="rect">
          <a:avLst/>
        </a:prstGeom>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oneCellAnchor>
    <xdr:from>
      <xdr:col>5</xdr:col>
      <xdr:colOff>605367</xdr:colOff>
      <xdr:row>0</xdr:row>
      <xdr:rowOff>95250</xdr:rowOff>
    </xdr:from>
    <xdr:ext cx="9597692" cy="714375"/>
    <xdr:sp macro="" textlink="">
      <xdr:nvSpPr>
        <xdr:cNvPr id="2" name="Rectángulo 1">
          <a:extLst>
            <a:ext uri="{FF2B5EF4-FFF2-40B4-BE49-F238E27FC236}">
              <a16:creationId xmlns:a16="http://schemas.microsoft.com/office/drawing/2014/main" id="{00000000-0008-0000-1300-000002000000}"/>
            </a:ext>
          </a:extLst>
        </xdr:cNvPr>
        <xdr:cNvSpPr/>
      </xdr:nvSpPr>
      <xdr:spPr>
        <a:xfrm>
          <a:off x="4627034" y="9525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8000" b="1" cap="none" spc="0">
              <a:ln w="0"/>
              <a:solidFill>
                <a:schemeClr val="bg1"/>
              </a:solidFill>
              <a:effectLst>
                <a:reflection blurRad="6350" stA="53000" endA="300" endPos="35500" dir="5400000" sy="-90000" algn="bl" rotWithShape="0"/>
              </a:effectLst>
            </a:rPr>
            <a:t>SECRETARÍA JURÍDICA DISTRITAL</a:t>
          </a:r>
        </a:p>
      </xdr:txBody>
    </xdr:sp>
    <xdr:clientData/>
  </xdr:oneCellAnchor>
  <xdr:twoCellAnchor>
    <xdr:from>
      <xdr:col>7</xdr:col>
      <xdr:colOff>304797</xdr:colOff>
      <xdr:row>19</xdr:row>
      <xdr:rowOff>190498</xdr:rowOff>
    </xdr:from>
    <xdr:to>
      <xdr:col>9</xdr:col>
      <xdr:colOff>749997</xdr:colOff>
      <xdr:row>25</xdr:row>
      <xdr:rowOff>28573</xdr:rowOff>
    </xdr:to>
    <xdr:sp macro="" textlink="">
      <xdr:nvSpPr>
        <xdr:cNvPr id="5" name="Rectángulo redondeado 4">
          <a:extLst>
            <a:ext uri="{FF2B5EF4-FFF2-40B4-BE49-F238E27FC236}">
              <a16:creationId xmlns:a16="http://schemas.microsoft.com/office/drawing/2014/main" id="{00000000-0008-0000-1300-000005000000}"/>
            </a:ext>
          </a:extLst>
        </xdr:cNvPr>
        <xdr:cNvSpPr/>
      </xdr:nvSpPr>
      <xdr:spPr>
        <a:xfrm>
          <a:off x="5638797" y="3238498"/>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MODERNIZACIÓN DE SISTEMAS DE INFORMACIÓN  </a:t>
          </a:r>
        </a:p>
      </xdr:txBody>
    </xdr:sp>
    <xdr:clientData/>
  </xdr:twoCellAnchor>
  <xdr:oneCellAnchor>
    <xdr:from>
      <xdr:col>9</xdr:col>
      <xdr:colOff>638174</xdr:colOff>
      <xdr:row>20</xdr:row>
      <xdr:rowOff>180974</xdr:rowOff>
    </xdr:from>
    <xdr:ext cx="1000125" cy="561975"/>
    <xdr:sp macro="" textlink="IMPERATIVOS!H90">
      <xdr:nvSpPr>
        <xdr:cNvPr id="4" name="CuadroTexto 3">
          <a:extLst>
            <a:ext uri="{FF2B5EF4-FFF2-40B4-BE49-F238E27FC236}">
              <a16:creationId xmlns:a16="http://schemas.microsoft.com/office/drawing/2014/main" id="{00000000-0008-0000-1300-000004000000}"/>
            </a:ext>
          </a:extLst>
        </xdr:cNvPr>
        <xdr:cNvSpPr txBox="1"/>
      </xdr:nvSpPr>
      <xdr:spPr>
        <a:xfrm>
          <a:off x="7496174" y="3419474"/>
          <a:ext cx="1000125"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30B9C788-977A-4BA6-BF4A-8DE0D81CFD26}" type="TxLink">
            <a:rPr lang="en-US" sz="3600" b="1" i="0" u="none" strike="noStrike">
              <a:solidFill>
                <a:srgbClr val="FFFF00"/>
              </a:solidFill>
              <a:latin typeface="Arial Narrow" panose="020B0606020202030204" pitchFamily="34" charset="0"/>
              <a:ea typeface="+mn-ea"/>
              <a:cs typeface="Calibri"/>
            </a:rPr>
            <a:pPr marL="0" indent="0" algn="ctr"/>
            <a:t>91%</a:t>
          </a:fld>
          <a:endParaRPr lang="es-CO" sz="3600" b="1" i="0" u="none" strike="noStrike">
            <a:solidFill>
              <a:srgbClr val="FFFF00"/>
            </a:solidFill>
            <a:latin typeface="Arial Narrow" panose="020B0606020202030204" pitchFamily="34" charset="0"/>
            <a:ea typeface="+mn-ea"/>
            <a:cs typeface="Calibri"/>
          </a:endParaRPr>
        </a:p>
      </xdr:txBody>
    </xdr:sp>
    <xdr:clientData/>
  </xdr:oneCellAnchor>
  <xdr:twoCellAnchor>
    <xdr:from>
      <xdr:col>11</xdr:col>
      <xdr:colOff>314325</xdr:colOff>
      <xdr:row>19</xdr:row>
      <xdr:rowOff>171450</xdr:rowOff>
    </xdr:from>
    <xdr:to>
      <xdr:col>13</xdr:col>
      <xdr:colOff>759525</xdr:colOff>
      <xdr:row>25</xdr:row>
      <xdr:rowOff>9525</xdr:rowOff>
    </xdr:to>
    <xdr:sp macro="" textlink="">
      <xdr:nvSpPr>
        <xdr:cNvPr id="8" name="Rectángulo redondeado 7">
          <a:extLst>
            <a:ext uri="{FF2B5EF4-FFF2-40B4-BE49-F238E27FC236}">
              <a16:creationId xmlns:a16="http://schemas.microsoft.com/office/drawing/2014/main" id="{00000000-0008-0000-1300-000008000000}"/>
            </a:ext>
          </a:extLst>
        </xdr:cNvPr>
        <xdr:cNvSpPr/>
      </xdr:nvSpPr>
      <xdr:spPr>
        <a:xfrm>
          <a:off x="8696325" y="321945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OPTIMIZACIÓN DE PROCESOS</a:t>
          </a:r>
        </a:p>
      </xdr:txBody>
    </xdr:sp>
    <xdr:clientData/>
  </xdr:twoCellAnchor>
  <xdr:oneCellAnchor>
    <xdr:from>
      <xdr:col>13</xdr:col>
      <xdr:colOff>666749</xdr:colOff>
      <xdr:row>20</xdr:row>
      <xdr:rowOff>114300</xdr:rowOff>
    </xdr:from>
    <xdr:ext cx="942975" cy="666750"/>
    <xdr:sp macro="" textlink="IMPERATIVOS!H91">
      <xdr:nvSpPr>
        <xdr:cNvPr id="9" name="CuadroTexto 8">
          <a:extLst>
            <a:ext uri="{FF2B5EF4-FFF2-40B4-BE49-F238E27FC236}">
              <a16:creationId xmlns:a16="http://schemas.microsoft.com/office/drawing/2014/main" id="{00000000-0008-0000-1300-000009000000}"/>
            </a:ext>
          </a:extLst>
        </xdr:cNvPr>
        <xdr:cNvSpPr txBox="1"/>
      </xdr:nvSpPr>
      <xdr:spPr>
        <a:xfrm>
          <a:off x="10572749" y="3352800"/>
          <a:ext cx="94297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0192265E-7C36-44F8-BB7C-FD954E8E2A6E}" type="TxLink">
            <a:rPr lang="en-US" sz="3600" b="1" i="0" u="none" strike="noStrike">
              <a:solidFill>
                <a:srgbClr val="FFFF00"/>
              </a:solidFill>
              <a:latin typeface="Arial Narrow" panose="020B0606020202030204" pitchFamily="34" charset="0"/>
              <a:ea typeface="+mn-ea"/>
              <a:cs typeface="Calibri"/>
            </a:rPr>
            <a:pPr marL="0" indent="0" algn="ctr"/>
            <a:t>90%</a:t>
          </a:fld>
          <a:endParaRPr lang="es-CO" sz="3600" b="1" i="0" u="none" strike="noStrike">
            <a:solidFill>
              <a:srgbClr val="FFFF00"/>
            </a:solidFill>
            <a:latin typeface="Arial Narrow" panose="020B0606020202030204" pitchFamily="34" charset="0"/>
            <a:ea typeface="+mn-ea"/>
            <a:cs typeface="Calibri"/>
          </a:endParaRPr>
        </a:p>
      </xdr:txBody>
    </xdr:sp>
    <xdr:clientData/>
  </xdr:oneCellAnchor>
  <xdr:twoCellAnchor>
    <xdr:from>
      <xdr:col>15</xdr:col>
      <xdr:colOff>219074</xdr:colOff>
      <xdr:row>19</xdr:row>
      <xdr:rowOff>180975</xdr:rowOff>
    </xdr:from>
    <xdr:to>
      <xdr:col>17</xdr:col>
      <xdr:colOff>761999</xdr:colOff>
      <xdr:row>25</xdr:row>
      <xdr:rowOff>17931</xdr:rowOff>
    </xdr:to>
    <xdr:sp macro="" textlink="">
      <xdr:nvSpPr>
        <xdr:cNvPr id="10" name="Rectángulo redondeado 9">
          <a:extLst>
            <a:ext uri="{FF2B5EF4-FFF2-40B4-BE49-F238E27FC236}">
              <a16:creationId xmlns:a16="http://schemas.microsoft.com/office/drawing/2014/main" id="{00000000-0008-0000-1300-00000A000000}"/>
            </a:ext>
          </a:extLst>
        </xdr:cNvPr>
        <xdr:cNvSpPr/>
      </xdr:nvSpPr>
      <xdr:spPr>
        <a:xfrm>
          <a:off x="11649074" y="3228975"/>
          <a:ext cx="2066925" cy="979956"/>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POSICIONAMIENTO COMO ENTE RECTOR</a:t>
          </a:r>
        </a:p>
      </xdr:txBody>
    </xdr:sp>
    <xdr:clientData/>
  </xdr:twoCellAnchor>
  <xdr:oneCellAnchor>
    <xdr:from>
      <xdr:col>17</xdr:col>
      <xdr:colOff>685800</xdr:colOff>
      <xdr:row>20</xdr:row>
      <xdr:rowOff>133350</xdr:rowOff>
    </xdr:from>
    <xdr:ext cx="1230746" cy="609600"/>
    <xdr:sp macro="" textlink="IMPERATIVOS!H92">
      <xdr:nvSpPr>
        <xdr:cNvPr id="11" name="CuadroTexto 10">
          <a:extLst>
            <a:ext uri="{FF2B5EF4-FFF2-40B4-BE49-F238E27FC236}">
              <a16:creationId xmlns:a16="http://schemas.microsoft.com/office/drawing/2014/main" id="{00000000-0008-0000-1300-00000B000000}"/>
            </a:ext>
          </a:extLst>
        </xdr:cNvPr>
        <xdr:cNvSpPr txBox="1"/>
      </xdr:nvSpPr>
      <xdr:spPr>
        <a:xfrm>
          <a:off x="14228618" y="3827895"/>
          <a:ext cx="1230746"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6D3B7C5D-842C-4780-B9D0-52F79CA6A64A}" type="TxLink">
            <a:rPr lang="en-US" sz="3600" b="1" i="0" u="none" strike="noStrike">
              <a:solidFill>
                <a:srgbClr val="FFFF00"/>
              </a:solidFill>
              <a:latin typeface="Arial Narrow" panose="020B0606020202030204" pitchFamily="34" charset="0"/>
              <a:ea typeface="+mn-ea"/>
              <a:cs typeface="Calibri"/>
            </a:rPr>
            <a:pPr marL="0" indent="0" algn="ctr"/>
            <a:t>106%</a:t>
          </a:fld>
          <a:endParaRPr lang="es-CO" sz="3600" b="1" i="0" u="none" strike="noStrike">
            <a:solidFill>
              <a:srgbClr val="FFFF00"/>
            </a:solidFill>
            <a:latin typeface="Arial Narrow" panose="020B0606020202030204" pitchFamily="34" charset="0"/>
            <a:ea typeface="+mn-ea"/>
            <a:cs typeface="Calibri"/>
          </a:endParaRPr>
        </a:p>
      </xdr:txBody>
    </xdr:sp>
    <xdr:clientData/>
  </xdr:oneCellAnchor>
  <xdr:twoCellAnchor>
    <xdr:from>
      <xdr:col>19</xdr:col>
      <xdr:colOff>342900</xdr:colOff>
      <xdr:row>20</xdr:row>
      <xdr:rowOff>0</xdr:rowOff>
    </xdr:from>
    <xdr:to>
      <xdr:col>22</xdr:col>
      <xdr:colOff>26100</xdr:colOff>
      <xdr:row>25</xdr:row>
      <xdr:rowOff>28575</xdr:rowOff>
    </xdr:to>
    <xdr:sp macro="" textlink="">
      <xdr:nvSpPr>
        <xdr:cNvPr id="12" name="Rectángulo redondeado 11">
          <a:extLst>
            <a:ext uri="{FF2B5EF4-FFF2-40B4-BE49-F238E27FC236}">
              <a16:creationId xmlns:a16="http://schemas.microsoft.com/office/drawing/2014/main" id="{00000000-0008-0000-1300-00000C000000}"/>
            </a:ext>
          </a:extLst>
        </xdr:cNvPr>
        <xdr:cNvSpPr/>
      </xdr:nvSpPr>
      <xdr:spPr>
        <a:xfrm>
          <a:off x="14820900" y="323850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 RESPALDO JURÍDICO QUE GENERA CONFIANZA. </a:t>
          </a:r>
        </a:p>
      </xdr:txBody>
    </xdr:sp>
    <xdr:clientData/>
  </xdr:twoCellAnchor>
  <xdr:oneCellAnchor>
    <xdr:from>
      <xdr:col>21</xdr:col>
      <xdr:colOff>733425</xdr:colOff>
      <xdr:row>20</xdr:row>
      <xdr:rowOff>142875</xdr:rowOff>
    </xdr:from>
    <xdr:ext cx="1194666" cy="609600"/>
    <xdr:sp macro="" textlink="IMPERATIVOS!H93">
      <xdr:nvSpPr>
        <xdr:cNvPr id="13" name="CuadroTexto 12">
          <a:extLst>
            <a:ext uri="{FF2B5EF4-FFF2-40B4-BE49-F238E27FC236}">
              <a16:creationId xmlns:a16="http://schemas.microsoft.com/office/drawing/2014/main" id="{00000000-0008-0000-1300-00000D000000}"/>
            </a:ext>
          </a:extLst>
        </xdr:cNvPr>
        <xdr:cNvSpPr txBox="1"/>
      </xdr:nvSpPr>
      <xdr:spPr>
        <a:xfrm>
          <a:off x="17462789" y="3837420"/>
          <a:ext cx="1194666"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4D3F1C0A-B23A-4CE0-804E-68E9E102D802}" type="TxLink">
            <a:rPr lang="en-US" sz="3600" b="1" i="0" u="none" strike="noStrike">
              <a:solidFill>
                <a:srgbClr val="FFFF00"/>
              </a:solidFill>
              <a:latin typeface="Arial Narrow" panose="020B0606020202030204" pitchFamily="34" charset="0"/>
              <a:ea typeface="+mn-ea"/>
              <a:cs typeface="Calibri"/>
            </a:rPr>
            <a:pPr marL="0" indent="0" algn="ctr"/>
            <a:t>103%</a:t>
          </a:fld>
          <a:endParaRPr lang="es-CO" sz="3600" b="1" i="0" u="none" strike="noStrike">
            <a:solidFill>
              <a:srgbClr val="FFFF00"/>
            </a:solidFill>
            <a:latin typeface="Arial Narrow" panose="020B0606020202030204" pitchFamily="34" charset="0"/>
            <a:ea typeface="+mn-ea"/>
            <a:cs typeface="Calibri"/>
          </a:endParaRPr>
        </a:p>
      </xdr:txBody>
    </xdr:sp>
    <xdr:clientData/>
  </xdr:oneCellAnchor>
  <xdr:oneCellAnchor>
    <xdr:from>
      <xdr:col>0</xdr:col>
      <xdr:colOff>0</xdr:colOff>
      <xdr:row>19</xdr:row>
      <xdr:rowOff>113930</xdr:rowOff>
    </xdr:from>
    <xdr:ext cx="5524500" cy="1019545"/>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0" y="3161930"/>
          <a:ext cx="5524500" cy="1019545"/>
        </a:xfrm>
        <a:prstGeom prst="rect">
          <a:avLst/>
        </a:prstGeom>
        <a:noFill/>
        <a:ln>
          <a:solidFill>
            <a:schemeClr val="accent1"/>
          </a:solidFill>
        </a:ln>
        <a:scene3d>
          <a:camera prst="orthographicFront"/>
          <a:lightRig rig="threePt" dir="t"/>
        </a:scene3d>
        <a:sp3d prstMaterial="plastic">
          <a:bevelT prst="relaxedInset"/>
          <a:bevelB prst="relaxedInse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CO" sz="3200" b="1">
              <a:solidFill>
                <a:srgbClr val="00FF00"/>
              </a:solidFill>
              <a:latin typeface="Franklin Gothic Book" panose="020B0503020102020204" pitchFamily="34" charset="0"/>
            </a:rPr>
            <a:t>IMPERATIVOS</a:t>
          </a:r>
          <a:r>
            <a:rPr lang="es-CO" sz="3200" b="1" baseline="0">
              <a:solidFill>
                <a:srgbClr val="00FF00"/>
              </a:solidFill>
              <a:latin typeface="Franklin Gothic Book" panose="020B0503020102020204" pitchFamily="34" charset="0"/>
            </a:rPr>
            <a:t> ESTRATÉGICOS</a:t>
          </a:r>
          <a:endParaRPr lang="es-CO" sz="3200" b="1">
            <a:solidFill>
              <a:srgbClr val="00FF00"/>
            </a:solidFill>
            <a:latin typeface="Franklin Gothic Book" panose="020B0503020102020204" pitchFamily="34" charset="0"/>
          </a:endParaRPr>
        </a:p>
      </xdr:txBody>
    </xdr:sp>
    <xdr:clientData/>
  </xdr:oneCellAnchor>
  <xdr:oneCellAnchor>
    <xdr:from>
      <xdr:col>0</xdr:col>
      <xdr:colOff>0</xdr:colOff>
      <xdr:row>11</xdr:row>
      <xdr:rowOff>188410</xdr:rowOff>
    </xdr:from>
    <xdr:ext cx="4019550" cy="968983"/>
    <xdr:sp macro="" textlink="">
      <xdr:nvSpPr>
        <xdr:cNvPr id="17" name="Rectángulo 16">
          <a:extLst>
            <a:ext uri="{FF2B5EF4-FFF2-40B4-BE49-F238E27FC236}">
              <a16:creationId xmlns:a16="http://schemas.microsoft.com/office/drawing/2014/main" id="{00000000-0008-0000-1300-000011000000}"/>
            </a:ext>
          </a:extLst>
        </xdr:cNvPr>
        <xdr:cNvSpPr/>
      </xdr:nvSpPr>
      <xdr:spPr>
        <a:xfrm>
          <a:off x="0" y="1712410"/>
          <a:ext cx="4019550"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marL="0" indent="0" algn="ctr"/>
          <a:r>
            <a:rPr lang="es-ES" sz="2800" b="1" cap="none" spc="0">
              <a:ln w="0"/>
              <a:solidFill>
                <a:schemeClr val="tx1"/>
              </a:solidFill>
              <a:effectLst>
                <a:outerShdw blurRad="38100" dist="19050" dir="2700000" algn="tl" rotWithShape="0">
                  <a:schemeClr val="dk1">
                    <a:alpha val="40000"/>
                  </a:schemeClr>
                </a:outerShdw>
              </a:effectLst>
              <a:latin typeface="+mn-lt"/>
              <a:ea typeface="+mn-ea"/>
              <a:cs typeface="+mn-cs"/>
            </a:rPr>
            <a:t>PLAN DE DESARROLLO 2016-2020</a:t>
          </a:r>
        </a:p>
      </xdr:txBody>
    </xdr:sp>
    <xdr:clientData/>
  </xdr:oneCellAnchor>
  <xdr:oneCellAnchor>
    <xdr:from>
      <xdr:col>12</xdr:col>
      <xdr:colOff>371475</xdr:colOff>
      <xdr:row>12</xdr:row>
      <xdr:rowOff>26485</xdr:rowOff>
    </xdr:from>
    <xdr:ext cx="4352926" cy="968983"/>
    <xdr:sp macro="" textlink="">
      <xdr:nvSpPr>
        <xdr:cNvPr id="18" name="Rectángulo 17">
          <a:extLst>
            <a:ext uri="{FF2B5EF4-FFF2-40B4-BE49-F238E27FC236}">
              <a16:creationId xmlns:a16="http://schemas.microsoft.com/office/drawing/2014/main" id="{00000000-0008-0000-1300-000012000000}"/>
            </a:ext>
          </a:extLst>
        </xdr:cNvPr>
        <xdr:cNvSpPr/>
      </xdr:nvSpPr>
      <xdr:spPr>
        <a:xfrm>
          <a:off x="9515475" y="2312485"/>
          <a:ext cx="4352926"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PLAN DE GESTIÓN</a:t>
          </a:r>
          <a:r>
            <a:rPr lang="es-ES" sz="2800" b="1" cap="none" spc="0" baseline="0">
              <a:ln w="0"/>
              <a:solidFill>
                <a:schemeClr val="tx1"/>
              </a:solidFill>
              <a:effectLst>
                <a:outerShdw blurRad="38100" dist="19050" dir="2700000" algn="tl" rotWithShape="0">
                  <a:schemeClr val="dk1">
                    <a:alpha val="40000"/>
                  </a:schemeClr>
                </a:outerShdw>
              </a:effectLst>
            </a:rPr>
            <a:t> </a:t>
          </a:r>
        </a:p>
        <a:p>
          <a:pPr algn="ctr"/>
          <a:r>
            <a:rPr lang="es-ES" sz="2800" b="1" cap="none" spc="0">
              <a:ln w="0"/>
              <a:solidFill>
                <a:schemeClr val="tx1"/>
              </a:solidFill>
              <a:effectLst>
                <a:outerShdw blurRad="38100" dist="19050" dir="2700000" algn="tl" rotWithShape="0">
                  <a:schemeClr val="dk1">
                    <a:alpha val="40000"/>
                  </a:schemeClr>
                </a:outerShdw>
              </a:effectLst>
            </a:rPr>
            <a:t>2017-2020</a:t>
          </a:r>
        </a:p>
      </xdr:txBody>
    </xdr:sp>
    <xdr:clientData/>
  </xdr:oneCellAnchor>
  <xdr:twoCellAnchor>
    <xdr:from>
      <xdr:col>20</xdr:col>
      <xdr:colOff>556780</xdr:colOff>
      <xdr:row>2</xdr:row>
      <xdr:rowOff>39543</xdr:rowOff>
    </xdr:from>
    <xdr:to>
      <xdr:col>22</xdr:col>
      <xdr:colOff>156730</xdr:colOff>
      <xdr:row>7</xdr:row>
      <xdr:rowOff>78279</xdr:rowOff>
    </xdr:to>
    <xdr:pic>
      <xdr:nvPicPr>
        <xdr:cNvPr id="28" name="Imagen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489507" y="408998"/>
          <a:ext cx="1193223" cy="962372"/>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oneCellAnchor>
    <xdr:from>
      <xdr:col>0</xdr:col>
      <xdr:colOff>47625</xdr:colOff>
      <xdr:row>31</xdr:row>
      <xdr:rowOff>171450</xdr:rowOff>
    </xdr:from>
    <xdr:ext cx="1238250" cy="415926"/>
    <xdr:sp macro="" textlink="">
      <xdr:nvSpPr>
        <xdr:cNvPr id="21" name="Rectángulo 20">
          <a:hlinkClick xmlns:r="http://schemas.openxmlformats.org/officeDocument/2006/relationships" r:id="rId4"/>
          <a:extLst>
            <a:ext uri="{FF2B5EF4-FFF2-40B4-BE49-F238E27FC236}">
              <a16:creationId xmlns:a16="http://schemas.microsoft.com/office/drawing/2014/main" id="{00000000-0008-0000-1300-000015000000}"/>
            </a:ext>
          </a:extLst>
        </xdr:cNvPr>
        <xdr:cNvSpPr/>
      </xdr:nvSpPr>
      <xdr:spPr>
        <a:xfrm>
          <a:off x="47625" y="5429250"/>
          <a:ext cx="1238250" cy="415926"/>
        </a:xfrm>
        <a:prstGeom prst="rect">
          <a:avLst/>
        </a:prstGeom>
        <a:solidFill>
          <a:srgbClr val="FF0000"/>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oAutofit/>
        </a:bodyPr>
        <a:lstStyle/>
        <a:p>
          <a:pPr algn="ctr"/>
          <a:r>
            <a:rPr lang="es-ES" sz="20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oneCellAnchor>
    <xdr:from>
      <xdr:col>5</xdr:col>
      <xdr:colOff>685800</xdr:colOff>
      <xdr:row>29</xdr:row>
      <xdr:rowOff>38100</xdr:rowOff>
    </xdr:from>
    <xdr:ext cx="9597692" cy="714375"/>
    <xdr:sp macro="" textlink="">
      <xdr:nvSpPr>
        <xdr:cNvPr id="20" name="Rectángulo 19">
          <a:extLst>
            <a:ext uri="{FF2B5EF4-FFF2-40B4-BE49-F238E27FC236}">
              <a16:creationId xmlns:a16="http://schemas.microsoft.com/office/drawing/2014/main" id="{00000000-0008-0000-1300-000014000000}"/>
            </a:ext>
          </a:extLst>
        </xdr:cNvPr>
        <xdr:cNvSpPr/>
      </xdr:nvSpPr>
      <xdr:spPr>
        <a:xfrm>
          <a:off x="4495800" y="491490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5400" b="1" cap="none" spc="0">
              <a:ln w="0"/>
              <a:solidFill>
                <a:srgbClr val="FF0000"/>
              </a:solidFill>
              <a:effectLst>
                <a:reflection blurRad="6350" stA="53000" endA="300" endPos="35500" dir="5400000" sy="-90000" algn="bl" rotWithShape="0"/>
              </a:effectLst>
            </a:rPr>
            <a:t>DESEMPEÑO INSTITUCIONAL</a:t>
          </a:r>
        </a:p>
      </xdr:txBody>
    </xdr:sp>
    <xdr:clientData/>
  </xdr:oneCellAnchor>
  <xdr:oneCellAnchor>
    <xdr:from>
      <xdr:col>10</xdr:col>
      <xdr:colOff>295275</xdr:colOff>
      <xdr:row>33</xdr:row>
      <xdr:rowOff>76200</xdr:rowOff>
    </xdr:from>
    <xdr:ext cx="2562225" cy="714375"/>
    <xdr:sp macro="" textlink="IMPERATIVOS!I90">
      <xdr:nvSpPr>
        <xdr:cNvPr id="22" name="Rectángulo 21">
          <a:extLst>
            <a:ext uri="{FF2B5EF4-FFF2-40B4-BE49-F238E27FC236}">
              <a16:creationId xmlns:a16="http://schemas.microsoft.com/office/drawing/2014/main" id="{00000000-0008-0000-1300-000016000000}"/>
            </a:ext>
          </a:extLst>
        </xdr:cNvPr>
        <xdr:cNvSpPr/>
      </xdr:nvSpPr>
      <xdr:spPr>
        <a:xfrm>
          <a:off x="7915275" y="5715000"/>
          <a:ext cx="2562225"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fld id="{610B972B-B73E-447A-8C30-45534E6400F7}" type="TxLink">
            <a:rPr lang="en-US" sz="6000" b="1" i="0" u="none" strike="noStrike" cap="none" spc="0">
              <a:ln w="0"/>
              <a:solidFill>
                <a:srgbClr val="808000"/>
              </a:solidFill>
              <a:effectLst>
                <a:reflection blurRad="6350" stA="53000" endA="300" endPos="35500" dir="5400000" sy="-90000" algn="bl" rotWithShape="0"/>
              </a:effectLst>
              <a:latin typeface="Calibri"/>
              <a:cs typeface="Calibri"/>
            </a:rPr>
            <a:pPr algn="ctr"/>
            <a:t>98%</a:t>
          </a:fld>
          <a:endParaRPr lang="es-ES" sz="41300" b="1" cap="none" spc="0">
            <a:ln w="0"/>
            <a:solidFill>
              <a:srgbClr val="808000"/>
            </a:solidFill>
            <a:effectLst>
              <a:reflection blurRad="6350" stA="53000" endA="300" endPos="35500" dir="5400000" sy="-90000" algn="bl" rotWithShape="0"/>
            </a:effectLst>
          </a:endParaRPr>
        </a:p>
      </xdr:txBody>
    </xdr:sp>
    <xdr:clientData/>
  </xdr:oneCellAnchor>
  <xdr:oneCellAnchor>
    <xdr:from>
      <xdr:col>19</xdr:col>
      <xdr:colOff>504825</xdr:colOff>
      <xdr:row>35</xdr:row>
      <xdr:rowOff>57150</xdr:rowOff>
    </xdr:from>
    <xdr:ext cx="2618987" cy="264560"/>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4982825" y="6648450"/>
          <a:ext cx="261898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*Valoración</a:t>
          </a:r>
          <a:r>
            <a:rPr lang="es-CO" sz="1100" baseline="0"/>
            <a:t> de avance magnitud de metas</a:t>
          </a:r>
          <a:endParaRPr lang="es-CO" sz="1100"/>
        </a:p>
      </xdr:txBody>
    </xdr:sp>
    <xdr:clientData/>
  </xdr:oneCellAnchor>
  <xdr:twoCellAnchor editAs="oneCell">
    <xdr:from>
      <xdr:col>0</xdr:col>
      <xdr:colOff>232833</xdr:colOff>
      <xdr:row>1</xdr:row>
      <xdr:rowOff>131578</xdr:rowOff>
    </xdr:from>
    <xdr:to>
      <xdr:col>2</xdr:col>
      <xdr:colOff>433916</xdr:colOff>
      <xdr:row>7</xdr:row>
      <xdr:rowOff>5544</xdr:rowOff>
    </xdr:to>
    <xdr:pic>
      <xdr:nvPicPr>
        <xdr:cNvPr id="23" name="Marcador de contenido 6">
          <a:extLst>
            <a:ext uri="{FF2B5EF4-FFF2-40B4-BE49-F238E27FC236}">
              <a16:creationId xmlns:a16="http://schemas.microsoft.com/office/drawing/2014/main" id="{00000000-0008-0000-1300-000017000000}"/>
            </a:ext>
          </a:extLst>
        </xdr:cNvPr>
        <xdr:cNvPicPr>
          <a:picLocks noGrp="1" noChangeAspect="1"/>
        </xdr:cNvPicPr>
      </xdr:nvPicPr>
      <xdr:blipFill rotWithShape="1">
        <a:blip xmlns:r="http://schemas.openxmlformats.org/officeDocument/2006/relationships" r:embed="rId5"/>
        <a:srcRect l="81947" t="83056" r="2189" b="2500"/>
        <a:stretch/>
      </xdr:blipFill>
      <xdr:spPr>
        <a:xfrm>
          <a:off x="232833" y="311495"/>
          <a:ext cx="1809750" cy="95346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2.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106,69%</a:t>
          </a:fld>
          <a:endParaRPr lang="es-CO" sz="2400" b="1">
            <a:solidFill>
              <a:schemeClr val="bg1"/>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94,88%</a:t>
          </a:fld>
          <a:endParaRPr lang="es-CO" sz="4000" b="1">
            <a:solidFill>
              <a:schemeClr val="bg1"/>
            </a:solidFill>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34637</xdr:colOff>
      <xdr:row>49</xdr:row>
      <xdr:rowOff>0</xdr:rowOff>
    </xdr:to>
    <xdr:grpSp>
      <xdr:nvGrpSpPr>
        <xdr:cNvPr id="16" name="Grupo 15">
          <a:extLst>
            <a:ext uri="{FF2B5EF4-FFF2-40B4-BE49-F238E27FC236}">
              <a16:creationId xmlns:a16="http://schemas.microsoft.com/office/drawing/2014/main" id="{00000000-0008-0000-1400-000010000000}"/>
            </a:ext>
          </a:extLst>
        </xdr:cNvPr>
        <xdr:cNvGrpSpPr/>
      </xdr:nvGrpSpPr>
      <xdr:grpSpPr>
        <a:xfrm>
          <a:off x="0" y="0"/>
          <a:ext cx="21545550" cy="8953500"/>
          <a:chOff x="0" y="0"/>
          <a:chExt cx="12459242" cy="7010400"/>
        </a:xfrm>
      </xdr:grpSpPr>
      <xdr:pic>
        <xdr:nvPicPr>
          <xdr:cNvPr id="17" name="Imagen 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
          <a:stretch>
            <a:fillRect/>
          </a:stretch>
        </xdr:blipFill>
        <xdr:spPr>
          <a:xfrm>
            <a:off x="0" y="0"/>
            <a:ext cx="12459242" cy="7010400"/>
          </a:xfrm>
          <a:prstGeom prst="rect">
            <a:avLst/>
          </a:prstGeom>
        </xdr:spPr>
      </xdr:pic>
      <xdr:sp macro="" textlink="">
        <xdr:nvSpPr>
          <xdr:cNvPr id="18" name="Rectángulo 17">
            <a:extLst>
              <a:ext uri="{FF2B5EF4-FFF2-40B4-BE49-F238E27FC236}">
                <a16:creationId xmlns:a16="http://schemas.microsoft.com/office/drawing/2014/main" id="{00000000-0008-0000-1400-000012000000}"/>
              </a:ext>
            </a:extLst>
          </xdr:cNvPr>
          <xdr:cNvSpPr/>
        </xdr:nvSpPr>
        <xdr:spPr>
          <a:xfrm>
            <a:off x="0" y="1790700"/>
            <a:ext cx="12459242" cy="101917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clientData/>
  </xdr:twoCellAnchor>
  <xdr:oneCellAnchor>
    <xdr:from>
      <xdr:col>9</xdr:col>
      <xdr:colOff>282027</xdr:colOff>
      <xdr:row>2</xdr:row>
      <xdr:rowOff>101600</xdr:rowOff>
    </xdr:from>
    <xdr:ext cx="11689868" cy="1125501"/>
    <xdr:sp macro="" textlink="">
      <xdr:nvSpPr>
        <xdr:cNvPr id="2" name="Rectángulo 1">
          <a:extLst>
            <a:ext uri="{FF2B5EF4-FFF2-40B4-BE49-F238E27FC236}">
              <a16:creationId xmlns:a16="http://schemas.microsoft.com/office/drawing/2014/main" id="{00000000-0008-0000-1400-000002000000}"/>
            </a:ext>
          </a:extLst>
        </xdr:cNvPr>
        <xdr:cNvSpPr/>
      </xdr:nvSpPr>
      <xdr:spPr>
        <a:xfrm>
          <a:off x="4144944" y="461433"/>
          <a:ext cx="11689868" cy="1125501"/>
        </a:xfrm>
        <a:prstGeom prst="rect">
          <a:avLst/>
        </a:prstGeom>
        <a:noFill/>
      </xdr:spPr>
      <xdr:txBody>
        <a:bodyPr wrap="none" lIns="91440" tIns="45720" rIns="91440" bIns="45720">
          <a:spAutoFit/>
        </a:bodyPr>
        <a:lstStyle/>
        <a:p>
          <a:pPr algn="ctr"/>
          <a:r>
            <a:rPr lang="es-ES" sz="6600" b="1" cap="none" spc="0">
              <a:ln w="22225">
                <a:solidFill>
                  <a:schemeClr val="accent2"/>
                </a:solidFill>
                <a:prstDash val="solid"/>
              </a:ln>
              <a:solidFill>
                <a:schemeClr val="accent2">
                  <a:lumMod val="40000"/>
                  <a:lumOff val="60000"/>
                </a:schemeClr>
              </a:solidFill>
              <a:effectLst/>
            </a:rPr>
            <a:t>SECRETARÍA JURÍDICA DISTRITAL</a:t>
          </a:r>
        </a:p>
      </xdr:txBody>
    </xdr:sp>
    <xdr:clientData/>
  </xdr:oneCellAnchor>
  <xdr:oneCellAnchor>
    <xdr:from>
      <xdr:col>7</xdr:col>
      <xdr:colOff>86313</xdr:colOff>
      <xdr:row>19</xdr:row>
      <xdr:rowOff>105858</xdr:rowOff>
    </xdr:from>
    <xdr:ext cx="3495087" cy="677308"/>
    <xdr:sp macro="" textlink="" fLocksText="0">
      <xdr:nvSpPr>
        <xdr:cNvPr id="4" name="Rectángulo 3">
          <a:hlinkClick xmlns:r="http://schemas.openxmlformats.org/officeDocument/2006/relationships" r:id="rId2" tooltip="POR INIDICADOR"/>
          <a:extLst>
            <a:ext uri="{FF2B5EF4-FFF2-40B4-BE49-F238E27FC236}">
              <a16:creationId xmlns:a16="http://schemas.microsoft.com/office/drawing/2014/main" id="{00000000-0008-0000-1400-000004000000}"/>
            </a:ext>
          </a:extLst>
        </xdr:cNvPr>
        <xdr:cNvSpPr/>
      </xdr:nvSpPr>
      <xdr:spPr>
        <a:xfrm>
          <a:off x="2404063" y="3524275"/>
          <a:ext cx="3495087" cy="677308"/>
        </a:xfrm>
        <a:prstGeom prst="rect">
          <a:avLst/>
        </a:prstGeom>
        <a:gradFill flip="none" rotWithShape="1">
          <a:gsLst>
            <a:gs pos="0">
              <a:schemeClr val="tx2">
                <a:lumMod val="75000"/>
                <a:shade val="30000"/>
                <a:satMod val="115000"/>
              </a:schemeClr>
            </a:gs>
            <a:gs pos="50000">
              <a:schemeClr val="tx2">
                <a:lumMod val="75000"/>
                <a:shade val="67500"/>
                <a:satMod val="115000"/>
              </a:schemeClr>
            </a:gs>
            <a:gs pos="100000">
              <a:schemeClr val="tx2">
                <a:lumMod val="75000"/>
                <a:shade val="100000"/>
                <a:satMod val="115000"/>
              </a:schemeClr>
            </a:gs>
          </a:gsLst>
          <a:lin ang="5400000" scaled="1"/>
          <a:tileRect/>
        </a:gradFill>
        <a:ln>
          <a:noFill/>
        </a:ln>
        <a:effectLst>
          <a:innerShdw blurRad="114300">
            <a:prstClr val="black"/>
          </a:innerShdw>
        </a:effectLst>
        <a:scene3d>
          <a:camera prst="orthographicFront"/>
          <a:lightRig rig="harsh" dir="t"/>
        </a:scene3d>
        <a:sp3d extrusionH="76200" contourW="12700">
          <a:bevel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oAutofit/>
        </a:bodyPr>
        <a:lstStyle/>
        <a:p>
          <a:pPr algn="ctr"/>
          <a:r>
            <a:rPr lang="es-ES" sz="2800" b="0" cap="none" spc="0">
              <a:ln w="0"/>
              <a:solidFill>
                <a:schemeClr val="bg1"/>
              </a:solidFill>
              <a:effectLst>
                <a:outerShdw blurRad="38100" dist="25400" dir="5400000" algn="ctr" rotWithShape="0">
                  <a:srgbClr val="6E747A">
                    <a:alpha val="43000"/>
                  </a:srgbClr>
                </a:outerShdw>
              </a:effectLst>
            </a:rPr>
            <a:t>POR INDICADOR</a:t>
          </a:r>
        </a:p>
      </xdr:txBody>
    </xdr:sp>
    <xdr:clientData/>
  </xdr:oneCellAnchor>
  <xdr:oneCellAnchor>
    <xdr:from>
      <xdr:col>7</xdr:col>
      <xdr:colOff>95250</xdr:colOff>
      <xdr:row>24</xdr:row>
      <xdr:rowOff>25</xdr:rowOff>
    </xdr:from>
    <xdr:ext cx="3486150" cy="698475"/>
    <xdr:sp macro="" textlink="" fLocksText="0">
      <xdr:nvSpPr>
        <xdr:cNvPr id="5" name="Rectángulo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2413000" y="4318025"/>
          <a:ext cx="3486150" cy="698475"/>
        </a:xfrm>
        <a:prstGeom prst="rect">
          <a:avLst/>
        </a:prstGeom>
        <a:gradFill flip="none" rotWithShape="1">
          <a:gsLst>
            <a:gs pos="0">
              <a:schemeClr val="tx2">
                <a:lumMod val="75000"/>
                <a:shade val="30000"/>
                <a:satMod val="115000"/>
              </a:schemeClr>
            </a:gs>
            <a:gs pos="50000">
              <a:schemeClr val="tx2">
                <a:lumMod val="75000"/>
                <a:shade val="67500"/>
                <a:satMod val="115000"/>
              </a:schemeClr>
            </a:gs>
            <a:gs pos="100000">
              <a:schemeClr val="tx2">
                <a:lumMod val="75000"/>
                <a:shade val="100000"/>
                <a:satMod val="115000"/>
              </a:schemeClr>
            </a:gs>
          </a:gsLst>
          <a:lin ang="5400000" scaled="1"/>
          <a:tileRect/>
        </a:gradFill>
        <a:effectLst>
          <a:innerShdw blurRad="114300">
            <a:prstClr val="black"/>
          </a:innerShdw>
        </a:effectLst>
        <a:scene3d>
          <a:camera prst="orthographicFront"/>
          <a:lightRig rig="harsh" dir="t"/>
        </a:scene3d>
        <a:sp3d extrusionH="76200" contourW="12700">
          <a:bevel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o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DEPENDENCIA</a:t>
          </a:r>
        </a:p>
      </xdr:txBody>
    </xdr:sp>
    <xdr:clientData/>
  </xdr:oneCellAnchor>
  <xdr:twoCellAnchor>
    <xdr:from>
      <xdr:col>16</xdr:col>
      <xdr:colOff>353483</xdr:colOff>
      <xdr:row>20</xdr:row>
      <xdr:rowOff>141709</xdr:rowOff>
    </xdr:from>
    <xdr:to>
      <xdr:col>18</xdr:col>
      <xdr:colOff>470877</xdr:colOff>
      <xdr:row>31</xdr:row>
      <xdr:rowOff>10734</xdr:rowOff>
    </xdr:to>
    <xdr:pic>
      <xdr:nvPicPr>
        <xdr:cNvPr id="6" name="Imagen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85406" y="3805171"/>
          <a:ext cx="1656048" cy="1883928"/>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oneCellAnchor>
    <xdr:from>
      <xdr:col>10</xdr:col>
      <xdr:colOff>632883</xdr:colOff>
      <xdr:row>12</xdr:row>
      <xdr:rowOff>67733</xdr:rowOff>
    </xdr:from>
    <xdr:ext cx="9563100" cy="937629"/>
    <xdr:sp macro="" textlink="">
      <xdr:nvSpPr>
        <xdr:cNvPr id="8" name="Rectángulo 7">
          <a:extLst>
            <a:ext uri="{FF2B5EF4-FFF2-40B4-BE49-F238E27FC236}">
              <a16:creationId xmlns:a16="http://schemas.microsoft.com/office/drawing/2014/main" id="{00000000-0008-0000-1400-000008000000}"/>
            </a:ext>
          </a:extLst>
        </xdr:cNvPr>
        <xdr:cNvSpPr/>
      </xdr:nvSpPr>
      <xdr:spPr>
        <a:xfrm>
          <a:off x="5268383" y="2226733"/>
          <a:ext cx="9563100" cy="937629"/>
        </a:xfrm>
        <a:prstGeom prst="rect">
          <a:avLst/>
        </a:prstGeom>
        <a:noFill/>
      </xdr:spPr>
      <xdr:txBody>
        <a:bodyPr wrap="square" lIns="91440" tIns="45720" rIns="91440" bIns="45720">
          <a:spAutoFit/>
        </a:bodyPr>
        <a:lstStyle/>
        <a:p>
          <a:pPr algn="ctr"/>
          <a:r>
            <a:rPr lang="es-ES" sz="5400" b="1" cap="none" spc="0">
              <a:ln w="0"/>
              <a:solidFill>
                <a:srgbClr val="FF0000"/>
              </a:solidFill>
              <a:effectLst>
                <a:reflection blurRad="6350" stA="53000" endA="300" endPos="35500" dir="5400000" sy="-90000" algn="bl" rotWithShape="0"/>
              </a:effectLst>
            </a:rPr>
            <a:t>SEGUIMIENTO A LA GESTIÓN</a:t>
          </a:r>
        </a:p>
      </xdr:txBody>
    </xdr:sp>
    <xdr:clientData/>
  </xdr:oneCellAnchor>
  <xdr:oneCellAnchor>
    <xdr:from>
      <xdr:col>22</xdr:col>
      <xdr:colOff>582076</xdr:colOff>
      <xdr:row>21</xdr:row>
      <xdr:rowOff>4233</xdr:rowOff>
    </xdr:from>
    <xdr:ext cx="3543300" cy="530658"/>
    <xdr:sp macro="" textlink="">
      <xdr:nvSpPr>
        <xdr:cNvPr id="10" name="Rectángulo 9">
          <a:hlinkClick xmlns:r="http://schemas.openxmlformats.org/officeDocument/2006/relationships" r:id="rId5"/>
          <a:extLst>
            <a:ext uri="{FF2B5EF4-FFF2-40B4-BE49-F238E27FC236}">
              <a16:creationId xmlns:a16="http://schemas.microsoft.com/office/drawing/2014/main" id="{00000000-0008-0000-1400-00000A000000}"/>
            </a:ext>
          </a:extLst>
        </xdr:cNvPr>
        <xdr:cNvSpPr/>
      </xdr:nvSpPr>
      <xdr:spPr>
        <a:xfrm>
          <a:off x="14488576" y="3782483"/>
          <a:ext cx="3543300" cy="530658"/>
        </a:xfrm>
        <a:prstGeom prst="rect">
          <a:avLst/>
        </a:prstGeom>
        <a:gradFill flip="none" rotWithShape="1">
          <a:gsLst>
            <a:gs pos="0">
              <a:schemeClr val="tx2">
                <a:lumMod val="75000"/>
                <a:shade val="30000"/>
                <a:satMod val="115000"/>
              </a:schemeClr>
            </a:gs>
            <a:gs pos="50000">
              <a:schemeClr val="tx2">
                <a:lumMod val="75000"/>
                <a:shade val="67500"/>
                <a:satMod val="115000"/>
              </a:schemeClr>
            </a:gs>
            <a:gs pos="100000">
              <a:schemeClr val="tx2">
                <a:lumMod val="75000"/>
                <a:shade val="100000"/>
                <a:satMod val="115000"/>
              </a:schemeClr>
            </a:gs>
          </a:gsLst>
          <a:lin ang="5400000" scaled="1"/>
          <a:tileRect/>
        </a:gradFill>
        <a:effectLst>
          <a:innerShdw blurRad="114300">
            <a:prstClr val="black"/>
          </a:innerShdw>
        </a:effectLst>
        <a:scene3d>
          <a:camera prst="orthographicFront"/>
          <a:lightRig rig="harsh" dir="t"/>
        </a:scene3d>
        <a:sp3d extrusionH="76200" contourW="12700">
          <a:bevelT w="114300" prst="artDeco"/>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DE DESARROLLO</a:t>
          </a:r>
        </a:p>
      </xdr:txBody>
    </xdr:sp>
    <xdr:clientData/>
  </xdr:oneCellAnchor>
  <xdr:twoCellAnchor>
    <xdr:from>
      <xdr:col>7</xdr:col>
      <xdr:colOff>95250</xdr:colOff>
      <xdr:row>28</xdr:row>
      <xdr:rowOff>134408</xdr:rowOff>
    </xdr:from>
    <xdr:to>
      <xdr:col>11</xdr:col>
      <xdr:colOff>457200</xdr:colOff>
      <xdr:row>32</xdr:row>
      <xdr:rowOff>137584</xdr:rowOff>
    </xdr:to>
    <xdr:sp macro="" textlink="" fLocksText="0">
      <xdr:nvSpPr>
        <xdr:cNvPr id="3" name="Rectángulo 2">
          <a:hlinkClick xmlns:r="http://schemas.openxmlformats.org/officeDocument/2006/relationships" r:id="rId6"/>
          <a:extLst>
            <a:ext uri="{FF2B5EF4-FFF2-40B4-BE49-F238E27FC236}">
              <a16:creationId xmlns:a16="http://schemas.microsoft.com/office/drawing/2014/main" id="{00000000-0008-0000-1400-000003000000}"/>
            </a:ext>
          </a:extLst>
        </xdr:cNvPr>
        <xdr:cNvSpPr/>
      </xdr:nvSpPr>
      <xdr:spPr>
        <a:xfrm>
          <a:off x="2413000" y="5172075"/>
          <a:ext cx="3452283" cy="722842"/>
        </a:xfrm>
        <a:prstGeom prst="rect">
          <a:avLst/>
        </a:prstGeom>
        <a:gradFill flip="none" rotWithShape="1">
          <a:gsLst>
            <a:gs pos="0">
              <a:schemeClr val="tx2">
                <a:lumMod val="75000"/>
                <a:shade val="30000"/>
                <a:satMod val="115000"/>
              </a:schemeClr>
            </a:gs>
            <a:gs pos="50000">
              <a:schemeClr val="tx2">
                <a:lumMod val="75000"/>
                <a:shade val="67500"/>
                <a:satMod val="115000"/>
              </a:schemeClr>
            </a:gs>
            <a:gs pos="100000">
              <a:schemeClr val="tx2">
                <a:lumMod val="75000"/>
                <a:shade val="100000"/>
                <a:satMod val="115000"/>
              </a:schemeClr>
            </a:gs>
          </a:gsLst>
          <a:lin ang="5400000" scaled="1"/>
          <a:tileRect/>
        </a:gradFill>
        <a:effectLst>
          <a:innerShdw blurRad="114300">
            <a:prstClr val="black"/>
          </a:innerShdw>
        </a:effectLst>
        <a:scene3d>
          <a:camera prst="orthographicFront"/>
          <a:lightRig rig="harsh" dir="t"/>
        </a:scene3d>
        <a:sp3d extrusionH="76200" contourW="12700">
          <a:bevel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chor="ctr">
          <a:noAutofit/>
        </a:bodyPr>
        <a:lstStyle/>
        <a:p>
          <a:pPr marL="0" indent="0" algn="ctr"/>
          <a:r>
            <a:rPr lang="es-CO"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PROCESO</a:t>
          </a:r>
        </a:p>
      </xdr:txBody>
    </xdr:sp>
    <xdr:clientData/>
  </xdr:twoCellAnchor>
  <xdr:oneCellAnchor>
    <xdr:from>
      <xdr:col>22</xdr:col>
      <xdr:colOff>591601</xdr:colOff>
      <xdr:row>28</xdr:row>
      <xdr:rowOff>168275</xdr:rowOff>
    </xdr:from>
    <xdr:ext cx="3552825" cy="968983"/>
    <xdr:sp macro="" textlink="">
      <xdr:nvSpPr>
        <xdr:cNvPr id="12" name="Rectángulo 11">
          <a:hlinkClick xmlns:r="http://schemas.openxmlformats.org/officeDocument/2006/relationships" r:id="rId7"/>
          <a:extLst>
            <a:ext uri="{FF2B5EF4-FFF2-40B4-BE49-F238E27FC236}">
              <a16:creationId xmlns:a16="http://schemas.microsoft.com/office/drawing/2014/main" id="{00000000-0008-0000-1400-00000C000000}"/>
            </a:ext>
          </a:extLst>
        </xdr:cNvPr>
        <xdr:cNvSpPr/>
      </xdr:nvSpPr>
      <xdr:spPr>
        <a:xfrm>
          <a:off x="14439486" y="5297121"/>
          <a:ext cx="3552825" cy="968983"/>
        </a:xfrm>
        <a:prstGeom prst="rect">
          <a:avLst/>
        </a:prstGeom>
        <a:gradFill flip="none" rotWithShape="1">
          <a:gsLst>
            <a:gs pos="0">
              <a:schemeClr val="tx2">
                <a:lumMod val="75000"/>
                <a:shade val="30000"/>
                <a:satMod val="115000"/>
              </a:schemeClr>
            </a:gs>
            <a:gs pos="50000">
              <a:schemeClr val="tx2">
                <a:lumMod val="75000"/>
                <a:shade val="67500"/>
                <a:satMod val="115000"/>
              </a:schemeClr>
            </a:gs>
            <a:gs pos="100000">
              <a:schemeClr val="tx2">
                <a:lumMod val="75000"/>
                <a:shade val="100000"/>
                <a:satMod val="115000"/>
              </a:schemeClr>
            </a:gs>
          </a:gsLst>
          <a:lin ang="5400000" scaled="1"/>
          <a:tileRect/>
        </a:gradFill>
        <a:effectLst>
          <a:innerShdw blurRad="114300">
            <a:prstClr val="black"/>
          </a:innerShdw>
        </a:effectLst>
        <a:scene3d>
          <a:camera prst="orthographicFront"/>
          <a:lightRig rig="harsh" dir="t"/>
        </a:scene3d>
        <a:sp3d extrusionH="76200" contourW="12700">
          <a:bevelT w="114300" prst="artDeco"/>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SEGUIMIENTO INSTITUCIONAL</a:t>
          </a:r>
        </a:p>
      </xdr:txBody>
    </xdr:sp>
    <xdr:clientData/>
  </xdr:oneCellAnchor>
  <xdr:oneCellAnchor>
    <xdr:from>
      <xdr:col>22</xdr:col>
      <xdr:colOff>565143</xdr:colOff>
      <xdr:row>24</xdr:row>
      <xdr:rowOff>146050</xdr:rowOff>
    </xdr:from>
    <xdr:ext cx="3543300" cy="530658"/>
    <xdr:sp macro="" textlink="">
      <xdr:nvSpPr>
        <xdr:cNvPr id="19" name="Rectángulo 18">
          <a:hlinkClick xmlns:r="http://schemas.openxmlformats.org/officeDocument/2006/relationships" r:id="rId8"/>
          <a:extLst>
            <a:ext uri="{FF2B5EF4-FFF2-40B4-BE49-F238E27FC236}">
              <a16:creationId xmlns:a16="http://schemas.microsoft.com/office/drawing/2014/main" id="{00000000-0008-0000-1400-000013000000}"/>
            </a:ext>
          </a:extLst>
        </xdr:cNvPr>
        <xdr:cNvSpPr/>
      </xdr:nvSpPr>
      <xdr:spPr>
        <a:xfrm>
          <a:off x="14471643" y="4464050"/>
          <a:ext cx="3543300" cy="530658"/>
        </a:xfrm>
        <a:prstGeom prst="rect">
          <a:avLst/>
        </a:prstGeom>
        <a:gradFill flip="none" rotWithShape="1">
          <a:gsLst>
            <a:gs pos="0">
              <a:schemeClr val="tx2">
                <a:lumMod val="75000"/>
                <a:shade val="30000"/>
                <a:satMod val="115000"/>
              </a:schemeClr>
            </a:gs>
            <a:gs pos="50000">
              <a:schemeClr val="tx2">
                <a:lumMod val="75000"/>
                <a:shade val="67500"/>
                <a:satMod val="115000"/>
              </a:schemeClr>
            </a:gs>
            <a:gs pos="100000">
              <a:schemeClr val="tx2">
                <a:lumMod val="75000"/>
                <a:shade val="100000"/>
                <a:satMod val="115000"/>
              </a:schemeClr>
            </a:gs>
          </a:gsLst>
          <a:lin ang="5400000" scaled="1"/>
          <a:tileRect/>
        </a:gradFill>
        <a:effectLst>
          <a:innerShdw blurRad="114300">
            <a:prstClr val="black"/>
          </a:innerShdw>
        </a:effectLst>
        <a:scene3d>
          <a:camera prst="orthographicFront"/>
          <a:lightRig rig="harsh" dir="t"/>
        </a:scene3d>
        <a:sp3d extrusionH="76200" contourW="12700">
          <a:bevelT w="114300" prst="artDeco"/>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ESTRATÉGICO</a:t>
          </a:r>
        </a:p>
      </xdr:txBody>
    </xdr:sp>
    <xdr:clientData/>
  </xdr:oneCellAnchor>
  <xdr:oneCellAnchor>
    <xdr:from>
      <xdr:col>4</xdr:col>
      <xdr:colOff>520700</xdr:colOff>
      <xdr:row>43</xdr:row>
      <xdr:rowOff>127000</xdr:rowOff>
    </xdr:from>
    <xdr:ext cx="2639762" cy="264560"/>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520700" y="7937500"/>
          <a:ext cx="26397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bg1"/>
              </a:solidFill>
            </a:rPr>
            <a:t>Seguimiento al 1er trimestre vigencia 2020</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533231</xdr:colOff>
      <xdr:row>21</xdr:row>
      <xdr:rowOff>20849</xdr:rowOff>
    </xdr:from>
    <xdr:to>
      <xdr:col>10</xdr:col>
      <xdr:colOff>356152</xdr:colOff>
      <xdr:row>22</xdr:row>
      <xdr:rowOff>8281</xdr:rowOff>
    </xdr:to>
    <xdr:sp macro="" textlink="">
      <xdr:nvSpPr>
        <xdr:cNvPr id="11" name="Rectángulo redondeado 10">
          <a:extLst>
            <a:ext uri="{FF2B5EF4-FFF2-40B4-BE49-F238E27FC236}">
              <a16:creationId xmlns:a16="http://schemas.microsoft.com/office/drawing/2014/main" id="{00000000-0008-0000-0300-00000B000000}"/>
            </a:ext>
          </a:extLst>
        </xdr:cNvPr>
        <xdr:cNvSpPr/>
      </xdr:nvSpPr>
      <xdr:spPr>
        <a:xfrm>
          <a:off x="3796579" y="4957284"/>
          <a:ext cx="1901856" cy="19449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8</xdr:col>
      <xdr:colOff>446690</xdr:colOff>
      <xdr:row>31</xdr:row>
      <xdr:rowOff>63408</xdr:rowOff>
    </xdr:from>
    <xdr:to>
      <xdr:col>16</xdr:col>
      <xdr:colOff>132037</xdr:colOff>
      <xdr:row>47</xdr:row>
      <xdr:rowOff>84258</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35118</xdr:colOff>
      <xdr:row>0</xdr:row>
      <xdr:rowOff>11208</xdr:rowOff>
    </xdr:from>
    <xdr:to>
      <xdr:col>3</xdr:col>
      <xdr:colOff>672700</xdr:colOff>
      <xdr:row>2</xdr:row>
      <xdr:rowOff>182218</xdr:rowOff>
    </xdr:to>
    <xdr:pic>
      <xdr:nvPicPr>
        <xdr:cNvPr id="15" name="Imagen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8340" y="11208"/>
          <a:ext cx="637582" cy="537899"/>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45983</xdr:colOff>
      <xdr:row>31</xdr:row>
      <xdr:rowOff>66675</xdr:rowOff>
    </xdr:from>
    <xdr:to>
      <xdr:col>8</xdr:col>
      <xdr:colOff>571500</xdr:colOff>
      <xdr:row>47</xdr:row>
      <xdr:rowOff>85725</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259903</xdr:colOff>
      <xdr:row>47</xdr:row>
      <xdr:rowOff>81112</xdr:rowOff>
    </xdr:from>
    <xdr:to>
      <xdr:col>2</xdr:col>
      <xdr:colOff>612914</xdr:colOff>
      <xdr:row>49</xdr:row>
      <xdr:rowOff>74543</xdr:rowOff>
    </xdr:to>
    <xdr:sp macro="" textlink="">
      <xdr:nvSpPr>
        <xdr:cNvPr id="7" name="Elipse 6">
          <a:extLst>
            <a:ext uri="{FF2B5EF4-FFF2-40B4-BE49-F238E27FC236}">
              <a16:creationId xmlns:a16="http://schemas.microsoft.com/office/drawing/2014/main" id="{00000000-0008-0000-0300-000007000000}"/>
            </a:ext>
          </a:extLst>
        </xdr:cNvPr>
        <xdr:cNvSpPr/>
      </xdr:nvSpPr>
      <xdr:spPr>
        <a:xfrm>
          <a:off x="1477446" y="9481873"/>
          <a:ext cx="353011" cy="266757"/>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230370</xdr:colOff>
      <xdr:row>47</xdr:row>
      <xdr:rowOff>90708</xdr:rowOff>
    </xdr:from>
    <xdr:to>
      <xdr:col>5</xdr:col>
      <xdr:colOff>538369</xdr:colOff>
      <xdr:row>49</xdr:row>
      <xdr:rowOff>82825</xdr:rowOff>
    </xdr:to>
    <xdr:sp macro="" textlink="">
      <xdr:nvSpPr>
        <xdr:cNvPr id="12" name="Elipse 11">
          <a:extLst>
            <a:ext uri="{FF2B5EF4-FFF2-40B4-BE49-F238E27FC236}">
              <a16:creationId xmlns:a16="http://schemas.microsoft.com/office/drawing/2014/main" id="{00000000-0008-0000-0300-00000C000000}"/>
            </a:ext>
          </a:extLst>
        </xdr:cNvPr>
        <xdr:cNvSpPr/>
      </xdr:nvSpPr>
      <xdr:spPr>
        <a:xfrm>
          <a:off x="3493718" y="9491469"/>
          <a:ext cx="307999" cy="265443"/>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128982</xdr:colOff>
      <xdr:row>47</xdr:row>
      <xdr:rowOff>92421</xdr:rowOff>
    </xdr:from>
    <xdr:to>
      <xdr:col>12</xdr:col>
      <xdr:colOff>1</xdr:colOff>
      <xdr:row>49</xdr:row>
      <xdr:rowOff>33130</xdr:rowOff>
    </xdr:to>
    <xdr:sp macro="" textlink="">
      <xdr:nvSpPr>
        <xdr:cNvPr id="13" name="Elipse 12">
          <a:extLst>
            <a:ext uri="{FF2B5EF4-FFF2-40B4-BE49-F238E27FC236}">
              <a16:creationId xmlns:a16="http://schemas.microsoft.com/office/drawing/2014/main" id="{00000000-0008-0000-0300-00000D000000}"/>
            </a:ext>
          </a:extLst>
        </xdr:cNvPr>
        <xdr:cNvSpPr/>
      </xdr:nvSpPr>
      <xdr:spPr>
        <a:xfrm>
          <a:off x="5984786" y="9493182"/>
          <a:ext cx="318280" cy="214035"/>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294490</xdr:colOff>
      <xdr:row>47</xdr:row>
      <xdr:rowOff>106874</xdr:rowOff>
    </xdr:from>
    <xdr:to>
      <xdr:col>15</xdr:col>
      <xdr:colOff>0</xdr:colOff>
      <xdr:row>49</xdr:row>
      <xdr:rowOff>33130</xdr:rowOff>
    </xdr:to>
    <xdr:sp macro="" textlink="">
      <xdr:nvSpPr>
        <xdr:cNvPr id="14" name="Elipse 13">
          <a:extLst>
            <a:ext uri="{FF2B5EF4-FFF2-40B4-BE49-F238E27FC236}">
              <a16:creationId xmlns:a16="http://schemas.microsoft.com/office/drawing/2014/main" id="{00000000-0008-0000-0300-00000E000000}"/>
            </a:ext>
          </a:extLst>
        </xdr:cNvPr>
        <xdr:cNvSpPr/>
      </xdr:nvSpPr>
      <xdr:spPr>
        <a:xfrm>
          <a:off x="7889642" y="9507635"/>
          <a:ext cx="285293" cy="199582"/>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209808</xdr:colOff>
      <xdr:row>21</xdr:row>
      <xdr:rowOff>41413</xdr:rowOff>
    </xdr:from>
    <xdr:to>
      <xdr:col>13</xdr:col>
      <xdr:colOff>265328</xdr:colOff>
      <xdr:row>21</xdr:row>
      <xdr:rowOff>195356</xdr:rowOff>
    </xdr:to>
    <xdr:sp macro="" textlink="">
      <xdr:nvSpPr>
        <xdr:cNvPr id="19" name="Rectángulo redondeado 18">
          <a:extLst>
            <a:ext uri="{FF2B5EF4-FFF2-40B4-BE49-F238E27FC236}">
              <a16:creationId xmlns:a16="http://schemas.microsoft.com/office/drawing/2014/main" id="{00000000-0008-0000-0300-000013000000}"/>
            </a:ext>
          </a:extLst>
        </xdr:cNvPr>
        <xdr:cNvSpPr/>
      </xdr:nvSpPr>
      <xdr:spPr>
        <a:xfrm>
          <a:off x="6065612" y="4977848"/>
          <a:ext cx="1148825" cy="153943"/>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14</xdr:col>
      <xdr:colOff>13454</xdr:colOff>
      <xdr:row>21</xdr:row>
      <xdr:rowOff>45185</xdr:rowOff>
    </xdr:from>
    <xdr:to>
      <xdr:col>15</xdr:col>
      <xdr:colOff>545853</xdr:colOff>
      <xdr:row>21</xdr:row>
      <xdr:rowOff>190500</xdr:rowOff>
    </xdr:to>
    <xdr:sp macro="" textlink="">
      <xdr:nvSpPr>
        <xdr:cNvPr id="20" name="Rectángulo redondeado 19">
          <a:extLst>
            <a:ext uri="{FF2B5EF4-FFF2-40B4-BE49-F238E27FC236}">
              <a16:creationId xmlns:a16="http://schemas.microsoft.com/office/drawing/2014/main" id="{00000000-0008-0000-0300-000014000000}"/>
            </a:ext>
          </a:extLst>
        </xdr:cNvPr>
        <xdr:cNvSpPr/>
      </xdr:nvSpPr>
      <xdr:spPr>
        <a:xfrm>
          <a:off x="7608606" y="4981620"/>
          <a:ext cx="1112182" cy="14531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1</xdr:col>
      <xdr:colOff>105102</xdr:colOff>
      <xdr:row>50</xdr:row>
      <xdr:rowOff>118241</xdr:rowOff>
    </xdr:from>
    <xdr:to>
      <xdr:col>4</xdr:col>
      <xdr:colOff>716017</xdr:colOff>
      <xdr:row>51</xdr:row>
      <xdr:rowOff>137948</xdr:rowOff>
    </xdr:to>
    <xdr:sp macro="" textlink="">
      <xdr:nvSpPr>
        <xdr:cNvPr id="16" name="Rectángulo redondeado 15">
          <a:extLst>
            <a:ext uri="{FF2B5EF4-FFF2-40B4-BE49-F238E27FC236}">
              <a16:creationId xmlns:a16="http://schemas.microsoft.com/office/drawing/2014/main" id="{00000000-0008-0000-0300-000010000000}"/>
            </a:ext>
          </a:extLst>
        </xdr:cNvPr>
        <xdr:cNvSpPr/>
      </xdr:nvSpPr>
      <xdr:spPr>
        <a:xfrm>
          <a:off x="105102" y="8211207"/>
          <a:ext cx="1721070" cy="16422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2</xdr:col>
      <xdr:colOff>24849</xdr:colOff>
      <xdr:row>3</xdr:row>
      <xdr:rowOff>24848</xdr:rowOff>
    </xdr:from>
    <xdr:ext cx="742292" cy="311496"/>
    <xdr:sp macro="" textlink="">
      <xdr:nvSpPr>
        <xdr:cNvPr id="29" name="Rectángulo 28">
          <a:hlinkClick xmlns:r="http://schemas.openxmlformats.org/officeDocument/2006/relationships" r:id="rId4"/>
          <a:extLst>
            <a:ext uri="{FF2B5EF4-FFF2-40B4-BE49-F238E27FC236}">
              <a16:creationId xmlns:a16="http://schemas.microsoft.com/office/drawing/2014/main" id="{00000000-0008-0000-0300-00001D000000}"/>
            </a:ext>
          </a:extLst>
        </xdr:cNvPr>
        <xdr:cNvSpPr/>
      </xdr:nvSpPr>
      <xdr:spPr>
        <a:xfrm>
          <a:off x="3652632" y="596348"/>
          <a:ext cx="742292" cy="311496"/>
        </a:xfrm>
        <a:prstGeom prst="rect">
          <a:avLst/>
        </a:prstGeom>
        <a:solidFill>
          <a:srgbClr val="FF0000"/>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2</xdr:col>
      <xdr:colOff>337761</xdr:colOff>
      <xdr:row>21</xdr:row>
      <xdr:rowOff>24161</xdr:rowOff>
    </xdr:from>
    <xdr:to>
      <xdr:col>5</xdr:col>
      <xdr:colOff>193812</xdr:colOff>
      <xdr:row>22</xdr:row>
      <xdr:rowOff>11593</xdr:rowOff>
    </xdr:to>
    <xdr:sp macro="" textlink="">
      <xdr:nvSpPr>
        <xdr:cNvPr id="17" name="Rectángulo redondeado 16">
          <a:extLst>
            <a:ext uri="{FF2B5EF4-FFF2-40B4-BE49-F238E27FC236}">
              <a16:creationId xmlns:a16="http://schemas.microsoft.com/office/drawing/2014/main" id="{00000000-0008-0000-0300-000011000000}"/>
            </a:ext>
          </a:extLst>
        </xdr:cNvPr>
        <xdr:cNvSpPr/>
      </xdr:nvSpPr>
      <xdr:spPr>
        <a:xfrm>
          <a:off x="1555304" y="4960596"/>
          <a:ext cx="1901856" cy="19449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ESTADO</a:t>
          </a:r>
        </a:p>
      </xdr:txBody>
    </xdr:sp>
    <xdr:clientData/>
  </xdr:twoCellAnchor>
  <xdr:twoCellAnchor editAs="oneCell">
    <xdr:from>
      <xdr:col>13</xdr:col>
      <xdr:colOff>663224</xdr:colOff>
      <xdr:row>0</xdr:row>
      <xdr:rowOff>14111</xdr:rowOff>
    </xdr:from>
    <xdr:to>
      <xdr:col>15</xdr:col>
      <xdr:colOff>373945</xdr:colOff>
      <xdr:row>2</xdr:row>
      <xdr:rowOff>171349</xdr:rowOff>
    </xdr:to>
    <xdr:pic>
      <xdr:nvPicPr>
        <xdr:cNvPr id="21" name="Marcador de contenido 6">
          <a:extLst>
            <a:ext uri="{FF2B5EF4-FFF2-40B4-BE49-F238E27FC236}">
              <a16:creationId xmlns:a16="http://schemas.microsoft.com/office/drawing/2014/main" id="{00000000-0008-0000-0300-000015000000}"/>
            </a:ext>
          </a:extLst>
        </xdr:cNvPr>
        <xdr:cNvPicPr>
          <a:picLocks noGrp="1" noChangeAspect="1"/>
        </xdr:cNvPicPr>
      </xdr:nvPicPr>
      <xdr:blipFill rotWithShape="1">
        <a:blip xmlns:r="http://schemas.openxmlformats.org/officeDocument/2006/relationships" r:embed="rId5"/>
        <a:srcRect l="81947" t="83056" r="2189" b="2500"/>
        <a:stretch/>
      </xdr:blipFill>
      <xdr:spPr>
        <a:xfrm>
          <a:off x="10858502" y="14111"/>
          <a:ext cx="994832" cy="524127"/>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0.81318</cdr:x>
      <cdr:y>0</cdr:y>
    </cdr:from>
    <cdr:to>
      <cdr:x>1</cdr:x>
      <cdr:y>0.06372</cdr:y>
    </cdr:to>
    <cdr:sp macro="" textlink="">
      <cdr:nvSpPr>
        <cdr:cNvPr id="2" name="CuadroTexto 1"/>
        <cdr:cNvSpPr txBox="1"/>
      </cdr:nvSpPr>
      <cdr:spPr>
        <a:xfrm xmlns:a="http://schemas.openxmlformats.org/drawingml/2006/main">
          <a:off x="3199314" y="0"/>
          <a:ext cx="735011" cy="18024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0.01713</cdr:y>
    </cdr:from>
    <cdr:to>
      <cdr:x>0.49412</cdr:x>
      <cdr:y>0.07413</cdr:y>
    </cdr:to>
    <cdr:sp macro="" textlink="">
      <cdr:nvSpPr>
        <cdr:cNvPr id="2" name="CuadroTexto 1"/>
        <cdr:cNvSpPr txBox="1"/>
      </cdr:nvSpPr>
      <cdr:spPr>
        <a:xfrm xmlns:a="http://schemas.openxmlformats.org/drawingml/2006/main">
          <a:off x="0" y="48418"/>
          <a:ext cx="1926995" cy="161131"/>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19421</xdr:colOff>
      <xdr:row>19</xdr:row>
      <xdr:rowOff>78828</xdr:rowOff>
    </xdr:from>
    <xdr:to>
      <xdr:col>8</xdr:col>
      <xdr:colOff>182216</xdr:colOff>
      <xdr:row>20</xdr:row>
      <xdr:rowOff>57979</xdr:rowOff>
    </xdr:to>
    <xdr:sp macro="" textlink="">
      <xdr:nvSpPr>
        <xdr:cNvPr id="2" name="Rectángulo redondeado 1">
          <a:extLst>
            <a:ext uri="{FF2B5EF4-FFF2-40B4-BE49-F238E27FC236}">
              <a16:creationId xmlns:a16="http://schemas.microsoft.com/office/drawing/2014/main" id="{00000000-0008-0000-0400-000002000000}"/>
            </a:ext>
          </a:extLst>
        </xdr:cNvPr>
        <xdr:cNvSpPr/>
      </xdr:nvSpPr>
      <xdr:spPr>
        <a:xfrm>
          <a:off x="789704" y="3905393"/>
          <a:ext cx="1247816" cy="186216"/>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11</xdr:col>
      <xdr:colOff>512379</xdr:colOff>
      <xdr:row>29</xdr:row>
      <xdr:rowOff>13608</xdr:rowOff>
    </xdr:from>
    <xdr:to>
      <xdr:col>20</xdr:col>
      <xdr:colOff>0</xdr:colOff>
      <xdr:row>45</xdr:row>
      <xdr:rowOff>115661</xdr:rowOff>
    </xdr:to>
    <xdr:graphicFrame macro="">
      <xdr:nvGraphicFramePr>
        <xdr:cNvPr id="5" name="1 Gráfico">
          <a:extLst>
            <a:ext uri="{FF2B5EF4-FFF2-40B4-BE49-F238E27FC236}">
              <a16:creationId xmlns:a16="http://schemas.microsoft.com/office/drawing/2014/main" id="{00000000-0008-0000-04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593479</xdr:colOff>
      <xdr:row>0</xdr:row>
      <xdr:rowOff>11208</xdr:rowOff>
    </xdr:from>
    <xdr:to>
      <xdr:col>6</xdr:col>
      <xdr:colOff>455840</xdr:colOff>
      <xdr:row>2</xdr:row>
      <xdr:rowOff>173758</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4765" y="11208"/>
          <a:ext cx="488289" cy="4959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29</xdr:row>
      <xdr:rowOff>13607</xdr:rowOff>
    </xdr:from>
    <xdr:to>
      <xdr:col>11</xdr:col>
      <xdr:colOff>525517</xdr:colOff>
      <xdr:row>45</xdr:row>
      <xdr:rowOff>115661</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299356</xdr:colOff>
      <xdr:row>45</xdr:row>
      <xdr:rowOff>95011</xdr:rowOff>
    </xdr:from>
    <xdr:to>
      <xdr:col>5</xdr:col>
      <xdr:colOff>619640</xdr:colOff>
      <xdr:row>47</xdr:row>
      <xdr:rowOff>34013</xdr:rowOff>
    </xdr:to>
    <xdr:sp macro="" textlink="">
      <xdr:nvSpPr>
        <xdr:cNvPr id="9" name="Elipse 8">
          <a:extLst>
            <a:ext uri="{FF2B5EF4-FFF2-40B4-BE49-F238E27FC236}">
              <a16:creationId xmlns:a16="http://schemas.microsoft.com/office/drawing/2014/main" id="{00000000-0008-0000-0400-000009000000}"/>
            </a:ext>
          </a:extLst>
        </xdr:cNvPr>
        <xdr:cNvSpPr/>
      </xdr:nvSpPr>
      <xdr:spPr>
        <a:xfrm>
          <a:off x="3510642" y="8361350"/>
          <a:ext cx="320284" cy="217949"/>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129268</xdr:colOff>
      <xdr:row>45</xdr:row>
      <xdr:rowOff>89522</xdr:rowOff>
    </xdr:from>
    <xdr:to>
      <xdr:col>8</xdr:col>
      <xdr:colOff>416143</xdr:colOff>
      <xdr:row>47</xdr:row>
      <xdr:rowOff>40817</xdr:rowOff>
    </xdr:to>
    <xdr:sp macro="" textlink="">
      <xdr:nvSpPr>
        <xdr:cNvPr id="10" name="Elipse 9">
          <a:extLst>
            <a:ext uri="{FF2B5EF4-FFF2-40B4-BE49-F238E27FC236}">
              <a16:creationId xmlns:a16="http://schemas.microsoft.com/office/drawing/2014/main" id="{00000000-0008-0000-0400-00000A000000}"/>
            </a:ext>
          </a:extLst>
        </xdr:cNvPr>
        <xdr:cNvSpPr/>
      </xdr:nvSpPr>
      <xdr:spPr>
        <a:xfrm>
          <a:off x="5299982" y="8355861"/>
          <a:ext cx="286875" cy="230242"/>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122465</xdr:colOff>
      <xdr:row>45</xdr:row>
      <xdr:rowOff>89756</xdr:rowOff>
    </xdr:from>
    <xdr:to>
      <xdr:col>14</xdr:col>
      <xdr:colOff>448660</xdr:colOff>
      <xdr:row>47</xdr:row>
      <xdr:rowOff>27211</xdr:rowOff>
    </xdr:to>
    <xdr:sp macro="" textlink="">
      <xdr:nvSpPr>
        <xdr:cNvPr id="11" name="Elipse 10">
          <a:extLst>
            <a:ext uri="{FF2B5EF4-FFF2-40B4-BE49-F238E27FC236}">
              <a16:creationId xmlns:a16="http://schemas.microsoft.com/office/drawing/2014/main" id="{00000000-0008-0000-0400-00000B000000}"/>
            </a:ext>
          </a:extLst>
        </xdr:cNvPr>
        <xdr:cNvSpPr/>
      </xdr:nvSpPr>
      <xdr:spPr>
        <a:xfrm>
          <a:off x="7769679" y="8356095"/>
          <a:ext cx="326195" cy="216402"/>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312964</xdr:colOff>
      <xdr:row>45</xdr:row>
      <xdr:rowOff>97404</xdr:rowOff>
    </xdr:from>
    <xdr:to>
      <xdr:col>18</xdr:col>
      <xdr:colOff>3706</xdr:colOff>
      <xdr:row>47</xdr:row>
      <xdr:rowOff>20406</xdr:rowOff>
    </xdr:to>
    <xdr:sp macro="" textlink="">
      <xdr:nvSpPr>
        <xdr:cNvPr id="12" name="Elipse 11">
          <a:extLst>
            <a:ext uri="{FF2B5EF4-FFF2-40B4-BE49-F238E27FC236}">
              <a16:creationId xmlns:a16="http://schemas.microsoft.com/office/drawing/2014/main" id="{00000000-0008-0000-0400-00000C000000}"/>
            </a:ext>
          </a:extLst>
        </xdr:cNvPr>
        <xdr:cNvSpPr/>
      </xdr:nvSpPr>
      <xdr:spPr>
        <a:xfrm>
          <a:off x="9708696" y="8363743"/>
          <a:ext cx="269046" cy="201949"/>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225799</xdr:colOff>
      <xdr:row>19</xdr:row>
      <xdr:rowOff>73574</xdr:rowOff>
    </xdr:from>
    <xdr:to>
      <xdr:col>14</xdr:col>
      <xdr:colOff>149084</xdr:colOff>
      <xdr:row>20</xdr:row>
      <xdr:rowOff>49696</xdr:rowOff>
    </xdr:to>
    <xdr:sp macro="" textlink="">
      <xdr:nvSpPr>
        <xdr:cNvPr id="13" name="Rectángulo redondeado 12">
          <a:extLst>
            <a:ext uri="{FF2B5EF4-FFF2-40B4-BE49-F238E27FC236}">
              <a16:creationId xmlns:a16="http://schemas.microsoft.com/office/drawing/2014/main" id="{00000000-0008-0000-0400-00000D000000}"/>
            </a:ext>
          </a:extLst>
        </xdr:cNvPr>
        <xdr:cNvSpPr/>
      </xdr:nvSpPr>
      <xdr:spPr>
        <a:xfrm>
          <a:off x="2503516" y="3734487"/>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15</xdr:col>
      <xdr:colOff>510409</xdr:colOff>
      <xdr:row>19</xdr:row>
      <xdr:rowOff>86599</xdr:rowOff>
    </xdr:from>
    <xdr:to>
      <xdr:col>18</xdr:col>
      <xdr:colOff>15765</xdr:colOff>
      <xdr:row>20</xdr:row>
      <xdr:rowOff>57979</xdr:rowOff>
    </xdr:to>
    <xdr:sp macro="" textlink="">
      <xdr:nvSpPr>
        <xdr:cNvPr id="14" name="Rectángulo redondeado 13">
          <a:extLst>
            <a:ext uri="{FF2B5EF4-FFF2-40B4-BE49-F238E27FC236}">
              <a16:creationId xmlns:a16="http://schemas.microsoft.com/office/drawing/2014/main" id="{00000000-0008-0000-0400-00000E000000}"/>
            </a:ext>
          </a:extLst>
        </xdr:cNvPr>
        <xdr:cNvSpPr/>
      </xdr:nvSpPr>
      <xdr:spPr>
        <a:xfrm>
          <a:off x="4320409" y="3913164"/>
          <a:ext cx="847139" cy="17844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4</xdr:col>
      <xdr:colOff>74543</xdr:colOff>
      <xdr:row>48</xdr:row>
      <xdr:rowOff>124239</xdr:rowOff>
    </xdr:from>
    <xdr:to>
      <xdr:col>8</xdr:col>
      <xdr:colOff>0</xdr:colOff>
      <xdr:row>49</xdr:row>
      <xdr:rowOff>140803</xdr:rowOff>
    </xdr:to>
    <xdr:sp macro="" textlink="">
      <xdr:nvSpPr>
        <xdr:cNvPr id="15" name="Rectángulo redondeado 14">
          <a:extLst>
            <a:ext uri="{FF2B5EF4-FFF2-40B4-BE49-F238E27FC236}">
              <a16:creationId xmlns:a16="http://schemas.microsoft.com/office/drawing/2014/main" id="{00000000-0008-0000-0400-00000F000000}"/>
            </a:ext>
          </a:extLst>
        </xdr:cNvPr>
        <xdr:cNvSpPr/>
      </xdr:nvSpPr>
      <xdr:spPr>
        <a:xfrm>
          <a:off x="74543" y="8158369"/>
          <a:ext cx="1780761" cy="157369"/>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4</xdr:col>
      <xdr:colOff>32845</xdr:colOff>
      <xdr:row>0</xdr:row>
      <xdr:rowOff>13138</xdr:rowOff>
    </xdr:from>
    <xdr:ext cx="742292" cy="311496"/>
    <xdr:sp macro="" textlink="">
      <xdr:nvSpPr>
        <xdr:cNvPr id="16" name="Rectángulo 15">
          <a:hlinkClick xmlns:r="http://schemas.openxmlformats.org/officeDocument/2006/relationships" r:id="rId4"/>
          <a:extLst>
            <a:ext uri="{FF2B5EF4-FFF2-40B4-BE49-F238E27FC236}">
              <a16:creationId xmlns:a16="http://schemas.microsoft.com/office/drawing/2014/main" id="{00000000-0008-0000-0400-000010000000}"/>
            </a:ext>
          </a:extLst>
        </xdr:cNvPr>
        <xdr:cNvSpPr/>
      </xdr:nvSpPr>
      <xdr:spPr>
        <a:xfrm>
          <a:off x="32845" y="13138"/>
          <a:ext cx="742292" cy="311496"/>
        </a:xfrm>
        <a:prstGeom prst="rect">
          <a:avLst/>
        </a:prstGeom>
        <a:solidFill>
          <a:srgbClr val="FF0000"/>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editAs="oneCell">
    <xdr:from>
      <xdr:col>17</xdr:col>
      <xdr:colOff>239891</xdr:colOff>
      <xdr:row>0</xdr:row>
      <xdr:rowOff>1</xdr:rowOff>
    </xdr:from>
    <xdr:to>
      <xdr:col>19</xdr:col>
      <xdr:colOff>32022</xdr:colOff>
      <xdr:row>3</xdr:row>
      <xdr:rowOff>7057</xdr:rowOff>
    </xdr:to>
    <xdr:pic>
      <xdr:nvPicPr>
        <xdr:cNvPr id="17" name="Marcador de contenido 6">
          <a:extLst>
            <a:ext uri="{FF2B5EF4-FFF2-40B4-BE49-F238E27FC236}">
              <a16:creationId xmlns:a16="http://schemas.microsoft.com/office/drawing/2014/main" id="{00000000-0008-0000-0400-000011000000}"/>
            </a:ext>
          </a:extLst>
        </xdr:cNvPr>
        <xdr:cNvPicPr>
          <a:picLocks noGrp="1" noChangeAspect="1"/>
        </xdr:cNvPicPr>
      </xdr:nvPicPr>
      <xdr:blipFill rotWithShape="1">
        <a:blip xmlns:r="http://schemas.openxmlformats.org/officeDocument/2006/relationships" r:embed="rId5"/>
        <a:srcRect l="81947" t="83056" r="2189" b="2500"/>
        <a:stretch/>
      </xdr:blipFill>
      <xdr:spPr>
        <a:xfrm>
          <a:off x="10061224" y="1"/>
          <a:ext cx="991576" cy="50800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0.79407</cdr:x>
      <cdr:y>0.00133</cdr:y>
    </cdr:from>
    <cdr:to>
      <cdr:x>1</cdr:x>
      <cdr:y>0.07247</cdr:y>
    </cdr:to>
    <cdr:sp macro="" textlink="">
      <cdr:nvSpPr>
        <cdr:cNvPr id="2" name="CuadroTexto 1"/>
        <cdr:cNvSpPr txBox="1"/>
      </cdr:nvSpPr>
      <cdr:spPr>
        <a:xfrm xmlns:a="http://schemas.openxmlformats.org/drawingml/2006/main">
          <a:off x="3137518" y="3004"/>
          <a:ext cx="813668" cy="1607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0.00359</cdr:y>
    </cdr:from>
    <cdr:to>
      <cdr:x>0.49412</cdr:x>
      <cdr:y>0.07173</cdr:y>
    </cdr:to>
    <cdr:sp macro="" textlink="">
      <cdr:nvSpPr>
        <cdr:cNvPr id="2" name="CuadroTexto 1"/>
        <cdr:cNvSpPr txBox="1"/>
      </cdr:nvSpPr>
      <cdr:spPr>
        <a:xfrm xmlns:a="http://schemas.openxmlformats.org/drawingml/2006/main">
          <a:off x="0" y="8104"/>
          <a:ext cx="1853153" cy="153821"/>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33131</xdr:colOff>
      <xdr:row>25</xdr:row>
      <xdr:rowOff>57979</xdr:rowOff>
    </xdr:from>
    <xdr:to>
      <xdr:col>11</xdr:col>
      <xdr:colOff>558648</xdr:colOff>
      <xdr:row>41</xdr:row>
      <xdr:rowOff>93593</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520256</xdr:colOff>
      <xdr:row>25</xdr:row>
      <xdr:rowOff>66260</xdr:rowOff>
    </xdr:from>
    <xdr:to>
      <xdr:col>20</xdr:col>
      <xdr:colOff>0</xdr:colOff>
      <xdr:row>41</xdr:row>
      <xdr:rowOff>95885</xdr:rowOff>
    </xdr:to>
    <xdr:graphicFrame macro="">
      <xdr:nvGraphicFramePr>
        <xdr:cNvPr id="9" name="1 Gráfico">
          <a:extLst>
            <a:ext uri="{FF2B5EF4-FFF2-40B4-BE49-F238E27FC236}">
              <a16:creationId xmlns:a16="http://schemas.microsoft.com/office/drawing/2014/main" id="{00000000-0008-0000-05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414131</xdr:colOff>
      <xdr:row>41</xdr:row>
      <xdr:rowOff>132523</xdr:rowOff>
    </xdr:from>
    <xdr:to>
      <xdr:col>15</xdr:col>
      <xdr:colOff>1</xdr:colOff>
      <xdr:row>42</xdr:row>
      <xdr:rowOff>124241</xdr:rowOff>
    </xdr:to>
    <xdr:sp macro="" textlink="">
      <xdr:nvSpPr>
        <xdr:cNvPr id="10" name="Elipse 9">
          <a:extLst>
            <a:ext uri="{FF2B5EF4-FFF2-40B4-BE49-F238E27FC236}">
              <a16:creationId xmlns:a16="http://schemas.microsoft.com/office/drawing/2014/main" id="{00000000-0008-0000-0500-00000A000000}"/>
            </a:ext>
          </a:extLst>
        </xdr:cNvPr>
        <xdr:cNvSpPr/>
      </xdr:nvSpPr>
      <xdr:spPr>
        <a:xfrm>
          <a:off x="4977848" y="7487480"/>
          <a:ext cx="149088" cy="132522"/>
        </a:xfrm>
        <a:prstGeom prst="ellipse">
          <a:avLst/>
        </a:prstGeom>
        <a:solidFill>
          <a:srgbClr val="FFFF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425726</xdr:colOff>
      <xdr:row>41</xdr:row>
      <xdr:rowOff>110986</xdr:rowOff>
    </xdr:from>
    <xdr:to>
      <xdr:col>17</xdr:col>
      <xdr:colOff>571500</xdr:colOff>
      <xdr:row>42</xdr:row>
      <xdr:rowOff>124240</xdr:rowOff>
    </xdr:to>
    <xdr:sp macro="" textlink="">
      <xdr:nvSpPr>
        <xdr:cNvPr id="11" name="Elipse 10">
          <a:extLst>
            <a:ext uri="{FF2B5EF4-FFF2-40B4-BE49-F238E27FC236}">
              <a16:creationId xmlns:a16="http://schemas.microsoft.com/office/drawing/2014/main" id="{00000000-0008-0000-0500-00000B000000}"/>
            </a:ext>
          </a:extLst>
        </xdr:cNvPr>
        <xdr:cNvSpPr/>
      </xdr:nvSpPr>
      <xdr:spPr>
        <a:xfrm>
          <a:off x="6322943" y="7465943"/>
          <a:ext cx="145774" cy="154058"/>
        </a:xfrm>
        <a:prstGeom prst="ellipse">
          <a:avLst/>
        </a:prstGeom>
        <a:solidFill>
          <a:srgbClr val="8080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674205</xdr:colOff>
      <xdr:row>41</xdr:row>
      <xdr:rowOff>127551</xdr:rowOff>
    </xdr:from>
    <xdr:to>
      <xdr:col>6</xdr:col>
      <xdr:colOff>8282</xdr:colOff>
      <xdr:row>43</xdr:row>
      <xdr:rowOff>33130</xdr:rowOff>
    </xdr:to>
    <xdr:sp macro="" textlink="">
      <xdr:nvSpPr>
        <xdr:cNvPr id="12" name="Elipse 11">
          <a:extLst>
            <a:ext uri="{FF2B5EF4-FFF2-40B4-BE49-F238E27FC236}">
              <a16:creationId xmlns:a16="http://schemas.microsoft.com/office/drawing/2014/main" id="{00000000-0008-0000-0500-00000C000000}"/>
            </a:ext>
          </a:extLst>
        </xdr:cNvPr>
        <xdr:cNvSpPr/>
      </xdr:nvSpPr>
      <xdr:spPr>
        <a:xfrm>
          <a:off x="815009" y="7482508"/>
          <a:ext cx="154056" cy="178905"/>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238824</xdr:colOff>
      <xdr:row>41</xdr:row>
      <xdr:rowOff>112300</xdr:rowOff>
    </xdr:from>
    <xdr:to>
      <xdr:col>8</xdr:col>
      <xdr:colOff>472109</xdr:colOff>
      <xdr:row>43</xdr:row>
      <xdr:rowOff>0</xdr:rowOff>
    </xdr:to>
    <xdr:sp macro="" textlink="">
      <xdr:nvSpPr>
        <xdr:cNvPr id="13" name="Elipse 12">
          <a:extLst>
            <a:ext uri="{FF2B5EF4-FFF2-40B4-BE49-F238E27FC236}">
              <a16:creationId xmlns:a16="http://schemas.microsoft.com/office/drawing/2014/main" id="{00000000-0008-0000-0500-00000D000000}"/>
            </a:ext>
          </a:extLst>
        </xdr:cNvPr>
        <xdr:cNvSpPr/>
      </xdr:nvSpPr>
      <xdr:spPr>
        <a:xfrm>
          <a:off x="2582802" y="7376148"/>
          <a:ext cx="233285" cy="161026"/>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0</xdr:colOff>
      <xdr:row>0</xdr:row>
      <xdr:rowOff>0</xdr:rowOff>
    </xdr:from>
    <xdr:ext cx="742292" cy="311496"/>
    <xdr:sp macro="" textlink="">
      <xdr:nvSpPr>
        <xdr:cNvPr id="15" name="Rectángulo 14">
          <a:hlinkClick xmlns:r="http://schemas.openxmlformats.org/officeDocument/2006/relationships" r:id="rId3"/>
          <a:extLst>
            <a:ext uri="{FF2B5EF4-FFF2-40B4-BE49-F238E27FC236}">
              <a16:creationId xmlns:a16="http://schemas.microsoft.com/office/drawing/2014/main" id="{00000000-0008-0000-0500-00000F000000}"/>
            </a:ext>
          </a:extLst>
        </xdr:cNvPr>
        <xdr:cNvSpPr/>
      </xdr:nvSpPr>
      <xdr:spPr>
        <a:xfrm>
          <a:off x="0" y="0"/>
          <a:ext cx="742292" cy="311496"/>
        </a:xfrm>
        <a:prstGeom prst="rect">
          <a:avLst/>
        </a:prstGeom>
        <a:solidFill>
          <a:srgbClr val="FF0000"/>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5</xdr:col>
      <xdr:colOff>223631</xdr:colOff>
      <xdr:row>44</xdr:row>
      <xdr:rowOff>107674</xdr:rowOff>
    </xdr:from>
    <xdr:to>
      <xdr:col>8</xdr:col>
      <xdr:colOff>72545</xdr:colOff>
      <xdr:row>45</xdr:row>
      <xdr:rowOff>124524</xdr:rowOff>
    </xdr:to>
    <xdr:sp macro="" textlink="">
      <xdr:nvSpPr>
        <xdr:cNvPr id="14" name="Rectángulo redondeado 13">
          <a:extLst>
            <a:ext uri="{FF2B5EF4-FFF2-40B4-BE49-F238E27FC236}">
              <a16:creationId xmlns:a16="http://schemas.microsoft.com/office/drawing/2014/main" id="{00000000-0008-0000-0500-00000E000000}"/>
            </a:ext>
          </a:extLst>
        </xdr:cNvPr>
        <xdr:cNvSpPr/>
      </xdr:nvSpPr>
      <xdr:spPr>
        <a:xfrm>
          <a:off x="364435" y="7868478"/>
          <a:ext cx="1753914" cy="15765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6</xdr:col>
      <xdr:colOff>66675</xdr:colOff>
      <xdr:row>15</xdr:row>
      <xdr:rowOff>62404</xdr:rowOff>
    </xdr:from>
    <xdr:to>
      <xdr:col>8</xdr:col>
      <xdr:colOff>190541</xdr:colOff>
      <xdr:row>15</xdr:row>
      <xdr:rowOff>207205</xdr:rowOff>
    </xdr:to>
    <xdr:sp macro="" textlink="">
      <xdr:nvSpPr>
        <xdr:cNvPr id="16" name="Rectángulo redondeado 15">
          <a:extLst>
            <a:ext uri="{FF2B5EF4-FFF2-40B4-BE49-F238E27FC236}">
              <a16:creationId xmlns:a16="http://schemas.microsoft.com/office/drawing/2014/main" id="{00000000-0008-0000-0500-000010000000}"/>
            </a:ext>
          </a:extLst>
        </xdr:cNvPr>
        <xdr:cNvSpPr/>
      </xdr:nvSpPr>
      <xdr:spPr>
        <a:xfrm>
          <a:off x="1028700" y="3558079"/>
          <a:ext cx="1247816" cy="14480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9</xdr:col>
      <xdr:colOff>237437</xdr:colOff>
      <xdr:row>15</xdr:row>
      <xdr:rowOff>57150</xdr:rowOff>
    </xdr:from>
    <xdr:to>
      <xdr:col>12</xdr:col>
      <xdr:colOff>160308</xdr:colOff>
      <xdr:row>16</xdr:row>
      <xdr:rowOff>30787</xdr:rowOff>
    </xdr:to>
    <xdr:sp macro="" textlink="">
      <xdr:nvSpPr>
        <xdr:cNvPr id="17" name="Rectángulo redondeado 16">
          <a:extLst>
            <a:ext uri="{FF2B5EF4-FFF2-40B4-BE49-F238E27FC236}">
              <a16:creationId xmlns:a16="http://schemas.microsoft.com/office/drawing/2014/main" id="{00000000-0008-0000-0500-000011000000}"/>
            </a:ext>
          </a:extLst>
        </xdr:cNvPr>
        <xdr:cNvSpPr/>
      </xdr:nvSpPr>
      <xdr:spPr>
        <a:xfrm>
          <a:off x="2742512" y="3552825"/>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14</xdr:col>
      <xdr:colOff>278351</xdr:colOff>
      <xdr:row>15</xdr:row>
      <xdr:rowOff>52857</xdr:rowOff>
    </xdr:from>
    <xdr:to>
      <xdr:col>15</xdr:col>
      <xdr:colOff>564381</xdr:colOff>
      <xdr:row>15</xdr:row>
      <xdr:rowOff>196440</xdr:rowOff>
    </xdr:to>
    <xdr:sp macro="" textlink="">
      <xdr:nvSpPr>
        <xdr:cNvPr id="18" name="Rectángulo redondeado 17">
          <a:extLst>
            <a:ext uri="{FF2B5EF4-FFF2-40B4-BE49-F238E27FC236}">
              <a16:creationId xmlns:a16="http://schemas.microsoft.com/office/drawing/2014/main" id="{00000000-0008-0000-0500-000012000000}"/>
            </a:ext>
          </a:extLst>
        </xdr:cNvPr>
        <xdr:cNvSpPr/>
      </xdr:nvSpPr>
      <xdr:spPr>
        <a:xfrm>
          <a:off x="10955010" y="3559789"/>
          <a:ext cx="935462" cy="143583"/>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7</xdr:col>
      <xdr:colOff>217715</xdr:colOff>
      <xdr:row>0</xdr:row>
      <xdr:rowOff>0</xdr:rowOff>
    </xdr:from>
    <xdr:to>
      <xdr:col>7</xdr:col>
      <xdr:colOff>873385</xdr:colOff>
      <xdr:row>2</xdr:row>
      <xdr:rowOff>175042</xdr:rowOff>
    </xdr:to>
    <xdr:pic>
      <xdr:nvPicPr>
        <xdr:cNvPr id="19" name="Imagen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88429" y="0"/>
          <a:ext cx="655670" cy="537899"/>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471876</xdr:colOff>
      <xdr:row>0</xdr:row>
      <xdr:rowOff>2903</xdr:rowOff>
    </xdr:from>
    <xdr:to>
      <xdr:col>18</xdr:col>
      <xdr:colOff>16288</xdr:colOff>
      <xdr:row>2</xdr:row>
      <xdr:rowOff>55316</xdr:rowOff>
    </xdr:to>
    <xdr:pic>
      <xdr:nvPicPr>
        <xdr:cNvPr id="20" name="Marcador de contenido 6">
          <a:extLst>
            <a:ext uri="{FF2B5EF4-FFF2-40B4-BE49-F238E27FC236}">
              <a16:creationId xmlns:a16="http://schemas.microsoft.com/office/drawing/2014/main" id="{00000000-0008-0000-0500-000014000000}"/>
            </a:ext>
          </a:extLst>
        </xdr:cNvPr>
        <xdr:cNvPicPr>
          <a:picLocks noGrp="1" noChangeAspect="1"/>
        </xdr:cNvPicPr>
      </xdr:nvPicPr>
      <xdr:blipFill rotWithShape="1">
        <a:blip xmlns:r="http://schemas.openxmlformats.org/officeDocument/2006/relationships" r:embed="rId5"/>
        <a:srcRect l="81947" t="83056" r="2189" b="2500"/>
        <a:stretch/>
      </xdr:blipFill>
      <xdr:spPr>
        <a:xfrm>
          <a:off x="11738590" y="2903"/>
          <a:ext cx="1023055" cy="524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20Carlos%20Cepeda/Desktop/SECRETAR&#205;A%20JUR&#205;DICA%202020/contrato%20004%20-%202020/cuenta%20mayo/MATRIZ%20INDICADORES%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Seguimiento%20presupuestal%202017/datos%20gra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seguimiento%20presupuestal%202018/seguimiento%20enero%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datos%20graf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ra Impresión"/>
      <sheetName val="CONVEN"/>
      <sheetName val="FICHA TÉCNICA"/>
      <sheetName val="CONSULTA INDICADOR"/>
      <sheetName val="POR DEPENDENCIA"/>
      <sheetName val="POR PROCESO"/>
      <sheetName val="TD P DESARROLLO"/>
      <sheetName val="TD P. GESTIÓN"/>
      <sheetName val="POA 2018"/>
      <sheetName val="ESTADÍSTICAS"/>
      <sheetName val="POA 2019"/>
      <sheetName val="PLAN ESTRATÉGICO"/>
      <sheetName val="Hoja3"/>
      <sheetName val="EVALUACIÓN DE DESEMPEÑO"/>
      <sheetName val="ALINEACIÓN INDIC VS IMPERA"/>
      <sheetName val="matriz"/>
      <sheetName val="Hoja2"/>
      <sheetName val="PLANES"/>
      <sheetName val="PLAN DE DESARROLLO"/>
      <sheetName val="CMI"/>
      <sheetName val="INICIO"/>
      <sheetName val="IMPERATIVOS"/>
      <sheetName val="dependencias"/>
      <sheetName val="listad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IDICA"/>
      <sheetName val="7501"/>
      <sheetName val="7502"/>
      <sheetName val="7508"/>
      <sheetName val="7509"/>
      <sheetName val="COMPORTAMIENTO"/>
      <sheetName val="velocimetro"/>
      <sheetName val="DASHBOARD 1"/>
      <sheetName val="termometro"/>
      <sheetName val="PLANO DISPONIBILIDADES 28-04-20"/>
      <sheetName val="PLANO PREDIS EJECUCIONES"/>
      <sheetName val="PLAN CONTRACTUAL"/>
      <sheetName val="EJECUCIÓN "/>
      <sheetName val="CDP SIN COMPROMETER"/>
      <sheetName val="EJEC CDP"/>
      <sheetName val="TD GENERAL"/>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Carlos Cepeda Moncada" refreshedDate="43591.424070949077" createdVersion="6" refreshedVersion="6" minRefreshableVersion="3" recordCount="67" xr:uid="{00000000-000A-0000-FFFF-FFFF42000000}">
  <cacheSource type="worksheet">
    <worksheetSource ref="A4:AM79" sheet="matriz"/>
  </cacheSource>
  <cacheFields count="38">
    <cacheField name="DEPENDENCIA 1" numFmtId="0">
      <sharedItems containsBlank="1" count="12">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m/>
      </sharedItems>
    </cacheField>
    <cacheField name="ESTADO" numFmtId="0">
      <sharedItems containsBlank="1"/>
    </cacheField>
    <cacheField name="CLASE" numFmtId="0">
      <sharedItems containsBlank="1"/>
    </cacheField>
    <cacheField name="PLAN " numFmtId="0">
      <sharedItems containsBlank="1" count="3">
        <s v="GESTIÓN"/>
        <s v="ACCIÓN"/>
        <m/>
      </sharedItems>
    </cacheField>
    <cacheField name="NOMBRE_DEL_INDICADOR" numFmtId="0">
      <sharedItems containsBlank="1" count="90">
        <s v="PORCENTAJE DE CUMPLIMIENTO DEL PLAN DE COMUNICACIONES DE LA SECRETARÍA JURÍDICA DISTRITAL"/>
        <s v="PORCENTAJE DE ASIGNACIÓN DE REQUERIMIENTOS A TRAVÉS DEL SDQS"/>
        <s v="PROMEDIO DE DÍAS PARA LA ASIGNACIÓN O TRASLADO DE REQUERIMIENTOS"/>
        <s v="PORCENTAJE DE EJECUCIÓN DE LOS RECURSOS DE FUNCIONAMIENTO "/>
        <s v="PORCENTAJE DE AVANCE EN IMPLEMENTACIÓN DEL MODELO DE GESTIÓN DEL TALENTO HUMANO."/>
        <s v="IMPLEMENTACIÓN DEL MODELO DE GESTIÓN DOCUMENTAL DE LA SECRETARÍA JURÍDICA DISTRITAL"/>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NUMERO DE SOLICITUDES DE CONTRATACIÓN TRAMITADAS"/>
        <s v="Porcentaje de contratos adjudicados"/>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ÉXITO PROCESAL EN EL DISTRITO CAPITAL"/>
        <s v="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Avance en la generación_x000a_de proyectos de actos_x000a_administrativos y otros_x000a_documentos para firma del_x000a_Alcalde Mayor y/o la_x000a_Secretaría Jurídica Distrit"/>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INCORPORACIÓN DE LA NORMATIVIDAD A REGIMEN LEGAL"/>
        <s v="LINEAMIENTOS NORMATIVOS EXPEDIDOS Y PUBLICADOS EN REGIMEN LEGAL"/>
        <s v="MODELO DE GERENCIA JURÍDICA "/>
        <s v="PORCENTAJE DE AVANCE EN LA ESTRATEGIA ORIENTADA A MEJORAR LAS PRÁCTICAS DE GESTIÓN INSTITUCIONAL"/>
        <s v="PORCENTAJE DE AVANCE EN EL DISEÑO DE ESTRATEGIAS DE POSICIONAMIENTO PROPUESTAS POR LA OAP DE LA SJD"/>
        <s v="Número de sesiones realizadas para la fortalecer la gestión del conocimiento."/>
        <s v="Porcentaje de avance en el cumplimiento de la estrategia para mejorar las prácticas de gestión institucional en el Proceso de Planeación y Mejora Continua."/>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NUMERO DE SEGUIMIENTOS AL PLAN DE MEJORAMIENTO."/>
        <s v="424 NÚMERO DE SISTEMAS DE INFORMACIÓN JURÍDICOS CON DESARROLLO, SOPORTE Y MANTENIMIENTO"/>
        <s v="AVANCE EN LA ACTUALIZACIÓN DEL SOFTWARE ADMINISTRATIVO Y MISIONAL"/>
        <s v="Porcentaje de satisfacción en la prestación del servicio"/>
        <s v="Porcentaje de disponibilidad de los servicios tecnológicos de la SJD"/>
        <s v="Porcentaje de avance en la implementación de la Política de Seguridad Digital en la Entidad."/>
        <s v="PORCENTAJE DE AVANCE E LA IMPLEMENTACIÓN DE LA POLÍTICA DE GOBIERNO DIGITAL EN LA SJ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m/>
        <s v="ESTRATEGIAS DE POSICIONAMIENTO ESTRUCTURADAS POR LA OAP" u="1"/>
        <s v="AVANCE EN LA HERRAMIENTA DE SEGUIMIENTO Y CONTROL A CONDUCTAS DISCIPLINARIAS CON MAYOR INCIDENCIA" u="1"/>
        <s v="PROCESOS ADMINISTRATIVOS SANCIONATORIOS TERMINADOS" u="1"/>
        <s v="IMPLEMENTACIÓN DEL SISTEMA INTEGRADO DE GESTIÓN DE LA SECRETARÍA JURÍDICA" u="1"/>
        <s v="PORCENTAJE DE PROCESOS JUDICIALES Y EXTRAJUDICIALES DE LA D.D.D.J. REPRESENTADOS JURÍDICAMENTE" u="1"/>
        <s v="INFORMES DE SEGUIMIENTO DE LA GESTIÓN DE LA SJD BAJO LA HERRAMIENTA BSC" u="1"/>
        <s v="PORCENTAJE DE ADECUACIÓN Y DOTACIÓN DE LA SECRETARÍA JURÍDICA DISTRITAL PARA LA SJD" u="1"/>
        <s v="NIVEL DE IMPLEMENTACIÓN DE HERRAMIENTAS DE GESTIÓN Y ADMINISTRATIVAS" u="1"/>
        <s v="REQUERIMIENTOS JURÍDICOS GESTIONADOS EN LOS TIEMPOS ESTABLECIDOS." u="1"/>
        <s v="METODOLOGÍA DE VERIFICACIÓN DE LA IMPLEMENTACIÓN Y ACTUALIZACIÓN DEL S.I.D. 3" u="1"/>
        <s v="AVANCE EN LA IMPLEMENTACIÓN DE LA ARQUITECTURA EMPRESARIAL EN LA SJD" u="1"/>
        <s v="PERCEPCIÓN FAVORABLE DE LA COORDINACIÓN JURÍDICA DISTRITAL SUPERIOR AL 88%, " u="1"/>
        <s v="AVANCE EN LA IMPLEMENTACIÓN DE LA ARQUITECTURA EMPRESARIAL TIC EN LA SJD" u="1"/>
        <s v="SERVICIOS ADMINISTRATIVOS GESTIONADOS" u="1"/>
        <s v="AVANCE EN LA ESTRATEGIA ORIENTADA A MEJORAR LAS PRÁCTICAS DE GESTIÓN INSTITUCIONAL" u="1"/>
        <s v="ASIGNACIÓN DE REQUERIMIENTOS A TRAVÉS DEL SDQS" u="1"/>
        <s v="IMPLEMENTACIÓN DE UN MODELO DE GESTIÓN DEL TALENTO HUMANO." u="1"/>
        <s v="AVANCE EN LA PROPUESTA DE MEJORA CONTINUA DE LA DIRECCIÓN DE GESTIÓN CORPORATIVA ELABORADA" u="1"/>
        <s v="SOLICITUDES DE CONTRATACIÓN TRAMITADAS SATISFACTORIAMENTE" u="1"/>
        <s v="NÚMERO DE ENTIDADES DISTRITALES CON SEGUIMIENTO A LA INFORMACIÓN REGISTRADA EN SIPROJ" u="1"/>
        <s v="PORCENTAJE DE AVANCE EN EL  IMPLEMENTACIÓN  DE LA INFRAESTRUCTURA TECNOLÓGICA QUE SOPORTA LOS SISTEMAS DE INFORMACIÓN JURÍDICOS" u="1"/>
        <s v="GESTIÓN DE RECURSOS PRESUPUESTALES" u="1"/>
        <s v="ENTREGA DEL COMPENDIO DE DOCTRINA JURÍDICA" u="1"/>
        <s v="AVANCE EN EL FORTALECIMIENTO DE UN CANAL  DE COMUNICACIÓN QUE OPTIMICE LA ATENCIÓN A LA CIUDADANÍA" u="1"/>
      </sharedItems>
    </cacheField>
    <cacheField name="IMPERATIVO" numFmtId="0">
      <sharedItems containsBlank="1"/>
    </cacheField>
    <cacheField name="PROCESO" numFmtId="0">
      <sharedItems containsBlank="1" count="19">
        <s v="GESTIÓN DE LAS COMUNICACIONES"/>
        <s v="ATENCIÓN A LA CIUDADANÍA"/>
        <s v="GESTIÓN FINANCIERA"/>
        <s v="GESTIÓN DEL TALENTO HUMANO"/>
        <s v="GESTIÓN DOCUMENTAL"/>
        <s v="GESTIÓN ADMINISTRATIVA"/>
        <s v="NOTIFICACIONES"/>
        <s v="GESTIÓN CONTRACTUAL"/>
        <s v="GESTION ADMINISTRATIVA"/>
        <s v="GESTIÓN DISCIPLINARIA DISTRITAL"/>
        <s v="CONTROL INTERNO DISCIPLINARIO"/>
        <s v="GESTIÓN JUDICIAL Y EXTRAJUDICIAL DEL DISTRITO"/>
        <s v="GESTIÓN NORMATIVA Y CONCEPTUAL"/>
        <s v="INSPECCIÓN VIGILANCIA Y CONTROL ESAL"/>
        <s v="GESTIÓN JURÍDICA DISTRITAL"/>
        <s v="PLANEACIÓN Y MEJORA CONTINUA"/>
        <s v="EVALUACIÓN INDEPENDIENTE"/>
        <s v="GESTIÓN DE TIC"/>
        <m/>
      </sharedItems>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ount="5">
        <s v="Constante"/>
        <s v="Creciente"/>
        <s v="Suma"/>
        <s v="Decreciente"/>
        <m/>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ount="13">
        <s v="ND"/>
        <n v="0"/>
        <n v="1"/>
        <m/>
        <n v="0.82"/>
        <n v="23"/>
        <n v="400"/>
        <n v="0.86"/>
        <n v="2"/>
        <n v="4"/>
        <n v="0.1"/>
        <n v="0.03"/>
        <n v="0.88"/>
      </sharedItems>
    </cacheField>
    <cacheField name="PR 2017" numFmtId="0">
      <sharedItems containsBlank="1" containsMixedTypes="1" containsNumber="1" minValue="0" maxValue="2000" count="26">
        <n v="1"/>
        <s v="ND"/>
        <n v="0.9"/>
        <n v="0.25"/>
        <n v="0.5"/>
        <n v="2"/>
        <n v="2000"/>
        <n v="0.6"/>
        <m/>
        <n v="0.4"/>
        <n v="0.82"/>
        <n v="22.7"/>
        <n v="600"/>
        <n v="0.86099999999999999"/>
        <n v="0.3"/>
        <n v="0.8"/>
        <n v="5"/>
        <n v="14"/>
        <n v="8"/>
        <s v="finalizado"/>
        <n v="0.35"/>
        <n v="0.17"/>
        <n v="0.95"/>
        <n v="0.88"/>
        <n v="0" u="1"/>
        <n v="0.1" u="1"/>
      </sharedItems>
    </cacheField>
    <cacheField name="PR 2018" numFmtId="0">
      <sharedItems containsBlank="1" containsMixedTypes="1" containsNumber="1" minValue="0" maxValue="4000" count="30">
        <n v="1"/>
        <s v="ND"/>
        <n v="0.92"/>
        <n v="0.75"/>
        <n v="0.4"/>
        <n v="0.91"/>
        <n v="0.3"/>
        <n v="2"/>
        <n v="4000"/>
        <s v="CUMPLIDO   60%"/>
        <n v="0.82"/>
        <n v="22.5"/>
        <s v="CUMPLIDO"/>
        <n v="800"/>
        <n v="0.86499999999999999"/>
        <n v="0.6"/>
        <n v="0.8"/>
        <n v="6"/>
        <n v="10"/>
        <n v="0"/>
        <n v="8"/>
        <n v="0.7"/>
        <n v="4"/>
        <s v="finalizado"/>
        <n v="0.65"/>
        <m/>
        <n v="0.95"/>
        <n v="0.88"/>
        <n v="0.35" u="1"/>
        <n v="3" u="1"/>
      </sharedItems>
    </cacheField>
    <cacheField name="PR 2019" numFmtId="0">
      <sharedItems containsBlank="1" containsMixedTypes="1" containsNumber="1" minValue="0" maxValue="4000" count="26">
        <n v="1"/>
        <s v="FINALIZADO"/>
        <n v="1.04"/>
        <n v="0.87"/>
        <n v="0.9"/>
        <n v="0.1"/>
        <n v="0.92"/>
        <n v="0"/>
        <n v="0.8"/>
        <n v="2"/>
        <n v="4000"/>
        <m/>
        <n v="0.82"/>
        <n v="22.3"/>
        <n v="800"/>
        <n v="0.86699999999999999"/>
        <s v="CUMPLIDO"/>
        <n v="6"/>
        <n v="13"/>
        <n v="4"/>
        <n v="0.5"/>
        <n v="0.2"/>
        <n v="0.97"/>
        <n v="0.3"/>
        <n v="0.95"/>
        <n v="0.88"/>
      </sharedItems>
    </cacheField>
    <cacheField name="PR 2020" numFmtId="0">
      <sharedItems containsBlank="1" containsMixedTypes="1" containsNumber="1" minValue="0" maxValue="2000"/>
    </cacheField>
    <cacheField name="EJE 2016" numFmtId="0">
      <sharedItems containsBlank="1" containsMixedTypes="1" containsNumber="1" minValue="0" maxValue="402" count="17">
        <s v="ND"/>
        <n v="0"/>
        <n v="1"/>
        <m/>
        <n v="0.9"/>
        <n v="0.89"/>
        <n v="15"/>
        <n v="402"/>
        <n v="0.87"/>
        <s v="CUMPLIDO"/>
        <n v="2"/>
        <n v="4"/>
        <n v="0.03"/>
        <n v="0.5"/>
        <n v="0.3"/>
        <n v="0.01"/>
        <n v="0.63" u="1"/>
      </sharedItems>
    </cacheField>
    <cacheField name="EJE 2017" numFmtId="0">
      <sharedItems containsBlank="1" containsMixedTypes="1" containsNumber="1" minValue="0" maxValue="2426" count="29">
        <n v="1"/>
        <s v="ND"/>
        <n v="0.76890000000000003"/>
        <n v="0.25"/>
        <n v="0.5"/>
        <n v="0.9"/>
        <n v="2"/>
        <n v="2426"/>
        <n v="0.6"/>
        <m/>
        <n v="0.39999999999999997"/>
        <n v="0.89"/>
        <n v="7"/>
        <n v="0.87270000000000003"/>
        <n v="21.9"/>
        <n v="663"/>
        <n v="0.91300000000000003"/>
        <n v="0.3"/>
        <s v="CUMPLIDO"/>
        <n v="5"/>
        <n v="14"/>
        <n v="9"/>
        <n v="0"/>
        <n v="0.35"/>
        <n v="1.7"/>
        <n v="0.14000000000000001"/>
        <n v="0.98"/>
        <n v="0.94569999999999999"/>
        <n v="0.1" u="1"/>
      </sharedItems>
    </cacheField>
    <cacheField name="EJE 2018" numFmtId="0">
      <sharedItems containsBlank="1" containsMixedTypes="1" containsNumber="1" minValue="0.25" maxValue="5990" count="30">
        <n v="1"/>
        <s v="ND"/>
        <n v="0.87939999999999996"/>
        <n v="0.75"/>
        <s v="ARMONIZADO"/>
        <n v="0.81"/>
        <n v="0.27"/>
        <n v="2"/>
        <n v="5990"/>
        <n v="0.4"/>
        <n v="0.6"/>
        <n v="0.88"/>
        <n v="0.83689999999999998"/>
        <n v="17.600000000000001"/>
        <s v="CUMPLIDO"/>
        <n v="819"/>
        <n v="0.92"/>
        <n v="0.84"/>
        <n v="6"/>
        <n v="12"/>
        <n v="17"/>
        <n v="0.3"/>
        <n v="0.7"/>
        <n v="0.32"/>
        <n v="4"/>
        <n v="0.70720000000000005"/>
        <m/>
        <n v="0.65"/>
        <n v="0.25"/>
        <n v="0.97"/>
      </sharedItems>
    </cacheField>
    <cacheField name="EJE 2019" numFmtId="0">
      <sharedItems containsBlank="1" containsMixedTypes="1" containsNumber="1" minValue="0" maxValue="584" count="24">
        <n v="0.25"/>
        <s v="FINALIZADO"/>
        <n v="1"/>
        <n v="0.2165"/>
        <n v="0"/>
        <s v="ARMONIZADO"/>
        <m/>
        <s v="ND"/>
        <n v="0.55800000000000005"/>
        <n v="0.11"/>
        <n v="584"/>
        <n v="0.05"/>
        <s v="CUMPLIDO"/>
        <n v="0.9"/>
        <n v="0.83340000000000003"/>
        <n v="0.92"/>
        <n v="0.1"/>
        <n v="0.04"/>
        <n v="4"/>
        <n v="0.06"/>
        <n v="0.97"/>
        <n v="0.15"/>
        <n v="0.16"/>
        <n v="0.59"/>
      </sharedItems>
    </cacheField>
    <cacheField name="EJE 2020" numFmtId="0">
      <sharedItems containsBlank="1" containsMixedTypes="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ritza Ortega" refreshedDate="44006.75324421296" createdVersion="6" refreshedVersion="6" minRefreshableVersion="3" recordCount="75" xr:uid="{00000000-000A-0000-FFFF-FFFF5C000000}">
  <cacheSource type="worksheet">
    <worksheetSource ref="D4:AY79" sheet="matriz"/>
  </cacheSource>
  <cacheFields count="48">
    <cacheField name="PLAN " numFmtId="0">
      <sharedItems containsBlank="1" count="3">
        <s v="GESTIÓN"/>
        <s v="ACCIÓN"/>
        <m u="1"/>
      </sharedItems>
    </cacheField>
    <cacheField name="NOMBRE_DEL_INDICADOR" numFmtId="0">
      <sharedItems containsBlank="1" count="135">
        <s v="PORCENTAJE DE CUMPLIMIENTO DEL PLAN DE COMUNICACIONES DE LA SECRETARÍA JURÍDICA DISTRITAL"/>
        <s v="PORCENTAJE DE ASIGNACIÓN DE REQUERIMIENTOS A TRAVÉS DEL SDQS"/>
        <s v="PROMEDIO DE DÍAS PARA LA ASIGNACIÓN O TRASLADO DE REQUERIMIENTOS"/>
        <s v="Porcentaje de implementación de los compromisos establecidos en la Política Pública de Servicio a la Ciudadanía"/>
        <s v="PORCENTAJE DE EJECUCIÓN DE LOS RECURSOS DE FUNCIONAMIENTO "/>
        <s v="PORCENTAJE DE AVANCE EN IMPLEMENTACIÓN DEL MODELO DE GESTIÓN DEL TALENTO HUMANO."/>
        <s v="IMPLEMENTACIÓN DEL MODELO DE GESTIÓN DOCUMENTAL DE LA SECRETARÍA JURÍDICA DISTRITAL"/>
        <s v="Porcentaje de implementación de los compromisos establecidos en el Plan Institucional de Archivos-PINAR de la Secretaría Jurídica Distrital"/>
        <s v="Promedio de satisfacción de los servidores respecto de las actividades desarrolladas en el Programa de Bienestar y en el Plan Institucional de Capacitación"/>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Porcentaje de actos administrativos notificados y/o comunicados y/o publicados."/>
        <s v="NUMERO DE SOLICITUDES DE CONTRATACIÓN TRAMITADAS"/>
        <s v="PORCENTAJE DE CONTRATOS ADJUDICADOS"/>
        <s v="Porcentaje de contratos publicados por la Secretaría Jurídica Distrital en las plataformas dispuestas para tal fin"/>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NIVEL DE 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Porcentaje de proyectos de actos administrativos para firma de la alcaldesa mayor con revisión de legalidad"/>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I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PORCENTAJE DE IMPLEMENTACIÓN DEL MODELO DE GESTIÓN JURÍDICA "/>
        <s v="PORCENTAJE DE AVANCE EN LA ESTRATEGIA ORIENTADA A MEJORAR LAS PRÁCTICAS DE GESTIÓN INSTITUCIONAL"/>
        <s v="PORCENTAJE DE AVANCE EN EL DISEÑO DE ESTRATEGIAS DE POSICIONAMIENTO PROPUESTAS POR LA OAP DE LA SJD"/>
        <s v="Número de jornadas de conocimiento realizadas en el marco del fortalecimiento de proceso de Planeación y mejora continua"/>
        <s v="Porcentaje de avance en el cumplimiento de la estrategia para mejorar las prácticas de gestión institucional en el Proceso de Planeación y Mejora Continua."/>
        <s v="Porcentaje de asesorías brindadas a las dependencias de la Secretaría Jurídica Distrital, en temas liderados por la Oficina Asesora de Planeación"/>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ENTIDAD"/>
        <s v="PORCENTAJE DE AVANCE EN LA IMPLEMENTACIÓN DE LA POLÍTICA DE SEGURIDAD DIGITAL EN LA ENTIDAD."/>
        <s v="Porcentaje de avance en la actualización de la Política de Seguridad Digital"/>
        <s v="PORCENTAJE DE AVANCE E LA IMPLEMENTACIÓN DE LA POLÍTICA DE GOBIERNO DIGITAL EN LA SJD"/>
        <s v="Porcentaje de avance en la actualización de la Politica de Gobierno Digital en la Entida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s v="PORCENTAJE DE INTEGRACIÓN DEL PLAN ESTRATEGICO DEL TALENTO HUMANO"/>
        <s v=" CALIDAD DE VIDA DE LOS SERVIDORES DE TELETRABAJO"/>
        <m u="1"/>
        <s v="AVANCE EN LA IMPLEMENTACIÓN DE LA ARQUITECTURA EMPRESARIAL TIC EN LA SJD" u="1"/>
        <s v="PORCENTAJE DE AVANCE EN EL  DESARROLLO, SOPORTE Y MANTENIMIENTO  DE LOS SISTEMAS DE INFORMACIÓN JURÍDICOS" u="1"/>
        <s v="AVANCE EN LA HERRAMIENTA DE SEGUIMIENTO Y CONTROL A CONDUCTAS DISCIPLINARIAS CON MAYOR INCIDENCIA" u="1"/>
        <s v="INCORPORACIÓN DE LA NORMATIVIDAD A REGIMEN LEGAL" u="1"/>
        <s v="AVANCE EN LA ACTUALIZACIÓN DE LA INFRAESTRUCTURA HW SW COM" u="1"/>
        <s v="PORCENTAJE DE QUEJAS DISCIPLINARIAS RADICADAS EN LA DIRECCIÓN DISTRITAL DE ASUNTOS DISCIPLINARIOS " u="1"/>
        <s v="Avance en la generación_x000a_de proyectos de actos_x000a_administrativos y otros_x000a_documentos para firma del_x000a_Alcalde Mayor y/o la_x000a_Secretaría Jurídica Distrit" u="1"/>
        <s v="REQUERIMIENTOS JURÍDICOS GESTIONADOS EN LOS TIEMPOS ESTABLECIDOS." u="1"/>
        <s v="Número de contratos adjudicados" u="1"/>
        <s v="PORCENTAJE DE DISPONIBILIDAD DE LOS SERVICIOS TECNOLÓGICOS DE LA SJD" u="1"/>
        <s v="ENTREGA DE LA PROPUESTA DE MEJORA CONTINUA DE LA DIRECCIÓN DE GESTIÓN CORPORATIVA" u="1"/>
        <s v="GESTIÓN CONTRACTUAL" u="1"/>
        <s v="EFICIENCIA FISCAL EN LA DEFENSA JUDICIAL DE LOS INTERESES DEL DISTRITO CAPITAL" u="1"/>
        <s v="PORCENTAJE DE EJECUCIÓN DE LOS RECURSOS DE FUNCIONAMIENTO" u="1"/>
        <s v="Promedio de días para la_x000a_asignación o traslado de_x000a_requerimientos" u="1"/>
        <s v="ELABORACIÓN DE LINEAMIENTOS ORIENTADOS A LA MEJORA DE LAS PRÁCTICAS DE CONTRATACIÓN EN EL DISTRITO CAPITAL" u="1"/>
        <s v="INFORMES DE SEGUIMIENTO DE LA GESTIÓN DE LA SJD BAJO LA HERRAMIENTA BSC" u="1"/>
        <s v="AVANCE EN LA IMPLEMENTACIÓN DE LA ARQUITECTURA EMPRESARIAL EN LA SJD" u="1"/>
        <s v="PORCENTAJE DE ADECUACIÓN Y DOTACIÓN DE LA SECRETARÍA JURÍDICA DISTRITAL PARA LA SJD" u="1"/>
        <s v="Porcentaje de satisfacción en la prestación del servicio" u="1"/>
        <s v="PORCENTAJE DE  QUEJAS DISCIPLINARIAS RADICADAS EN LA DIRECCIÓN DISTRITAL DE ASUNTOS DISCIPLINARIOS " u="1"/>
        <s v="ASIGNACIÓN DE REQUERIMIENTOS A TRAVÉS DEL SDQS" u="1"/>
        <s v="NIVEL DE IMPLEMENTACIÓN DE HERRAMIENTAS DE GESTIÓN Y ADMINISTRATIVAS" u="1"/>
        <s v="METODOLOGÍA DE VERIFICACIÓN DE LA IMPLEMENTACIÓN Y ACTUALIZACIÓN DEL S.I.D." u="1"/>
        <s v="PROCESOS JUDICIALES Y EXTRAJUDICIALES DE LA D.D.D.J. REPRESENTADOS JURÍDICAMENTE" u="1"/>
        <s v="CUMPLIMIENTO DEL PLAN DE COMUNICACIONES DE LA SECRETARÍA JURÍDICA DISTRITAL" u="1"/>
        <s v="Porcentaje de requerimientos gestionados en la Secretaría Jurídica Distrital a través de los canales de atención dispuestos." u="1"/>
        <s v="AVANCE EN LA ESTRATEGIA ORIENTADA A MEJORAR LAS PRÁCTICAS DE GESTIÓN INSTITUCIONAL" u="1"/>
        <s v="IMPLEMENTACIÓN DEL SISTEMA INTEGRADO DE GESTIÓN DE LA SECRETARÍA JURÍDICA" u="1"/>
        <s v="PORCENTAJE SERVICIOS ADMINISTRATIVOS GESTIONADOS" u="1"/>
        <s v="NÚMERO DE ENTIDADES DISTRITALES CON SEGUIMIENTO A LA INFORMACIÓN REGISTRADA EN SIPROJ" u="1"/>
        <s v="AVANCE EN EL FORTALECOMIENTO DE UN CANAL  DE COMUNICACIÓN QUE OPTIMICE LA ATENCIÓN A LA CIUDADANÍA" u="1"/>
        <s v="PROCESOS ADMINISTRATIVOS SANCIONATORIOS TERMINADOS" u="1"/>
        <s v="PORCENTAJE DE AVANCE EN EL  IMPLEMENTACIÓN  DE LA INFRAESTRUCTURA TECNOLÓGICA QUE SOPORTA LOS SISTEMAS DE INFORMACIÓN JURÍDICOS" u="1"/>
        <s v="NUMERO DE AUDITORÍAS REALIZADAS EN LA VIGENCIA." u="1"/>
        <s v="ESTRATEGIAS DE POSICIONAMIENTO ESTRUCTURADAS POR LA OAP" u="1"/>
        <s v="DOCUMENTOS DE ANÁLISIS ORIENTADOS A LA PREVENCIÓN DE DAÑO ANTIJURÍDICO" u="1"/>
        <s v="SOLICITUDES DE CONTRATACIÓN TRAMITADAS SATISFACTORIAMENTE" u="1"/>
        <s v="ENTIDADES DISTRITALES CON SEGUIMIENTO A LA INFORMACIÓN REGISTRADA EN SIPROJ" u="1"/>
        <s v="NUMERO DE SEGUIMIENTOS AL PLAN DE MEJORAMIENTO." u="1"/>
        <s v="AVANCE EN EL FORTALECMIENTO DE UN CANAL  DE COMUNICACIÓN QUE OPTIMICE LA ATENCIÓN A LA CIUDADANÍA" u="1"/>
        <s v="SERVICIOS ADMINISTRATIVOS GESTIONADOS" u="1"/>
        <s v="DISEÑO DE UNA ESTRATEGIA QUE MEJORE LA GESTIÓN INSTITUCIONAL EN LA SJD" u="1"/>
        <s v="GESTIÓN DE RECURSOS PRESUPUESTALES" u="1"/>
        <s v="MODELO DE GERENCIA JURÍDICA " u="1"/>
        <s v="IMPLEMENTACIÓN DE UN MODELO DE GESTIÓN DEL TALENTO HUMANO." u="1"/>
        <s v="Porcentaje de cumplimiento de las gestiones enmarcadas en asesorías,ejecución y seguimiento" u="1"/>
        <s v="PERCEPCIÓN FAVORABLE DE LA COORDINACIÓN JURÍDICA DISTRITAL SUPERIOR AL 88%, " u="1"/>
        <s v="PERCEPCIÓN FAVORABLE POR PARTE DE LOS USUARIOS SOBRE LA COORDINACIÓN JURÍDICA DEL DISTRITO CAPITAL" u="1"/>
        <s v="CERTIFICACIÓN DE LA ENTIDAD" u="1"/>
        <s v="% de avance en la construcción del plan estrategico del Talento Humano" u="1"/>
        <s v="METODOLOGÍA DE VERIFICACIÓN DE LA IMPLEMENTACIÓN Y ACTUALIZACIÓN DEL S.I.D. 3" u="1"/>
        <s v="PORCENTAJ DE INTEGRACIÓN DEL PLAN ESTRATEGICO DEL TALENTO HUMANO" u="1"/>
        <s v="Número de sesiones realizadas para la fortalecer la gestión del conocimiento." u="1"/>
        <s v="IMPLEMENTACIÓN DE LA HERRAMIENTA DE SEGUIMIENTO Y CONTROL A CONDUCTAS CON MAYOR INCIDENCIA DISICIPLINARIA" u="1"/>
        <s v="PORCENTAJE  DE SERVICIOS ADMINISTRATIVOS GESTIONADOS" u="1"/>
        <s v="ENTREGA DEL COMPENDIO DE DOCTRINA JURÍDICA" u="1"/>
        <s v="ÉXITO PROCESAL EN EL DISTRITO CAPITAL" u="1"/>
        <s v="AVANCE EN LA PROPUESTA DE MEJORA CONTINUA DE LA DIRECCIÓN DE GESTIÓN CORPORATIVA ELABORADA" u="1"/>
        <s v="AVANCE EN LA GENERACIÓN DE PROYECTOS DE ACTOS ADMINISTRATIVOS Y OTROS DOCUMENTOS PARA FIRMA DEL ALCALDE MAYOR Y/O LA SECRETARÍA JURÍDICA DISTRITAL" u="1"/>
      </sharedItems>
    </cacheField>
    <cacheField name="OBJETIVO" numFmtId="0">
      <sharedItems containsBlank="1"/>
    </cacheField>
    <cacheField name="IMPERATIVO" numFmtId="0">
      <sharedItems/>
    </cacheField>
    <cacheField name="PROCESO" numFmtId="0">
      <sharedItems/>
    </cacheField>
    <cacheField name="DEPENDENCIA" numFmtId="0">
      <sharedItems containsBlank="1" count="14">
        <s v="DESPACHO SECRETARÍA JURÍDICA"/>
        <s v="DIRECCIÓN DE GESTIÓN CORPORATIVA"/>
        <s v="DIRECCIÓN DISTRITAL DE ASUNTOS DISCIPLINARIOS"/>
        <s v="DIRECCIÓN DISTRITAL DE DEFENSA JUDICIAL "/>
        <s v="DIRECCIÓN DISTRITAL DE DOCTRINA Y ASUNTOS NORMATIVOS"/>
        <s v="DIRECCIÓN DISTRITAL DE INSPECCIÓN, VIGILANCIA Y CONTROL "/>
        <s v="DIRECCIÓN DISTRITAL DE POLÍTICA E INFORMÁTICA JURÍDICA"/>
        <s v="OFICINA ASESORA DE PLANEACIÓN"/>
        <s v="OFICINA DE CONTROL INTERNO"/>
        <s v="OFICINA DE TECNOLOGÍAS DE LA INFORMACIÓN Y LAS COMUNICACIONES "/>
        <s v="SUBSECRETARÍA JURÍDICA DISTRITAL"/>
        <m u="1"/>
        <s v="DIRECCIÓN DISTRITAL DE DEFENSA JUDICIAL Y PREVENCIÓN DEL DAÑO ANTIJURÍDICO" u="1"/>
        <s v="DIRECCIÓN DISTRITAL DE INSPECCIÓN, VIGILANCIA Y CONTROL DE PERSONAS JURÍDICAS SIN ÁNIMO DE LUCRO" u="1"/>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3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3574"/>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minValue="0" maxValue="5990"/>
    </cacheField>
    <cacheField name="EJE 2019" numFmtId="0">
      <sharedItems containsBlank="1" containsMixedTypes="1" containsNumber="1" minValue="0" maxValue="3687"/>
    </cacheField>
    <cacheField name="EJE 2020" numFmtId="0">
      <sharedItems containsBlank="1" containsMixedTypes="1" containsNumber="1" minValue="0" maxValue="12.8"/>
    </cacheField>
    <cacheField name="1er trim" numFmtId="0">
      <sharedItems containsBlank="1" containsMixedTypes="1" containsNumber="1" minValue="0" maxValue="22"/>
    </cacheField>
    <cacheField name="2do trim" numFmtId="0">
      <sharedItems containsBlank="1" containsMixedTypes="1" containsNumber="1" minValue="2.3300000000000001E-2" maxValue="500"/>
    </cacheField>
    <cacheField name="3er trim" numFmtId="0">
      <sharedItems containsBlank="1" containsMixedTypes="1" containsNumber="1" minValue="0" maxValue="500"/>
    </cacheField>
    <cacheField name="4to trim" numFmtId="0">
      <sharedItems containsBlank="1" containsMixedTypes="1" containsNumber="1" minValue="0" maxValue="471"/>
    </cacheField>
    <cacheField name="EJE 1er trim" numFmtId="0">
      <sharedItems containsBlank="1" containsMixedTypes="1" containsNumber="1" minValue="0" maxValue="12.8"/>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ritza Ortega" refreshedDate="44006.753245601853" createdVersion="6" refreshedVersion="6" minRefreshableVersion="3" recordCount="75" xr:uid="{00000000-000A-0000-FFFF-FFFF57000000}">
  <cacheSource type="worksheet">
    <worksheetSource ref="D4:BG79" sheet="matriz"/>
  </cacheSource>
  <cacheFields count="61">
    <cacheField name="PLAN " numFmtId="0">
      <sharedItems containsBlank="1" count="3">
        <s v="GESTIÓN"/>
        <s v="ACCIÓN"/>
        <m u="1"/>
      </sharedItems>
    </cacheField>
    <cacheField name="NOMBRE_DEL_INDICADOR" numFmtId="0">
      <sharedItems containsBlank="1" count="121">
        <s v="PORCENTAJE DE CUMPLIMIENTO DEL PLAN DE COMUNICACIONES DE LA SECRETARÍA JURÍDICA DISTRITAL"/>
        <s v="PORCENTAJE DE ASIGNACIÓN DE REQUERIMIENTOS A TRAVÉS DEL SDQS"/>
        <s v="PROMEDIO DE DÍAS PARA LA ASIGNACIÓN O TRASLADO DE REQUERIMIENTOS"/>
        <s v="Porcentaje de implementación de los compromisos establecidos en la Política Pública de Servicio a la Ciudadanía"/>
        <s v="PORCENTAJE DE EJECUCIÓN DE LOS RECURSOS DE FUNCIONAMIENTO "/>
        <s v="PORCENTAJE DE AVANCE EN IMPLEMENTACIÓN DEL MODELO DE GESTIÓN DEL TALENTO HUMANO."/>
        <s v="IMPLEMENTACIÓN DEL MODELO DE GESTIÓN DOCUMENTAL DE LA SECRETARÍA JURÍDICA DISTRITAL"/>
        <s v="Porcentaje de implementación de los compromisos establecidos en el Plan Institucional de Archivos-PINAR de la Secretaría Jurídica Distrital"/>
        <s v="Promedio de satisfacción de los servidores respecto de las actividades desarrolladas en el Programa de Bienestar y en el Plan Institucional de Capacitación"/>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Porcentaje de actos administrativos notificados y/o comunicados y/o publicados."/>
        <s v="NUMERO DE SOLICITUDES DE CONTRATACIÓN TRAMITADAS"/>
        <s v="PORCENTAJE DE CONTRATOS ADJUDICADOS"/>
        <s v="Porcentaje de contratos publicados por la Secretaría Jurídica Distrital en las plataformas dispuestas para tal fin"/>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NIVEL DE 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Porcentaje de proyectos de actos administrativos para firma de la alcaldesa mayor con revisión de legalidad"/>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I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PORCENTAJE DE IMPLEMENTACIÓN DEL MODELO DE GESTIÓN JURÍDICA "/>
        <s v="PORCENTAJE DE AVANCE EN LA ESTRATEGIA ORIENTADA A MEJORAR LAS PRÁCTICAS DE GESTIÓN INSTITUCIONAL"/>
        <s v="PORCENTAJE DE AVANCE EN EL DISEÑO DE ESTRATEGIAS DE POSICIONAMIENTO PROPUESTAS POR LA OAP DE LA SJD"/>
        <s v="Número de jornadas de conocimiento realizadas en el marco del fortalecimiento de proceso de Planeación y mejora continua"/>
        <s v="Porcentaje de avance en el cumplimiento de la estrategia para mejorar las prácticas de gestión institucional en el Proceso de Planeación y Mejora Continua."/>
        <s v="Porcentaje de asesorías brindadas a las dependencias de la Secretaría Jurídica Distrital, en temas liderados por la Oficina Asesora de Planeación"/>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ENTIDAD"/>
        <s v="PORCENTAJE DE AVANCE EN LA IMPLEMENTACIÓN DE LA POLÍTICA DE SEGURIDAD DIGITAL EN LA ENTIDAD."/>
        <s v="Porcentaje de avance en la actualización de la Política de Seguridad Digital"/>
        <s v="PORCENTAJE DE AVANCE E LA IMPLEMENTACIÓN DE LA POLÍTICA DE GOBIERNO DIGITAL EN LA SJD"/>
        <s v="Porcentaje de avance en la actualización de la Politica de Gobierno Digital en la Entida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s v="PORCENTAJE DE INTEGRACIÓN DEL PLAN ESTRATEGICO DEL TALENTO HUMANO"/>
        <s v=" CALIDAD DE VIDA DE LOS SERVIDORES DE TELETRABAJO"/>
        <m u="1"/>
        <s v="AVANCE EN LA IMPLEMENTACIÓN DE LA ARQUITECTURA EMPRESARIAL TIC EN LA SJD" u="1"/>
        <s v="AVANCE EN LA HERRAMIENTA DE SEGUIMIENTO Y CONTROL A CONDUCTAS DISCIPLINARIAS CON MAYOR INCIDENCIA" u="1"/>
        <s v="INCORPORACIÓN DE LA NORMATIVIDAD A REGIMEN LEGAL" u="1"/>
        <s v="AVANCE EN LA ACTUALIZACIÓN DE LA INFRAESTRUCTURA HW SW COM" u="1"/>
        <s v="PORCENTAJE DE QUEJAS DISCIPLINARIAS RADICADAS EN LA DIRECCIÓN DISTRITAL DE ASUNTOS DISCIPLINARIOS " u="1"/>
        <s v="Avance en la generación_x000a_de proyectos de actos_x000a_administrativos y otros_x000a_documentos para firma del_x000a_Alcalde Mayor y/o la_x000a_Secretaría Jurídica Distrit" u="1"/>
        <s v="REQUERIMIENTOS JURÍDICOS GESTIONADOS EN LOS TIEMPOS ESTABLECIDOS." u="1"/>
        <s v="Número de contratos adjudicados" u="1"/>
        <s v="PORCENTAJE DE DISPONIBILIDAD DE LOS SERVICIOS TECNOLÓGICOS DE LA SJD" u="1"/>
        <s v="Promedio de días para la_x000a_asignación o traslado de_x000a_requerimientos" u="1"/>
        <s v="INFORMES DE SEGUIMIENTO DE LA GESTIÓN DE LA SJD BAJO LA HERRAMIENTA BSC" u="1"/>
        <s v="AVANCE EN LA IMPLEMENTACIÓN DE LA ARQUITECTURA EMPRESARIAL EN LA SJD" u="1"/>
        <s v="PORCENTAJE DE ADECUACIÓN Y DOTACIÓN DE LA SECRETARÍA JURÍDICA DISTRITAL PARA LA SJD" u="1"/>
        <s v="Porcentaje de satisfacción en la prestación del servicio" u="1"/>
        <s v="ASIGNACIÓN DE REQUERIMIENTOS A TRAVÉS DEL SDQS" u="1"/>
        <s v="NIVEL DE IMPLEMENTACIÓN DE HERRAMIENTAS DE GESTIÓN Y ADMINISTRATIVAS" u="1"/>
        <s v="PROCESOS JUDICIALES Y EXTRAJUDICIALES DE LA D.D.D.J. REPRESENTADOS JURÍDICAMENTE" u="1"/>
        <s v="Porcentaje de requerimientos gestionados en la Secretaría Jurídica Distrital a través de los canales de atención dispuestos." u="1"/>
        <s v="AVANCE EN LA ESTRATEGIA ORIENTADA A MEJORAR LAS PRÁCTICAS DE GESTIÓN INSTITUCIONAL" u="1"/>
        <s v="IMPLEMENTACIÓN DEL SISTEMA INTEGRADO DE GESTIÓN DE LA SECRETARÍA JURÍDICA" u="1"/>
        <s v="PORCENTAJE SERVICIOS ADMINISTRATIVOS GESTIONADOS" u="1"/>
        <s v="NÚMERO DE ENTIDADES DISTRITALES CON SEGUIMIENTO A LA INFORMACIÓN REGISTRADA EN SIPROJ" u="1"/>
        <s v="AVANCE EN EL FORTALECOMIENTO DE UN CANAL  DE COMUNICACIÓN QUE OPTIMICE LA ATENCIÓN A LA CIUDADANÍA" u="1"/>
        <s v="PROCESOS ADMINISTRATIVOS SANCIONATORIOS TERMINADOS" u="1"/>
        <s v="PORCENTAJE DE AVANCE EN EL  IMPLEMENTACIÓN  DE LA INFRAESTRUCTURA TECNOLÓGICA QUE SOPORTA LOS SISTEMAS DE INFORMACIÓN JURÍDICOS" u="1"/>
        <s v="ESTRATEGIAS DE POSICIONAMIENTO ESTRUCTURADAS POR LA OAP" u="1"/>
        <s v="SOLICITUDES DE CONTRATACIÓN TRAMITADAS SATISFACTORIAMENTE" u="1"/>
        <s v="ENTIDADES DISTRITALES CON SEGUIMIENTO A LA INFORMACIÓN REGISTRADA EN SIPROJ" u="1"/>
        <s v="NUMERO DE SEGUIMIENTOS AL PLAN DE MEJORAMIENTO." u="1"/>
        <s v="AVANCE EN EL FORTALECMIENTO DE UN CANAL  DE COMUNICACIÓN QUE OPTIMICE LA ATENCIÓN A LA CIUDADANÍA" u="1"/>
        <s v="SERVICIOS ADMINISTRATIVOS GESTIONADOS" u="1"/>
        <s v="GESTIÓN DE RECURSOS PRESUPUESTALES" u="1"/>
        <s v="MODELO DE GERENCIA JURÍDICA " u="1"/>
        <s v="IMPLEMENTACIÓN DE UN MODELO DE GESTIÓN DEL TALENTO HUMANO." u="1"/>
        <s v="Porcentaje de cumplimiento de las gestiones enmarcadas en asesorías,ejecución y seguimiento" u="1"/>
        <s v="PERCEPCIÓN FAVORABLE DE LA COORDINACIÓN JURÍDICA DISTRITAL SUPERIOR AL 88%, " u="1"/>
        <s v="PERCEPCIÓN FAVORABLE POR PARTE DE LOS USUARIOS SOBRE LA COORDINACIÓN JURÍDICA DEL DISTRITO CAPITAL" u="1"/>
        <s v="CERTIFICACIÓN DE LA ENTIDAD" u="1"/>
        <s v="% de avance en la construcción del plan estrategico del Talento Humano" u="1"/>
        <s v="METODOLOGÍA DE VERIFICACIÓN DE LA IMPLEMENTACIÓN Y ACTUALIZACIÓN DEL S.I.D. 3" u="1"/>
        <s v="PORCENTAJ DE INTEGRACIÓN DEL PLAN ESTRATEGICO DEL TALENTO HUMANO" u="1"/>
        <s v="Número de sesiones realizadas para la fortalecer la gestión del conocimiento." u="1"/>
        <s v="ENTREGA DEL COMPENDIO DE DOCTRINA JURÍDICA" u="1"/>
        <s v="ÉXITO PROCESAL EN EL DISTRITO CAPITAL" u="1"/>
        <s v="AVANCE EN LA PROPUESTA DE MEJORA CONTINUA DE LA DIRECCIÓN DE GESTIÓN CORPORATIVA ELABORADA" u="1"/>
        <s v="AVANCE EN LA GENERACIÓN DE PROYECTOS DE ACTOS ADMINISTRATIVOS Y OTROS DOCUMENTOS PARA FIRMA DEL ALCALDE MAYOR Y/O LA SECRETARÍA JURÍDICA DISTRITAL" u="1"/>
      </sharedItems>
    </cacheField>
    <cacheField name="OBJETIVO" numFmtId="0">
      <sharedItems containsBlank="1"/>
    </cacheField>
    <cacheField name="IMPERATIVO" numFmtId="0">
      <sharedItems containsBlank="1" count="7">
        <s v="POSICIONAMIENTO COMO ENTE RECTOR"/>
        <s v="OPTIMIZACIÓN DE PROCESOS"/>
        <s v="RESPALDO JURÍDICO QUE GENERA CONFIANZA. "/>
        <s v="MODERNIZACIÓN DE SISTEMAS DE INFORMACIÓN. "/>
        <m u="1"/>
        <s v="OPTIMIZACIÓN DE PROCESOS." u="1"/>
        <s v="XXXXXXXXXX" u="1"/>
      </sharedItems>
    </cacheField>
    <cacheField name="PROCESO" numFmtId="0">
      <sharedItems/>
    </cacheField>
    <cacheField name="DEPENDENCIA" numFmtId="0">
      <sharedItems containsBlank="1" count="14">
        <s v="DESPACHO SECRETARÍA JURÍDICA"/>
        <s v="DIRECCIÓN DE GESTIÓN CORPORATIVA"/>
        <s v="DIRECCIÓN DISTRITAL DE ASUNTOS DISCIPLINARIOS"/>
        <s v="DIRECCIÓN DISTRITAL DE DEFENSA JUDICIAL "/>
        <s v="DIRECCIÓN DISTRITAL DE DOCTRINA Y ASUNTOS NORMATIVOS"/>
        <s v="DIRECCIÓN DISTRITAL DE INSPECCIÓN, VIGILANCIA Y CONTROL "/>
        <s v="DIRECCIÓN DISTRITAL DE POLÍTICA E INFORMÁTICA JURÍDICA"/>
        <s v="OFICINA ASESORA DE PLANEACIÓN"/>
        <s v="OFICINA DE CONTROL INTERNO"/>
        <s v="OFICINA DE TECNOLOGÍAS DE LA INFORMACIÓN Y LAS COMUNICACIONES "/>
        <s v="SUBSECRETARÍA JURÍDICA DISTRITAL"/>
        <m u="1"/>
        <s v="DIRECCIÓN DISTRITAL DE DEFENSA JUDICIAL Y PREVENCIÓN DEL DAÑO ANTIJURÍDICO" u="1"/>
        <s v="DIRECCIÓN DISTRITAL DE INSPECCIÓN, VIGILANCIA Y CONTROL DE PERSONAS JURÍDICAS SIN ÁNIMO DE LUCRO" u="1"/>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3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3574"/>
    </cacheField>
    <cacheField name="EJE 2016" numFmtId="0">
      <sharedItems containsBlank="1" containsMixedTypes="1" containsNumber="1" minValue="0" maxValue="402" count="20">
        <s v="ND"/>
        <n v="1"/>
        <n v="0.92"/>
        <n v="0"/>
        <m/>
        <n v="0.9"/>
        <n v="0.89"/>
        <n v="15"/>
        <n v="402"/>
        <n v="0.87"/>
        <s v="CUMPLIDO"/>
        <n v="2"/>
        <n v="4"/>
        <n v="0.03"/>
        <n v="0.5"/>
        <n v="0.3"/>
        <n v="0.01"/>
        <n v="0.85270000000000001" u="1"/>
        <n v="0.63" u="1"/>
        <n v="0.88" u="1"/>
      </sharedItems>
    </cacheField>
    <cacheField name="EJE 2017" numFmtId="0">
      <sharedItems containsBlank="1" containsMixedTypes="1" containsNumber="1" minValue="0" maxValue="2426" count="48">
        <n v="1"/>
        <s v="ND"/>
        <n v="0.76890000000000003"/>
        <n v="0.25"/>
        <n v="0.5"/>
        <n v="0.9"/>
        <n v="0"/>
        <n v="2"/>
        <n v="2426"/>
        <n v="0.6"/>
        <m/>
        <n v="0.39999999999999997"/>
        <n v="0.89"/>
        <n v="7"/>
        <n v="0.87270000000000003"/>
        <n v="21.9"/>
        <n v="663"/>
        <n v="0.91300000000000003"/>
        <n v="0.3"/>
        <s v="CUMPLIDO"/>
        <n v="5"/>
        <n v="14"/>
        <n v="9"/>
        <n v="0.35"/>
        <n v="1.7"/>
        <n v="0.14000000000000001"/>
        <n v="0.98"/>
        <n v="0.94569999999999999"/>
        <n v="0.87" u="1"/>
        <n v="94.49" u="1"/>
        <n v="0.60000000000000009" u="1"/>
        <n v="0.7" u="1"/>
        <n v="0.94489999999999996" u="1"/>
        <n v="6" u="1"/>
        <n v="0.33" u="1"/>
        <n v="0.4965" u="1"/>
        <n v="0.1" u="1"/>
        <n v="345" u="1"/>
        <n v="1.02" u="1"/>
        <n v="0.94" u="1"/>
        <n v="0.15" u="1"/>
        <n v="0.4" u="1"/>
        <n v="0.15000000000000002" u="1"/>
        <n v="0.19" u="1"/>
        <n v="18.5" u="1"/>
        <n v="0.88829999999999998" u="1"/>
        <n v="0.126" u="1"/>
        <n v="0.66" u="1"/>
      </sharedItems>
    </cacheField>
    <cacheField name="EJE 2018" numFmtId="0">
      <sharedItems containsBlank="1" containsMixedTypes="1" containsNumber="1" minValue="0" maxValue="5990" count="78">
        <n v="1"/>
        <s v="ND"/>
        <n v="0.87939999999999996"/>
        <n v="0.75"/>
        <s v="FINALIZADO"/>
        <n v="0"/>
        <n v="0.81"/>
        <m/>
        <n v="0.27"/>
        <n v="2"/>
        <n v="5990"/>
        <n v="0.4"/>
        <n v="0.6"/>
        <n v="0.88"/>
        <n v="0.83689999999999998"/>
        <n v="17.600000000000001"/>
        <s v="CUMPLIDO"/>
        <n v="819"/>
        <n v="0.92"/>
        <n v="0.84"/>
        <n v="6"/>
        <n v="12"/>
        <n v="17"/>
        <n v="0.3"/>
        <n v="0.7"/>
        <n v="0.32"/>
        <n v="4"/>
        <n v="0.65"/>
        <n v="0.25"/>
        <n v="0.97"/>
        <n v="7" u="1"/>
        <n v="3" u="1"/>
        <n v="0.5" u="1"/>
        <n v="0.82" u="1"/>
        <n v="0.36" u="1"/>
        <n v="0.70720000000000005" u="1"/>
        <n v="0.87" u="1"/>
        <n v="0.95" u="1"/>
        <n v="865" u="1"/>
        <n v="0.44999999999999996" u="1"/>
        <n v="0.49" u="1"/>
        <n v="3.0000000000000001E-3" u="1"/>
        <n v="0.41799999999999998" u="1"/>
        <n v="0.02" u="1"/>
        <n v="0.24000000000000002" u="1"/>
        <n v="0.35" u="1"/>
        <n v="385" u="1"/>
        <n v="3803" u="1"/>
        <n v="22.3" u="1"/>
        <n v="0.13" u="1"/>
        <n v="0.85" u="1"/>
        <n v="0.15" u="1"/>
        <n v="0.16999999999999998" u="1"/>
        <n v="0.86880000000000002" u="1"/>
        <n v="0.21000000000000002" u="1"/>
        <n v="13.5" u="1"/>
        <n v="0.04" u="1"/>
        <n v="0.05" u="1"/>
        <n v="0.78" u="1"/>
        <n v="0.86" u="1"/>
        <n v="0.30000000000000004" u="1"/>
        <n v="0.16700000000000001" u="1"/>
        <n v="27" u="1"/>
        <n v="0.54999999999999993" u="1"/>
        <n v="0.03" u="1"/>
        <n v="0.1" u="1"/>
        <n v="0.52" u="1"/>
        <n v="0.22999999999999998" u="1"/>
        <n v="0.14000000000000001" u="1"/>
        <n v="0.89" u="1"/>
        <n v="0.16" u="1"/>
        <n v="0.06" u="1"/>
        <n v="0.2" u="1"/>
        <n v="0.94" u="1"/>
        <n v="1.04" u="1"/>
        <n v="0.61" u="1"/>
        <n v="777" u="1"/>
        <n v="11" u="1"/>
      </sharedItems>
    </cacheField>
    <cacheField name="EJE 2019" numFmtId="0">
      <sharedItems containsBlank="1" containsMixedTypes="1" containsNumber="1" minValue="0" maxValue="3687" count="83">
        <n v="1"/>
        <s v="FINALIZADO"/>
        <s v="ND"/>
        <n v="0.85270000000000001"/>
        <n v="0.9"/>
        <n v="0.92"/>
        <n v="0"/>
        <n v="0.53"/>
        <n v="4"/>
        <n v="3687"/>
        <s v="CUMPLIDO"/>
        <n v="0.88"/>
        <n v="2"/>
        <n v="0.83230000000000004"/>
        <n v="16.2"/>
        <n v="971"/>
        <n v="0.94"/>
        <n v="0.79999999999999993"/>
        <n v="6"/>
        <n v="13"/>
        <n v="8"/>
        <n v="0.5"/>
        <n v="0.25"/>
        <n v="0.6"/>
        <n v="0.97"/>
        <n v="0.98"/>
        <s v="na"/>
        <n v="0.37"/>
        <n v="0.97499999999999998"/>
        <m/>
        <n v="0.45999999999999996" u="1"/>
        <n v="0.73709999999999998" u="1"/>
        <n v="0.17759562841530055" u="1"/>
        <n v="3" u="1"/>
        <n v="0.2165" u="1"/>
        <n v="0.74" u="1"/>
        <n v="0.58759562841530055" u="1"/>
        <n v="0.11" u="1"/>
        <n v="0.55800000000000005" u="1"/>
        <n v="0.39999999999999997" u="1"/>
        <n v="0.4" u="1"/>
        <n v="0.79759562841530052" u="1"/>
        <n v="22" u="1"/>
        <n v="9" u="1"/>
        <n v="0.59" u="1"/>
        <n v="3274" u="1"/>
        <n v="0.44999999999999996" u="1"/>
        <n v="0.83340000000000003" u="1"/>
        <n v="584" u="1"/>
        <n v="0.24" u="1"/>
        <n v="0.8" u="1"/>
        <n v="0.27" u="1"/>
        <n v="0.37759562841530059" u="1"/>
        <n v="0.77" u="1"/>
        <n v="0.85" u="1"/>
        <n v="0.15" u="1"/>
        <n v="0.93" u="1"/>
        <n v="0.16999999999999998" u="1"/>
        <n v="1.02" u="1"/>
        <n v="0.04" u="1"/>
        <n v="0.05" u="1"/>
        <n v="0.7" u="1"/>
        <n v="715" u="1"/>
        <n v="0.30000000000000004" u="1"/>
        <n v="0.75" u="1"/>
        <n v="0.91" u="1"/>
        <n v="0.99" u="1"/>
        <n v="0.45040000000000002" u="1"/>
        <n v="0.96" u="1"/>
        <n v="0.09" u="1"/>
        <n v="0.55000000000000004" u="1"/>
        <n v="0.1" u="1"/>
        <n v="0.30100000000000005" u="1"/>
        <n v="2253" u="1"/>
        <n v="13.7" u="1"/>
        <n v="0.62219999999999998" u="1"/>
        <n v="0.89329999999999998" u="1"/>
        <n v="0.16" u="1"/>
        <n v="0.18" u="1"/>
        <n v="0.06" u="1"/>
        <n v="0.2" u="1"/>
        <n v="0.77610000000000001" u="1"/>
        <n v="11" u="1"/>
      </sharedItems>
    </cacheField>
    <cacheField name="EJE 2020" numFmtId="0">
      <sharedItems containsBlank="1" containsMixedTypes="1" containsNumber="1" minValue="0" maxValue="50" count="24">
        <n v="0.25"/>
        <s v="FINALIZADO"/>
        <n v="0"/>
        <n v="0.21"/>
        <n v="0.1"/>
        <n v="0.95"/>
        <s v="ND"/>
        <n v="1"/>
        <n v="0.06"/>
        <m/>
        <s v="CUMPLIDO"/>
        <n v="0.88"/>
        <n v="0.82809999999999995"/>
        <n v="12.8"/>
        <n v="0.94"/>
        <n v="0.98"/>
        <n v="0.09"/>
        <n v="2.1499999999999998E-2"/>
        <n v="0.4"/>
        <n v="0.15"/>
        <n v="0.33"/>
        <n v="0.97" u="1"/>
        <n v="50" u="1"/>
        <n v="1.02" u="1"/>
      </sharedItems>
    </cacheField>
    <cacheField name="1er trim" numFmtId="0">
      <sharedItems containsBlank="1" containsMixedTypes="1" containsNumber="1" minValue="0" maxValue="22"/>
    </cacheField>
    <cacheField name="2do trim" numFmtId="0">
      <sharedItems containsBlank="1" containsMixedTypes="1" containsNumber="1" minValue="2.3300000000000001E-2" maxValue="500"/>
    </cacheField>
    <cacheField name="3er trim" numFmtId="0">
      <sharedItems containsBlank="1" containsMixedTypes="1" containsNumber="1" minValue="0" maxValue="500"/>
    </cacheField>
    <cacheField name="4to trim" numFmtId="0">
      <sharedItems containsBlank="1" containsMixedTypes="1" containsNumber="1" minValue="0" maxValue="471"/>
    </cacheField>
    <cacheField name="EJE 1er trim" numFmtId="0">
      <sharedItems containsBlank="1" containsMixedTypes="1" containsNumber="1" minValue="0" maxValue="12.8"/>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ontainsMixedTypes="1" containsNumber="1" containsInteger="1" minValue="2" maxValue="2"/>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1" maxValue="2"/>
    </cacheField>
    <cacheField name="Linea Base" numFmtId="0">
      <sharedItems containsBlank="1"/>
    </cacheField>
    <cacheField name="Fuente de información" numFmtId="0">
      <sharedItems containsBlank="1"/>
    </cacheField>
    <cacheField name="% DE CUMPL AÑO" numFmtId="0" formula="'EJE 2016'/'PR 2016'" databaseField="0"/>
    <cacheField name="%2017" numFmtId="0" formula="'EJE 2017'/'PR 2017'" databaseField="0"/>
    <cacheField name="% CUMPL 2018" numFmtId="0" formula="'EJE 2018'/'PR 2018'" databaseField="0"/>
    <cacheField name="% CUMPL 2019" numFmtId="0" formula="'EJE 2019'/#NAME?" databaseField="0"/>
    <cacheField name="% CUMPL 2020" numFmtId="0" formula="'EJE 2020'/'PR 202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Carlos Cepeda Moncada" refreshedDate="43594.482330208331" createdVersion="6" refreshedVersion="6" minRefreshableVersion="3" recordCount="65" xr:uid="{00000000-000A-0000-FFFF-FFFF43000000}">
  <cacheSource type="worksheet">
    <worksheetSource ref="A4:BH77" sheet="matriz"/>
  </cacheSource>
  <cacheFields count="59">
    <cacheField name="DEPENDENCIA 1" numFmtId="0">
      <sharedItems count="11">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sharedItems>
    </cacheField>
    <cacheField name="ESTADO" numFmtId="0">
      <sharedItems count="2">
        <s v="ACTIVO"/>
        <s v="INACTIVO"/>
      </sharedItems>
    </cacheField>
    <cacheField name="CLASE" numFmtId="0">
      <sharedItems containsBlank="1"/>
    </cacheField>
    <cacheField name="PLAN " numFmtId="0">
      <sharedItems/>
    </cacheField>
    <cacheField name="NOMBRE_DEL_INDICADOR" numFmtId="0">
      <sharedItems/>
    </cacheField>
    <cacheField name="IMPERATIVO" numFmtId="0">
      <sharedItems/>
    </cacheField>
    <cacheField name="PROCESO" numFmtId="0">
      <sharedItems/>
    </cacheField>
    <cacheField name="DEPENDENCIA" numFmtId="0">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ount="4">
        <s v="Eficacia"/>
        <s v="Eficiencia"/>
        <s v="Efectividad"/>
        <m/>
      </sharedItems>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MixedTypes="1" containsNumber="1" minValue="0.25" maxValue="5990"/>
    </cacheField>
    <cacheField name="EJE 2019" numFmtId="0">
      <sharedItems containsMixedTypes="1" containsNumber="1" minValue="0" maxValue="584"/>
    </cacheField>
    <cacheField name="EJE 2020" numFmtId="0">
      <sharedItems containsBlank="1"/>
    </cacheField>
    <cacheField name="1er trim" numFmtId="0">
      <sharedItems containsString="0" containsBlank="1" containsNumber="1" minValue="0" maxValue="527"/>
    </cacheField>
    <cacheField name="2do trim" numFmtId="0">
      <sharedItems containsString="0" containsBlank="1" containsNumber="1" minValue="0" maxValue="1057"/>
    </cacheField>
    <cacheField name="3er trim" numFmtId="0">
      <sharedItems containsString="0" containsBlank="1" containsNumber="1" minValue="0" maxValue="1000"/>
    </cacheField>
    <cacheField name="4to trim" numFmtId="0">
      <sharedItems containsString="0" containsBlank="1" containsNumber="1" minValue="0" maxValue="1000"/>
    </cacheField>
    <cacheField name="EJE 1er trim" numFmtId="0">
      <sharedItems containsBlank="1" containsMixedTypes="1" containsNumber="1" minValue="0" maxValue="584"/>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FINALIZADA 1_x000a_CUMPLIDO2" numFmtId="0">
      <sharedItems containsString="0" containsBlank="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Carlos Cepeda Moncada" refreshedDate="43829.587930555557" createdVersion="6" refreshedVersion="6" minRefreshableVersion="3" recordCount="65" xr:uid="{00000000-000A-0000-FFFF-FFFF44000000}">
  <cacheSource type="worksheet">
    <worksheetSource ref="A1:L66" sheet="ESTADÍSTICAS"/>
  </cacheSource>
  <cacheFields count="12">
    <cacheField name="ESTADO" numFmtId="0">
      <sharedItems count="2">
        <s v="ACTIVO"/>
        <s v="INACTIVO"/>
      </sharedItems>
    </cacheField>
    <cacheField name="DEPENDENCIA" numFmtId="0">
      <sharedItems count="30">
        <s v="GESTIÓN DE LAS COMUNICACIONES"/>
        <s v="ATENCIÓN A LA CIUDADANÍA"/>
        <s v="GESTIÓN FINANCIERA"/>
        <s v="GESTIÓN DEL TALENTO HUMANO"/>
        <s v="GESTIÓN DOCUMENTAL"/>
        <s v="GESTIÓN ADMINISTRATIVA"/>
        <s v="NOTIFICACIONES"/>
        <s v="GESTIÓN CONTRACTUAL"/>
        <s v="GESTION ADMINISTRATIVA"/>
        <s v="GESTIÓN DISCIPLINARIA DISTRITAL"/>
        <s v="CONTROL INTERNO DISCIPLINARIO"/>
        <s v="GESTIÓN JUDICIAL Y EXTRAJUDICIAL DEL DISTRITO"/>
        <s v="GESTIÓN NORMATIVA Y CONCEPTUAL"/>
        <s v="INSPECCIÓN VIGILANCIA Y CONTROL ESAL"/>
        <s v="GESTIÓN JURÍDICA DISTRITAL"/>
        <s v="PLANEACIÓN Y MEJORA CONTINUA"/>
        <s v="EVALUACIÓN INDEPENDIENTE"/>
        <s v="GESTIÓN DE TIC"/>
        <s v="PO-005-GESTIÓN DEL TALENTO HUMANO"/>
        <s v="OFICINA ASESORA DE PLANEACIÓN" u="1"/>
        <s v="DIRECCIÓN DISTRITAL DE DOCTRINA Y ASUNTOS NORMATIVOS" u="1"/>
        <s v="DIRECCIÓN DISTRITAL DE ASUNTOS DISCIPLINARIOS" u="1"/>
        <s v="OFICINA DE CONTROL INTERNO" u="1"/>
        <s v="DIRECCIÓN DISTRITAL DE DEFENSA JUDICIAL Y PREVENCIÓN DEL DAÑO ANTIJURÍDICO" u="1"/>
        <s v="DIRECCIÓN DISTRITAL DE POLÍTICA E INFORMÁTICA JURÍDICA" u="1"/>
        <s v="OFICINA DE TECNOLOGÍAS DE LA INFORMACIÓN Y LAS COMUNICACIONES " u="1"/>
        <s v="SUBSECRETARÍA JURÍDICA DISTRITAL" u="1"/>
        <s v="DIRECCIÓN DE GESTIÓN CORPORATIVA" u="1"/>
        <s v="DIRECCIÓN DISTRITAL DE INSPECCIÓN, VIGILANCIA Y CONTROL DE PERSONAS JURÍDICAS SIN ÁNIMO DE LUCRO" u="1"/>
        <s v="DESPACHO SECRETARÍA JURÍDICA" u="1"/>
      </sharedItems>
    </cacheField>
    <cacheField name="PLAN" numFmtId="0">
      <sharedItems/>
    </cacheField>
    <cacheField name="INDICADOR" numFmtId="0">
      <sharedItems/>
    </cacheField>
    <cacheField name="PROGRAMADO 2016" numFmtId="0">
      <sharedItems containsMixedTypes="1" containsNumber="1" minValue="0" maxValue="400"/>
    </cacheField>
    <cacheField name="EJECUTADO 2016" numFmtId="0">
      <sharedItems containsMixedTypes="1" containsNumber="1" minValue="0" maxValue="402"/>
    </cacheField>
    <cacheField name="PROGRAMADO 2017" numFmtId="0">
      <sharedItems containsMixedTypes="1" containsNumber="1" minValue="0" maxValue="2000"/>
    </cacheField>
    <cacheField name="EJECUTADO 2017" numFmtId="0">
      <sharedItems containsMixedTypes="1" containsNumber="1" minValue="0" maxValue="2426"/>
    </cacheField>
    <cacheField name="PROGRAMADO 2018" numFmtId="0">
      <sharedItems containsMixedTypes="1" containsNumber="1" minValue="0" maxValue="4000"/>
    </cacheField>
    <cacheField name="EJECUTADO 2018" numFmtId="0">
      <sharedItems containsMixedTypes="1" containsNumber="1" minValue="0.25" maxValue="5990"/>
    </cacheField>
    <cacheField name="PROGRAMADO 2019" numFmtId="0">
      <sharedItems containsMixedTypes="1" containsNumber="1" minValue="0" maxValue="4000"/>
    </cacheField>
    <cacheField name="EJECUTADO 2019" numFmtId="0">
      <sharedItems containsMixedTypes="1" containsNumber="1" minValue="0" maxValue="3687"/>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Carlos Cepeda Moncada" refreshedDate="43829.601209837965" createdVersion="6" refreshedVersion="6" minRefreshableVersion="3" recordCount="65" xr:uid="{00000000-000A-0000-FFFF-FFFF45000000}">
  <cacheSource type="worksheet">
    <worksheetSource ref="A4:BJ77" sheet="matriz"/>
  </cacheSource>
  <cacheFields count="62">
    <cacheField name="DEPENDENCIA 1" numFmtId="0">
      <sharedItems count="11">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sharedItems>
    </cacheField>
    <cacheField name="CÓDIGO" numFmtId="0">
      <sharedItems containsBlank="1"/>
    </cacheField>
    <cacheField name="CLASE" numFmtId="0">
      <sharedItems containsBlank="1"/>
    </cacheField>
    <cacheField name="PLAN " numFmtId="0">
      <sharedItems/>
    </cacheField>
    <cacheField name="NOMBRE_DEL_INDICADOR" numFmtId="0">
      <sharedItems count="64">
        <s v="PORCENTAJE DE CUMPLIMIENTO DEL PLAN DE COMUNICACIONES DE LA SECRETARÍA JURÍDICA DISTRITAL"/>
        <s v="PORCENTAJE DE ASIGNACIÓN DE REQUERIMIENTOS A TRAVÉS DEL SDQS"/>
        <s v="PROMEDIO DE DÍAS PARA LA ASIGNACIÓN O TRASLADO DE REQUERIMIENTOS"/>
        <s v="PORCENTAJE DE EJECUCIÓN DE LOS RECURSOS DE FUNCIONAMIENTO "/>
        <s v="PORCENTAJE DE AVANCE EN IMPLEMENTACIÓN DEL MODELO DE GESTIÓN DEL TALENTO HUMANO."/>
        <s v="IMPLEMENTACIÓN DEL MODELO DE GESTIÓN DOCUMENTAL DE LA SECRETARÍA JURÍDICA DISTRITAL"/>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NUMERO DE SOLICITUDES DE CONTRATACIÓN TRAMITADAS"/>
        <s v="PORCENTAJE DE CONTRATOS ADJUDICADOS"/>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AVANCE EN LA GENERACIÓN DE PROYECTOS DE ACTOS ADMINISTRATIVOS Y OTROS DOCUMENTOS PARA FIRMA DEL ALCALDE MAYOR Y/O LA SECRETARÍA JURÍDICA DISTRITAL"/>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PORCENTAJE DE IMPLEMENTACIÓN DEL MODELO DE GESTIÓN JURÍDICA "/>
        <s v="PORCENTAJE DE AVANCE EN LA ESTRATEGIA ORIENTADA A MEJORAR LAS PRÁCTICAS DE GESTIÓN INSTITUCIONAL"/>
        <s v="PORCENTAJE DE AVANCE EN EL DISEÑO DE ESTRATEGIAS DE POSICIONAMIENTO PROPUESTAS POR LA OAP DE LA SJD"/>
        <s v="Número de sesiones realizadas para la fortalecer la gestión del conocimiento."/>
        <s v="Porcentaje de avance en el cumplimiento de la estrategia para mejorar las prácticas de gestión institucional en el Proceso de Planeación y Mejora Continua."/>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ENTIDAD"/>
        <s v="PORCENTAJE DE AVANCE EN LA IMPLEMENTACIÓN DE LA POLÍTICA DE SEGURIDAD DIGITAL EN LA ENTIDAD."/>
        <s v="PORCENTAJE DE AVANCE E LA IMPLEMENTACIÓN DE LA POLÍTICA DE GOBIERNO DIGITAL EN LA SJ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sharedItems>
    </cacheField>
    <cacheField name="OBJETIVO" numFmtId="0">
      <sharedItems containsBlank="1"/>
    </cacheField>
    <cacheField name="IMPERATIVO" numFmtId="0">
      <sharedItems count="4">
        <s v="POSICIONAMIENTO COMO ENTE RECTOR"/>
        <s v="OPTIMIZACIÓN DE PROCESOS"/>
        <s v="RESPALDO JURÍDICO QUE GENERA CONFIANZA. "/>
        <s v="MODERNIZACIÓN DE SISTEMAS DE INFORMACIÓN. "/>
      </sharedItems>
    </cacheField>
    <cacheField name="PROCESO" numFmtId="0">
      <sharedItems count="19">
        <s v="GESTIÓN DE LAS COMUNICACIONES"/>
        <s v="ATENCIÓN A LA CIUDADANÍA"/>
        <s v="GESTIÓN FINANCIERA"/>
        <s v="GESTIÓN DEL TALENTO HUMANO"/>
        <s v="GESTIÓN DOCUMENTAL"/>
        <s v="GESTIÓN ADMINISTRATIVA"/>
        <s v="NOTIFICACIONES"/>
        <s v="GESTIÓN CONTRACTUAL"/>
        <s v="GESTION ADMINISTRATIVA"/>
        <s v="GESTIÓN DISCIPLINARIA DISTRITAL"/>
        <s v="CONTROL INTERNO DISCIPLINARIO"/>
        <s v="GESTIÓN JUDICIAL Y EXTRAJUDICIAL DEL DISTRITO"/>
        <s v="GESTIÓN NORMATIVA Y CONCEPTUAL"/>
        <s v="INSPECCIÓN VIGILANCIA Y CONTROL ESAL"/>
        <s v="GESTIÓN JURÍDICA DISTRITAL"/>
        <s v="PLANEACIÓN Y MEJORA CONTINUA"/>
        <s v="EVALUACIÓN INDEPENDIENTE"/>
        <s v="GESTIÓN DE TIC"/>
        <s v="PO-005-GESTIÓN DEL TALENTO HUMANO"/>
      </sharedItems>
    </cacheField>
    <cacheField name="DEPENDENCIA" numFmtId="0">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32"/>
    </cacheField>
    <cacheField name="Fuente de información línea base" numFmtId="0">
      <sharedItems containsBlank="1"/>
    </cacheField>
    <cacheField name="Anualización" numFmtId="0">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1471"/>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MixedTypes="1" containsNumber="1" minValue="0.25" maxValue="5990"/>
    </cacheField>
    <cacheField name="EJE 2019" numFmtId="0">
      <sharedItems containsMixedTypes="1" containsNumber="1" minValue="0" maxValue="3687"/>
    </cacheField>
    <cacheField name="EJE 2020" numFmtId="0">
      <sharedItems containsBlank="1"/>
    </cacheField>
    <cacheField name="1er trim" numFmtId="0">
      <sharedItems containsBlank="1" containsMixedTypes="1" containsNumber="1" minValue="0" maxValue="527"/>
    </cacheField>
    <cacheField name="2do trim" numFmtId="0">
      <sharedItems containsBlank="1" containsMixedTypes="1" containsNumber="1" minValue="0" maxValue="1057"/>
    </cacheField>
    <cacheField name="3er trim" numFmtId="0">
      <sharedItems containsBlank="1" containsMixedTypes="1" containsNumber="1" minValue="0" maxValue="1000"/>
    </cacheField>
    <cacheField name="4to trim" numFmtId="0">
      <sharedItems containsBlank="1" containsMixedTypes="1" containsNumber="1" minValue="0" maxValue="1000"/>
    </cacheField>
    <cacheField name="EJE 1er trim" numFmtId="0">
      <sharedItems containsBlank="1" containsMixedTypes="1" containsNumber="1" minValue="0" maxValue="527"/>
    </cacheField>
    <cacheField name="EJE 2do trim" numFmtId="0">
      <sharedItems containsBlank="1" containsMixedTypes="1" containsNumber="1" minValue="0" maxValue="1669"/>
    </cacheField>
    <cacheField name="EJE 3er trim" numFmtId="0">
      <sharedItems containsBlank="1" containsMixedTypes="1" containsNumber="1" minValue="0" maxValue="1021"/>
    </cacheField>
    <cacheField name="EJE 4to trim" numFmtId="0">
      <sharedItems containsBlank="1" containsMixedTypes="1" containsNumber="1" minValue="0" maxValue="470"/>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longText="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FINALIZADA 1_x000a_CUMPLIDO2" numFmtId="0">
      <sharedItems containsString="0" containsBlank="1" containsNumber="1" containsInteger="1" minValue="1" maxValue="2"/>
    </cacheField>
    <cacheField name="PLAN 2" numFmtId="0">
      <sharedItems/>
    </cacheField>
    <cacheField name="ESTADO"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Carlos Cepeda Moncada" refreshedDate="43829.630860879632" createdVersion="6" refreshedVersion="6" minRefreshableVersion="3" recordCount="65" xr:uid="{00000000-000A-0000-FFFF-FFFF46000000}">
  <cacheSource type="worksheet">
    <worksheetSource ref="A4:BH77" sheet="matriz"/>
  </cacheSource>
  <cacheFields count="60">
    <cacheField name="DEPENDENCIA 1" numFmtId="0">
      <sharedItems/>
    </cacheField>
    <cacheField name="CÓDIGO" numFmtId="0">
      <sharedItems containsBlank="1"/>
    </cacheField>
    <cacheField name="CLASE" numFmtId="0">
      <sharedItems containsBlank="1"/>
    </cacheField>
    <cacheField name="PLAN " numFmtId="0">
      <sharedItems/>
    </cacheField>
    <cacheField name="NOMBRE_DEL_INDICADOR" numFmtId="0">
      <sharedItems count="67">
        <s v="PORCENTAJE DE CUMPLIMIENTO DEL PLAN DE COMUNICACIONES DE LA SECRETARÍA JURÍDICA DISTRITAL"/>
        <s v="PORCENTAJE DE ASIGNACIÓN DE REQUERIMIENTOS A TRAVÉS DEL SDQS"/>
        <s v="PROMEDIO DE DÍAS PARA LA ASIGNACIÓN O TRASLADO DE REQUERIMIENTOS"/>
        <s v="PORCENTAJE DE EJECUCIÓN DE LOS RECURSOS DE FUNCIONAMIENTO "/>
        <s v="PORCENTAJE DE AVANCE EN IMPLEMENTACIÓN DEL MODELO DE GESTIÓN DEL TALENTO HUMANO."/>
        <s v="IMPLEMENTACIÓN DEL MODELO DE GESTIÓN DOCUMENTAL DE LA SECRETARÍA JURÍDICA DISTRITAL"/>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NUMERO DE SOLICITUDES DE CONTRATACIÓN TRAMITADAS"/>
        <s v="PORCENTAJE DE CONTRATOS ADJUDICADOS"/>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AVANCE EN LA GENERACIÓN DE PROYECTOS DE ACTOS ADMINISTRATIVOS Y OTROS DOCUMENTOS PARA FIRMA DEL ALCALDE MAYOR Y/O LA SECRETARÍA JURÍDICA DISTRITAL"/>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PORCENTAJE DE IMPLEMENTACIÓN DEL MODELO DE GESTIÓN JURÍDICA "/>
        <s v="PORCENTAJE DE AVANCE EN LA ESTRATEGIA ORIENTADA A MEJORAR LAS PRÁCTICAS DE GESTIÓN INSTITUCIONAL"/>
        <s v="PORCENTAJE DE AVANCE EN EL DISEÑO DE ESTRATEGIAS DE POSICIONAMIENTO PROPUESTAS POR LA OAP DE LA SJD"/>
        <s v="Número de sesiones realizadas para la fortalecer la gestión del conocimiento."/>
        <s v="Porcentaje de avance en el cumplimiento de la estrategia para mejorar las prácticas de gestión institucional en el Proceso de Planeación y Mejora Continua."/>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ENTIDAD"/>
        <s v="PORCENTAJE DE AVANCE EN LA IMPLEMENTACIÓN DE LA POLÍTICA DE SEGURIDAD DIGITAL EN LA ENTIDAD."/>
        <s v="PORCENTAJE DE AVANCE E LA IMPLEMENTACIÓN DE LA POLÍTICA DE GOBIERNO DIGITAL EN LA SJ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s v="Porcentaje de satisfacción en la prestación del servicio" u="1"/>
        <s v="MODELO DE GERENCIA JURÍDICA " u="1"/>
        <s v="Porcentaje de disponibilidad de los servicios tecnológicos de la SJD" u="1"/>
      </sharedItems>
    </cacheField>
    <cacheField name="OBJETIVO" numFmtId="0">
      <sharedItems containsBlank="1"/>
    </cacheField>
    <cacheField name="IMPERATIVO" numFmtId="0">
      <sharedItems count="4">
        <s v="POSICIONAMIENTO COMO ENTE RECTOR"/>
        <s v="OPTIMIZACIÓN DE PROCESOS"/>
        <s v="RESPALDO JURÍDICO QUE GENERA CONFIANZA. "/>
        <s v="MODERNIZACIÓN DE SISTEMAS DE INFORMACIÓN. "/>
      </sharedItems>
    </cacheField>
    <cacheField name="PROCESO" numFmtId="0">
      <sharedItems count="19">
        <s v="GESTIÓN DE LAS COMUNICACIONES"/>
        <s v="ATENCIÓN A LA CIUDADANÍA"/>
        <s v="GESTIÓN FINANCIERA"/>
        <s v="GESTIÓN DEL TALENTO HUMANO"/>
        <s v="GESTIÓN DOCUMENTAL"/>
        <s v="GESTIÓN ADMINISTRATIVA"/>
        <s v="NOTIFICACIONES"/>
        <s v="GESTIÓN CONTRACTUAL"/>
        <s v="GESTION ADMINISTRATIVA"/>
        <s v="GESTIÓN DISCIPLINARIA DISTRITAL"/>
        <s v="CONTROL INTERNO DISCIPLINARIO"/>
        <s v="GESTIÓN JUDICIAL Y EXTRAJUDICIAL DEL DISTRITO"/>
        <s v="GESTIÓN NORMATIVA Y CONCEPTUAL"/>
        <s v="INSPECCIÓN VIGILANCIA Y CONTROL ESAL"/>
        <s v="GESTIÓN JURÍDICA DISTRITAL"/>
        <s v="PLANEACIÓN Y MEJORA CONTINUA"/>
        <s v="EVALUACIÓN INDEPENDIENTE"/>
        <s v="GESTIÓN DE TIC"/>
        <s v="PO-005-GESTIÓN DEL TALENTO HUMANO"/>
      </sharedItems>
    </cacheField>
    <cacheField name="DEPENDENCIA" numFmtId="0">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32"/>
    </cacheField>
    <cacheField name="Fuente de información línea base" numFmtId="0">
      <sharedItems containsBlank="1"/>
    </cacheField>
    <cacheField name="Anualización" numFmtId="0">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MixedTypes="1" containsNumber="1" minValue="0" maxValue="4000"/>
    </cacheField>
    <cacheField name="PR 2019" numFmtId="0">
      <sharedItems containsBlank="1" containsMixedTypes="1" containsNumber="1" minValue="0" maxValue="4000" count="30">
        <n v="1"/>
        <s v="FINALIZADO"/>
        <n v="1.04"/>
        <n v="0.87"/>
        <n v="0.9"/>
        <s v="ND"/>
        <n v="0.92"/>
        <n v="0"/>
        <n v="0.5"/>
        <n v="4"/>
        <n v="4000"/>
        <m/>
        <n v="0.82"/>
        <n v="2"/>
        <n v="22.3"/>
        <s v="CUMPLIDO"/>
        <n v="800"/>
        <n v="0.86699999999999999"/>
        <n v="0.8"/>
        <n v="6"/>
        <n v="13"/>
        <n v="0.2"/>
        <n v="0.6"/>
        <n v="0.97"/>
        <n v="0.98"/>
        <n v="0.4"/>
        <n v="0.95"/>
        <n v="0.88"/>
        <n v="0.1" u="1"/>
        <n v="0.3" u="1"/>
      </sharedItems>
    </cacheField>
    <cacheField name="PR 2020" numFmtId="0">
      <sharedItems containsBlank="1" containsMixedTypes="1" containsNumber="1" minValue="0" maxValue="1471"/>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MixedTypes="1" containsNumber="1" minValue="0.25" maxValue="5990"/>
    </cacheField>
    <cacheField name="EJE 2019" numFmtId="0">
      <sharedItems containsMixedTypes="1" containsNumber="1" minValue="0" maxValue="3687" count="60">
        <n v="1"/>
        <s v="FINALIZADO"/>
        <n v="0.85270000000000001"/>
        <n v="0.93"/>
        <n v="0"/>
        <n v="0.8"/>
        <n v="0.53"/>
        <n v="4"/>
        <n v="3687"/>
        <s v="CUMPLIDO"/>
        <n v="0.85"/>
        <n v="0.91"/>
        <n v="2"/>
        <n v="0.83230000000000004"/>
        <n v="16.2"/>
        <n v="971"/>
        <n v="0.94"/>
        <n v="0.79759562841530052"/>
        <n v="6"/>
        <n v="13"/>
        <n v="8"/>
        <n v="0.30100000000000005"/>
        <n v="0.25"/>
        <n v="0.6"/>
        <n v="0.89329999999999998"/>
        <n v="0.97"/>
        <n v="0.98"/>
        <n v="0.75"/>
        <n v="0.7"/>
        <n v="0.27"/>
        <n v="0.97499999999999998"/>
        <n v="0.16" u="1"/>
        <n v="0.2" u="1"/>
        <n v="0.55000000000000004" u="1"/>
        <n v="0.92" u="1"/>
        <n v="0.16999999999999998" u="1"/>
        <n v="0.77610000000000001" u="1"/>
        <n v="0.83340000000000003" u="1"/>
        <n v="0.45040000000000002" u="1"/>
        <n v="0.59" u="1"/>
        <n v="0.96" u="1"/>
        <n v="2253" u="1"/>
        <n v="0.1" u="1"/>
        <n v="0.45999999999999996" u="1"/>
        <n v="0.2165" u="1"/>
        <n v="0.30000000000000004" u="1"/>
        <n v="0.9" u="1"/>
        <n v="584" u="1"/>
        <n v="22" u="1"/>
        <n v="0.06" u="1"/>
        <n v="0.55800000000000005" u="1"/>
        <n v="0.04" u="1"/>
        <n v="0.05" u="1"/>
        <n v="0.39999999999999997" u="1"/>
        <n v="0.15" u="1"/>
        <n v="0.44999999999999996" u="1"/>
        <n v="0.11" u="1"/>
        <n v="0.09" u="1"/>
        <n v="0.99" u="1"/>
        <n v="0.5" u="1"/>
      </sharedItems>
    </cacheField>
    <cacheField name="EJE 2020" numFmtId="0">
      <sharedItems containsBlank="1"/>
    </cacheField>
    <cacheField name="1er trim" numFmtId="0">
      <sharedItems containsBlank="1" containsMixedTypes="1" containsNumber="1" minValue="0" maxValue="527"/>
    </cacheField>
    <cacheField name="2do trim" numFmtId="0">
      <sharedItems containsBlank="1" containsMixedTypes="1" containsNumber="1" minValue="0" maxValue="1057"/>
    </cacheField>
    <cacheField name="3er trim" numFmtId="0">
      <sharedItems containsBlank="1" containsMixedTypes="1" containsNumber="1" minValue="0" maxValue="1000"/>
    </cacheField>
    <cacheField name="4to trim" numFmtId="0">
      <sharedItems containsBlank="1" containsMixedTypes="1" containsNumber="1" minValue="0" maxValue="1000"/>
    </cacheField>
    <cacheField name="EJE 1er trim" numFmtId="0">
      <sharedItems containsBlank="1" containsMixedTypes="1" containsNumber="1" minValue="0" maxValue="527"/>
    </cacheField>
    <cacheField name="EJE 2do trim" numFmtId="0">
      <sharedItems containsBlank="1" containsMixedTypes="1" containsNumber="1" minValue="0" maxValue="1669"/>
    </cacheField>
    <cacheField name="EJE 3er trim" numFmtId="0">
      <sharedItems containsBlank="1" containsMixedTypes="1" containsNumber="1" minValue="0" maxValue="1021"/>
    </cacheField>
    <cacheField name="EJE 4to trim" numFmtId="0">
      <sharedItems containsBlank="1" containsMixedTypes="1" containsNumber="1" minValue="0" maxValue="470"/>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longText="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FINALIZADA 1_x000a_CUMPLIDO2" numFmtId="0">
      <sharedItems containsString="0" containsBlank="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Carlos Cepeda Moncada" refreshedDate="43829.68430173611" createdVersion="6" refreshedVersion="6" minRefreshableVersion="3" recordCount="68" xr:uid="{00000000-000A-0000-FFFF-FFFF47000000}">
  <cacheSource type="worksheet">
    <worksheetSource ref="A4:BJ81" sheet="matriz"/>
  </cacheSource>
  <cacheFields count="62">
    <cacheField name="DEPENDENCIA 1" numFmtId="0">
      <sharedItems containsBlank="1" count="12">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m/>
      </sharedItems>
    </cacheField>
    <cacheField name="CÓDIGO" numFmtId="0">
      <sharedItems containsBlank="1"/>
    </cacheField>
    <cacheField name="CLASE" numFmtId="0">
      <sharedItems containsBlank="1"/>
    </cacheField>
    <cacheField name="PLAN " numFmtId="0">
      <sharedItems containsBlank="1"/>
    </cacheField>
    <cacheField name="NOMBRE_DEL_INDICADOR" numFmtId="0">
      <sharedItems containsBlank="1"/>
    </cacheField>
    <cacheField name="OBJETIVO" numFmtId="0">
      <sharedItems containsBlank="1"/>
    </cacheField>
    <cacheField name="IMPERATIVO" numFmtId="0">
      <sharedItems containsBlank="1"/>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3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1471"/>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minValue="0.25" maxValue="5990"/>
    </cacheField>
    <cacheField name="EJE 2019" numFmtId="0">
      <sharedItems containsBlank="1" containsMixedTypes="1" containsNumber="1" minValue="0" maxValue="3687"/>
    </cacheField>
    <cacheField name="EJE 2020" numFmtId="0">
      <sharedItems containsBlank="1"/>
    </cacheField>
    <cacheField name="1er trim" numFmtId="0">
      <sharedItems containsBlank="1" containsMixedTypes="1" containsNumber="1" minValue="0" maxValue="527"/>
    </cacheField>
    <cacheField name="2do trim" numFmtId="0">
      <sharedItems containsBlank="1" containsMixedTypes="1" containsNumber="1" minValue="0" maxValue="1057"/>
    </cacheField>
    <cacheField name="3er trim" numFmtId="0">
      <sharedItems containsBlank="1" containsMixedTypes="1" containsNumber="1" minValue="0" maxValue="1000"/>
    </cacheField>
    <cacheField name="4to trim" numFmtId="0">
      <sharedItems containsBlank="1" containsMixedTypes="1" containsNumber="1" minValue="0" maxValue="1000"/>
    </cacheField>
    <cacheField name="EJE 1er trim" numFmtId="0">
      <sharedItems containsBlank="1" containsMixedTypes="1" containsNumber="1" minValue="0" maxValue="527"/>
    </cacheField>
    <cacheField name="EJE 2do trim" numFmtId="0">
      <sharedItems containsBlank="1" containsMixedTypes="1" containsNumber="1" minValue="0" maxValue="1669"/>
    </cacheField>
    <cacheField name="EJE 3er trim" numFmtId="0">
      <sharedItems containsBlank="1" containsMixedTypes="1" containsNumber="1" minValue="0" maxValue="1021"/>
    </cacheField>
    <cacheField name="EJE 4to trim" numFmtId="0">
      <sharedItems containsBlank="1" containsMixedTypes="1" containsNumber="1" minValue="0" maxValue="470"/>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longText="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FINALIZADA 1_x000a_CUMPLIDO2" numFmtId="0">
      <sharedItems containsString="0" containsBlank="1" containsNumber="1" containsInteger="1" minValue="1" maxValue="2"/>
    </cacheField>
    <cacheField name="PLAN 2" numFmtId="0">
      <sharedItems containsBlank="1"/>
    </cacheField>
    <cacheField name="ESTADO" numFmtId="0">
      <sharedItems containsBlank="1" count="3">
        <s v="ACTIVO"/>
        <s v="INACTIVO"/>
        <m/>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Carlos Cepeda" refreshedDate="43973.737359953702" createdVersion="6" refreshedVersion="6" minRefreshableVersion="3" recordCount="76" xr:uid="{00000000-000A-0000-FFFF-FFFF48000000}">
  <cacheSource type="worksheet">
    <worksheetSource ref="A4:BJ79" sheet="matriz"/>
  </cacheSource>
  <cacheFields count="62">
    <cacheField name="DEPENDENCIA 1" numFmtId="0">
      <sharedItems count="13">
        <s v="DESPACHO SECRETARÍA JURÍDICA"/>
        <s v="DIRECCIÓN DE GESTIÓN CORPORATIVA"/>
        <s v="DIRECCIÓN DISTRITAL DE ASUNTOS DISCIPLINARIOS"/>
        <s v="DIRECCIÓN DISTRITAL DE DEFENSA JUDICIAL "/>
        <s v="DIRECCIÓN DISTRITAL DE DOCTRINA Y ASUNTOS NORMATIVOS"/>
        <s v="DIRECCIÓN DISTRITAL DE INSPECCIÓN, VIGILANCIA Y CONTROL "/>
        <s v="DIRECCIÓN DISTRITAL DE POLÍTICA E INFORMÁTICA JURÍDICA"/>
        <s v="OFICINA ASESORA DE PLANEACIÓN"/>
        <s v="OFICINA DE CONTROL INTERNO"/>
        <s v="OFICINA DE TECNOLOGÍAS DE LA INFORMACIÓN Y LAS COMUNICACIONES "/>
        <s v="SUBSECRETARÍA JURÍDICA DISTRITAL"/>
        <s v="DIRECCIÓN DISTRITAL DE DEFENSA JUDICIAL Y PREVENCIÓN DEL DAÑO ANTIJURÍDICO" u="1"/>
        <s v="DIRECCIÓN DISTRITAL DE INSPECCIÓN, VIGILANCIA Y CONTROL DE PERSONAS JURÍDICAS SIN ÁNIMO DE LUCRO" u="1"/>
      </sharedItems>
    </cacheField>
    <cacheField name="CÓDIGO" numFmtId="0">
      <sharedItems containsBlank="1"/>
    </cacheField>
    <cacheField name="CLASE" numFmtId="0">
      <sharedItems containsBlank="1"/>
    </cacheField>
    <cacheField name="PLAN " numFmtId="0">
      <sharedItems count="2">
        <s v="GESTIÓN"/>
        <s v="ACCIÓN"/>
      </sharedItems>
    </cacheField>
    <cacheField name="NOMBRE_DEL_INDICADOR" numFmtId="0">
      <sharedItems count="79">
        <s v="PORCENTAJE DE CUMPLIMIENTO DEL PLAN DE COMUNICACIONES DE LA SECRETARÍA JURÍDICA DISTRITAL"/>
        <s v="PORCENTAJE DE ASIGNACIÓN DE REQUERIMIENTOS A TRAVÉS DEL SDQS"/>
        <s v="PROMEDIO DE DÍAS PARA LA ASIGNACIÓN O TRASLADO DE REQUERIMIENTOS"/>
        <s v="Porcentaje de requerimientos gestionados en la Secretaría Jurídica Distrital a través de los canales de atención dispuestos."/>
        <s v="Porcentaje de implementación de los compromisos establecidos en la Política Pública de Servicio a la Ciudadanía"/>
        <s v="PORCENTAJE DE EJECUCIÓN DE LOS RECURSOS DE FUNCIONAMIENTO "/>
        <s v="PORCENTAJE DE AVANCE EN IMPLEMENTACIÓN DEL MODELO DE GESTIÓN DEL TALENTO HUMANO."/>
        <s v="IMPLEMENTACIÓN DEL MODELO DE GESTIÓN DOCUMENTAL DE LA SECRETARÍA JURÍDICA DISTRITAL"/>
        <s v="Porcentaje de implementación de los compromisos establecidos en el Plan Institucional de Archivos-PINAR de la Secretaría Jurídica Distrital"/>
        <s v="Promedio de satisfacción de los servidores respecto de las actividades desarrolladas en el Programa de Bienestar y en el Plan Institucional de Capacitación"/>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Porcentaje de actos administrativos notificados y/o comunicados y/o publicados."/>
        <s v="NUMERO DE SOLICITUDES DE CONTRATACIÓN TRAMITADAS"/>
        <s v="PORCENTAJE DE CONTRATOS ADJUDICADOS"/>
        <s v="Porcentaje de contratos publicados por la Secretaría Jurídica Distrital en las plataformas dispuestas para tal fin"/>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NIVEL DE 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Porcentaje de proyectos de actos administrativos para firma de la alcaldesa mayor con revisión de legalidad"/>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I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PORCENTAJE DE IMPLEMENTACIÓN DEL MODELO DE GESTIÓN JURÍDICA "/>
        <s v="PORCENTAJE DE AVANCE EN LA ESTRATEGIA ORIENTADA A MEJORAR LAS PRÁCTICAS DE GESTIÓN INSTITUCIONAL"/>
        <s v="PORCENTAJE DE AVANCE EN EL DISEÑO DE ESTRATEGIAS DE POSICIONAMIENTO PROPUESTAS POR LA OAP DE LA SJD"/>
        <s v="Número de jornadas de conocimiento realizadas en el marco del fortalecimiento de proceso de Planeación y mejora continua"/>
        <s v="Porcentaje de avance en el cumplimiento de la estrategia para mejorar las prácticas de gestión institucional en el Proceso de Planeación y Mejora Continua."/>
        <s v="Porcentaje de cumplimiento de las gestiones enmarcadas en asesorías,ejecución y seguimiento"/>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ENTIDAD"/>
        <s v="PORCENTAJE DE AVANCE EN LA IMPLEMENTACIÓN DE LA POLÍTICA DE SEGURIDAD DIGITAL EN LA ENTIDAD."/>
        <s v="Porcentaje de avance en la actualización de la Política de Seguridad Digital"/>
        <s v="PORCENTAJE DE AVANCE E LA IMPLEMENTACIÓN DE LA POLÍTICA DE GOBIERNO DIGITAL EN LA SJD"/>
        <s v="Porcentaje de avance en la actualización de la Politica de Gobierno Digital en la Entida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s v="PORCENTAJ DE INTEGRACIÓN DEL PLAN ESTRATEGICO DEL TALENTO HUMANO"/>
        <s v=" CALIDAD DE VIDA DE LOS SERVIDORES DE TELETRABAJO"/>
        <s v="AVANCE EN EL FORTALECMIENTO DE UN CANAL  DE COMUNICACIÓN QUE OPTIMICE LA ATENCIÓN A LA CIUDADANÍA" u="1"/>
        <s v="Número de sesiones realizadas para la fortalecer la gestión del conocimiento." u="1"/>
        <s v="ÉXITO PROCESAL EN EL DISTRITO CAPITAL" u="1"/>
        <s v="AVANCE EN LA GENERACIÓN DE PROYECTOS DE ACTOS ADMINISTRATIVOS Y OTROS DOCUMENTOS PARA FIRMA DEL ALCALDE MAYOR Y/O LA SECRETARÍA JURÍDICA DISTRITAL" u="1"/>
      </sharedItems>
    </cacheField>
    <cacheField name="OBJETIVO" numFmtId="0">
      <sharedItems containsBlank="1"/>
    </cacheField>
    <cacheField name="IMPERATIVO" numFmtId="0">
      <sharedItems containsBlank="1"/>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3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1471"/>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minValue="0" maxValue="5990"/>
    </cacheField>
    <cacheField name="EJE 2019" numFmtId="0">
      <sharedItems containsBlank="1" containsMixedTypes="1" containsNumber="1" minValue="0" maxValue="3687"/>
    </cacheField>
    <cacheField name="EJE 2020" numFmtId="0">
      <sharedItems containsBlank="1" containsMixedTypes="1" containsNumber="1" minValue="0" maxValue="12.8"/>
    </cacheField>
    <cacheField name="1er trim" numFmtId="0">
      <sharedItems containsBlank="1" containsMixedTypes="1" containsNumber="1" minValue="0" maxValue="22"/>
    </cacheField>
    <cacheField name="2do trim" numFmtId="0">
      <sharedItems containsBlank="1" containsMixedTypes="1" containsNumber="1" minValue="2.3300000000000001E-2" maxValue="500"/>
    </cacheField>
    <cacheField name="3er trim" numFmtId="0">
      <sharedItems containsBlank="1" containsMixedTypes="1" containsNumber="1" minValue="0" maxValue="500"/>
    </cacheField>
    <cacheField name="4to trim" numFmtId="0">
      <sharedItems containsBlank="1" containsMixedTypes="1" containsNumber="1" minValue="0" maxValue="471"/>
    </cacheField>
    <cacheField name="EJE 1er trim" numFmtId="0">
      <sharedItems containsBlank="1" containsMixedTypes="1" containsNumber="1" minValue="0" maxValue="12.8"/>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ontainsMixedTypes="1" containsNumber="1" containsInteger="1" minValue="2" maxValue="2"/>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1" maxValue="2"/>
    </cacheField>
    <cacheField name="Linea Base" numFmtId="0">
      <sharedItems containsBlank="1"/>
    </cacheField>
    <cacheField name="Fuente de información" numFmtId="0">
      <sharedItems containsBlank="1"/>
    </cacheField>
    <cacheField name="FINALIZADA 1_x000a_CUMPLIDO2_x000a_SUSPENDIDO 3" numFmtId="0">
      <sharedItems containsString="0" containsBlank="1" containsNumber="1" containsInteger="1" minValue="1" maxValue="2"/>
    </cacheField>
    <cacheField name="PLAN 2" numFmtId="0">
      <sharedItems containsBlank="1"/>
    </cacheField>
    <cacheField name="ESTADO" numFmtId="0">
      <sharedItems containsBlank="1" count="3">
        <s v="ACTIVO"/>
        <s v="INACTIVO"/>
        <m/>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Carlos Cepeda" refreshedDate="43973.737411458336" createdVersion="6" refreshedVersion="6" minRefreshableVersion="3" recordCount="76" xr:uid="{00000000-000A-0000-FFFF-FFFF49000000}">
  <cacheSource type="worksheet">
    <worksheetSource ref="A4:BP79" sheet="matriz"/>
  </cacheSource>
  <cacheFields count="68">
    <cacheField name="DEPENDENCIA 1" numFmtId="0">
      <sharedItems/>
    </cacheField>
    <cacheField name="CÓDIGO" numFmtId="0">
      <sharedItems containsBlank="1"/>
    </cacheField>
    <cacheField name="CLASE" numFmtId="0">
      <sharedItems containsBlank="1"/>
    </cacheField>
    <cacheField name="PLAN " numFmtId="0">
      <sharedItems/>
    </cacheField>
    <cacheField name="NOMBRE_DEL_INDICADOR" numFmtId="0">
      <sharedItems count="79">
        <s v="PORCENTAJE DE CUMPLIMIENTO DEL PLAN DE COMUNICACIONES DE LA SECRETARÍA JURÍDICA DISTRITAL"/>
        <s v="PORCENTAJE DE ASIGNACIÓN DE REQUERIMIENTOS A TRAVÉS DEL SDQS"/>
        <s v="PROMEDIO DE DÍAS PARA LA ASIGNACIÓN O TRASLADO DE REQUERIMIENTOS"/>
        <s v="Porcentaje de requerimientos gestionados en la Secretaría Jurídica Distrital a través de los canales de atención dispuestos."/>
        <s v="Porcentaje de implementación de los compromisos establecidos en la Política Pública de Servicio a la Ciudadanía"/>
        <s v="PORCENTAJE DE EJECUCIÓN DE LOS RECURSOS DE FUNCIONAMIENTO "/>
        <s v="PORCENTAJE DE AVANCE EN IMPLEMENTACIÓN DEL MODELO DE GESTIÓN DEL TALENTO HUMANO."/>
        <s v="IMPLEMENTACIÓN DEL MODELO DE GESTIÓN DOCUMENTAL DE LA SECRETARÍA JURÍDICA DISTRITAL"/>
        <s v="Porcentaje de implementación de los compromisos establecidos en el Plan Institucional de Archivos-PINAR de la Secretaría Jurídica Distrital"/>
        <s v="Promedio de satisfacción de los servidores respecto de las actividades desarrolladas en el Programa de Bienestar y en el Plan Institucional de Capacitación"/>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Porcentaje de actos administrativos notificados y/o comunicados y/o publicados."/>
        <s v="NUMERO DE SOLICITUDES DE CONTRATACIÓN TRAMITADAS"/>
        <s v="PORCENTAJE DE CONTRATOS ADJUDICADOS"/>
        <s v="Porcentaje de contratos publicados por la Secretaría Jurídica Distrital en las plataformas dispuestas para tal fin"/>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NIVEL DE 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Porcentaje de proyectos de actos administrativos para firma de la alcaldesa mayor con revisión de legalidad"/>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I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PORCENTAJE DE IMPLEMENTACIÓN DEL MODELO DE GESTIÓN JURÍDICA "/>
        <s v="PORCENTAJE DE AVANCE EN LA ESTRATEGIA ORIENTADA A MEJORAR LAS PRÁCTICAS DE GESTIÓN INSTITUCIONAL"/>
        <s v="PORCENTAJE DE AVANCE EN EL DISEÑO DE ESTRATEGIAS DE POSICIONAMIENTO PROPUESTAS POR LA OAP DE LA SJD"/>
        <s v="Número de jornadas de conocimiento realizadas en el marco del fortalecimiento de proceso de Planeación y mejora continua"/>
        <s v="Porcentaje de avance en el cumplimiento de la estrategia para mejorar las prácticas de gestión institucional en el Proceso de Planeación y Mejora Continua."/>
        <s v="Porcentaje de cumplimiento de las gestiones enmarcadas en asesorías,ejecución y seguimiento"/>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ENTIDAD"/>
        <s v="PORCENTAJE DE AVANCE EN LA IMPLEMENTACIÓN DE LA POLÍTICA DE SEGURIDAD DIGITAL EN LA ENTIDAD."/>
        <s v="Porcentaje de avance en la actualización de la Política de Seguridad Digital"/>
        <s v="PORCENTAJE DE AVANCE E LA IMPLEMENTACIÓN DE LA POLÍTICA DE GOBIERNO DIGITAL EN LA SJD"/>
        <s v="Porcentaje de avance en la actualización de la Politica de Gobierno Digital en la Entida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s v="PORCENTAJ DE INTEGRACIÓN DEL PLAN ESTRATEGICO DEL TALENTO HUMANO"/>
        <s v=" CALIDAD DE VIDA DE LOS SERVIDORES DE TELETRABAJO"/>
        <s v="AVANCE EN EL FORTALECMIENTO DE UN CANAL  DE COMUNICACIÓN QUE OPTIMICE LA ATENCIÓN A LA CIUDADANÍA" u="1"/>
        <s v="Número de sesiones realizadas para la fortalecer la gestión del conocimiento." u="1"/>
        <s v="ÉXITO PROCESAL EN EL DISTRITO CAPITAL" u="1"/>
        <s v="AVANCE EN LA GENERACIÓN DE PROYECTOS DE ACTOS ADMINISTRATIVOS Y OTROS DOCUMENTOS PARA FIRMA DEL ALCALDE MAYOR Y/O LA SECRETARÍA JURÍDICA DISTRITAL" u="1"/>
      </sharedItems>
    </cacheField>
    <cacheField name="OBJETIVO" numFmtId="0">
      <sharedItems containsBlank="1"/>
    </cacheField>
    <cacheField name="IMPERATIVO" numFmtId="0">
      <sharedItems containsBlank="1" count="5">
        <s v="POSICIONAMIENTO COMO ENTE RECTOR"/>
        <s v="OPTIMIZACIÓN DE PROCESOS"/>
        <s v="RESPALDO JURÍDICO QUE GENERA CONFIANZA. "/>
        <s v="MODERNIZACIÓN DE SISTEMAS DE INFORMACIÓN. "/>
        <m/>
      </sharedItems>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3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1471"/>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minValue="0" maxValue="5990"/>
    </cacheField>
    <cacheField name="EJE 2019" numFmtId="0">
      <sharedItems containsBlank="1" containsMixedTypes="1" containsNumber="1" minValue="0" maxValue="3687"/>
    </cacheField>
    <cacheField name="EJE 2020" numFmtId="0">
      <sharedItems containsBlank="1" containsMixedTypes="1" containsNumber="1" minValue="0" maxValue="12.8"/>
    </cacheField>
    <cacheField name="1er trim" numFmtId="0">
      <sharedItems containsBlank="1" containsMixedTypes="1" containsNumber="1" minValue="0" maxValue="22"/>
    </cacheField>
    <cacheField name="2do trim" numFmtId="0">
      <sharedItems containsBlank="1" containsMixedTypes="1" containsNumber="1" minValue="2.3300000000000001E-2" maxValue="500"/>
    </cacheField>
    <cacheField name="3er trim" numFmtId="0">
      <sharedItems containsBlank="1" containsMixedTypes="1" containsNumber="1" minValue="0" maxValue="500"/>
    </cacheField>
    <cacheField name="4to trim" numFmtId="0">
      <sharedItems containsBlank="1" containsMixedTypes="1" containsNumber="1" minValue="0" maxValue="471"/>
    </cacheField>
    <cacheField name="EJE 1er trim" numFmtId="0">
      <sharedItems containsBlank="1" containsMixedTypes="1" containsNumber="1" minValue="0" maxValue="12.8"/>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ontainsMixedTypes="1" containsNumber="1" containsInteger="1" minValue="2" maxValue="2"/>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1" maxValue="2"/>
    </cacheField>
    <cacheField name="Linea Base" numFmtId="0">
      <sharedItems containsBlank="1"/>
    </cacheField>
    <cacheField name="Fuente de información" numFmtId="0">
      <sharedItems containsBlank="1"/>
    </cacheField>
    <cacheField name="FINALIZADA 1_x000a_CUMPLIDO2_x000a_SUSPENDIDO 3" numFmtId="0">
      <sharedItems containsString="0" containsBlank="1" containsNumber="1" containsInteger="1" minValue="1" maxValue="2"/>
    </cacheField>
    <cacheField name="PLAN 2" numFmtId="0">
      <sharedItems containsBlank="1"/>
    </cacheField>
    <cacheField name="ESTADO" numFmtId="0">
      <sharedItems containsBlank="1"/>
    </cacheField>
    <cacheField name="DEFICIENTE INFERIOR" numFmtId="0">
      <sharedItems containsBlank="1" containsMixedTypes="1" containsNumber="1" minValue="0" maxValue="24"/>
    </cacheField>
    <cacheField name="DEFICIENTE SUPERIOR" numFmtId="0">
      <sharedItems containsString="0" containsBlank="1" containsNumber="1" minValue="0" maxValue="98"/>
    </cacheField>
    <cacheField name="BUENO INFERIOR" numFmtId="0">
      <sharedItems containsBlank="1" containsMixedTypes="1" containsNumber="1" minValue="0" maxValue="98.000010000000003"/>
    </cacheField>
    <cacheField name="BUENO SUPERIOR" numFmtId="0">
      <sharedItems containsString="0" containsBlank="1" containsNumber="1" minValue="0.98" maxValue="100"/>
    </cacheField>
    <cacheField name="EXCELENTE INFERIOR" numFmtId="0">
      <sharedItems containsBlank="1" containsMixedTypes="1" containsNumber="1" minValue="0.99" maxValue="100"/>
    </cacheField>
    <cacheField name="EXCELENTE SUPERIOR" numFmtId="0">
      <sharedItems containsBlank="1" containsMixedTypes="1" containsNumber="1" containsInteger="1" minValue="0" maxValue="100"/>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uan Carlos Cepeda" refreshedDate="44006.720309722223" createdVersion="6" refreshedVersion="6" minRefreshableVersion="3" recordCount="75" xr:uid="{00000000-000A-0000-FFFF-FFFF62000000}">
  <cacheSource type="worksheet">
    <worksheetSource ref="D4:BH79" sheet="matriz"/>
  </cacheSource>
  <cacheFields count="57">
    <cacheField name="PLAN " numFmtId="0">
      <sharedItems containsBlank="1" count="3">
        <s v="GESTIÓN"/>
        <s v="ACCIÓN"/>
        <m u="1"/>
      </sharedItems>
    </cacheField>
    <cacheField name="NOMBRE_DEL_INDICADOR" numFmtId="0">
      <sharedItems containsBlank="1" count="102">
        <s v="PORCENTAJE DE CUMPLIMIENTO DEL PLAN DE COMUNICACIONES DE LA SECRETARÍA JURÍDICA DISTRITAL"/>
        <s v="PORCENTAJE DE ASIGNACIÓN DE REQUERIMIENTOS A TRAVÉS DEL SDQS"/>
        <s v="PROMEDIO DE DÍAS PARA LA ASIGNACIÓN O TRASLADO DE REQUERIMIENTOS"/>
        <s v="Porcentaje de implementación de los compromisos establecidos en la Política Pública de Servicio a la Ciudadanía"/>
        <s v="PORCENTAJE DE EJECUCIÓN DE LOS RECURSOS DE FUNCIONAMIENTO "/>
        <s v="PORCENTAJE DE AVANCE EN IMPLEMENTACIÓN DEL MODELO DE GESTIÓN DEL TALENTO HUMANO."/>
        <s v="IMPLEMENTACIÓN DEL MODELO DE GESTIÓN DOCUMENTAL DE LA SECRETARÍA JURÍDICA DISTRITAL"/>
        <s v="Porcentaje de implementación de los compromisos establecidos en el Plan Institucional de Archivos-PINAR de la Secretaría Jurídica Distrital"/>
        <s v="Promedio de satisfacción de los servidores respecto de las actividades desarrolladas en el Programa de Bienestar y en el Plan Institucional de Capacitación"/>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Porcentaje de actos administrativos notificados y/o comunicados y/o publicados."/>
        <s v="NUMERO DE SOLICITUDES DE CONTRATACIÓN TRAMITADAS"/>
        <s v="PORCENTAJE DE CONTRATOS ADJUDICADOS"/>
        <s v="Porcentaje de contratos publicados por la Secretaría Jurídica Distrital en las plataformas dispuestas para tal fin"/>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NIVEL DE 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Porcentaje de proyectos de actos administrativos para firma de la alcaldesa mayor con revisión de legalidad"/>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I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PORCENTAJE DE IMPLEMENTACIÓN DEL MODELO DE GESTIÓN JURÍDICA "/>
        <s v="PORCENTAJE DE AVANCE EN LA ESTRATEGIA ORIENTADA A MEJORAR LAS PRÁCTICAS DE GESTIÓN INSTITUCIONAL"/>
        <s v="PORCENTAJE DE AVANCE EN EL DISEÑO DE ESTRATEGIAS DE POSICIONAMIENTO PROPUESTAS POR LA OAP DE LA SJD"/>
        <s v="Número de jornadas de conocimiento realizadas en el marco del fortalecimiento de proceso de Planeación y mejora continua"/>
        <s v="Porcentaje de avance en el cumplimiento de la estrategia para mejorar las prácticas de gestión institucional en el Proceso de Planeación y Mejora Continua."/>
        <s v="Porcentaje de asesorías brindadas a las dependencias de la Secretaría Jurídica Distrital, en temas liderados por la Oficina Asesora de Planeación"/>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ENTIDAD"/>
        <s v="PORCENTAJE DE AVANCE EN LA IMPLEMENTACIÓN DE LA POLÍTICA DE SEGURIDAD DIGITAL EN LA ENTIDAD."/>
        <s v="Porcentaje de avance en la actualización de la Política de Seguridad Digital"/>
        <s v="PORCENTAJE DE AVANCE E LA IMPLEMENTACIÓN DE LA POLÍTICA DE GOBIERNO DIGITAL EN LA SJD"/>
        <s v="Porcentaje de avance en la actualización de la Politica de Gobierno Digital en la Entida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s v="PORCENTAJE DE INTEGRACIÓN DEL PLAN ESTRATEGICO DEL TALENTO HUMANO"/>
        <s v=" CALIDAD DE VIDA DE LOS SERVIDORES DE TELETRABAJO"/>
        <m u="1"/>
        <s v="Avance en la generación_x000a_de proyectos de actos_x000a_administrativos y otros_x000a_documentos para firma del_x000a_Alcalde Mayor y/o la_x000a_Secretaría Jurídica Distrit" u="1"/>
        <s v="INCORPORACIÓN DE LA NORMATIVIDAD A REGIMEN LEGAL" u="1"/>
        <s v="PROCESOS ADMINISTRATIVOS SANCIONATORIOS TERMINADOS" u="1"/>
        <s v="% de avance en la construcción del plan estrategico del Talento Humano" u="1"/>
        <s v="AVANCE EN EL FORTALECMIENTO DE UN CANAL  DE COMUNICACIÓN QUE OPTIMICE LA ATENCIÓN A LA CIUDADANÍA" u="1"/>
        <s v="Porcentaje de satisfacción en la prestación del servicio" u="1"/>
        <s v="NUMERO DE SEGUIMIENTOS AL PLAN DE MEJORAMIENTO." u="1"/>
        <s v="REQUERIMIENTOS JURÍDICOS GESTIONADOS EN LOS TIEMPOS ESTABLECIDOS." u="1"/>
        <s v="ENTIDADES DISTRITALES CON SEGUIMIENTO A LA INFORMACIÓN REGISTRADA EN SIPROJ" u="1"/>
        <s v="Número de contratos adjudicados" u="1"/>
        <s v="MODELO DE GERENCIA JURÍDICA " u="1"/>
        <s v="PERCEPCIÓN FAVORABLE POR PARTE DE LOS USUARIOS SOBRE LA COORDINACIÓN JURÍDICA DEL DISTRITO CAPITAL" u="1"/>
        <s v="PORCENTAJE DE DISPONIBILIDAD DE LOS SERVICIOS TECNOLÓGICOS DE LA SJD" u="1"/>
        <s v="AVANCE EN LA IMPLEMENTACIÓN DE LA ARQUITECTURA EMPRESARIAL TIC EN LA SJD" u="1"/>
        <s v="PORCENTAJE SERVICIOS ADMINISTRATIVOS GESTIONADOS" u="1"/>
        <s v="AVANCE EN LA GENERACIÓN DE PROYECTOS DE ACTOS ADMINISTRATIVOS Y OTROS DOCUMENTOS PARA FIRMA DEL ALCALDE MAYOR Y/O LA SECRETARÍA JURÍDICA DISTRITAL" u="1"/>
        <s v="Porcentaje de requerimientos gestionados en la Secretaría Jurídica Distrital a través de los canales de atención dispuestos." u="1"/>
        <s v="AVANCE EN LA PROPUESTA DE MEJORA CONTINUA DE LA DIRECCIÓN DE GESTIÓN CORPORATIVA ELABORADA" u="1"/>
        <s v="Porcentaje de cumplimiento de las gestiones enmarcadas en asesorías,ejecución y seguimiento" u="1"/>
        <s v="PORCENTAJE DE AVANCE EN EL  IMPLEMENTACIÓN  DE LA INFRAESTRUCTURA TECNOLÓGICA QUE SOPORTA LOS SISTEMAS DE INFORMACIÓN JURÍDICOS" u="1"/>
        <s v="PORCENTAJE DE QUEJAS DISCIPLINARIAS RADICADAS EN LA DIRECCIÓN DISTRITAL DE ASUNTOS DISCIPLINARIOS " u="1"/>
        <s v="ÉXITO PROCESAL EN EL DISTRITO CAPITAL" u="1"/>
        <s v="PORCENTAJ DE INTEGRACIÓN DEL PLAN ESTRATEGICO DEL TALENTO HUMANO" u="1"/>
        <s v="Número de sesiones realizadas para la fortalecer la gestión del conocimiento." u="1"/>
        <s v="Promedio de días para la_x000a_asignación o traslado de_x000a_requerimientos" u="1"/>
        <s v="ENTREGA DEL COMPENDIO DE DOCTRINA JURÍDICA" u="1"/>
        <s v="PROCESOS JUDICIALES Y EXTRAJUDICIALES DE LA D.D.D.J. REPRESENTADOS JURÍDICAMENTE" u="1"/>
      </sharedItems>
    </cacheField>
    <cacheField name="OBJETIVO" numFmtId="0">
      <sharedItems containsBlank="1"/>
    </cacheField>
    <cacheField name="IMPERATIVO" numFmtId="0">
      <sharedItems/>
    </cacheField>
    <cacheField name="PROCESO" numFmtId="0">
      <sharedItems/>
    </cacheField>
    <cacheField name="DEPENDENCIA" numFmtId="0">
      <sharedItems containsBlank="1" count="14">
        <s v="DESPACHO SECRETARÍA JURÍDICA"/>
        <s v="DIRECCIÓN DE GESTIÓN CORPORATIVA"/>
        <s v="DIRECCIÓN DISTRITAL DE ASUNTOS DISCIPLINARIOS"/>
        <s v="DIRECCIÓN DISTRITAL DE DEFENSA JUDICIAL "/>
        <s v="DIRECCIÓN DISTRITAL DE DOCTRINA Y ASUNTOS NORMATIVOS"/>
        <s v="DIRECCIÓN DISTRITAL DE INSPECCIÓN, VIGILANCIA Y CONTROL "/>
        <s v="DIRECCIÓN DISTRITAL DE POLÍTICA E INFORMÁTICA JURÍDICA"/>
        <s v="OFICINA ASESORA DE PLANEACIÓN"/>
        <s v="OFICINA DE CONTROL INTERNO"/>
        <s v="OFICINA DE TECNOLOGÍAS DE LA INFORMACIÓN Y LAS COMUNICACIONES "/>
        <s v="SUBSECRETARÍA JURÍDICA DISTRITAL"/>
        <m u="1"/>
        <s v="DIRECCIÓN DISTRITAL DE DEFENSA JUDICIAL Y PREVENCIÓN DEL DAÑO ANTIJURÍDICO" u="1"/>
        <s v="DIRECCIÓN DISTRITAL DE INSPECCIÓN, VIGILANCIA Y CONTROL DE PERSONAS JURÍDICAS SIN ÁNIMO DE LUCRO" u="1"/>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32"/>
    </cacheField>
    <cacheField name="Fuente de información línea base" numFmtId="0">
      <sharedItems containsBlank="1"/>
    </cacheField>
    <cacheField name="Anualización" numFmtId="0">
      <sharedItems containsBlank="1" count="5">
        <s v="Constante"/>
        <m/>
        <s v="Creciente"/>
        <s v="Suma"/>
        <s v="Decreciente"/>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3574"/>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minValue="0" maxValue="5990"/>
    </cacheField>
    <cacheField name="EJE 2019" numFmtId="0">
      <sharedItems containsBlank="1" containsMixedTypes="1" containsNumber="1" minValue="0" maxValue="3687"/>
    </cacheField>
    <cacheField name="EJE 2020" numFmtId="0">
      <sharedItems containsBlank="1" containsMixedTypes="1" containsNumber="1" minValue="0" maxValue="12.8"/>
    </cacheField>
    <cacheField name="1er trim" numFmtId="0">
      <sharedItems containsBlank="1" containsMixedTypes="1" containsNumber="1" minValue="0" maxValue="22"/>
    </cacheField>
    <cacheField name="2do trim" numFmtId="0">
      <sharedItems containsBlank="1" containsMixedTypes="1" containsNumber="1" minValue="2.3300000000000001E-2" maxValue="500"/>
    </cacheField>
    <cacheField name="3er trim" numFmtId="0">
      <sharedItems containsBlank="1" containsMixedTypes="1" containsNumber="1" minValue="0" maxValue="500"/>
    </cacheField>
    <cacheField name="4to trim" numFmtId="0">
      <sharedItems containsBlank="1" containsMixedTypes="1" containsNumber="1" minValue="0" maxValue="471"/>
    </cacheField>
    <cacheField name="EJE 1er trim" numFmtId="0">
      <sharedItems containsBlank="1" containsMixedTypes="1" containsNumber="1" minValue="0" maxValue="12.8"/>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ontainsMixedTypes="1" containsNumber="1" containsInteger="1" minValue="2" maxValue="2"/>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1" maxValue="2"/>
    </cacheField>
    <cacheField name="Linea Base" numFmtId="0">
      <sharedItems containsBlank="1"/>
    </cacheField>
    <cacheField name="Fuente de información" numFmtId="0">
      <sharedItems containsBlank="1"/>
    </cacheField>
    <cacheField name="FINALIZADA 1_x000a_CUMPLIDO2_x000a_SUSPENDIDO 3" numFmtId="0">
      <sharedItems containsString="0" containsBlank="1" containsNumber="1" containsInteger="1" minValue="1" maxValu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
  <r>
    <x v="0"/>
    <s v="ACTIVO"/>
    <m/>
    <x v="0"/>
    <x v="0"/>
    <s v="POSICIONAMIENTO COMO ENTE RECTOR"/>
    <x v="0"/>
    <s v="DESPACHO SECRETARÍA JURÍDICA"/>
    <m/>
    <m/>
    <s v="Plan de Gestión"/>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x v="0"/>
    <s v="Trimestral"/>
    <s v="Eficacia"/>
    <s v="Profesional Universitario Grado 18"/>
    <s v="Profesional Universitario Grado 18"/>
    <s v="Asesor (a) Despacho"/>
    <x v="0"/>
    <x v="0"/>
    <x v="0"/>
    <x v="0"/>
    <n v="1"/>
    <x v="0"/>
    <x v="0"/>
    <x v="0"/>
    <x v="0"/>
    <m/>
  </r>
  <r>
    <x v="1"/>
    <s v="INACTIVO"/>
    <m/>
    <x v="0"/>
    <x v="1"/>
    <s v="OPTIMIZACIÓN DE PROCESOS"/>
    <x v="1"/>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x v="0"/>
    <s v="Trimestral"/>
    <s v="Eficiencia"/>
    <s v="Técnico "/>
    <s v="Profesional Especializado"/>
    <s v="Director (a) de Gestión Corporativa"/>
    <x v="0"/>
    <x v="0"/>
    <x v="0"/>
    <x v="1"/>
    <s v="FINALIZADO"/>
    <x v="0"/>
    <x v="0"/>
    <x v="0"/>
    <x v="1"/>
    <s v="FINALIZADO"/>
  </r>
  <r>
    <x v="1"/>
    <s v="ACTIVO"/>
    <m/>
    <x v="0"/>
    <x v="2"/>
    <s v="OPTIMIZACIÓN DE PROCESOS"/>
    <x v="1"/>
    <s v="DIRECCIÓN DE GESTIÓN CORPORATIVA"/>
    <m/>
    <m/>
    <s v="Procesos"/>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x v="0"/>
    <s v="Trimestral"/>
    <s v="Efectividad"/>
    <s v="Técnico "/>
    <s v="Profesional Especializado"/>
    <s v="Director (a) de Gestión Corporativa"/>
    <x v="0"/>
    <x v="1"/>
    <x v="1"/>
    <x v="2"/>
    <n v="1.04"/>
    <x v="0"/>
    <x v="1"/>
    <x v="1"/>
    <x v="2"/>
    <m/>
  </r>
  <r>
    <x v="1"/>
    <s v="ACTIVO"/>
    <m/>
    <x v="0"/>
    <x v="3"/>
    <s v="OPTIMIZACIÓN DE PROCESOS"/>
    <x v="2"/>
    <s v="DIRECCIÓN DE GESTIÓN CORPORATIVA"/>
    <m/>
    <m/>
    <s v="Procesos"/>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x v="1"/>
    <s v="Trimestral"/>
    <s v="Eficacia"/>
    <s v="Profesional Universitario"/>
    <s v="Profesional Especializado"/>
    <s v="Director (a) de Gestión Corporativa"/>
    <x v="0"/>
    <x v="2"/>
    <x v="2"/>
    <x v="3"/>
    <n v="0.9"/>
    <x v="0"/>
    <x v="2"/>
    <x v="2"/>
    <x v="3"/>
    <m/>
  </r>
  <r>
    <x v="1"/>
    <s v="INACTIVO"/>
    <m/>
    <x v="0"/>
    <x v="4"/>
    <s v="POSICIONAMIENTO COMO ENTE RECTOR"/>
    <x v="3"/>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x v="1"/>
    <s v="Trimestral"/>
    <s v="Eficacia"/>
    <m/>
    <m/>
    <m/>
    <x v="0"/>
    <x v="3"/>
    <x v="3"/>
    <x v="4"/>
    <n v="1"/>
    <x v="0"/>
    <x v="3"/>
    <x v="3"/>
    <x v="4"/>
    <m/>
  </r>
  <r>
    <x v="1"/>
    <s v="INACTIVO"/>
    <m/>
    <x v="0"/>
    <x v="5"/>
    <s v="OPTIMIZACIÓN DE PROCESOS"/>
    <x v="4"/>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x v="2"/>
    <s v="Trimestral"/>
    <s v="Eficacia"/>
    <s v="Auxiliar administrativo DGC"/>
    <s v="Profesional Especializado DGC"/>
    <s v="Director (a) de Gestión Corporativa"/>
    <x v="0"/>
    <x v="4"/>
    <x v="4"/>
    <x v="5"/>
    <n v="0"/>
    <x v="0"/>
    <x v="4"/>
    <x v="4"/>
    <x v="5"/>
    <s v="ARMONIZADO"/>
  </r>
  <r>
    <x v="1"/>
    <s v="INACTIVO"/>
    <m/>
    <x v="0"/>
    <x v="5"/>
    <s v="OPTIMIZACIÓN DE PROCESOS"/>
    <x v="4"/>
    <s v="DIRECCIÓN DE GESTIÓN CORPORATIVA"/>
    <m/>
    <m/>
    <s v="Procesos"/>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x v="0"/>
    <s v="Trimestral"/>
    <s v="Eficacia"/>
    <m/>
    <s v="Profesional Especializado DGC"/>
    <s v="Director (a) de Gestión Corporativa"/>
    <x v="0"/>
    <x v="1"/>
    <x v="1"/>
    <x v="0"/>
    <n v="1"/>
    <x v="0"/>
    <x v="1"/>
    <x v="1"/>
    <x v="2"/>
    <m/>
  </r>
  <r>
    <x v="1"/>
    <s v="ACTIVO"/>
    <m/>
    <x v="0"/>
    <x v="6"/>
    <s v="OPTIMIZACIÓN DE PROCESOS"/>
    <x v="3"/>
    <s v="DIRECCIÓN DE GESTIÓN CORPORATIVA"/>
    <m/>
    <m/>
    <s v="Procesos"/>
    <m/>
    <s v="Sumatoria de las evaluaciones con calificación igual o superior a 3 / total de  evaluaciones aplicadas_x000a_Unidad de medida; nivel de percepción"/>
    <s v="% Percepción "/>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x v="0"/>
    <s v="Semestral"/>
    <s v="Efectividad"/>
    <m/>
    <s v="Profesional Especializado"/>
    <s v="Director (a) de Gestión Corporativa"/>
    <x v="0"/>
    <x v="1"/>
    <x v="1"/>
    <x v="4"/>
    <n v="0.9"/>
    <x v="0"/>
    <x v="1"/>
    <x v="1"/>
    <x v="4"/>
    <m/>
  </r>
  <r>
    <x v="1"/>
    <s v="INACTIVO"/>
    <m/>
    <x v="0"/>
    <x v="7"/>
    <s v="OPTIMIZACIÓN DE PROCESOS"/>
    <x v="3"/>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x v="0"/>
    <s v="Semestral"/>
    <s v="Efectividad"/>
    <s v="Técnico DGC"/>
    <s v="Profesional Especializado"/>
    <s v="Director (a) de Gestión Corporativa"/>
    <x v="0"/>
    <x v="2"/>
    <x v="5"/>
    <x v="6"/>
    <n v="0.93"/>
    <x v="0"/>
    <x v="5"/>
    <x v="5"/>
    <x v="6"/>
    <m/>
  </r>
  <r>
    <x v="1"/>
    <s v="ACTIVO"/>
    <m/>
    <x v="0"/>
    <x v="8"/>
    <s v="OPTIMIZACIÓN DE PROCESOS"/>
    <x v="5"/>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x v="0"/>
    <s v="Trimestral"/>
    <s v="Eficacia"/>
    <s v="Auxiliar administrativo de la DGC"/>
    <s v="Profesional Especializado"/>
    <s v="Director (a) de Gestión Corporativa"/>
    <x v="0"/>
    <x v="0"/>
    <x v="0"/>
    <x v="0"/>
    <n v="1"/>
    <x v="0"/>
    <x v="0"/>
    <x v="0"/>
    <x v="7"/>
    <m/>
  </r>
  <r>
    <x v="1"/>
    <s v="INACTIVO"/>
    <m/>
    <x v="0"/>
    <x v="9"/>
    <s v="OPTIMIZACIÓN DE PROCESOS"/>
    <x v="6"/>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x v="0"/>
    <s v="Trimestral"/>
    <s v="Eficacia"/>
    <s v="Auxiliar / Secretaria"/>
    <s v="Profesional Especializado"/>
    <s v="Director (a) de Gestión Corporativa"/>
    <x v="0"/>
    <x v="0"/>
    <x v="0"/>
    <x v="0"/>
    <n v="1"/>
    <x v="0"/>
    <x v="0"/>
    <x v="0"/>
    <x v="4"/>
    <m/>
  </r>
  <r>
    <x v="1"/>
    <s v="ACTIVO"/>
    <m/>
    <x v="0"/>
    <x v="10"/>
    <s v="OPTIMIZACIÓN DE PROCESOS"/>
    <x v="6"/>
    <s v="DIRECCIÓN DE GESTIÓN CORPORATIVA"/>
    <m/>
    <m/>
    <s v="Procesos"/>
    <m/>
    <m/>
    <m/>
    <m/>
    <m/>
    <m/>
    <m/>
    <m/>
    <m/>
    <m/>
    <m/>
    <x v="0"/>
    <s v="Trimestral"/>
    <s v="Eficacia"/>
    <s v="Auxiliar / Secretaria"/>
    <s v="Profesional Especializado"/>
    <s v="Director (a) de Gestión Corporativa"/>
    <x v="0"/>
    <x v="1"/>
    <x v="1"/>
    <x v="7"/>
    <n v="0"/>
    <x v="0"/>
    <x v="1"/>
    <x v="1"/>
    <x v="4"/>
    <m/>
  </r>
  <r>
    <x v="1"/>
    <s v="ACTIVO"/>
    <m/>
    <x v="0"/>
    <x v="11"/>
    <s v="OPTIMIZACIÓN DE PROCESOS"/>
    <x v="7"/>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x v="0"/>
    <s v="Trimestral"/>
    <s v="Eficacia"/>
    <s v="Auxiliar / Secretaria"/>
    <s v="Profesional Especializado"/>
    <s v="Director (a) de Gestión Corporativa"/>
    <x v="0"/>
    <x v="0"/>
    <x v="0"/>
    <x v="0"/>
    <n v="1"/>
    <x v="0"/>
    <x v="0"/>
    <x v="0"/>
    <x v="5"/>
    <s v="ARMONIZADO"/>
  </r>
  <r>
    <x v="1"/>
    <s v="ACTIVO"/>
    <m/>
    <x v="0"/>
    <x v="12"/>
    <s v="OPTIMIZACIÓN DE PROCESOS"/>
    <x v="7"/>
    <s v="DIRECCIÓN DE GESTIÓN CORPORATIVA"/>
    <m/>
    <m/>
    <s v="Procesos"/>
    <m/>
    <m/>
    <m/>
    <m/>
    <m/>
    <m/>
    <m/>
    <m/>
    <m/>
    <s v="nd"/>
    <s v="nd"/>
    <x v="1"/>
    <s v="Trimestral"/>
    <s v="Eficacia"/>
    <m/>
    <s v="Profesional Especializado"/>
    <s v="Director (a) de Gestión Corporativa"/>
    <x v="0"/>
    <x v="1"/>
    <x v="1"/>
    <x v="0"/>
    <n v="1"/>
    <x v="0"/>
    <x v="1"/>
    <x v="1"/>
    <x v="8"/>
    <m/>
  </r>
  <r>
    <x v="1"/>
    <s v="ACTIVO"/>
    <m/>
    <x v="1"/>
    <x v="13"/>
    <s v="OPTIMIZACIÓN DE PROCESOS"/>
    <x v="4"/>
    <s v="DIRECCIÓN DE GESTIÓN CORPORATIVA"/>
    <s v="Proceso"/>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x v="1"/>
    <s v="Trimestral"/>
    <s v="Eficacia"/>
    <s v="Contratista"/>
    <s v="Contratista"/>
    <s v="Director (a) de Gestión Corporativa"/>
    <x v="0"/>
    <x v="1"/>
    <x v="6"/>
    <x v="8"/>
    <n v="1"/>
    <x v="0"/>
    <x v="1"/>
    <x v="6"/>
    <x v="9"/>
    <m/>
  </r>
  <r>
    <x v="1"/>
    <s v="ACTIVO"/>
    <m/>
    <x v="1"/>
    <x v="14"/>
    <s v="OPTIMIZACIÓN DE PROCESOS"/>
    <x v="8"/>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x v="2"/>
    <s v="Trimestral"/>
    <s v="Eficacia"/>
    <m/>
    <m/>
    <m/>
    <x v="0"/>
    <x v="1"/>
    <x v="0"/>
    <x v="0"/>
    <n v="1"/>
    <x v="0"/>
    <x v="1"/>
    <x v="0"/>
    <x v="4"/>
    <m/>
  </r>
  <r>
    <x v="2"/>
    <s v="ACTIVO"/>
    <m/>
    <x v="1"/>
    <x v="15"/>
    <s v="RESPALDO JURÍDICO QUE GENERA CONFIANZA. "/>
    <x v="9"/>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x v="2"/>
    <s v="Trimestral"/>
    <s v="Eficacia"/>
    <s v="Profesional universitario grado15"/>
    <s v="Profesional universitario grado15 "/>
    <s v="Director (a) Distrital de Asuntos Disciplinarios"/>
    <x v="1"/>
    <x v="5"/>
    <x v="7"/>
    <x v="9"/>
    <n v="2"/>
    <x v="1"/>
    <x v="6"/>
    <x v="7"/>
    <x v="4"/>
    <m/>
  </r>
  <r>
    <x v="2"/>
    <s v="ACTIVO"/>
    <m/>
    <x v="1"/>
    <x v="16"/>
    <s v="POSICIONAMIENTO COMO ENTE RECTOR"/>
    <x v="9"/>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x v="2"/>
    <s v="Trimestral"/>
    <s v="Eficacia"/>
    <s v="Profesional universitario grado15"/>
    <s v="Profesional universitario grado15"/>
    <s v="Director (a) Distrital de Asuntos Disciplinarios"/>
    <x v="1"/>
    <x v="6"/>
    <x v="8"/>
    <x v="10"/>
    <n v="2000"/>
    <x v="1"/>
    <x v="7"/>
    <x v="8"/>
    <x v="10"/>
    <m/>
  </r>
  <r>
    <x v="2"/>
    <s v="ACTIVO"/>
    <m/>
    <x v="1"/>
    <x v="17"/>
    <s v="POSICIONAMIENTO COMO ENTE RECTOR"/>
    <x v="9"/>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x v="2"/>
    <s v="Trimestral"/>
    <s v="Eficacia"/>
    <s v="Profesional universitario grado15"/>
    <s v="Profesional universitario grado15"/>
    <s v="Director (a) Distrital de Asuntos Disciplinarios"/>
    <x v="2"/>
    <x v="0"/>
    <x v="7"/>
    <x v="0"/>
    <n v="0"/>
    <x v="2"/>
    <x v="0"/>
    <x v="7"/>
    <x v="11"/>
    <m/>
  </r>
  <r>
    <x v="2"/>
    <s v="ACTIVO"/>
    <m/>
    <x v="0"/>
    <x v="18"/>
    <s v="OPTIMIZACIÓN DE PROCESOS"/>
    <x v="9"/>
    <s v="DIRECCIÓN DISTRITAL DE ASUNTOS DISCIPLINARIOS"/>
    <s v="Plan de Gestión"/>
    <m/>
    <m/>
    <m/>
    <s v="Porcentaje de avance en la implementación de la herramienta de seguimiento y control a conductas con mayor incidencia disiciplinaria"/>
    <s v="Herramienta de seguimiento y control"/>
    <m/>
    <m/>
    <m/>
    <m/>
    <m/>
    <m/>
    <m/>
    <m/>
    <x v="2"/>
    <s v="Trimestral"/>
    <s v="Eficacia"/>
    <s v="Profesional universitario grado15"/>
    <s v="Profesional universitario grado15"/>
    <s v="Director (a) Distrital de Asuntos Disciplinarios"/>
    <x v="0"/>
    <x v="7"/>
    <x v="4"/>
    <x v="11"/>
    <m/>
    <x v="0"/>
    <x v="8"/>
    <x v="9"/>
    <x v="12"/>
    <s v="CUMPLIDO"/>
  </r>
  <r>
    <x v="2"/>
    <s v="ACTIVO"/>
    <m/>
    <x v="0"/>
    <x v="19"/>
    <s v="OPTIMIZACIÓN DE PROCESOS"/>
    <x v="10"/>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x v="0"/>
    <m/>
    <m/>
    <m/>
    <m/>
    <m/>
    <x v="3"/>
    <x v="1"/>
    <x v="1"/>
    <x v="0"/>
    <n v="1"/>
    <x v="0"/>
    <x v="1"/>
    <x v="1"/>
    <x v="2"/>
    <n v="1"/>
  </r>
  <r>
    <x v="2"/>
    <s v="ACTIVO"/>
    <m/>
    <x v="0"/>
    <x v="20"/>
    <s v="OPTIMIZACIÓN DE PROCESOS"/>
    <x v="10"/>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x v="0"/>
    <m/>
    <m/>
    <m/>
    <m/>
    <m/>
    <x v="3"/>
    <x v="8"/>
    <x v="0"/>
    <x v="0"/>
    <n v="1"/>
    <x v="3"/>
    <x v="9"/>
    <x v="0"/>
    <x v="5"/>
    <s v="ARMONIZADO"/>
  </r>
  <r>
    <x v="2"/>
    <s v="INACTIVO"/>
    <m/>
    <x v="0"/>
    <x v="21"/>
    <s v="OPTIMIZACIÓN DE PROCESOS"/>
    <x v="9"/>
    <s v="DIRECCIÓN DISTRITAL DE ASUNTOS DISCIPLINARIOS"/>
    <s v="Plan de Gestión"/>
    <s v="Procesos"/>
    <m/>
    <m/>
    <s v="Porcentaje de avance en la metodología de verificación de la impelementación y actualización del SID"/>
    <s v="Metodología de verificación"/>
    <m/>
    <m/>
    <m/>
    <m/>
    <m/>
    <m/>
    <m/>
    <m/>
    <x v="2"/>
    <s v="Trimestral"/>
    <s v="Eficacia"/>
    <m/>
    <m/>
    <m/>
    <x v="0"/>
    <x v="9"/>
    <x v="9"/>
    <x v="11"/>
    <m/>
    <x v="0"/>
    <x v="10"/>
    <x v="10"/>
    <x v="4"/>
    <m/>
  </r>
  <r>
    <x v="3"/>
    <s v="ACTIVO"/>
    <m/>
    <x v="0"/>
    <x v="22"/>
    <s v="POSICIONAMIENTO COMO ENTE RECTOR"/>
    <x v="11"/>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x v="0"/>
    <s v="Trimestral"/>
    <s v="Eficacia"/>
    <s v="Profesional Universitario Grado 1"/>
    <s v="Profesional Universitario Grado 1"/>
    <s v="Director(a) Distirtal de Defensa Judicial y Prevención del Daño Antijurídico  "/>
    <x v="0"/>
    <x v="0"/>
    <x v="0"/>
    <x v="0"/>
    <n v="1"/>
    <x v="0"/>
    <x v="0"/>
    <x v="0"/>
    <x v="4"/>
    <m/>
  </r>
  <r>
    <x v="3"/>
    <s v="ACTIVO"/>
    <m/>
    <x v="1"/>
    <x v="23"/>
    <s v="RESPALDO JURÍDICO QUE GENERA CONFIANZA. "/>
    <x v="11"/>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x v="0"/>
    <s v="Trimestral"/>
    <s v="Eficiencia"/>
    <s v="Profesional Universitario Grado 1"/>
    <s v="Profesional Universitario Grado 1"/>
    <s v="Director(a) Distirtal de Defensa Judicial y Prevención del Daño Antijurídico  "/>
    <x v="4"/>
    <x v="10"/>
    <x v="10"/>
    <x v="12"/>
    <n v="0.82"/>
    <x v="4"/>
    <x v="11"/>
    <x v="11"/>
    <x v="13"/>
    <m/>
  </r>
  <r>
    <x v="3"/>
    <s v="ACTIVO"/>
    <m/>
    <x v="0"/>
    <x v="24"/>
    <s v="POSICIONAMIENTO COMO ENTE RECTOR"/>
    <x v="11"/>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x v="2"/>
    <s v="Trimestral"/>
    <s v="Eficacia"/>
    <s v="Profesional Universitario Grado 1"/>
    <s v="Profesional Universitario Grado 1"/>
    <s v="Director(a) Distirtal de Defensa Judicial y Prevención del Daño Antijurídico  "/>
    <x v="0"/>
    <x v="5"/>
    <x v="7"/>
    <x v="9"/>
    <n v="2"/>
    <x v="0"/>
    <x v="12"/>
    <x v="7"/>
    <x v="4"/>
    <m/>
  </r>
  <r>
    <x v="3"/>
    <s v="ACTIVO"/>
    <m/>
    <x v="1"/>
    <x v="25"/>
    <s v="POSICIONAMIENTO COMO ENTE RECTOR"/>
    <x v="11"/>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x v="0"/>
    <s v="Trimestral"/>
    <s v="Eficiencia"/>
    <s v="Profesional Universitario Grado 1"/>
    <s v="Profesional Universitario Grado 1"/>
    <s v="Director(a) Distirtal de Defensa Judicial y Prevención del Daño Antijurídico  "/>
    <x v="4"/>
    <x v="10"/>
    <x v="10"/>
    <x v="12"/>
    <n v="0.82"/>
    <x v="5"/>
    <x v="13"/>
    <x v="12"/>
    <x v="14"/>
    <m/>
  </r>
  <r>
    <x v="3"/>
    <s v="ACTIVO"/>
    <m/>
    <x v="0"/>
    <x v="26"/>
    <s v="POSICIONAMIENTO COMO ENTE RECTOR"/>
    <x v="11"/>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x v="0"/>
    <s v="Trimestral"/>
    <s v="Eficacia"/>
    <s v="Profesional Universitario Grado 1"/>
    <s v="Profesional Universitario Grado 1"/>
    <s v="Director(a) Distirtal de Defensa Judicial y Prevención del Daño Antijurídico  "/>
    <x v="0"/>
    <x v="0"/>
    <x v="0"/>
    <x v="0"/>
    <n v="1"/>
    <x v="0"/>
    <x v="0"/>
    <x v="0"/>
    <x v="4"/>
    <m/>
  </r>
  <r>
    <x v="4"/>
    <s v="ACTIVO"/>
    <m/>
    <x v="1"/>
    <x v="27"/>
    <s v="OPTIMIZACIÓN DE PROCESOS"/>
    <x v="12"/>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x v="3"/>
    <s v="Trimestral"/>
    <s v="Eficiencia"/>
    <s v="Secretaria de la DDDAN"/>
    <s v="Contratista de la DDDAN"/>
    <s v="Director(a) de la DDDAN"/>
    <x v="5"/>
    <x v="11"/>
    <x v="11"/>
    <x v="13"/>
    <n v="22"/>
    <x v="6"/>
    <x v="14"/>
    <x v="13"/>
    <x v="0"/>
    <m/>
  </r>
  <r>
    <x v="4"/>
    <s v="ACTIVO"/>
    <m/>
    <x v="0"/>
    <x v="28"/>
    <s v="OPTIMIZACIÓN DE PROCESOS"/>
    <x v="12"/>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x v="2"/>
    <m/>
    <m/>
    <m/>
    <m/>
    <m/>
    <x v="0"/>
    <x v="0"/>
    <x v="12"/>
    <x v="11"/>
    <m/>
    <x v="0"/>
    <x v="0"/>
    <x v="14"/>
    <x v="12"/>
    <s v="CUMPLIDO"/>
  </r>
  <r>
    <x v="4"/>
    <s v="ACTIVO"/>
    <m/>
    <x v="0"/>
    <x v="29"/>
    <s v="OPTIMIZACIÓN DE PROCESOS"/>
    <x v="12"/>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x v="2"/>
    <m/>
    <m/>
    <m/>
    <m/>
    <m/>
    <x v="0"/>
    <x v="7"/>
    <x v="4"/>
    <x v="11"/>
    <m/>
    <x v="0"/>
    <x v="8"/>
    <x v="0"/>
    <x v="4"/>
    <m/>
  </r>
  <r>
    <x v="4"/>
    <s v="ACTIVO"/>
    <m/>
    <x v="0"/>
    <x v="30"/>
    <s v="OPTIMIZACIÓN DE PROCESOS"/>
    <x v="12"/>
    <s v="DIRECCIÓN DISTRITAL DE DOCTRINA Y ASUNTOS NORMATIVOS"/>
    <s v="Plan de Gestión"/>
    <m/>
    <m/>
    <m/>
    <m/>
    <m/>
    <m/>
    <s v="Por definir"/>
    <s v="Por definir"/>
    <s v="Por definir"/>
    <s v="Por definir"/>
    <s v="Por definir"/>
    <s v="Por definir"/>
    <s v="Por definir"/>
    <x v="2"/>
    <m/>
    <m/>
    <m/>
    <m/>
    <m/>
    <x v="0"/>
    <x v="1"/>
    <x v="1"/>
    <x v="0"/>
    <m/>
    <x v="0"/>
    <x v="1"/>
    <x v="1"/>
    <x v="0"/>
    <m/>
  </r>
  <r>
    <x v="4"/>
    <s v="ACTIVO"/>
    <m/>
    <x v="0"/>
    <x v="31"/>
    <s v="OPTIMIZACIÓN DE PROCESOS"/>
    <x v="12"/>
    <s v="DIRECCIÓN DISTRITAL DE DOCTRINA Y ASUNTOS NORMATIVOS"/>
    <s v="Plan de Gestión"/>
    <m/>
    <m/>
    <m/>
    <m/>
    <m/>
    <m/>
    <s v="Por definir"/>
    <s v="Por definir"/>
    <s v="Por definir"/>
    <s v="Por definir"/>
    <s v="Por definir"/>
    <s v="Por definir"/>
    <s v="Por definir"/>
    <x v="2"/>
    <m/>
    <m/>
    <m/>
    <m/>
    <m/>
    <x v="0"/>
    <x v="1"/>
    <x v="0"/>
    <x v="11"/>
    <m/>
    <x v="0"/>
    <x v="1"/>
    <x v="0"/>
    <x v="12"/>
    <s v="CUMPLIDO"/>
  </r>
  <r>
    <x v="5"/>
    <s v="ACTIVO"/>
    <m/>
    <x v="1"/>
    <x v="32"/>
    <s v="RESPALDO JURÍDICO QUE GENERA CONFIANZA. "/>
    <x v="1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x v="2"/>
    <s v="Mensual"/>
    <s v="Eficacia"/>
    <s v="Profesional Universitario Grado 18/ Contratista"/>
    <s v="Profesional Universitario Grado 18/ Contratista"/>
    <s v="Director(a) Distirtal de Inspección Vigilancia y Control de PJ Sin Ánimo de Lucro"/>
    <x v="6"/>
    <x v="12"/>
    <x v="13"/>
    <x v="14"/>
    <n v="400"/>
    <x v="7"/>
    <x v="15"/>
    <x v="15"/>
    <x v="4"/>
    <m/>
  </r>
  <r>
    <x v="5"/>
    <s v="ACTIVO"/>
    <m/>
    <x v="1"/>
    <x v="33"/>
    <s v="POSICIONAMIENTO COMO ENTE RECTOR"/>
    <x v="1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x v="1"/>
    <s v="Semestral"/>
    <s v="Eficacia"/>
    <s v="Profesional Universitario Grado 18 / Contratista"/>
    <s v="Profesional Universitario Grado 18 / Contratista"/>
    <s v="Director(a) Distirtal de Inspección Vigilancia y Control de PJ Sin Ánimo de Lucro"/>
    <x v="7"/>
    <x v="13"/>
    <x v="14"/>
    <x v="15"/>
    <n v="0.87"/>
    <x v="8"/>
    <x v="16"/>
    <x v="16"/>
    <x v="15"/>
    <m/>
  </r>
  <r>
    <x v="5"/>
    <s v="ACTIVO"/>
    <m/>
    <x v="0"/>
    <x v="34"/>
    <s v="POSICIONAMIENTO COMO ENTE RECTOR"/>
    <x v="1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x v="1"/>
    <s v="Trimestral"/>
    <s v="Eficacia"/>
    <m/>
    <m/>
    <m/>
    <x v="0"/>
    <x v="14"/>
    <x v="15"/>
    <x v="0"/>
    <m/>
    <x v="0"/>
    <x v="17"/>
    <x v="10"/>
    <x v="2"/>
    <m/>
  </r>
  <r>
    <x v="5"/>
    <s v="INACTIVO"/>
    <m/>
    <x v="0"/>
    <x v="35"/>
    <s v="RESPALDO JURÍDICO QUE GENERA CONFIANZA. "/>
    <x v="13"/>
    <s v="DIRECCIÓN DISTRITAL DE INSPECCIÓN, VIGILANCIA Y CONTROL DE PERSONAS JURÍDICAS SIN ÁNIMO DE LUCRO"/>
    <s v="Plan de Gestión"/>
    <m/>
    <m/>
    <m/>
    <s v="Porcentaje de avance en el fortalecmiento de un canal  de comunicaciónque optimice la atención a la ciudadanía"/>
    <m/>
    <m/>
    <m/>
    <m/>
    <m/>
    <m/>
    <m/>
    <m/>
    <m/>
    <x v="2"/>
    <s v="Trimestral"/>
    <s v="Eficacia"/>
    <m/>
    <m/>
    <m/>
    <x v="0"/>
    <x v="0"/>
    <x v="12"/>
    <x v="16"/>
    <s v="CUMPLIDO"/>
    <x v="0"/>
    <x v="0"/>
    <x v="14"/>
    <x v="12"/>
    <s v="CUMPLIDO"/>
  </r>
  <r>
    <x v="5"/>
    <s v="INACTIVO"/>
    <m/>
    <x v="0"/>
    <x v="36"/>
    <s v="MODERNIZACIÓN DE SISTEMAS DE INFORMACIÓN. "/>
    <x v="13"/>
    <s v="DIRECCIÓN DISTRITAL DE INSPECCIÓN, VIGILANCIA Y CONTROL DE PERSONAS JURÍDICAS SIN ÁNIMO DE LUCRO"/>
    <s v="Plan de Gestión"/>
    <m/>
    <m/>
    <m/>
    <s v="Porcentaje de avance de la estrategia para la optimización del SIPEJ"/>
    <m/>
    <m/>
    <m/>
    <m/>
    <m/>
    <m/>
    <m/>
    <m/>
    <m/>
    <x v="2"/>
    <s v="Trimestral"/>
    <s v="Eficacia"/>
    <m/>
    <m/>
    <m/>
    <x v="0"/>
    <x v="0"/>
    <x v="12"/>
    <x v="16"/>
    <s v="CUMPLIDO"/>
    <x v="9"/>
    <x v="18"/>
    <x v="14"/>
    <x v="12"/>
    <s v="CUMPLIDO"/>
  </r>
  <r>
    <x v="5"/>
    <s v="INACTIVO"/>
    <m/>
    <x v="0"/>
    <x v="37"/>
    <s v="OPTIMIZACIÓN DE PROCESOS"/>
    <x v="13"/>
    <s v="DIRECCIÓN DISTRITAL DE INSPECCIÓN, VIGILANCIA Y CONTROL DE PERSONAS JURÍDICAS SIN ÁNIMO DE LUCRO"/>
    <s v="Plan de Gestión"/>
    <m/>
    <m/>
    <m/>
    <s v="Procentaje de procesos administrativos sancionatorios terminados"/>
    <m/>
    <s v="pendiente"/>
    <m/>
    <m/>
    <m/>
    <m/>
    <m/>
    <m/>
    <m/>
    <x v="0"/>
    <s v="Trimestral"/>
    <s v="Eficacia"/>
    <m/>
    <m/>
    <m/>
    <x v="0"/>
    <x v="15"/>
    <x v="16"/>
    <x v="8"/>
    <n v="0.8"/>
    <x v="0"/>
    <x v="5"/>
    <x v="17"/>
    <x v="4"/>
    <m/>
  </r>
  <r>
    <x v="6"/>
    <s v="ACTIVO"/>
    <m/>
    <x v="1"/>
    <x v="38"/>
    <s v="POSICIONAMIENTO COMO ENTE RECTOR"/>
    <x v="14"/>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x v="2"/>
    <s v="Trimestral"/>
    <s v="Eficacia"/>
    <s v="Profesional Universitario Grado 1"/>
    <s v="Profesional Universitario Grado 2"/>
    <s v="Director(a) Distirtal de Política e Informática Jurídica "/>
    <x v="8"/>
    <x v="16"/>
    <x v="17"/>
    <x v="17"/>
    <n v="1"/>
    <x v="10"/>
    <x v="19"/>
    <x v="18"/>
    <x v="4"/>
    <m/>
  </r>
  <r>
    <x v="6"/>
    <s v="ACTIVO"/>
    <m/>
    <x v="1"/>
    <x v="39"/>
    <s v="POSICIONAMIENTO COMO ENTE RECTOR"/>
    <x v="14"/>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x v="2"/>
    <s v="Trimestral"/>
    <s v="Eficacia"/>
    <s v="Profesional Universitario Grado 1"/>
    <s v="Profesional Universitario Grado 1"/>
    <s v="Director(a) Distirtal de Política e Informática Jurídica "/>
    <x v="9"/>
    <x v="17"/>
    <x v="18"/>
    <x v="18"/>
    <n v="5"/>
    <x v="11"/>
    <x v="20"/>
    <x v="19"/>
    <x v="4"/>
    <m/>
  </r>
  <r>
    <x v="6"/>
    <s v="INACTIVO"/>
    <m/>
    <x v="0"/>
    <x v="40"/>
    <s v="MODERNIZACIÓN DE SISTEMAS DE INFORMACIÓN. "/>
    <x v="14"/>
    <s v="DIRECCIÓN DISTRITAL DE POLÍTICA E INFORMÁTICA JURÍDICA"/>
    <s v="Plan de Gestión"/>
    <m/>
    <m/>
    <m/>
    <m/>
    <m/>
    <m/>
    <m/>
    <m/>
    <m/>
    <m/>
    <m/>
    <m/>
    <m/>
    <x v="2"/>
    <s v="Trimestral"/>
    <s v="Eficacia"/>
    <m/>
    <m/>
    <m/>
    <x v="0"/>
    <x v="0"/>
    <x v="19"/>
    <x v="7"/>
    <n v="0"/>
    <x v="0"/>
    <x v="0"/>
    <x v="14"/>
    <x v="12"/>
    <s v="CUMPLIDO"/>
  </r>
  <r>
    <x v="6"/>
    <s v="ACTIVO"/>
    <m/>
    <x v="0"/>
    <x v="41"/>
    <s v="RESPALDO JURÍDICO QUE GENERA CONFIANZA. "/>
    <x v="14"/>
    <s v="DIRECCIÓN DISTRITAL DE POLÍTICA E INFORMÁTICA JURÍDICA"/>
    <s v="Plan de Gestión"/>
    <m/>
    <m/>
    <m/>
    <m/>
    <m/>
    <m/>
    <m/>
    <m/>
    <m/>
    <m/>
    <m/>
    <m/>
    <m/>
    <x v="0"/>
    <s v="Trimestral"/>
    <s v="Eficacia"/>
    <m/>
    <m/>
    <m/>
    <x v="0"/>
    <x v="0"/>
    <x v="0"/>
    <x v="0"/>
    <n v="1"/>
    <x v="0"/>
    <x v="0"/>
    <x v="0"/>
    <x v="2"/>
    <m/>
  </r>
  <r>
    <x v="6"/>
    <s v="ACTIVO"/>
    <m/>
    <x v="0"/>
    <x v="42"/>
    <s v="POSICIONAMIENTO COMO ENTE RECTOR"/>
    <x v="14"/>
    <s v="DIRECCIÓN DISTRITAL DE POLÍTICA E INFORMÁTICA JURÍDICA"/>
    <s v="Plan de Gestión"/>
    <m/>
    <m/>
    <m/>
    <m/>
    <m/>
    <m/>
    <m/>
    <m/>
    <m/>
    <m/>
    <m/>
    <m/>
    <m/>
    <x v="2"/>
    <s v="Trimestral"/>
    <s v="Eficacia"/>
    <m/>
    <m/>
    <m/>
    <x v="0"/>
    <x v="18"/>
    <x v="20"/>
    <x v="19"/>
    <n v="8"/>
    <x v="0"/>
    <x v="21"/>
    <x v="20"/>
    <x v="4"/>
    <m/>
  </r>
  <r>
    <x v="6"/>
    <s v="ACTIVO"/>
    <m/>
    <x v="1"/>
    <x v="43"/>
    <s v="POSICIONAMIENTO COMO ENTE RECTOR"/>
    <x v="14"/>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x v="2"/>
    <s v="Trimestral"/>
    <s v="Eficacia"/>
    <s v="Profesional Universitario 1"/>
    <s v="Profesional Universitario 13"/>
    <s v="Director (a) Distrital de Política e Informática"/>
    <x v="0"/>
    <x v="1"/>
    <x v="6"/>
    <x v="20"/>
    <n v="0.2"/>
    <x v="1"/>
    <x v="22"/>
    <x v="21"/>
    <x v="16"/>
    <m/>
  </r>
  <r>
    <x v="7"/>
    <s v="INACTIVO"/>
    <m/>
    <x v="0"/>
    <x v="44"/>
    <s v="OPTIMIZACIÓN DE PROCESOS"/>
    <x v="15"/>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x v="1"/>
    <s v="Trimestral"/>
    <s v="Eficacia"/>
    <m/>
    <m/>
    <m/>
    <x v="0"/>
    <x v="14"/>
    <x v="21"/>
    <x v="11"/>
    <m/>
    <x v="0"/>
    <x v="17"/>
    <x v="22"/>
    <x v="4"/>
    <m/>
  </r>
  <r>
    <x v="7"/>
    <s v="INACTIVO"/>
    <m/>
    <x v="0"/>
    <x v="45"/>
    <s v="POSICIONAMIENTO COMO ENTE RECTOR"/>
    <x v="15"/>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x v="2"/>
    <s v="Semestral"/>
    <s v="Eficacia"/>
    <m/>
    <m/>
    <m/>
    <x v="0"/>
    <x v="1"/>
    <x v="0"/>
    <x v="0"/>
    <m/>
    <x v="0"/>
    <x v="1"/>
    <x v="0"/>
    <x v="4"/>
    <m/>
  </r>
  <r>
    <x v="7"/>
    <s v="ACTIVO"/>
    <m/>
    <x v="0"/>
    <x v="46"/>
    <s v="OPTIMIZACIÓN DE PROCESOS"/>
    <x v="15"/>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x v="2"/>
    <s v="Trimestral"/>
    <s v="Eficacia"/>
    <m/>
    <m/>
    <m/>
    <x v="0"/>
    <x v="1"/>
    <x v="1"/>
    <x v="17"/>
    <n v="6"/>
    <x v="0"/>
    <x v="1"/>
    <x v="1"/>
    <x v="4"/>
    <m/>
  </r>
  <r>
    <x v="7"/>
    <s v="ACTIVO"/>
    <m/>
    <x v="0"/>
    <x v="47"/>
    <s v="OPTIMIZACIÓN DE PROCESOS"/>
    <x v="15"/>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x v="0"/>
    <s v="Trimestral"/>
    <s v="Eficacia"/>
    <m/>
    <m/>
    <m/>
    <x v="0"/>
    <x v="1"/>
    <x v="1"/>
    <x v="0"/>
    <n v="1"/>
    <x v="0"/>
    <x v="1"/>
    <x v="1"/>
    <x v="0"/>
    <m/>
  </r>
  <r>
    <x v="7"/>
    <s v="ACTIVO"/>
    <m/>
    <x v="1"/>
    <x v="48"/>
    <s v="OPTIMIZACIÓN DE PROCESOS"/>
    <x v="15"/>
    <s v="OFICINA ASESORA DE PLANEACIÓN"/>
    <s v="Proceso"/>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x v="2"/>
    <s v="Trimestral"/>
    <s v="Eficacia"/>
    <s v="Contratista OAP"/>
    <s v="Contratista OAP"/>
    <s v="JEFE OAP"/>
    <x v="10"/>
    <x v="14"/>
    <x v="6"/>
    <x v="21"/>
    <n v="0.1"/>
    <x v="12"/>
    <x v="23"/>
    <x v="23"/>
    <x v="17"/>
    <m/>
  </r>
  <r>
    <x v="7"/>
    <s v="INACTIVO"/>
    <m/>
    <x v="0"/>
    <x v="49"/>
    <s v="OPTIMIZACIÓN DE PROCESOS"/>
    <x v="15"/>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x v="2"/>
    <s v="Anual"/>
    <s v="Eficacia"/>
    <m/>
    <m/>
    <m/>
    <x v="0"/>
    <x v="0"/>
    <x v="22"/>
    <x v="11"/>
    <m/>
    <x v="0"/>
    <x v="0"/>
    <x v="24"/>
    <x v="18"/>
    <m/>
  </r>
  <r>
    <x v="7"/>
    <s v="INACTIVO"/>
    <m/>
    <x v="0"/>
    <x v="50"/>
    <s v="OPTIMIZACIÓN DE PROCESOS"/>
    <x v="15"/>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x v="2"/>
    <s v="Trimestral"/>
    <s v="Eficacia"/>
    <s v="Contratista OAP"/>
    <s v="Contratista OAP"/>
    <s v="JEFE OAP"/>
    <x v="2"/>
    <x v="1"/>
    <x v="12"/>
    <x v="11"/>
    <m/>
    <x v="13"/>
    <x v="4"/>
    <x v="14"/>
    <x v="12"/>
    <s v="CUMPLIDO"/>
  </r>
  <r>
    <x v="7"/>
    <s v="ACTIVO"/>
    <m/>
    <x v="1"/>
    <x v="51"/>
    <s v="OPTIMIZACIÓN DE PROCESOS"/>
    <x v="15"/>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x v="1"/>
    <s v="Trimestral"/>
    <s v="Eficacia"/>
    <s v="Contratista OAP"/>
    <s v="Contratista OAP"/>
    <s v="JEFE OAP"/>
    <x v="0"/>
    <x v="1"/>
    <x v="4"/>
    <x v="0"/>
    <m/>
    <x v="0"/>
    <x v="1"/>
    <x v="9"/>
    <x v="19"/>
    <m/>
  </r>
  <r>
    <x v="8"/>
    <s v="ACTIVO"/>
    <m/>
    <x v="0"/>
    <x v="52"/>
    <s v="OPTIMIZACIÓN DE PROCESOS"/>
    <x v="16"/>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x v="2"/>
    <s v="Trimestral"/>
    <s v="Eficacia"/>
    <s v="Profesional Universitario 10"/>
    <s v="Profesional Especialziado Grado 24"/>
    <s v="Jefe Oficina de Control Interno"/>
    <x v="0"/>
    <x v="0"/>
    <x v="0"/>
    <x v="0"/>
    <n v="1"/>
    <x v="0"/>
    <x v="0"/>
    <x v="25"/>
    <x v="4"/>
    <m/>
  </r>
  <r>
    <x v="8"/>
    <s v="INACTIVO"/>
    <m/>
    <x v="0"/>
    <x v="53"/>
    <s v="OPTIMIZACIÓN DE PROCESOS"/>
    <x v="16"/>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x v="2"/>
    <s v="Semestral"/>
    <s v="Eficacia"/>
    <s v="Profesional Universitario 10"/>
    <s v="Profesional Especialziado Grado 24"/>
    <s v="Jefe Oficina de Control Interno"/>
    <x v="0"/>
    <x v="19"/>
    <x v="23"/>
    <x v="1"/>
    <s v="FINALIZADO"/>
    <x v="0"/>
    <x v="9"/>
    <x v="26"/>
    <x v="6"/>
    <m/>
  </r>
  <r>
    <x v="9"/>
    <s v="ACTIVO"/>
    <s v="ESTRATÉGICO"/>
    <x v="1"/>
    <x v="54"/>
    <s v="MODERNIZACIÓN DE SISTEMAS DE INFORMACIÓN. "/>
    <x v="17"/>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x v="2"/>
    <s v="Anual"/>
    <s v="Eficacia"/>
    <s v="Profesional Especializado TIC"/>
    <s v="Profesional Especializado TIC"/>
    <s v="Jefe Oficina TIC"/>
    <x v="2"/>
    <x v="0"/>
    <x v="7"/>
    <x v="9"/>
    <n v="1"/>
    <x v="14"/>
    <x v="24"/>
    <x v="7"/>
    <x v="4"/>
    <m/>
  </r>
  <r>
    <x v="9"/>
    <s v="INACTIVO"/>
    <m/>
    <x v="0"/>
    <x v="55"/>
    <s v="MODERNIZACIÓN DE SISTEMAS DE INFORMACIÓN. "/>
    <x v="17"/>
    <s v="OFICINA DE TECNOLOGÍAS DE LA INFORMACIÓN Y LAS COMUNICACIONES "/>
    <m/>
    <s v="Plan de Gestión"/>
    <m/>
    <m/>
    <s v="Porcentaje de avance en la actualización del software administrativo y misional"/>
    <s v="% de actualización"/>
    <m/>
    <m/>
    <m/>
    <m/>
    <s v="Informe de Gestión Oficina TIC / Diagnóstico de Sistema Integrado de Información"/>
    <m/>
    <m/>
    <m/>
    <x v="2"/>
    <s v="Trimestral"/>
    <s v="Eficacia"/>
    <s v="por definir"/>
    <s v="por definir"/>
    <s v="Jefe Oficina TIC"/>
    <x v="1"/>
    <x v="20"/>
    <x v="24"/>
    <x v="11"/>
    <m/>
    <x v="1"/>
    <x v="23"/>
    <x v="27"/>
    <x v="4"/>
    <s v="CUMPLIDO"/>
  </r>
  <r>
    <x v="9"/>
    <s v="ACTIVO"/>
    <m/>
    <x v="0"/>
    <x v="56"/>
    <s v="MODERNIZACIÓN DE SISTEMAS DE INFORMACIÓN. "/>
    <x v="17"/>
    <s v="OFICINA DE TECNOLOGÍAS DE LA INFORMACIÓN Y LAS COMUNICACIONES "/>
    <s v="Procesos"/>
    <s v="Plan de Gestión"/>
    <m/>
    <m/>
    <s v="Ponderación de los preguntas de satisfacción del servicio aplicadas en encuesta "/>
    <s v="Nivel de satisfacción"/>
    <s v="Evaluación ponderada de las respuestas de la encuesta de satisfacción de solución a requeimientos"/>
    <s v="N.A."/>
    <s v="Cantidad de respuestas con evalaución positiva"/>
    <s v="N.A."/>
    <s v="Encuesta de satisfacción / Plan de Trabajo"/>
    <s v="N.A."/>
    <s v="nd"/>
    <s v="nd"/>
    <x v="0"/>
    <s v="Trimestral"/>
    <s v="Eficacia"/>
    <s v="Profesional Especializado"/>
    <s v="Profesional Especializado"/>
    <s v="Jefe Oficina TIC"/>
    <x v="0"/>
    <x v="1"/>
    <x v="1"/>
    <x v="22"/>
    <n v="0.97"/>
    <x v="0"/>
    <x v="1"/>
    <x v="1"/>
    <x v="20"/>
    <m/>
  </r>
  <r>
    <x v="9"/>
    <s v="ACTIVO"/>
    <m/>
    <x v="0"/>
    <x v="57"/>
    <s v="MODERNIZACIÓN DE SISTEMAS DE INFORMACIÓN. "/>
    <x v="17"/>
    <s v="OFICINA DE TECNOLOGÍAS DE LA INFORMACIÓN Y LAS COMUNICACIONES "/>
    <s v="Procesos"/>
    <s v="Plan de Gestión"/>
    <m/>
    <m/>
    <m/>
    <m/>
    <m/>
    <m/>
    <m/>
    <m/>
    <m/>
    <m/>
    <m/>
    <m/>
    <x v="4"/>
    <m/>
    <m/>
    <m/>
    <m/>
    <m/>
    <x v="3"/>
    <x v="8"/>
    <x v="25"/>
    <x v="11"/>
    <m/>
    <x v="3"/>
    <x v="9"/>
    <x v="26"/>
    <x v="6"/>
    <m/>
  </r>
  <r>
    <x v="9"/>
    <s v="ACTIVO"/>
    <m/>
    <x v="0"/>
    <x v="58"/>
    <s v="MODERNIZACIÓN DE SISTEMAS DE INFORMACIÓN. "/>
    <x v="17"/>
    <s v="OFICINA DE TECNOLOGÍAS DE LA INFORMACIÓN Y LAS COMUNICACIONES "/>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x v="2"/>
    <s v="Trimestral"/>
    <s v="Eficacia"/>
    <s v="Profesional Especializado"/>
    <s v="Profesional Especializado"/>
    <s v="Jefe Oficina TIC"/>
    <x v="0"/>
    <x v="1"/>
    <x v="1"/>
    <x v="0"/>
    <m/>
    <x v="0"/>
    <x v="1"/>
    <x v="1"/>
    <x v="16"/>
    <m/>
  </r>
  <r>
    <x v="9"/>
    <s v="ACTIVO"/>
    <m/>
    <x v="0"/>
    <x v="59"/>
    <s v="MODERNIZACIÓN DE SISTEMAS DE INFORMACIÓN. "/>
    <x v="17"/>
    <s v="OFICINA DE TECNOLOGÍAS DE LA INFORMACIÓN Y LAS COMUNICACIONES "/>
    <s v="Procesos"/>
    <m/>
    <s v="Plan de Gestión"/>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x v="2"/>
    <s v="Trimestral"/>
    <s v="Eficacia"/>
    <s v="Profesional Especializado"/>
    <s v="Profesional Especializado"/>
    <s v="Jefe Oficina TIC"/>
    <x v="0"/>
    <x v="1"/>
    <x v="1"/>
    <x v="0"/>
    <m/>
    <x v="0"/>
    <x v="1"/>
    <x v="1"/>
    <x v="21"/>
    <m/>
  </r>
  <r>
    <x v="9"/>
    <s v="INACTIVO"/>
    <m/>
    <x v="1"/>
    <x v="60"/>
    <s v="MODERNIZACIÓN DE SISTEMAS DE INFORMACIÓN. "/>
    <x v="17"/>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x v="2"/>
    <s v="Trimestral"/>
    <s v="Eficacia"/>
    <s v="Profesional Especializado"/>
    <s v="Profesional Especializado"/>
    <s v="Jefe Oficina TIC"/>
    <x v="11"/>
    <x v="21"/>
    <x v="6"/>
    <x v="23"/>
    <n v="0.2"/>
    <x v="15"/>
    <x v="25"/>
    <x v="28"/>
    <x v="22"/>
    <m/>
  </r>
  <r>
    <x v="10"/>
    <s v="ACTIVO"/>
    <s v="OPERATIVO"/>
    <x v="0"/>
    <x v="61"/>
    <s v="OPTIMIZACIÓN DE PROCESOS"/>
    <x v="14"/>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x v="0"/>
    <s v="Trimestral"/>
    <s v="Eficacia"/>
    <s v="PROFESIONAL ESPECIALIZADO DIRECCIUÓN CORPORATIVA"/>
    <s v="PROFESIONAL ESPECIALIZADO SUBSECRETARÍA"/>
    <s v="SUBSECRETARÍA DE DESPACHO"/>
    <x v="0"/>
    <x v="22"/>
    <x v="26"/>
    <x v="24"/>
    <n v="0.95"/>
    <x v="0"/>
    <x v="26"/>
    <x v="29"/>
    <x v="23"/>
    <m/>
  </r>
  <r>
    <x v="10"/>
    <s v="ACTIVO"/>
    <s v="ESTRATÉGICO"/>
    <x v="1"/>
    <x v="62"/>
    <s v="OPTIMIZACIÓN DE PROCESOS"/>
    <x v="14"/>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x v="0"/>
    <s v="Semestral"/>
    <s v="Efectividad"/>
    <s v="Profesional Especializado"/>
    <s v="Profesional Especializado"/>
    <s v="SUBSECRETARÍA DE DESPACHO"/>
    <x v="12"/>
    <x v="23"/>
    <x v="27"/>
    <x v="25"/>
    <n v="0.88"/>
    <x v="4"/>
    <x v="27"/>
    <x v="11"/>
    <x v="4"/>
    <m/>
  </r>
  <r>
    <x v="10"/>
    <s v="ACTIVO"/>
    <s v="OPERATIVO"/>
    <x v="0"/>
    <x v="63"/>
    <s v="OPTIMIZACIÓN DE PROCESOS"/>
    <x v="14"/>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x v="0"/>
    <s v="Trimestral"/>
    <s v="Eficacia"/>
    <s v="Secretaria Subsecretaría"/>
    <s v="Profesional Especializado"/>
    <s v="SUBSECRETARÍA DE DESPACHO"/>
    <x v="0"/>
    <x v="0"/>
    <x v="0"/>
    <x v="0"/>
    <n v="1"/>
    <x v="0"/>
    <x v="0"/>
    <x v="0"/>
    <x v="7"/>
    <m/>
  </r>
  <r>
    <x v="1"/>
    <s v="ACTIVO"/>
    <m/>
    <x v="0"/>
    <x v="64"/>
    <s v="OPTIMIZACIÓN DE PROCESOS"/>
    <x v="3"/>
    <s v="DIRECCIÓN DE GESTIÓN CORPORATIVA"/>
    <m/>
    <m/>
    <s v="Procesos"/>
    <m/>
    <m/>
    <m/>
    <m/>
    <m/>
    <m/>
    <m/>
    <m/>
    <m/>
    <m/>
    <m/>
    <x v="4"/>
    <m/>
    <m/>
    <m/>
    <m/>
    <m/>
    <x v="3"/>
    <x v="8"/>
    <x v="25"/>
    <x v="0"/>
    <m/>
    <x v="0"/>
    <x v="1"/>
    <x v="1"/>
    <x v="21"/>
    <m/>
  </r>
  <r>
    <x v="11"/>
    <m/>
    <m/>
    <x v="2"/>
    <x v="65"/>
    <m/>
    <x v="18"/>
    <m/>
    <m/>
    <m/>
    <m/>
    <m/>
    <m/>
    <m/>
    <m/>
    <m/>
    <m/>
    <m/>
    <m/>
    <m/>
    <m/>
    <m/>
    <x v="4"/>
    <m/>
    <m/>
    <m/>
    <m/>
    <m/>
    <x v="3"/>
    <x v="8"/>
    <x v="25"/>
    <x v="11"/>
    <m/>
    <x v="3"/>
    <x v="9"/>
    <x v="26"/>
    <x v="6"/>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
  <r>
    <x v="0"/>
    <x v="0"/>
    <s v="Hacer seguimiento a plan de comunicaciones de la Secretaría Jurídica Distrital"/>
    <s v="POSICIONAMIENTO COMO ENTE RECTOR"/>
    <s v="GESTIÓN DE LAS COMUNICACIONES"/>
    <x v="0"/>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1"/>
    <n v="1"/>
    <n v="0.25"/>
    <n v="0.25"/>
    <n v="0.18"/>
    <n v="0.31"/>
    <n v="0.26"/>
    <n v="0.25"/>
    <m/>
    <m/>
    <m/>
    <s v="1. Consolidar las necesidades de comunicación de todas las dependencias de la SJD para elaborar y estructurar el plan de comunicaciones 2020._x000a__x000a_• Se hizo un diagnóstico con las diferentes dependencias de la entidad para identificar sus necesidades de comunicaciones._x000a__x000a_2. Seleccionar e identificar notas de prensa, radio, televisión, internet o redes sociales que puedan ser de impacto o interés para la entidad y el Secretario Jurídico._x000a__x000a_• Diariamente se hace el monitoreo de los diferentes medios masivos de comunicación locales y nacionales (físicos y virtuales), para identificar los temas y acontecimientos de interés y se envían a través de chat de WhatsApp a nuestras partes interesadas. _x000a__x000a_3. Elaborar el plan de comunicaciones de la Secretaría Jurídica Distrital._x000a__x000a_• Plan de comunicaciones 2020, presentado ante el Secretario Jurídico Distrital y aprobado por el mismo, el 24 de febrero de 2020._x000a__x000a_4. Brindar apoyo a todas las áreas para la difusión de sus actividades a través de los medios internos de la entidad._x000a__x000a_• Se brindó apoyo a la Dirección de Gestión Corporativa con la celebración del día de la mujer. Adicionalmente se acompañó a la Dirección de Política Jurídica en el desarrollo de las actividades dispuestas en conjunto con la Secretaría de la Mujer. Junto a las demás entidades del Distrito se trabajó en una estrategia para redes sociales en la cual se exaltó el rol de la mujer en la sociedad._x000a_• Se ha apoyado al Despacho con la toma de fotografías y videos para la actualización de perfiles de los directivos en la página web de la entidad y sus respectivos posicionamientos en la entidad._x000a__x000a_5. Difundir, a través de nuestro boletín interno notas y noticias de interés para nuestros funcionarios sobre acontecimientos internos de la entidad y externos de otras entidades y de Bogotá._x000a__x000a_• A través del Boletín interno “Entérate de lo que pasa en la Jurídica” se socializaron temas relevantes como:_x000a_- Mensajes de bienvenida, saludos y compromisos de la Alcaldesa Mayor de Bogotá para todos los funcionarios y colaboradores del Distrito._x000a_- Día sin carro y sin moto en Bogotá._x000a_- Jornadas de capacitaciones del área de Gestión Corporativa._x000a_- Cambios en los documentos del SIG._x000a_- Actualizaciones en la intranet de la SJD._x000a_- Socialización del plan de comunicaciones 2020._x000a_- Día de la mujer._x000a_- Día del hombre._x000a_- Normatividad y medidas tomadas por la SJD referentes al tema del Coronavirus en Bogotá._x000a__x000a_6. Apoyar con las actividades para la conmemoración del día de la mujer y el día del hombre._x000a__x000a_• Para el día de la mujer:_x000a_- Se elaboraron piezas comunicativas, bajo lineamientos de la Secretaría de la Mujer, en las cuales se resaltaba y conmemoraba la importancia de la mujer en la sociedad y en particular en la SJD._x000a_- Se tomaron fotografías de algunas funcionarias de las diferentes direcciones de la SJD para unirnos como entidad a la actividad #MujeresHacenHistoria._x000a_- Se resaltó a Gabriela Peláez Echeverri, primera dama del derecho. Esto, porque la mayor cantidad de mujeres en la SJD son abogadas y es la razón de ser de la entidad._x000a_• Para el día del hombre:_x000a_- Se realizó una pieza comunicativa en conmemoración a su día y se les envío a los hombres de la SJD a través del correo electrónico y el chat de WA._x000a_IMPACTOS: NO REGSITRA_x000a_BENEFICIARIOS: Funcionarios, trabajadores y colaboradores de la SJD; Servidores públicos y colaboradores del Distrito, ciudadanía y opinión pública."/>
    <m/>
    <m/>
    <m/>
  </r>
  <r>
    <x v="0"/>
    <x v="1"/>
    <m/>
    <s v="OPTIMIZACIÓN DE PROCESOS"/>
    <s v="ATENCIÓN A LA CIUDADANÍA"/>
    <x v="1"/>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s v="FINALIZADO"/>
    <s v="FINALIZADO"/>
    <s v="ND"/>
    <n v="1"/>
    <n v="1"/>
    <s v="FINALIZADO"/>
    <s v="FINALIZADO"/>
    <s v="FINALIZADO"/>
    <s v="FINALIZADO"/>
    <s v="FINALIZADO"/>
    <s v="FINALIZADO"/>
    <s v="FINALIZADO"/>
    <s v="FINALIZADO"/>
    <s v="FINALIZADO"/>
    <s v="FINALIZADO"/>
    <m/>
    <m/>
    <m/>
    <m/>
  </r>
  <r>
    <x v="0"/>
    <x v="2"/>
    <s v="Controlar los tiempos para la asignación o traslado de requerimientos"/>
    <s v="OPTIMIZACIÓN DE PROCESOS"/>
    <s v="ATENCIÓN A LA CIUDADANÍA"/>
    <x v="1"/>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n v="1.04"/>
    <s v="FINALIZADO"/>
    <s v="ND"/>
    <s v="ND"/>
    <s v="ND"/>
    <n v="1"/>
    <s v="FINALIZADO"/>
    <s v="FINALIZADO"/>
    <s v="FINALIZADO"/>
    <s v="FINALIZADO"/>
    <s v="FINALIZADO"/>
    <s v="FINALIZADO"/>
    <s v="FINALIZADO"/>
    <s v="FINALIZADO"/>
    <s v="FINALIZADO"/>
    <m/>
    <m/>
    <m/>
    <m/>
  </r>
  <r>
    <x v="0"/>
    <x v="3"/>
    <m/>
    <s v="OPTIMIZACIÓN DE PROCESOS"/>
    <s v="ATENCIÓN A LA CIUDADANÍA"/>
    <x v="1"/>
    <s v="PROCESOS"/>
    <m/>
    <m/>
    <m/>
    <m/>
    <m/>
    <m/>
    <m/>
    <m/>
    <m/>
    <m/>
    <m/>
    <m/>
    <m/>
    <m/>
    <m/>
    <m/>
    <m/>
    <m/>
    <m/>
    <s v="ND"/>
    <s v="ND"/>
    <s v="ND"/>
    <s v="ND"/>
    <n v="1"/>
    <s v="ND"/>
    <s v="ND"/>
    <s v="ND"/>
    <s v="ND"/>
    <n v="0"/>
    <n v="0"/>
    <n v="0.23"/>
    <n v="0.46"/>
    <n v="0.31"/>
    <n v="0"/>
    <m/>
    <m/>
    <m/>
    <s v="Se adelantaron las actividades correspondientes para formular los planes de acción en los que participarían las entidades y organismos del nivel distrital en el marco de la Política Pública de Servicio a la Ciudadanía. Está fue adoptada en el año 2019 y entrarán aplicarse e implementarse los compromisos que tiene la Dirección de Gestión Corporativa a partir del mes de mayo de 2020. Sin embargo, ya cuenta con avances en la consolidación de los compromisos en el Plan Anticorrupción y de Atención al Ciudadano y en el Plan de Trabajo reportado a la Oficina Asesora de Planeación._x000a_IMPACTOS:Los impactos son institucionales y distritales en virtud que permite contar con una fijación de unos compromisos plenamente identificados que garantizaran la consecución y los fines propuestos en la política pública de servicio a la ciudadania así como aplicar los mejores estándares y las buenas prácticas en el desarrollo de la politica de servicio a la ciudadanía en la Secretaría Jurídica Distrital_x000a_BENEFIARIOS:Los principales beneficiarios son los servidores públicos y contratistas de la Secretaría Jurídica Distrital._x000a__x000a_Ciudadanos y ciudadanas del Distrito Capital"/>
    <m/>
    <m/>
    <m/>
  </r>
  <r>
    <x v="0"/>
    <x v="4"/>
    <s v="Monitorear el comportamiento de la ejecución contractual y presupuestal del rubro de funcionamiento"/>
    <s v="OPTIMIZACIÓN DE PROCESOS"/>
    <s v="GESTIÓN FINANCIERA"/>
    <x v="1"/>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77"/>
    <n v="0.82"/>
    <n v="0.87"/>
    <n v="0.87"/>
    <s v="ND"/>
    <n v="0.76890000000000003"/>
    <n v="0.87939999999999996"/>
    <n v="0.85270000000000001"/>
    <n v="0.21"/>
    <n v="0.19"/>
    <n v="0.42"/>
    <n v="0.66"/>
    <n v="0.87"/>
    <n v="0.21"/>
    <m/>
    <m/>
    <m/>
    <s v="En la vigencia 2020 se apropiaron $23.253.456.000, de los cuales $18.769.956.000 pertenecen a Gastos de Personal y $4.483.200.000 a Adquisición de Bienes y Servicios. De esta apropiación se ha ejecutado con fecha de corte marzo 31 de 2020, el 20,51% en Gastos de Funcionamiento, que equivale a $4.770.030.409, el 18,59% de ejecución en Gastos de Personal y el 28,55% de ejecución en Adquisición de Bienes y Servicios._x000a_IMPACTOS: Los impactos son a nivel institucional en el sentido que permite a la entidad contar con un porcentaje de ejecución de los gastos de funcionamiento satisfactoria, lo cual facilita el cumplimiento de los objetivos y propósitos institucionales así como permite atender los intereses y necesidades los servidores públicos y contratistas de la Entidad._x000a_BENEFICIARIOS: Los principales beneficiarios son los servidores públicos y contratistas de la Secretaría Jurídica Distrital"/>
    <m/>
    <m/>
    <m/>
  </r>
  <r>
    <x v="0"/>
    <x v="5"/>
    <s v="FINALIZADO"/>
    <s v="POSICIONAMIENTO COMO ENTE RECTOR"/>
    <s v="GESTIÓN DEL TALENTO HUMANO"/>
    <x v="1"/>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s v="FINALIZADO"/>
    <s v="ND"/>
    <n v="0.25"/>
    <n v="0.75"/>
    <s v="FINALIZADO"/>
    <s v="FINALIZADO"/>
    <s v="FINALIZADO"/>
    <s v="FINALIZADO"/>
    <s v="FINALIZADO"/>
    <s v="FINALIZADO"/>
    <s v="FINALIZADO"/>
    <s v="FINALIZADO"/>
    <s v="FINALIZADO"/>
    <s v="FINALIZADO"/>
    <m/>
    <m/>
    <m/>
    <m/>
  </r>
  <r>
    <x v="0"/>
    <x v="6"/>
    <s v="Medir el nivel de implementacióin y avance del PGD"/>
    <s v="OPTIMIZACIÓN DE PROCESOS"/>
    <s v="GESTIÓN DOCUMENTAL"/>
    <x v="1"/>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n v="1"/>
    <s v="FINALIZADO"/>
    <n v="1"/>
    <s v="ND"/>
    <n v="1"/>
    <n v="1"/>
    <s v="FINALIZADO"/>
    <s v="FINALIZADO"/>
    <s v="FINALIZADO"/>
    <s v="FINALIZADO"/>
    <s v="FINALIZADO"/>
    <s v="FINALIZADO"/>
    <s v="FINALIZADO"/>
    <s v="FINALIZADO"/>
    <s v="FINALIZADO"/>
    <m/>
    <m/>
    <m/>
    <m/>
  </r>
  <r>
    <x v="0"/>
    <x v="7"/>
    <m/>
    <s v="OPTIMIZACIÓN DE PROCESOS"/>
    <s v="GESTIÓN DOCUMENTAL"/>
    <x v="1"/>
    <s v="PROCESOS"/>
    <m/>
    <m/>
    <m/>
    <m/>
    <m/>
    <m/>
    <m/>
    <m/>
    <m/>
    <m/>
    <m/>
    <m/>
    <m/>
    <s v="Constante"/>
    <s v="Trimestral"/>
    <s v="Eficacia"/>
    <m/>
    <s v="Profesional Especializado DGC"/>
    <s v="Director (a) de Gestión Corporativa"/>
    <s v="ND"/>
    <s v="ND"/>
    <s v="ND"/>
    <s v="ND"/>
    <s v="ND"/>
    <s v="ND"/>
    <s v="ND"/>
    <s v="ND"/>
    <s v="ND"/>
    <n v="0.1"/>
    <n v="0.1"/>
    <n v="0.9"/>
    <m/>
    <m/>
    <n v="0.1"/>
    <m/>
    <m/>
    <m/>
    <s v="De acuerdo con la programación establecida en el Plan de Trabajo de la Dirección de Gestión Corporativa, actualmente se cuenta con una implementación y cumplimiento del Plan Institucional de Archivos- PINAR del 89%. Entre las principales actividades se encuentran: Ajuste del PINAR y reelaboración del procedimiento de valoración (antes denominado procedimiento para el Dilige_x000a__x000a_IMPACTOS_x000a_Los impactos son a nivel institucional y distrital en el sentido que permite contar con la entidad con instrumentos actualizados y técnicamente elaborados frente al desarrollo de la gestión documental en la entidadnciamiento de la Ficha de Valoración y Disposición Final), entre otras de las actividades realizadas._x000a__x000a_BENEFECIARIOS_x000a_Los principales beneficiarios son los servidores públicos y contratistas de la Secretaría Jurídica Distrital"/>
    <m/>
    <m/>
    <m/>
  </r>
  <r>
    <x v="0"/>
    <x v="6"/>
    <s v="FINALIZADO"/>
    <s v="OPTIMIZACIÓN DE PROCESOS"/>
    <s v="GESTIÓN DOCUMENTAL"/>
    <x v="1"/>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s v="ND"/>
    <s v="ND"/>
    <s v="FINALIZADO"/>
    <s v="ND"/>
    <n v="0.5"/>
    <s v="FINALIZADO"/>
    <s v="FINALIZADO"/>
    <s v="FINALIZADO"/>
    <s v="FINALIZADO"/>
    <s v="FINALIZADO"/>
    <s v="FINALIZADO"/>
    <s v="FINALIZADO"/>
    <s v="FINALIZADO"/>
    <s v="FINALIZADO"/>
    <s v="FINALIZADO"/>
    <s v="FINALIZADO"/>
    <m/>
    <m/>
    <m/>
    <m/>
  </r>
  <r>
    <x v="0"/>
    <x v="8"/>
    <s v="Medir el nivel de satisfacción de los servidores respecto de los programas de bienestar y capacitación"/>
    <s v="OPTIMIZACIÓN DE PROCESOS"/>
    <s v="GESTIÓN DEL TALENTO HUMANO"/>
    <x v="1"/>
    <s v="PROCESOS"/>
    <m/>
    <m/>
    <m/>
    <s v="Sumatoria de las evaluaciones con calificación igual o superior a 4 / total de  evaluaciones aplicadas"/>
    <s v="Nivel de percepción"/>
    <s v="Número de evaluaciones con calificación igual o superior a (4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n v="0.92"/>
    <s v="ND"/>
    <n v="0"/>
    <n v="0.9"/>
    <n v="0.95"/>
    <n v="0"/>
    <n v="0.9"/>
    <m/>
    <n v="0.9"/>
    <n v="0.95"/>
    <m/>
    <m/>
    <m/>
    <s v="Se realizaron dos eventos de capacitación que están enmarcados en el PIC de vigencia 2020 y que se denominaron: a. Información exógena 2019 e información a reportar 2020 b. Gestión efectiva del presupuesto público. De los dos eventos asistieron tres servidores públicos, obteniendo un porcentaje de satisfacción del 95%._x000a_IMPACTO: Los impactos son a nivel institucional en el sentido que se fortalecen las habilidades, competencias y conocimientos de los servidores públicos frente a la solución de los problemas y las necesidades de cada área de trabajo y en especial para cumplir con los objetivos y propósitos institucionales._x000a_BENEFICARIOS: Los principales beneficiarios son los servidores público y contratistas de la Secretaría Jurídica Distrital"/>
    <m/>
    <m/>
    <m/>
  </r>
  <r>
    <x v="0"/>
    <x v="9"/>
    <s v="FINALIZADO"/>
    <s v="OPTIMIZACIÓN DE PROCESOS"/>
    <s v="GESTIÓN DEL TALENTO HUMANO"/>
    <x v="1"/>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s v="ND"/>
    <s v="ND"/>
    <s v="ND"/>
    <n v="0.92"/>
    <s v="FINALIZADO"/>
    <n v="0"/>
    <n v="0.9"/>
    <n v="0"/>
    <n v="0.9"/>
    <s v="FINALIZADO"/>
    <s v="FINALIZADO"/>
    <s v="FINALIZADO"/>
    <s v="FINALIZADO"/>
    <m/>
    <m/>
    <m/>
    <m/>
  </r>
  <r>
    <x v="0"/>
    <x v="10"/>
    <s v="FINALIZADO"/>
    <s v="OPTIMIZACIÓN DE PROCESOS"/>
    <s v="GESTIÓN DEL TALENTO HUMANO"/>
    <x v="1"/>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s v="FINALIZADO"/>
    <s v="FINALIZADO"/>
    <s v="ND"/>
    <n v="0.9"/>
    <n v="0.81"/>
    <s v="FINALIZADO"/>
    <s v="FINALIZADO"/>
    <s v="FINALIZADO"/>
    <s v="FINALIZADO"/>
    <s v="FINALIZADO"/>
    <s v="FINALIZADO"/>
    <s v="FINALIZADO"/>
    <s v="FINALIZADO"/>
    <s v="FINALIZADO"/>
    <s v="FINALIZADO"/>
    <m/>
    <m/>
    <m/>
    <m/>
  </r>
  <r>
    <x v="0"/>
    <x v="11"/>
    <m/>
    <s v="OPTIMIZACIÓN DE PROCESOS"/>
    <s v="GESTIÓN ADMINISTRATIVA"/>
    <x v="1"/>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n v="0.9"/>
    <n v="0.9"/>
    <s v="ND"/>
    <s v="ND"/>
    <s v="ND"/>
    <n v="1"/>
    <n v="0"/>
    <n v="0"/>
    <n v="1"/>
    <m/>
    <n v="1"/>
    <m/>
    <m/>
    <m/>
    <m/>
    <m/>
    <m/>
    <m/>
    <m/>
  </r>
  <r>
    <x v="0"/>
    <x v="12"/>
    <m/>
    <s v="OPTIMIZACIÓN DE PROCESOS"/>
    <s v="NOTIFICACIONES"/>
    <x v="1"/>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s v="FINALIZADO"/>
    <n v="0"/>
    <s v="FINALIZADO"/>
    <s v="FINALIZADO"/>
    <s v="FINALIZADO"/>
    <s v="FINALIZADO"/>
    <s v="FINALIZADO"/>
    <s v="FINALIZADO"/>
    <s v="FINALIZADO"/>
    <s v="FINALIZADO"/>
    <m/>
    <m/>
    <m/>
    <m/>
  </r>
  <r>
    <x v="0"/>
    <x v="13"/>
    <s v="FINALIZADO"/>
    <s v="OPTIMIZACIÓN DE PROCESOS"/>
    <s v="NOTIFICACIONES"/>
    <x v="1"/>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n v="0"/>
    <n v="0"/>
    <n v="0"/>
    <n v="0"/>
    <n v="0"/>
    <n v="0"/>
    <s v="ND"/>
    <s v="FINALIZADO"/>
    <s v="FINALIZADO"/>
    <s v="FINALIZADO"/>
    <s v="FINALIZADO"/>
    <s v="FINALIZADO"/>
    <s v="FINALIZADO"/>
    <s v="FINALIZADO"/>
    <s v="FINALIZADO"/>
    <m/>
    <m/>
    <m/>
    <m/>
  </r>
  <r>
    <x v="0"/>
    <x v="14"/>
    <m/>
    <s v="OPTIMIZACIÓN DE PROCESOS"/>
    <s v="NOTIFICACIONES"/>
    <x v="1"/>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s v="ND"/>
    <n v="1"/>
    <s v="ND"/>
    <s v="ND"/>
    <s v="ND"/>
    <s v="ND"/>
    <n v="1"/>
    <n v="1"/>
    <n v="1"/>
    <n v="1"/>
    <n v="1"/>
    <n v="1"/>
    <m/>
    <m/>
    <m/>
    <s v="De la notificación, comunicación y/o publicación de los actos administrativos generados por la Secretaría Jurídica Distrital, se expidieron un total de 134 durante el primer trimestre del año 2020. Se publicaron tanto 22 actos administrativos en el Registro Distrital como 40 autos y 20 Resoluciones en la cartelera y en la página de internet de la Entidad._x000a_IMPACTOS_x000a__x000a__x000a_Los impactos son a nivel institucional y distrital en el sentido que permite facilitar el derecho que tienen los ciudadanos a ser notificados, informados y comunicados de las principales actuaciones y decisiones de la Entidad, así como de poder controvertir y presentar los recursos a los que haya lugar a las decisiones de la administración, de acuerdo con el tipo de acto expedido._x000a_BENEFECIARIOS_x000a__x000a__x000a_&quot;Los principales beneficiarios son los servidores públicos y contratistas de la Secretaría Jurídica Distrital._x000a__x000a_Ciudadanas y ciudadanos de la Secretaría Jurídica Distrital.&quot;"/>
    <m/>
    <m/>
    <m/>
  </r>
  <r>
    <x v="0"/>
    <x v="15"/>
    <m/>
    <s v="OPTIMIZACIÓN DE PROCESOS"/>
    <s v="GESTIÓN CONTRACTUAL"/>
    <x v="1"/>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s v="FINALIZADO"/>
    <n v="0"/>
    <s v="FINALIZADO"/>
    <s v="FINALIZADO"/>
    <s v="FINALIZADO"/>
    <s v="FINALIZADO"/>
    <s v="FINALIZADO"/>
    <s v="FINALIZADO"/>
    <s v="FINALIZADO"/>
    <s v="FINALIZADO"/>
    <m/>
    <m/>
    <m/>
    <m/>
  </r>
  <r>
    <x v="0"/>
    <x v="16"/>
    <s v="FINALIZADO"/>
    <s v="OPTIMIZACIÓN DE PROCESOS"/>
    <s v="GESTIÓN CONTRACTUAL"/>
    <x v="1"/>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n v="1"/>
    <m/>
    <n v="0"/>
    <n v="0"/>
    <m/>
    <n v="1"/>
    <s v="FINALIZADO"/>
    <s v="FINALIZADO"/>
    <s v="FINALIZADO"/>
    <s v="FINALIZADO"/>
    <s v="FINALIZADO"/>
    <s v="FINALIZADO"/>
    <s v="FINALIZADO"/>
    <s v="FINALIZADO"/>
    <s v="FINALIZADO"/>
    <m/>
    <m/>
    <m/>
    <m/>
  </r>
  <r>
    <x v="0"/>
    <x v="17"/>
    <m/>
    <s v="OPTIMIZACIÓN DE PROCESOS"/>
    <s v="GESTIÓN CONTRACTUAL"/>
    <x v="1"/>
    <s v="PROCESOS"/>
    <m/>
    <m/>
    <m/>
    <m/>
    <m/>
    <m/>
    <m/>
    <m/>
    <m/>
    <m/>
    <m/>
    <m/>
    <m/>
    <m/>
    <m/>
    <m/>
    <m/>
    <m/>
    <m/>
    <s v="ND"/>
    <s v="ND"/>
    <s v="ND"/>
    <s v="ND"/>
    <n v="1"/>
    <s v="ND"/>
    <s v="ND"/>
    <s v="ND"/>
    <s v="ND"/>
    <n v="1"/>
    <n v="1"/>
    <n v="1"/>
    <n v="1"/>
    <n v="1"/>
    <n v="1"/>
    <m/>
    <m/>
    <m/>
    <s v="Durante el primer trimestre del año 2020 se celebraron setenta y uno (71) contratos en la Secretaría Jurídica Distrital, los cuales fueron publicados oportunamente de acuerdo con los términos establecidos en el Decreto 1082 de 2015._x000a_IMPACTO: Los impactos son a nivel institucional en virtud que la Entidad cuenta con una gestión oportuna y efectiva en la gestión contractual que le permite satisfacer las diferentes necesidades del áreas de trabajo así como reducir los riesgos en el incumplimiento de los términos y lineamientos legales sobre la materia. De igual manera, el impacto es a nivel distrital en el sentido que la publicación oportuna de los contratos permite facilitar los ejercicios de control y seguimiento por parte de los ciudadanos y ciudadanas  a la gestión de la Entidad._x000a__x000a_BENEFECIARIOS_x000a_Los principales beneficiarios son los servidores públicos y contratistas de la Secretaría Jurídica Distrital"/>
    <m/>
    <m/>
    <m/>
  </r>
  <r>
    <x v="1"/>
    <x v="18"/>
    <s v="Medir el avance de las actividades asociadas a las herramientas de gestión y administrativas"/>
    <s v="OPTIMIZACIÓN DE PROCESOS"/>
    <s v="GESTIÓN DOCUMENTAL"/>
    <x v="1"/>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n v="0.5"/>
    <n v="0.2"/>
    <s v="ND"/>
    <s v="ND"/>
    <n v="0.27"/>
    <n v="0.53"/>
    <n v="0.06"/>
    <n v="7.0000000000000007E-2"/>
    <n v="0.18"/>
    <m/>
    <m/>
    <n v="0.06"/>
    <m/>
    <m/>
    <m/>
    <s v="Los resultados obtenidos durante el primer trimestre del año 2020 fueron los siguientes:_x000a__x000a_•  Ajuste al diagnóstico integral de archivos en soporte físico y electrónico._x000a_•  Reuniones iniciales con las Direcciones de Inspección, Vigilancia y Control (IVC) y de Gestión Judicial. _x000a_•  Inició del levantamiento de información para la actualización de la TRD con la Dirección de Gestión Judicial._x000a_•  Fusión de las bases de datos que contienen los inventarios documentales de series y subseries documentales de todas las dependencias de la Entidad anteriores a 2016 y entre 2016 (Creación SJD) y Primer Semestre de 2019._x000a_•  Ubicación de los inventarios de la documentación a eliminar._x000a_•  Se adelanta la distribución de espacios en el archivo centralizado para la organización de todos los archivos de gestión._x000a_•  Se iniciaron los trámites para la contratación en la organización de 356,5 metros lineales de archivo de la Dirección de Gestión Judicial._x000a_IMPACTOS: Los impactos se dan en la gestión y organización de los expedientes documentales y de la gestión y organización documental de la Entidad, en el sentido que permite adoptar las buenas prácticas así como el desarrollo de una gestión efciente y eficaz en la Secretaría Jurídica Distrital de acuerdo con la normatividad vigente en la materia._x000a_BENEFICIARIOS: Los beneficiarios directos son los servidores públicos y contratistas de la Secretaría Jurídica Distrital._x000a__x000a__x000a_RETRASOS: Se obtuvo un porcentaje del 6% en el cumplimiento del indicador porque algunas actividades requerían la presencia del personal del proceso de gestión documental en las instalaciones de la Secretaría Jurídica Distrital en especial el levantamiento documental físico no se pudieron realizar, en virtud de las medidas Decretadas por el gobierno nacional y la Alcaldesa Mayor de Bogotá frente al aislamiento preventivo obligatorio por el riesgo de contagio por el nuevo coronavirus denominado COVID-19._x000a_ACCIONES A TOMAR: Se encuentran adelantando reuniones de trabajo virtuales con el personal del proceso de gestión documental para determinar las acciones que se puedan realizar virtualmente sean desarrolladas durante este periodo y que una vez se reestablezca el servicio presencial en la Secretaría Jurídica Distrital se culminen con las actividades que requieren la presencia física del personal."/>
    <m/>
    <m/>
    <m/>
  </r>
  <r>
    <x v="1"/>
    <x v="19"/>
    <s v="CUMPLIDO"/>
    <s v="OPTIMIZACIÓN DE PROCESOS"/>
    <s v="GESTIÓN ADMINISTRATIVA"/>
    <x v="1"/>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s v="CUMPLIDO"/>
    <s v="ND"/>
    <s v="ND"/>
    <n v="1"/>
    <n v="1"/>
    <n v="0"/>
    <n v="0"/>
    <n v="0.4"/>
    <n v="0.4"/>
    <n v="0.2"/>
    <s v="CUMPLIDO"/>
    <s v="CUMPLIDO"/>
    <s v="CUMPLIDO"/>
    <s v="CUMPLIDO"/>
    <m/>
    <m/>
    <m/>
    <m/>
  </r>
  <r>
    <x v="1"/>
    <x v="20"/>
    <s v="Controlar el número de directrices formuladas por la DDAD"/>
    <s v="RESPALDO JURÍDICO QUE GENERA CONFIANZA. "/>
    <s v="GESTIÓN DISCIPLINARIA DISTRITAL"/>
    <x v="2"/>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4"/>
    <n v="0"/>
    <n v="0"/>
    <n v="2"/>
    <n v="2"/>
    <n v="4"/>
    <m/>
    <s v="CUMPLIDO"/>
    <s v="CUMPLIDO"/>
    <s v="CUMPLIDO"/>
    <s v="CUMPLIDO"/>
    <s v="CUMPLIDO"/>
    <s v="CUMPLIDO"/>
    <s v="CUMPLIDO"/>
    <s v="CUMPLIDO"/>
    <m/>
    <m/>
    <m/>
    <m/>
  </r>
  <r>
    <x v="1"/>
    <x v="21"/>
    <s v="Registrar el numero de servidores públicos orientados en temas disciplinarios"/>
    <s v="POSICIONAMIENTO COMO ENTE RECTOR"/>
    <s v="GESTIÓN DISCIPLINARIA DISTRITAL"/>
    <x v="2"/>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3574"/>
    <n v="0"/>
    <n v="2426"/>
    <n v="5990"/>
    <n v="3687"/>
    <n v="0"/>
    <n v="0"/>
    <n v="500"/>
    <n v="500"/>
    <n v="471"/>
    <n v="0"/>
    <m/>
    <m/>
    <m/>
    <s v="Se adelantó la etapa precontractual y completó proceso de contratación del abogado contratista, encargado de brindar la orientación a los 1.471 servidores públicos._x000a_IMPACTO: _x000a_positivo, al llevarse a cabo laactividad proyectada para este primer trimestre._x000a_BENEFICIARIOS: la DDAD, al dar plenp cumplimiento y ejecución a la actividad programada para el primer trimestre"/>
    <m/>
    <m/>
    <m/>
  </r>
  <r>
    <x v="1"/>
    <x v="22"/>
    <s v="Medir la eficacia respecto de la cantidad de orientaciones brindadas a operadores disiciplinarios"/>
    <s v="POSICIONAMIENTO COMO ENTE RECTOR"/>
    <s v="GESTIÓN DISCIPLINARIA DISTRITAL"/>
    <x v="2"/>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2"/>
    <n v="1"/>
    <m/>
    <s v="CUMPLIDO"/>
    <s v="CUMPLIDO"/>
    <s v="CUMPLIDO"/>
    <s v="CUMPLIDO"/>
    <s v="CUMPLIDO"/>
    <s v="CUMPLIDO"/>
    <s v="CUMPLIDO"/>
    <s v="CUMPLIDO"/>
    <m/>
    <m/>
    <m/>
    <m/>
  </r>
  <r>
    <x v="0"/>
    <x v="23"/>
    <s v="CUMPLIDA"/>
    <s v="OPTIMIZACIÓN DE PROCESOS"/>
    <s v="GESTIÓN DISCIPLINARIA DISTRITAL"/>
    <x v="2"/>
    <s v="PLAN DE GESTIÓN"/>
    <m/>
    <m/>
    <m/>
    <s v="Porcentaje de avance en la implementación de la herramienta de seguimiento y control a conductas con mayor incidencia disiciplinaria"/>
    <s v="Herramienta de seguimiento y control"/>
    <s v="CUMPLIDA"/>
    <s v="CUMPLIDA"/>
    <s v="Base de datos  utilizada "/>
    <s v="CUMPLIDA"/>
    <s v="Informes de gestión DDAD"/>
    <s v="N.A."/>
    <s v="nd"/>
    <s v="nd"/>
    <s v="Suma"/>
    <s v="Trimestral"/>
    <s v="Eficacia"/>
    <s v="Profesional universitario grado15"/>
    <s v="Profesional universitario grado15"/>
    <s v="Director (a) Distrital de Asuntos Disciplinarios"/>
    <s v="ND"/>
    <n v="0.6"/>
    <n v="0.4"/>
    <m/>
    <m/>
    <s v="ND"/>
    <n v="0.6"/>
    <n v="0.4"/>
    <s v="CUMPLIDO"/>
    <s v="CUMPLIDO"/>
    <s v="CUMPLIDO"/>
    <s v="CUMPLIDO"/>
    <s v="CUMPLIDO"/>
    <s v="CUMPLIDO"/>
    <s v="CUMPLIDO"/>
    <s v="CUMPLIDO"/>
    <s v="CUMPLIDO"/>
    <s v="CUMPLIDO"/>
    <m/>
    <m/>
    <m/>
    <m/>
  </r>
  <r>
    <x v="0"/>
    <x v="24"/>
    <s v="Monitorear la totalidad de quejas disciplinarias radicadas y tramitadas, a cargo dela DDAD"/>
    <s v="OPTIMIZACIÓN DE PROCESOS"/>
    <s v="CONTROL INTERNO DISCIPLINARIO"/>
    <x v="2"/>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n v="1"/>
    <n v="1"/>
    <s v="ND"/>
    <s v="ND"/>
    <s v="ND"/>
    <n v="1"/>
    <n v="1"/>
    <n v="1"/>
    <n v="1"/>
    <n v="1"/>
    <n v="1"/>
    <n v="1"/>
    <m/>
    <m/>
    <m/>
    <s v="Porcentaje de quejas disciplinarias radicadas y evaluadas en la Dirección Distrital de Asuntos Disciplinarios, de competencia normativa "/>
    <m/>
    <m/>
    <m/>
  </r>
  <r>
    <x v="0"/>
    <x v="25"/>
    <m/>
    <s v="OPTIMIZACIÓN DE PROCESOS"/>
    <s v="CONTROL INTERNO DISCIPLINARIO"/>
    <x v="2"/>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n v="1"/>
    <n v="1"/>
    <m/>
    <m/>
    <n v="1"/>
    <s v="FINALIZADO"/>
    <n v="0"/>
    <s v="FINALIZADO"/>
    <s v="FINALIZADO"/>
    <s v="FINALIZADO"/>
    <s v="FINALIZADO"/>
    <s v="FINALIZADO"/>
    <s v="FINALIZADO"/>
    <s v="FINALIZADO"/>
    <s v="FINALIZADO"/>
    <s v="FINALIZADO"/>
    <s v="FINALIZADO"/>
    <s v="FINALIZADO"/>
    <s v="FINALIZADO"/>
  </r>
  <r>
    <x v="0"/>
    <x v="26"/>
    <m/>
    <s v="OPTIMIZACIÓN DE PROCESOS"/>
    <s v="GESTIÓN DISCIPLINARIA DISTRITAL"/>
    <x v="2"/>
    <s v="PLAN DE GESTIÓN"/>
    <s v="PROCESOS"/>
    <m/>
    <m/>
    <s v="Porcentaje de avance en la metodología de verificación de la impelementación y actualización del SID"/>
    <s v="Metodología de verificación"/>
    <m/>
    <m/>
    <m/>
    <m/>
    <m/>
    <m/>
    <m/>
    <m/>
    <s v="Suma"/>
    <s v="Trimestral"/>
    <s v="Eficacia"/>
    <m/>
    <m/>
    <m/>
    <s v="ND"/>
    <n v="0.4"/>
    <s v="CUMPLIDO"/>
    <m/>
    <m/>
    <s v="ND"/>
    <n v="0.39999999999999997"/>
    <n v="0.6"/>
    <s v="CUMPLIDO"/>
    <s v="CUMPLIDO"/>
    <s v="CUMPLIDO"/>
    <s v="CUMPLIDO"/>
    <s v="CUMPLIDO"/>
    <s v="CUMPLIDO"/>
    <s v="CUMPLIDO"/>
    <s v="CUMPLIDO"/>
    <s v="CUMPLIDO"/>
    <s v="CUMPLIDO"/>
    <s v="CUMPLIDO"/>
    <s v="CUMPLIDO"/>
    <s v="CUMPLIDO"/>
    <s v="CUMPLIDO"/>
  </r>
  <r>
    <x v="0"/>
    <x v="27"/>
    <s v="Controlar la cantidad de información registrada en SIPROJ"/>
    <s v="POSICIONAMIENTO COMO ENTE RECTOR"/>
    <s v="GESTIÓN JUDICIAL"/>
    <x v="3"/>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1"/>
    <n v="1"/>
    <n v="1"/>
    <n v="1"/>
    <n v="1"/>
    <n v="1"/>
    <n v="1"/>
    <n v="1"/>
    <m/>
    <m/>
    <m/>
    <s v="Para el primer trimestre de 2020 se tiene programado un avance del 17% para un total de cumplimiento del 17% del periodo, el cual se cumplió de manera satisfactoria, lo que conllevo al mejoramiento de la información contenida en el SIPROJ._x000a_IMPACTO: Se ha logrado mejorar el porcentaje de depuración de la información y un mejor registro de la nueva que se ingresa, lo cual permite entregar en tiempo real información de manera más acertada, para agilizar la toma de decisiones._x000a_BENEFICIARIOS: Entidades, órganos y organismos del Distrito Capital."/>
    <m/>
    <m/>
    <m/>
  </r>
  <r>
    <x v="1"/>
    <x v="28"/>
    <s v="Monitorear el valor de los procesos a favor del Distrito Capital (ahorro)"/>
    <s v="RESPALDO JURÍDICO QUE GENERA CONFIANZA. "/>
    <s v="GESTIÓN JUDICIAL"/>
    <x v="3"/>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8"/>
    <n v="0.88"/>
    <n v="0.88"/>
    <n v="0.82"/>
    <n v="0.82"/>
    <n v="0"/>
    <n v="0"/>
    <n v="0.88"/>
    <m/>
    <m/>
    <m/>
    <s v="&quot;Se alcanzó y supero la meta propuesta para el primer trimestre de 2020.  La eficiencia fiscal es del 88% representado en el valor de las pretensiones indexadas de los procesos que finalizaron con fallo a favor de las entidades del Distrito Capital.    _x000a__x000a_Los abogados de representación que tienen a cargo procesos terminados que se encuentran en cumplimiento, relacionan 12 procesos de alto impacto para Bogotá. De igual manera, se realizaron 2 comités de verificación, 23 mesas de trabajo y 13 audiencias de conciliación. &quot;_x000a_IMAPCTO: El impacto del éxito de eficiencia fiscal acumulado en términos de pretensiones indexadas ha permitido ahorrar a la ciudad $5.3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_x000a_BENEFICIARIO: Con el ahorro obtenido por la eficiencia fiscal, se beneficia la ciudadanía en general ya que se pueden desarrollar nuevos proyectos sociales, en educación y salud, etc. En efecto, se pueden destinar presupuestos para financiar e implementar los diferentes proyectos y políticas públicas determinadas en el Plan de Desarrollo del Distrito Capital o al interior de cada una de las entidades y organismos distritales, como construcciones de colegios, jardines infantiles, adecuación de redes hospitalarias, creación parques y mantenimiento de los existentes, obras de infraestructura, entre otras."/>
    <m/>
    <m/>
    <m/>
  </r>
  <r>
    <x v="0"/>
    <x v="29"/>
    <s v="Medir el número de directrices o proyectos administrativos elaborados"/>
    <s v="POSICIONAMIENTO COMO ENTE RECTOR"/>
    <s v="GESTIÓN JUDICIAL"/>
    <x v="3"/>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2"/>
    <n v="2"/>
    <n v="0"/>
    <n v="0"/>
    <n v="1"/>
    <n v="0"/>
    <n v="1"/>
    <n v="0"/>
    <m/>
    <m/>
    <m/>
    <s v="Esta meta se encuentra cumplida en un 18% en el primer trimestre se está realizando la definición del tema objeto de análisis Búsqueda y recopilación de antecedentes para proyectar el acto administrativo. _x000a_IMPACTO: 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_x000a_BENEFICIARIOS: Entidades, órganos y organismos del Distrito Capital."/>
    <m/>
    <m/>
    <m/>
  </r>
  <r>
    <x v="1"/>
    <x v="30"/>
    <s v="Controlar el número de procesos a cargo de los abogados del Distrito Capital con fallo favorable para el DC"/>
    <s v="POSICIONAMIENTO COMO ENTE RECTOR"/>
    <s v="GESTIÓN JUDICIAL"/>
    <x v="3"/>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3689999999999998"/>
    <n v="0.83230000000000004"/>
    <n v="0.82809999999999995"/>
    <n v="0.82"/>
    <n v="0.82"/>
    <n v="0.82"/>
    <n v="0.82"/>
    <n v="0.82809999999999995"/>
    <m/>
    <m/>
    <m/>
    <s v="Durante el periodo la meta propuesta fue superada y corresponde al 82.81% representado en la cantidad de procesos terminados favorablemente para el Distrito Capital.    _x000a__x000a_En cuanto a cantidad de procesos terminados favorablemente para el D. C. el 85% se encuentra representado en 3 tipos de procesos: el 66% que corresponde a 4.631 Nulidades y Restablecimientos, el 14% corresponde a 1,016 Laborales y el 5% a 359 Reparaciones Directas._x000a__x000a_Las tres entidades que reportan mayor cantidad de procesos favorables son: Secretaría de Educación, FONCEP y la Empresa de Acueducto y Alcantarillado de Bogotá. _x000a_IMPACTO: El impacto se traduce en el  éxito procesal acumulado en términos de cantidad de procesos favorables 7,048 y en contra 1.463,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_x000a_BENE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
    <m/>
    <m/>
    <m/>
  </r>
  <r>
    <x v="0"/>
    <x v="31"/>
    <s v="Realizar seguimiento al porcentaje de casos representados judicial y extrajudicialmente"/>
    <s v="RESPALDO JURÍDICO QUE GENERA CONFIANZA. "/>
    <s v="GESTIÓN JUDICIAL"/>
    <x v="3"/>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n v="1"/>
    <n v="1"/>
    <n v="1"/>
    <n v="1"/>
    <n v="1"/>
    <n v="1"/>
    <n v="1"/>
    <m/>
    <m/>
    <m/>
    <s v="En el primer trimestre de 2020, se logró el porcentaje de cumplimiento establecido del 23%, lo cual permite un acumulado a la fecha del 23% de lo proyectado para la vigencia, el cumplimiento de esta meta permite que el Distrito Capital se encuentre protegido jurídicamente con respecto a los 738 procesos en los cuales los abogados de representación judicial de la Secretaría Jurídica Distrital ejercen la defensa ante los estrados judiciales. _x000a_IMPACTO: Se representó judicial y extrajudicial y con éxito todos los procesos que se encuentran a cargo de la Secretaría Jurídica por lo que los 738 procesos activos se representaron jurídicamente al 100%, blindando jurídicamente al Distrito Capital _x000a_BENFICIARIOS: Entidades, órganos y organismos del Distrito Capital. "/>
    <m/>
    <m/>
    <m/>
  </r>
  <r>
    <x v="1"/>
    <x v="32"/>
    <s v="Controlar el número de días para emitir conceptos"/>
    <s v="OPTIMIZACIÓN DE PROCESOS"/>
    <s v="GESTIÓN NORMATIVA Y CONCEPTUAL"/>
    <x v="4"/>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17.600000000000001"/>
    <n v="16.2"/>
    <n v="12.8"/>
    <n v="22"/>
    <n v="22"/>
    <m/>
    <m/>
    <n v="12.8"/>
    <m/>
    <m/>
    <m/>
    <s v="Durante el primer trimestre de 2020 fueron emitidos 14 conceptos jurídicos en un tiempo promedio de 12,8 días hábiles, mejorando la meta de 22 días hábiles._x000a_Durante el periodo, se desarrollaron las tareas de: seguimiento y monitoreo a los días promedio utilizados para la expedición de conceptos jurídicos de carácter general (15%); y seguimiento y monitoreo a los días promedio utilizados para la expedición de conceptos jurídicos de carácter general, analizando propuestas para fortalecer los reportes usando la matriz de seguimiento a trámites (25%). _x000a_Respecto a ésta última, además del seguimiento periódico, en la matriz de seguimiento a trámites se modificó la lista desplegable de la columna L, la cual permite diferenciar entre conceptos jurídicos de carácter general y conceptos jurídicos unificadores._x000a_IMPACTO: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r>
  <r>
    <x v="0"/>
    <x v="33"/>
    <m/>
    <s v="OPTIMIZACIÓN DE PROCESOS"/>
    <s v="GESTIÓN NORMATIVA Y CONCEPTUAL"/>
    <x v="4"/>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s v="CUMPLIDO"/>
    <m/>
    <s v="ND"/>
    <n v="1"/>
    <s v="CUMPLIDO"/>
    <s v="CUMPLIDO"/>
    <n v="0"/>
    <s v="CUMPLIDO"/>
    <s v="CUMPLIDO"/>
    <s v="CUMPLIDO"/>
    <s v="CUMPLIDO"/>
    <s v="CUMPLIDO"/>
    <s v="CUMPLIDO"/>
    <s v="CUMPLIDO"/>
    <s v="CUMPLIDO"/>
    <s v="CUMPLIDO"/>
    <s v="CUMPLIDO"/>
    <s v="CUMPLIDO"/>
    <s v="CUMPLIDO"/>
  </r>
  <r>
    <x v="0"/>
    <x v="34"/>
    <m/>
    <s v="OPTIMIZACIÓN DE PROCESOS"/>
    <s v="GESTIÓN NORMATIVA Y CONCEPTUAL"/>
    <x v="4"/>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s v="CUMPLIDO"/>
    <s v="CUMPLIDO"/>
    <s v="ND"/>
    <n v="0.6"/>
    <n v="0.4"/>
    <s v="CUMPLIDO"/>
    <n v="0"/>
    <s v="CUMPLIDO"/>
    <s v="CUMPLIDO"/>
    <s v="CUMPLIDO"/>
    <s v="CUMPLIDO"/>
    <s v="CUMPLIDO"/>
    <s v="CUMPLIDO"/>
    <s v="CUMPLIDO"/>
    <s v="CUMPLIDO"/>
    <s v="CUMPLIDO"/>
    <s v="CUMPLIDO"/>
    <s v="CUMPLIDO"/>
    <s v="CUMPLIDO"/>
  </r>
  <r>
    <x v="0"/>
    <x v="35"/>
    <s v="Realizar seguimiento al porcentaje de actos administrativos para firma del Alcalde o la Secretaría Jurídica"/>
    <s v="OPTIMIZACIÓN DE PROCESOS"/>
    <s v="GESTIÓN NORMATIVA Y CONCEPTUAL"/>
    <x v="4"/>
    <s v="PLAN DE GESTIÓN"/>
    <m/>
    <m/>
    <m/>
    <s v="Sumatoria del porcentaje de avance en la generación de proyectos de actos administrativos y otros documentos "/>
    <s v="Actos administrativos  / Otros documentos para firma del señor Alcalde ó la Secretaría Jurídica Distrital"/>
    <s v="Sumatoria de fases programadas para la generación de proyectos de actos administrativos "/>
    <s v="Sumatoria de fases realizadas para la generación de proyectos de actos administrativos "/>
    <s v="Sumatoria de fases programadas para la generación de proyectos de actos administrativos "/>
    <s v="Sumatoria de fases realizadas para la generación de proyectos de actos administrativos "/>
    <s v="Infomres trimestrales"/>
    <s v="Informes trimestrales"/>
    <s v="N.A."/>
    <s v="N.A."/>
    <s v="Suma"/>
    <s v="Trimestral"/>
    <s v="Eficacia"/>
    <s v="Profesional Especializado"/>
    <s v="Profesional Especializado"/>
    <s v="Directora Distrital de Doctrina y asuntos Normativos"/>
    <s v="ND"/>
    <s v="ND"/>
    <s v="ND"/>
    <n v="1"/>
    <m/>
    <s v="ND"/>
    <s v="ND"/>
    <s v="ND"/>
    <n v="1"/>
    <n v="1"/>
    <n v="1"/>
    <n v="1"/>
    <n v="1"/>
    <n v="1"/>
    <n v="1"/>
    <m/>
    <m/>
    <m/>
    <s v="La DDDAN realizó la revisión de legalidad de 29 trámites para la expedición de decretos distritales de materias misionales relacionadas con todos los sectores administrativos, así como la revisión de 6 proyectos de resoluciones para firma de la Alcaldesa Mayor y 7 para firma del Secretario Jurídico Distrital. _x000a__x000a_De esta forma, se atendieron el 100% de las solicitudes de revisión de legalidad de proyectos de actos administrativos para firma de la Alcaldesa Mayor. Así, se cumplió con la tarea de atender las solicitudes de revisión de legalidad de proyectos de actos administrativos para firma de la alcaldesa mayor, la cual es ponderada con 8%, 8% y 9% para los meses de enero, febrero y marzo respectivamente._x000a_IMPACTOS: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r>
  <r>
    <x v="0"/>
    <x v="36"/>
    <m/>
    <s v="OPTIMIZACIÓN DE PROCESOS"/>
    <s v="GESTIÓN NORMATIVA Y CONCEPTUAL"/>
    <x v="4"/>
    <s v="PLAN DE GESTIÓN"/>
    <m/>
    <m/>
    <m/>
    <m/>
    <m/>
    <m/>
    <s v="Por definir"/>
    <s v="Por definir"/>
    <s v="Por definir"/>
    <s v="Por definir"/>
    <s v="Por definir"/>
    <s v="Por definir"/>
    <s v="Por definir"/>
    <s v="Suma"/>
    <m/>
    <m/>
    <m/>
    <m/>
    <m/>
    <s v="ND"/>
    <s v="ND"/>
    <n v="1"/>
    <s v="CUMPLIDO"/>
    <s v="CUMPLIDO"/>
    <s v="ND"/>
    <s v="ND"/>
    <n v="1"/>
    <s v="CUMPLIDO"/>
    <n v="0"/>
    <s v="CUMPLIDO"/>
    <s v="CUMPLIDO"/>
    <s v="CUMPLIDO"/>
    <s v="CUMPLIDO"/>
    <s v="CUMPLIDO"/>
    <s v="CUMPLIDO"/>
    <s v="CUMPLIDO"/>
    <s v="CUMPLIDO"/>
    <s v="CUMPLIDO"/>
    <s v="CUMPLIDO"/>
    <s v="CUMPLIDO"/>
    <s v="CUMPLIDO"/>
  </r>
  <r>
    <x v="1"/>
    <x v="37"/>
    <s v="Controlar el nivel de cuplimiento respecto del número de ciudadanos orientados en derechos y obligaciones de las ESAL"/>
    <s v="RESPALDO JURÍDICO QUE GENERA CONFIANZA. "/>
    <s v="INSPECCIÓN VIGILANCIA Y CONTROL ESAL"/>
    <x v="5"/>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n v="402"/>
    <n v="663"/>
    <n v="819"/>
    <n v="971"/>
    <n v="0"/>
    <n v="0"/>
    <n v="145"/>
    <n v="0"/>
    <n v="0"/>
    <n v="0"/>
    <m/>
    <m/>
    <m/>
    <s v="Teniendo en cuenta el Estado de Emergencia Económica, Social y Ecológica del país, declarado por el Presidente de la República mediante el Decreto 417 del pasado 17 de marzo, y la adopción de medidas transitorias tomadas por la Administración Distrital en los Decretos Distritales 087, 090, 093, 106 y 108  de 2020, para prevenir los efectos que se pudieren causar con la pandemia global del COVID-19, se estan evaluando las estrategias contractuales para realizar las actividades programadas y definidas en el plan de trabajo y que guarden coherencia con las medidas adoptadas por la emergencia._x000a__x000a_Sin embargo, durante el primer trimestre de la vigencia 2020, en el punto de atención ubicado en el SUPERCADE CAD se registró la presencia de 851 ciudadanos y se registraron un total 4 orientaciones telefónicas. Es de aclarar que atendiendo las directrices del orden nacional y distrital, desde el 24 de marzo no se presta atención en el SUPERCADE CAD._x000a_IMPACTO: Con la orientación de ciudadanos en el punto de atención, se  ha fortalecido el conocimiento de los vigilados y de la ciudadanía en general, en materia de derechos y obligaciones que contribuyen a la generación de confianza del sector._x000a_BENEFICIARIOS: Miembros, representantes de las ESAL y ciudadanía en general."/>
    <m/>
    <m/>
    <m/>
  </r>
  <r>
    <x v="1"/>
    <x v="38"/>
    <s v="Medir el nivel de percepción de los servicios brindados a las ESAL"/>
    <s v="POSICIONAMIENTO COMO ENTE RECTOR"/>
    <s v="INSPECCIÓN VIGILANCIA Y CONTROL ESAL"/>
    <x v="5"/>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4"/>
    <n v="0.94"/>
    <n v="0"/>
    <n v="0.87"/>
    <n v="0"/>
    <n v="0.87"/>
    <n v="0.94"/>
    <m/>
    <m/>
    <m/>
    <s v="Durante el periodo se suscribieron 11 contratos de prestación de servicios, por medio de los cuales se realizaron acciones administrativas en cumplimiento de la función de Inspección, vigilancia y control de competencia de la Dirección. Dentro de los principales logros se encuentra la expedición de Circulares, la realización de mesas de trabajo para el mejoramiento de los procesos de la Dirección y la adopción de planes de inspección y vigilancia a sectores específicos._x000a_IMPACTOS: A través de las diferentes actuaciones, se ha dado respuesta a la ciudadanía de manera clara, de fondo y oportuna, brindando así, un servicio de calidad a los ciudadanos, con información fidedigna y confiable._x000a_BENEFICIARIOS: Miembros, representantes de las ESAL y ciudadanía en general."/>
    <m/>
    <m/>
    <m/>
  </r>
  <r>
    <x v="0"/>
    <x v="39"/>
    <s v="Medir la eficacia en la formulación de documento técnico para la dformualción de la Política de IVC"/>
    <s v="POSICIONAMIENTO COMO ENTE RECTOR"/>
    <s v="INSPECCIÓN VIGILANCIA Y CONTROL ESAL"/>
    <x v="5"/>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6"/>
    <n v="1"/>
    <n v="0.95"/>
    <n v="0.1"/>
    <s v="CUMPLIDO"/>
    <s v="CUMPLIDO"/>
    <s v="CUMPLIDO"/>
    <s v="CUMPLIDO"/>
    <s v="CUMPLIDO"/>
    <s v="CUMPLIDO"/>
    <s v="CUMPLIDO"/>
    <s v="CUMPLIDO"/>
    <s v="CUMPLIDO"/>
    <s v="CUMPLIDO"/>
    <s v="CUMPLIDO"/>
  </r>
  <r>
    <x v="0"/>
    <x v="40"/>
    <s v="Medir el avance de las gestiones para fortalecer un canal de comunicación con la ciudadanía"/>
    <s v="OPTIMIZACIÓN DE PROCESOS"/>
    <s v="INSPECCIÓN VIGILANCIA Y CONTROL ESAL"/>
    <x v="5"/>
    <s v="PLAN DE GESTIÓN"/>
    <m/>
    <m/>
    <m/>
    <s v="Porcentaje de avance en el fortalecmiento de un canal  de comunicaciónque optimice la atención a la ciudadanía"/>
    <m/>
    <m/>
    <m/>
    <m/>
    <m/>
    <m/>
    <m/>
    <m/>
    <m/>
    <s v="Suma"/>
    <s v="Trimestral"/>
    <s v="Eficacia"/>
    <m/>
    <m/>
    <m/>
    <s v="ND"/>
    <n v="1"/>
    <s v="CUMPLIDO"/>
    <s v="CUMPLIDO"/>
    <s v="CUMPLIDO"/>
    <s v="ND"/>
    <n v="1"/>
    <s v="CUMPLIDO"/>
    <s v="CUMPLIDO"/>
    <n v="0.98"/>
    <s v="CUMPLIDO"/>
    <s v="CUMPLIDO"/>
    <s v="CUMPLIDO"/>
    <s v="CUMPLIDO"/>
    <s v="CUMPLIDO"/>
    <s v="CUMPLIDO"/>
    <s v="CUMPLIDO"/>
    <s v="CUMPLIDO"/>
    <s v="CUMPLIDO"/>
    <s v="CUMPLIDO"/>
    <s v="CUMPLIDO"/>
    <s v="CUMPLIDO"/>
  </r>
  <r>
    <x v="0"/>
    <x v="41"/>
    <s v="Medir el avance de la estrategia para optimizar el SIPEJ"/>
    <s v="MODERNIZACIÓN DE SISTEMAS DE INFORMACIÓN. "/>
    <s v="INSPECCIÓN VIGILANCIA Y CONTROL ESAL"/>
    <x v="5"/>
    <s v="PLAN DE GESTIÓN"/>
    <m/>
    <m/>
    <m/>
    <s v="Porcentaje de avance de la estrategia para la optimización del SIPEJ"/>
    <m/>
    <m/>
    <m/>
    <m/>
    <m/>
    <m/>
    <m/>
    <m/>
    <m/>
    <s v="Suma"/>
    <s v="Trimestral"/>
    <s v="Eficacia"/>
    <m/>
    <m/>
    <m/>
    <s v="ND"/>
    <n v="1"/>
    <s v="CUMPLIDO"/>
    <s v="CUMPLIDO"/>
    <s v="CUMPLIDO"/>
    <s v="CUMPLIDO"/>
    <s v="CUMPLIDO"/>
    <s v="CUMPLIDO"/>
    <s v="CUMPLIDO"/>
    <n v="0"/>
    <s v="CUMPLIDO"/>
    <s v="CUMPLIDO"/>
    <s v="CUMPLIDO"/>
    <s v="CUMPLIDO"/>
    <s v="CUMPLIDO"/>
    <s v="CUMPLIDO"/>
    <s v="CUMPLIDO"/>
    <s v="CUMPLIDO"/>
    <s v="CUMPLIDO"/>
    <s v="CUMPLIDO"/>
    <s v="CUMPLIDO"/>
    <s v="CUMPLIDO"/>
  </r>
  <r>
    <x v="0"/>
    <x v="42"/>
    <s v="Medir el procentaje de procesos administrativos sancionatorios gestionados"/>
    <s v="OPTIMIZACIÓN DE PROCESOS"/>
    <s v="INSPECCIÓN VIGILANCIA Y CONTROL ESAL"/>
    <x v="5"/>
    <s v="PLAN DE GESTIÓN"/>
    <m/>
    <m/>
    <m/>
    <s v="Procentaje de PROCESOS administrativos sancionatorios terminados"/>
    <m/>
    <s v="pendiente"/>
    <m/>
    <m/>
    <m/>
    <m/>
    <m/>
    <m/>
    <m/>
    <s v="Constante"/>
    <s v="Trimestral"/>
    <s v="Eficacia"/>
    <m/>
    <m/>
    <m/>
    <s v="ND"/>
    <n v="0.8"/>
    <n v="0.8"/>
    <n v="0.8"/>
    <n v="0.8"/>
    <s v="ND"/>
    <n v="0.9"/>
    <n v="0.84"/>
    <n v="0.79999999999999993"/>
    <n v="0.09"/>
    <n v="0.09"/>
    <n v="0.15"/>
    <n v="0.18"/>
    <n v="0.18"/>
    <n v="0.09"/>
    <m/>
    <m/>
    <m/>
    <s v="ara la vigencia del 2020 se determinaron como línea base 336 procesos, estableciendo una meta anual correspondiente al 60%, es decir un total de 202 procesos con decisión definitiva. _x000a__x000a_Es así como, durante el primer trimestre se profirieron un total de 30 decisiones definitivas (enero 5, febrero 10 y marzo 15), lo que conllevó al cumplimiento de la meta pactada para el periodo._x000a__x000a_Es de resaltar que, con ocasión a las medidas adoptadas por el Presidente de la República de Colombia en el marco de la emergencia sanitaria por causa del Coronavirus COVID-19, impartidas a través del Decreto 457 del 22 de marzo de 2020, la Secretaría Jurídica mediante Resolución 043 del 24 de marzo de 2020 y Decretos Distritales 093 y 108 de 2020, se ordenó la suspensión de los términos procesales de todas las actuaciones administrativas, sancionatorias y disciplinarias que se adelantan a partir del 25 de marzo hasta el 27 de abril._x000a_IMPACTOS: La ciudadanía en general y los miembros y representantes de las ESAL cuentan con información oportuna y precisa del estado y cumplimiento de las obligaciones de las ESAL con el ente de supervisión y la ciudadanía en general._x000a_BENEFICIARIOS: Ciudadanía en general, miembros y representantes de las ESAL."/>
    <m/>
    <m/>
    <m/>
  </r>
  <r>
    <x v="1"/>
    <x v="43"/>
    <s v="Medir el número de estudios realizados"/>
    <s v="POSICIONAMIENTO COMO ENTE RECTOR"/>
    <s v="GESTIÓN JURÍDICA DISTRITAL"/>
    <x v="6"/>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6"/>
    <n v="1"/>
    <n v="2"/>
    <n v="5"/>
    <n v="6"/>
    <n v="6"/>
    <n v="0"/>
    <s v="-"/>
    <n v="1"/>
    <n v="0"/>
    <n v="0"/>
    <n v="0"/>
    <m/>
    <m/>
    <m/>
    <s v="Realización de los estudios previos para la contratación_x000a_ del profesional especializado para la elaboración del_x000a_estudio jurídico._x000a_-Suscripción del contrato 074/2020._x000a_Fecha de inicio: 18/03/2020_x000a_- Presentación del alcance y público objeto del estudio _x000a_jurídico._x000a_IMPACTOS: A nivel Distrital se pretende analizar los ambitos involucrados en la_x000a_dirección, gestión y evaluación del sistema de coordinación e _x000a_identificar apartir del estado actual los aciertos y desafíos para_x000a_pontencializar la herramienta de la gestión pública consolidadada a nivel _x000a_nacional como un modelo de coordinación._x000a_BENEFICIARIOS: A nivel Distrital se pretende analizar los ambitos involucrados en la dirección, gestión y evaluación del sistema de coordinación e identificar apartir del estado actual los aciertos y desafíos para pontencializar la herramienta de la gestión pública consolidadada a nivel nacional como un modelo de coordinación."/>
    <m/>
    <m/>
    <m/>
  </r>
  <r>
    <x v="1"/>
    <x v="44"/>
    <s v="Medir la cantidad de eventos de orientación realizados"/>
    <s v="POSICIONAMIENTO COMO ENTE RECTOR"/>
    <s v="GESTIÓN JURÍDICA DISTRITAL"/>
    <x v="6"/>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n v="4"/>
    <n v="14"/>
    <n v="12"/>
    <n v="13"/>
    <n v="0"/>
    <n v="0"/>
    <n v="3"/>
    <n v="0"/>
    <n v="0"/>
    <n v="0"/>
    <m/>
    <m/>
    <m/>
    <s v="Se propusieron temas para la realización de eventos de orientación jurídica, teniendo en cuenta las sugerencias_x000a_propuestas por abogados del Distrito Capital en encuestas de satisfacción de jornadas de orientación jurídica  y las opiniones de integrantes de la Dirección Distrital de Política Jurídica. _x000a__x000a_Se apoyo el proceso contractual de selección del operador logistico para la realización de eventos de orientación jurídica y cumplimiento del proyecto de inversión 7501 y por consiguiente, en un primer momento, de acuerdo a instrucciones del Secretario Jurídico Distrital de modificar la modalidad de contratación, se ajustaron los estudios previos del proceso contractual y en en segundo evento se presentaron los inconvenientes para continuar con el proceso contractual a causa de la emergencia sanitaria ocasionada por el virus Covid 19._x000a_IMPACTO: Se contempla la posibilidad de la realización de los eventos de orientación jurídica de manera virtual, con lo cual se obtendría una nueva experiencia_x000a_que va a permitir contemplar la realización de las actividades de la Secretaría Jurídica Distrital desde una nuesva perspectiva, con _x000a_la ayuda de herramientas digitales que permitan beneficiar la movilidad y medio ambiente de la ciudad de Bogotá._x000a_BENEFICIARIOS: Cuerpo de abogados del Distrito Capital."/>
    <m/>
    <m/>
    <m/>
  </r>
  <r>
    <x v="0"/>
    <x v="45"/>
    <s v="Verificar la entrega del documento de construcción de una herramienta tecnológica"/>
    <s v="MODERNIZACIÓN DE SISTEMAS DE INFORMACIÓN. "/>
    <s v="GESTIÓN JURÍDICA DISTRITAL"/>
    <x v="6"/>
    <s v="PLAN DE GESTIÓN"/>
    <m/>
    <m/>
    <m/>
    <m/>
    <m/>
    <m/>
    <m/>
    <m/>
    <m/>
    <m/>
    <m/>
    <m/>
    <m/>
    <s v="Suma"/>
    <s v="Trimestral"/>
    <s v="Eficacia"/>
    <m/>
    <m/>
    <m/>
    <s v="ND"/>
    <n v="1"/>
    <n v="0"/>
    <n v="0"/>
    <n v="0"/>
    <s v="ND"/>
    <n v="1"/>
    <s v="CUMPLIDO"/>
    <s v="CUMPLIDO"/>
    <s v="CUMPLIDO"/>
    <s v="CUMPLIDO"/>
    <s v="CUMPLIDO"/>
    <s v="CUMPLIDO"/>
    <s v="CUMPLIDO"/>
    <s v="CUMPLIDO"/>
    <s v="CUMPLIDO"/>
    <s v="CUMPLIDO"/>
    <s v="CUMPLIDO"/>
    <s v="CUMPLIDO"/>
    <s v="CUMPLIDO"/>
    <s v="CUMPLIDO"/>
    <s v="CUMPLIDO"/>
  </r>
  <r>
    <x v="0"/>
    <x v="46"/>
    <s v="Controlar el cumplimiento de incorporación de normatividad al aplicativo Regimen Legal"/>
    <s v="RESPALDO JURÍDICO QUE GENERA CONFIANZA. "/>
    <s v="GESTIÓN JURÍDICA DISTRITAL"/>
    <x v="6"/>
    <s v="PLAN DE GESTIÓN"/>
    <m/>
    <m/>
    <m/>
    <s v="Porcentaje de normatividad de regimen legal incorporada"/>
    <s v="normas incorporadas"/>
    <s v="Cantidad de normas incorporadas"/>
    <s v="Total de normas a incorporar en el periodo"/>
    <s v="Número de normas imcuidas en regimen legal"/>
    <s v="Total de normas a incluir en regimen legal, en el periodo de análisi"/>
    <s v="Regimen legal"/>
    <s v="Regimen legal"/>
    <s v="N.A."/>
    <s v="N.A."/>
    <s v="Constante"/>
    <s v="Trimestral"/>
    <s v="Eficacia"/>
    <s v="Profesional Universitario Grado 1"/>
    <s v="Profesional Universitario Grado 1"/>
    <s v="Director(a) Distirtal de Política e Informática Jurídica "/>
    <s v="ND"/>
    <n v="1"/>
    <n v="1"/>
    <n v="1"/>
    <n v="1"/>
    <s v="ND"/>
    <n v="1"/>
    <n v="1"/>
    <n v="1"/>
    <n v="1"/>
    <n v="1"/>
    <n v="1"/>
    <n v="1"/>
    <n v="1"/>
    <n v="1"/>
    <m/>
    <m/>
    <m/>
    <s v="Se incorporaron un total de 963 disposiciones en el sistema de información jurídica Régimen Legal de Bogotá, entre las cuales se encuentran 723 normas de nivel distrital, 201 del orden nacional y 39 providencias de interés, cumpliendo con la meta propuesta para el primer trimestre de 2020. Adicionalmente, en el periodo mencionado, se incluyo información de relevancia jurídica para el Distrito Capital en 13 boletines jurídicos de circulación semanal y se genero un incremento de 894 personas, alcanzandose un total de 5.439 personas suscritas._x000a_IMPACTO: Se actualiza diariamente el sistema de información jurídica Régimen Legal de Bogotá con el fin de constituir una herramienta de consulta normativa que sirve de apoyo para la gestión de los funcionarios del Distrito Capital en la defensa de los intereses del Distrito y prevención del daño antijurídico. _x000a__x000a_Además, Régimen Legal de Bogotá se ha constituido en el principal sistema de busqueda normativa de estudiantes y la ciudadania en general._x000a_BENEFICIARIOS: Cuerpo de abogados del Distrito Capital y ciudadania."/>
    <m/>
    <m/>
    <m/>
  </r>
  <r>
    <x v="0"/>
    <x v="47"/>
    <s v="Verificar la cantidad de lineamientos normativos expedidos"/>
    <s v="POSICIONAMIENTO COMO ENTE RECTOR"/>
    <s v="GESTIÓN JURÍDICA DISTRITAL"/>
    <x v="6"/>
    <s v="PLAN DE GESTIÓN"/>
    <s v="PROCESOS"/>
    <m/>
    <m/>
    <s v="Sumatoria de lineamientos"/>
    <s v="lineamientos"/>
    <s v="Sumatoria de lineamientos"/>
    <s v="N.A."/>
    <s v="El acumulado del número de lineamIentos que sean de impacto para el Distrito Capital"/>
    <s v="N.A."/>
    <s v="Sistema de Información Régimen Legal,  Documentos JurídiCOS"/>
    <s v="N.A."/>
    <n v="32"/>
    <s v="N.A."/>
    <s v="Suma"/>
    <s v="Trimestral"/>
    <s v="Eficacia"/>
    <s v="Profesional Universitario Grado 1"/>
    <s v="Profesional Universitario Grado 1"/>
    <s v="Director(a) Distirtal de Política e Informática Jurídica "/>
    <s v="ND"/>
    <n v="8"/>
    <n v="16"/>
    <n v="4"/>
    <n v="4"/>
    <s v="ND"/>
    <n v="9"/>
    <n v="17"/>
    <n v="8"/>
    <n v="1"/>
    <n v="1"/>
    <n v="1"/>
    <n v="1"/>
    <n v="1"/>
    <n v="1"/>
    <m/>
    <m/>
    <m/>
    <s v="Directiva 1/2020 del 30 de enero de 2020._x000a_http://sisjur.bogotajuridica.gov.co/sisjur/normas/Norma1.jsp?i=90569_x000a_IMPACTO: Participación de las muejres y de sus organizaicones en los Consejos Locales _x000a_de Planeación. El proceso de convocatoria de los Consejos Locales de Planeación como_x000a_manifestación del derecho a la participación, debe garantizar no solo la convocatoria_x000a_general, sino la inclusión e estrategias que permita materializar el ejercicio pleno_x000a_de este derecho._x000a_BENEFICIOS: Alcaldes y Alcaldesas Locales del Distrito Capital, ciudadanía en general."/>
    <m/>
    <m/>
    <m/>
  </r>
  <r>
    <x v="1"/>
    <x v="48"/>
    <s v="Medir el nivel de implementación del Modelo ed Gestión Jurídica"/>
    <s v="POSICIONAMIENTO COMO ENTE RECTOR"/>
    <s v="GESTIÓN JURÍDICA DISTRITAL"/>
    <x v="6"/>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n v="0.5"/>
    <n v="0.2"/>
    <n v="0"/>
    <n v="0"/>
    <n v="0.3"/>
    <n v="0.5"/>
    <n v="0.1"/>
    <s v="0.1"/>
    <s v="0.1"/>
    <m/>
    <m/>
    <n v="0.1"/>
    <m/>
    <m/>
    <m/>
    <s v="Durante el primer trimestre del 2020 se logro socializar_x000a_el MGJP por medio de Boletines Virtuales, Medir los _x000a_Estándares esistentes en las entidades y organismos _x000a_Distritales, se elaboró el Plan de acción para la _x000a_implementación del MGJP, se adoptaron los _x000a_componestes y se entregaron instrumentos para la _x000a_implementación del mismo en las entidades del D.C.._x000a_IMPACTOS: Unificar criterios, con el fin de:_x000a_Responder a una técnica normativa más moderna_x000a_Garantizar el ejercicio de las funciones de regulación de la Secretaría Jurídica Distrital y_x000a_Buscar la eficiencia de la gestión de una forma articulada en los niveles central, sectorial_x000a_e intersectorial. _x000a_Tambien se busca incorporar:_x000a_Resultados de mejores prácticas_x000a_Nuevos componentes que fortalecen la gestión jurídica _x000a_Estándares que permiten realizar el proceso de control y seguimiento del modelo y _x000a_promover la mejora continua, la cultura de cambio y la gestión eficiente de las _x000a_actuaciones jurídicas en beneficio de la ciudad.  _x000a_BENEFICIARIOS: Entidades del Distrito Capital"/>
    <m/>
    <m/>
    <m/>
  </r>
  <r>
    <x v="0"/>
    <x v="49"/>
    <s v="Medir el nivel de cumplimiento de las estrategias que mejoren las prácticas de gestión insitucional."/>
    <s v="OPTIMIZACIÓN DE PROCESOS"/>
    <s v="PLANEACIÓN Y MEJORA CONTINUA"/>
    <x v="7"/>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7"/>
    <n v="0"/>
    <s v="CUMPLIDO"/>
    <s v="CUMPLIDO"/>
    <s v="CUMPLIDO"/>
    <s v="CUMPLIDO"/>
    <s v="CUMPLIDO"/>
    <s v="CUMPLIDO"/>
    <s v="CUMPLIDO"/>
    <s v="CUMPLIDO"/>
    <s v="CUMPLIDO"/>
    <s v="CUMPLIDO"/>
    <s v="CUMPLIDO"/>
    <s v="CUMPLIDO"/>
    <s v="CUMPLIDO"/>
  </r>
  <r>
    <x v="0"/>
    <x v="50"/>
    <s v="Medir el nivel de cumplimiento del diseño de las estrategias de posicionamiento de la OAP"/>
    <s v="POSICIONAMIENTO COMO ENTE RECTOR"/>
    <s v="PLANEACIÓN Y MEJORA CONTINUA"/>
    <x v="7"/>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1"/>
    <n v="0"/>
    <s v="CUMPLIDO"/>
    <s v="CUMPLIDO"/>
    <s v="CUMPLIDO"/>
    <s v="CUMPLIDO"/>
    <s v="CUMPLIDO"/>
    <s v="CUMPLIDO"/>
    <s v="CUMPLIDO"/>
    <s v="CUMPLIDO"/>
    <s v="CUMPLIDO"/>
    <s v="CUMPLIDO"/>
    <s v="CUMPLIDO"/>
    <s v="CUMPLIDO"/>
    <s v="CUMPLIDO"/>
  </r>
  <r>
    <x v="0"/>
    <x v="51"/>
    <s v="Registrar las sesiones orientadas a fortalecer la gestión del conocimiento de la OAP"/>
    <s v="OPTIMIZACIÓN DE PROCESOS"/>
    <s v="PLANEACIÓN Y MEJORA CONTINUA"/>
    <x v="7"/>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n v="6"/>
    <n v="4"/>
    <s v="ND"/>
    <s v="ND"/>
    <s v="ND"/>
    <n v="6"/>
    <n v="0"/>
    <n v="0"/>
    <n v="1"/>
    <n v="2"/>
    <n v="1"/>
    <n v="0"/>
    <m/>
    <m/>
    <m/>
    <s v="No tiene programación para el periodo"/>
    <m/>
    <m/>
    <m/>
  </r>
  <r>
    <x v="0"/>
    <x v="52"/>
    <s v="Medir el nivel de cumplimiento de las estrategias que mejoren las prácticas de gestión insitucional."/>
    <s v="OPTIMIZACIÓN DE PROCESOS"/>
    <s v="PLANEACIÓN Y MEJORA CONTINUA"/>
    <x v="7"/>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n v="1"/>
    <n v="1"/>
    <s v="ND"/>
    <s v="ND"/>
    <s v="ND"/>
    <n v="1"/>
    <s v="FINALIZADO"/>
    <s v="FINALIZADO"/>
    <s v="FINALIZADO"/>
    <s v="FINALIZADO"/>
    <s v="FINALIZADO"/>
    <m/>
    <m/>
    <m/>
    <m/>
    <m/>
    <m/>
    <m/>
    <m/>
  </r>
  <r>
    <x v="0"/>
    <x v="53"/>
    <s v="Registrar el porcentaje de asesorías y acompañamientos técnicos brindadas por la OAP"/>
    <s v="OPTIMIZACIÓN DE PROCESOS"/>
    <s v="PLANEACIÓN Y MEJORA CONTINUA"/>
    <x v="7"/>
    <s v="PLAN DE GESTIÓN"/>
    <m/>
    <m/>
    <m/>
    <s v="Número de asesorías brindadas dividio el Número de asesorías solicitadas)*100%"/>
    <s v="Asesorías"/>
    <s v="Asesorias realizadas"/>
    <s v="Asesorias solicitadas"/>
    <s v="Número de asesorias realizadas a las áreas en el trimestre"/>
    <s v="Número de asesorias solicitadas por las áreas en el trimestre"/>
    <s v="Actas de reunión, / evidencias de reunión"/>
    <s v="Actas de reunión, / evidencias de reunión"/>
    <s v="nd"/>
    <s v="nd"/>
    <s v="Constante"/>
    <s v="Trimestral"/>
    <s v="Eficacia"/>
    <s v="Contratista OAP"/>
    <s v="Contratista OAP"/>
    <s v="JEFE OAP"/>
    <s v="ND"/>
    <s v="ND"/>
    <s v="ND"/>
    <s v="ND"/>
    <n v="1"/>
    <s v="ND"/>
    <s v="ND"/>
    <s v="ND"/>
    <s v="ND"/>
    <n v="1"/>
    <n v="1"/>
    <n v="1"/>
    <n v="1"/>
    <n v="1"/>
    <n v="1"/>
    <m/>
    <m/>
    <m/>
    <m/>
    <m/>
    <m/>
    <m/>
  </r>
  <r>
    <x v="1"/>
    <x v="54"/>
    <s v="Medir la implementación del Sistema Integrado de Gestión"/>
    <s v="OPTIMIZACIÓN DE PROCESOS"/>
    <s v="PLANEACIÓN Y MEJORA CONTINUA"/>
    <x v="7"/>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5"/>
    <n v="5.0000000000000044E-2"/>
    <n v="0.03"/>
    <n v="0.35"/>
    <n v="0.32"/>
    <n v="0.25"/>
    <n v="2.1499999999999998E-2"/>
    <n v="2.1499999999999998E-2"/>
    <n v="2.3300000000000001E-2"/>
    <n v="2.5999999999999999E-3"/>
    <n v="2.5999999999999999E-3"/>
    <n v="2.1499999999999998E-2"/>
    <m/>
    <m/>
    <m/>
    <s v="DOCUMENTACIÓN DE SISTEMA DE GESTIÓN DE CALIDAD. Se realizó la publicación de la creación o actualización de los documentos a través del aplicativo SMART: 2310450-FT-144 y 2311400-FT-197. También se realizó la revisión y se enviaron para ajustes los documentos que se encuentran en flujo de aprobación: 2310100-PO-01, 2311520-PL-007, Procedimiento Identificación, actualización, verificación y evaluación del cumplimiento de los requisitos legales ambientales y otros requisitos aplicables y procedimiento identificación de aspectos y valoración de impactos ambientales. Adicional se modificaron un total de 149 documentos de los 17 procesos que conforman la Secretaría Jurídica en SMART, y se enviaron a publicación al proceso de Gestión de las Comunicaciones para ser cargados en la intranet y página web de la entidad en dos entregables realizados el 04 de marzo y 30 de marzo respectivamente, dando por finalizada la actualización de los documentos a 31 de marzo. Por último, se realizó una revisión, análisis y verificación de los documentos del Sistema Integrado de Gestión, a través de un muestreo para verificar la información registrada en el SMART, Intranet y en la página web de la Entidad y se actualizó el Portafolio de bienes y servicios de la Secretaría Jurídica Distrital._x000a_NORMOGRAMA. se realizó la revisión de los requisitos legales aplicables a la entidad allegados por un total de 10 procesos, estos se ajustaron y se consolidaron en el formato  &quot;&quot;2310100-FT-208 Normograma&quot;&quot;, adicional se incluyeron en el SMART uno a uno junto con los enlaces de consulta a cada una de las normas y se elaboró archivo con los enlaces a estas para ser cargadas por el proceso de Comunicaciones de la Entidad._x000a_PLANES DE MEJORAMIENTO. Revisión y verificación de los avances reportados en los planes de mejoramiento a través del SMART, y se verificaron las respectivas evidencias. Así mismo, se realizó el reporte de las incidencias presentadas y se dio trámite a las solicitudes relacionadas con reasignación de usuarios responsables del flujo en el Módulo Planes de Mejora. Por último, se elaboró una pieza comunicacional dirigida a los servidores y contratistas de la Secretaría Jurídica Distrital, como estrategia de divulgación para el fortalecimiento y apropiación en el tratamiento de planes de mejoramiento a través del SMART_x000a_SISTEMA INTEGRADO DE GESTIÓN OAP. Conocimiento del nivel de cumplimiento del subsistema de gestión de calidad de la entidad frente a la  norma técnica NTC ISO 9001: 2015, por temas o capítulos. Ruta de trabajo definida para garantizar el cumplimiento de los requisitos de la norma técnica. Además, se realizó un nuevo diseño del organigrama de la Secretaría Jurídica Distrital para difusión interna y externa sobre el funcionamiento de la entidad. Además, se elaboró una pieza de difusión sobre la Ley de transparencia._x000a_SEGUIMIENTO INSTITUCIONAL. Actualización de las Fichas de Estadística Básica de Inversión Distrital - EBI-D de los Proyectos de Inversión 7502 Fortalecimiento Institucional de la Secretaría Jurídica Distrital y 7509 Fortalecimiento de la capacidad institucional para mejorar la gestión administrativa de la Secretaría Jurídica Distrital a través del SEGPLAN. Además, se realizó la reprogramación y actualización del Plan de Acción para la vigencia 2020, en los Componentes de Inversión y de Gestión, así como también la programación de las actividades necesarias para dar cumplimiento a las metas de los proyectos en la actual vigencia. Por último, se realizaron piezas comunicacionales y plantillas conforme al manual de imagen de la Alcaldía de Bogotá para la divulgación de contenidos de la Secretaría Jurídica Distrital._x000a_PMR. Solicitud, análisis, consolidación de la información correspondiente al avance alcanzado durante el mes de febrero de 2020, en los indicadores de objetivo y resultado y registro en el  Sistema PREDIS-PMR. _x000a_RIESGO. Viabilización de la integración de  información técnica sobre la gestión de los riesgos de seguridad de la información a la metodología de gestión de riesgos de la entidad._x000a_Aplicación adecuada del procedimiento y la metodología de gestión de riesgos de la entidad.&quot;&quot;_x000a_INDICADORES. Se adecuaron las herramientas para el registro y análisis de la gestión correspondiente al primer trimestre 2020 relacionados con los indicadores._x000a_INFORMES. Se presentaron respuesta a entes de control, además de la actualización del Plan de Gasto Público que se encuentra publicado en la página web de la Entidad. La Oficina Asesora de Planeación, presento el Informe de Gestión y Resultados consolidado correspondiente a la vigencia 2019, el cual fue elaborado con base en los seguimientos trimestrales realizados al Plan Operativo Anual (Planes de Gestión / Planes de acción). El Informe consolidado y publicado, revelo el cumplimiento tanto físico como presupuestal de los proyectos asociados, lo que evidencia la gestión realizada en la Entidad. _x000a_MIPG. Se da respuesta a solicitud de información respecto del Plan de Sostenibilidad por parte del Despacho del Secretario Jurídico. Se lleva a cabo reunión con oficial de seguridad de la oficina TIC, explicando el modelo de operación de la SJD en el marco de MIPG. Se realizó la revisión y actualización del normograma asociado a MIPG._x000a_Se presenta herramienta de valoración y documento introductorio para la implementación del mapa de aseguramiento, los cuales serán remitidos a la OCI para su validación, aplicación y control. _x000a_Se consolidó y evaluó la información institucional para diligenciar el reporte FURAG 2019, se emite el certificado de cumplimiento para la SJD._x000a_MECI. Importancia de presentar el mapa de aseguramiento ante el comité de control interno institucional para conocimiento de la Alta Dirección._x000a_IMPACTOS: DOCUMENTACIÓN DE SISTEMA DE GESTIÓN DE CALIDAD. Documentación del Sistema Integrado de Gestión revisada y aprobada de acuerdo con los parámetros de calidad establecidos por la entidad y actualizados de acuerdo con la nueva imagen institucional. Información consiste en los diferentes medios con que cuenta la Secretaría Jurídica Distrital para consultar los documentos del SIG. Con la actualización y divulgación del Portafolio de bienes y servicios se pretende brindar a la ciudadanía y partes interesadas la oferta de servicios que presta la SJD, en cumplimiento de la Ley de transparencia y acceso a la información pública._x000a_NORMOGRAMA. Requisitos legales revisados y actualizados._x000a_PLANES DE MEJORAMIENTO. Cumplimiento de las actividades programas dentro de las fechas establecidas y comunicación efectiva a partir de las piezas comunicacionales. _x000a_SISTEMA INTEGRADO DE GESTIÓN OAP. Actividades claras dentro de la  ruta de trabajo para sostenibilidad y mejora del subsistema de gestión de calidad, así como el mantenimiento de la certificación bajo estándares internacionales  en pro de la mejora continua y la satisfacción de los diferentes grupos de interés además de fortalecer la imagen de la Secretaría Jurídica Distrital._x000a_SEGUIMIENTO INSTITUCIONAL. Disponibilidad de información para conocimiento de la ciudadanía y partes interesadas._x000a_PMR. Disponibilidad de información para conocimiento de la ciudadanía y partes interesadas._x000a_RIESGO. Racionalización en la documentación para asegurar la gestión de las diferentes familias de riesgos en la entidad bajo una misma unidad que garantice  enfoque integral. Riesgos de gestión y corrupción controlados en la entidad , de con los controles  acuerdo con lo planificado._x000a_INDICADORES. Contar con información necesaria y depurada de la gestión institucional._x000a_ASESORÍAS. Disponer de planes operativos ajustados teniendo en cuenta los resultados alcanzados en la vigencia anterior y las metas previstas para la actual vigencia. _x000a_INFORMES. Se cumplió con los requerimientos por parte de los entes de control. Disponibilidad de información para conocimiento de la ciudadanía y partes interesadas. El Informe de Gestión y Resultados vigencia 2019, presenta la información detallada de los avances en las actividades asociadas por cada meta,  brindando a la ciudadanía y partes interesadas acceso a la Información . De otra parte, mediante los seguimientos realizados, la OAP realiza seguimiento a la Gestión, lo que permite brindar a la Alta dirección, alertas frente posibles incumplimientos.   _x000a_MIPG. Mejorar el  modelo de operación de la entidad. Orientado los resultados a la generación del valor público._x000a_MECI. Fortalecimiento del Sistema de Control interno de la entidad bajo la aplicación del instrumento correspondiente por parte de la tercera la línea de defensa._x000a_BENEFICIARIOS: OBLACIÓN BENEFICIADA: _x000a_ - Servidores y contratistas de la Secretaría Jurídica Distrital._x000a_ - Alta Dirección._x000a_ - Ciudadanía en general. _x000a_ - Abogados del Distrito._x000a_ - Entidades distritales._x000a_ - Contraloría de Bogotá._x000a_ - Partes Interesadas."/>
    <m/>
    <m/>
    <m/>
  </r>
  <r>
    <x v="0"/>
    <x v="55"/>
    <s v="Realizar el seguimiento al número de informes de seguimiento presentados"/>
    <s v="OPTIMIZACIÓN DE PROCESOS"/>
    <s v="PLANEACIÓN Y MEJORA CONTINUA"/>
    <x v="7"/>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s v="CUMPLIDO"/>
    <s v="CUMPLIDO"/>
    <s v="ND"/>
    <n v="1"/>
    <n v="4"/>
    <s v="CUMPLIDO"/>
    <s v="CUMPLIDO"/>
    <s v="CUMPLIDO"/>
    <s v="CUMPLIDO"/>
    <s v="CUMPLIDO"/>
    <s v="CUMPLIDO"/>
    <s v="CUMPLIDO"/>
    <s v="CUMPLIDO"/>
    <s v="CUMPLIDO"/>
    <s v="CUMPLIDO"/>
    <s v="CUMPLIDO"/>
    <s v="CUMPLIDO"/>
    <s v="CUMPLIDO"/>
    <s v="CUMPLIDO"/>
  </r>
  <r>
    <x v="1"/>
    <x v="56"/>
    <s v="Nivel de cumplimiento de la plataforma estratégica"/>
    <s v="OPTIMIZACIÓN DE PROCESOS"/>
    <s v="PLANEACIÓN Y MEJORA CONTINUA"/>
    <x v="7"/>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s v="CUMPLIDO"/>
    <s v="CUMPLIDO"/>
    <n v="0.5"/>
    <n v="0.5"/>
    <s v="CUMPLIDO"/>
    <s v="CUMPLIDO"/>
    <s v="CUMPLIDO"/>
    <s v="CUMPLIDO"/>
    <s v="CUMPLIDO"/>
    <s v="CUMPLIDO"/>
    <s v="CUMPLIDO"/>
    <s v="CUMPLIDO"/>
    <s v="CUMPLIDO"/>
    <s v="CUMPLIDO"/>
    <s v="CUMPLIDO"/>
    <s v="CUMPLIDO"/>
    <s v="CUMPLIDO"/>
    <s v="CUMPLIDO"/>
    <s v="CUMPLIDO"/>
  </r>
  <r>
    <x v="1"/>
    <x v="57"/>
    <s v="Verificar el seguimiento de la implementación de la arquitectura empresarial"/>
    <s v="OPTIMIZACIÓN DE PROCESOS"/>
    <s v="PLANEACIÓN Y MEJORA CONTINUA"/>
    <x v="7"/>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0.6"/>
    <s v="CUMPLIDO"/>
    <s v="ND"/>
    <s v="ND"/>
    <n v="0.4"/>
    <n v="0.6"/>
    <s v="CUMPLIDO"/>
    <s v="CUMPLIDO"/>
    <s v="CUMPLIDO"/>
    <s v="CUMPLIDO"/>
    <s v="CUMPLIDO"/>
    <s v="CUMPLIDO"/>
    <s v="CUMPLIDO"/>
    <s v="CUMPLIDO"/>
    <s v="CUMPLIDO"/>
    <s v="CUMPLIDO"/>
    <s v="CUMPLIDO"/>
    <s v="CUMPLIDO"/>
    <s v="CUMPLIDO"/>
  </r>
  <r>
    <x v="0"/>
    <x v="58"/>
    <s v="Medir el nivel de cumplimiento del Plan Anual de Auditoría"/>
    <s v="OPTIMIZACIÓN DE PROCESOS"/>
    <s v="EVALUACIÓN INDEPENDIENTE"/>
    <x v="8"/>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1"/>
    <n v="1"/>
    <n v="0"/>
    <n v="0.23860000000000001"/>
    <n v="0.27579999999999999"/>
    <n v="0.23860000000000001"/>
    <n v="0.247"/>
    <n v="0.21859999999999999"/>
    <m/>
    <m/>
    <m/>
    <s v="Para el primer trimestre de la vigencia 2020, la Oficina de Control Interno realizó los informes de ley programados en el Plan Anual de Auditoria. (ver anexo Evidencias)_x000a__x000a_Para el primer trimestre de la vigencia 2020, la Oficina de Control Interno realizó los informes de seguimientos programados en el Plan Anual de Auditoria. (ver anexo Evidencias)_x000a__x000a_Para el primer trimestre de la vigencia 2020, la Oficina de Control Interno realizó 7 auditorias de calidad de los 8 procesos programados en el Plan Anual de Auditoria. (ver anexo Evidencias)_x000a__x000a_Durante la auditoria de Calidad al Proceso de Gestión financiera se realizó un arqueo de caja menor._x000a__x000a_&quot;Durante el primer trimestre de la vigencia 2020, el Jefe de la Oficina de Control Interno en los subcomités de autocontrol realizó una sensibilización sobre el Procedimiento de Auditorias Internas a las siguientes Direcciones._x000a_  - Dirección de Gestión Corporativa_x000a_  - Gestión TIC_x000a_  - Inspección Vigilancia y Control_x000a_  - Gestión Jurídica_x000a_  - Gestión Judicial y Extrajudicial&quot;_x000a_IMPACTOS: NO IDENTIFICA_x000a_BENEFICIARIOS: Representante Legal de la SJD_x000a_ Ente de Control (Veeduría Distrital)_x000a_ Directora de Gestión Corporativa_x000a_ Jefe Oficina Asesora de Planeación_x000a_ Directora de Gestión Judicial y Extrajudicial_x000a_ Directora de Gestión Jurídica Distrital_x000a_ Jefe Oficina de TIC_x000a_ Directora del Proceso Inspección Vigilancia y Control_x000a_ Directora de Gestión Disciplinaria Distrital._x000a__x000a__x000a_RETRAZOS: La auditoria de Calidad al Proceso de Gestión Documental se reprogramó para el 16 de abril por solicitud de la Directora de Gestión Corporativa (se adjunta memorando de solicitud)"/>
    <m/>
    <m/>
    <m/>
  </r>
  <r>
    <x v="1"/>
    <x v="59"/>
    <s v="Realizar seguimiento al desarrollo, soporte y mantenimiento de los sistemas de información jurídicos"/>
    <s v="MODERNIZACIÓN DE SISTEMAS DE INFORMACIÓN. "/>
    <s v="GESTIÓN DE TIC"/>
    <x v="9"/>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2"/>
    <n v="2"/>
    <n v="0"/>
    <m/>
    <m/>
    <m/>
    <m/>
    <n v="0"/>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ividad: Mantener e implementar la infraestructura TIC. _x000a_Como impacto se estabeció el mantener la infraestructura de TIC disponible los siete días de la semana, las 24 horas del día, con el objetivo de prestar un servicio de calidad para el cumplimiento de las funciones de la Secretaria Jurídica Distrital."/>
    <m/>
    <m/>
    <m/>
  </r>
  <r>
    <x v="0"/>
    <x v="60"/>
    <s v="Medir el nivel de avance de la actualización del software administrativo y misional"/>
    <s v="MODERNIZACIÓN DE SISTEMAS DE INFORMACIÓN. "/>
    <s v="GESTIÓN DE TIC"/>
    <x v="9"/>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s v="CUMPLIDO"/>
    <s v="CUMPLIDO"/>
    <n v="0"/>
    <n v="0.35"/>
    <n v="0.65"/>
    <n v="0"/>
    <s v="CUMPLIDO"/>
    <m/>
    <m/>
    <m/>
    <m/>
    <s v="CUMPLIDO"/>
    <s v="CUMPLIDO"/>
    <s v="CUMPLIDO"/>
    <s v="CUMPLIDO"/>
    <s v="CUMPLIDO"/>
    <s v="CUMPLIDO"/>
    <s v="CUMPLIDO"/>
    <s v="CUMPLIDO"/>
  </r>
  <r>
    <x v="0"/>
    <x v="61"/>
    <s v="Monitorear periódicamente la satisfacción del usuario respecto del servicio prestado"/>
    <s v="MODERNIZACIÓN DE SISTEMAS DE INFORMACIÓN. "/>
    <s v="GESTIÓN DE TIC"/>
    <x v="9"/>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n v="0.97"/>
    <n v="0.97"/>
    <s v="ND"/>
    <s v="ND"/>
    <s v="ND"/>
    <n v="0.97"/>
    <n v="0.95"/>
    <m/>
    <m/>
    <m/>
    <m/>
    <n v="0.95"/>
    <m/>
    <m/>
    <m/>
    <s v="Se cumplieron con las actividades que se programaron en el Plan de Trabajo para este primer trimestre, los resultados se encuentran registrado en el Anexo INFORME DE GESTION PRIMER TRIMESTRE 2020 VF en la meta Atender el 100% de los requerimientos reportados por los servidores de la Entidad Actividad Gestionar incidencias, peticiones y problemas de los servicios tecnológicos establecidos en la Entidad._x000a_Impactos: Atender el 100% de los incidentes de soporte técnico reportadas por los usuarios de la entidad, resolviendo dudas, absolviendo consultas, solucionando inconvenientes técnicos o funcionales, siempre prestando un servicio de calidad._x000a_Poablación Objetivo: Todos los funcionarios y contratistas de la Secretaria Jurídica Distrital."/>
    <m/>
    <m/>
    <m/>
  </r>
  <r>
    <x v="0"/>
    <x v="62"/>
    <s v="Medir la efectividad de los servicios tecnológicos de la entidad"/>
    <s v="MODERNIZACIÓN DE SISTEMAS DE INFORMACIÓN. "/>
    <s v="GESTIÓN DE TIC"/>
    <x v="9"/>
    <s v="PROCESOS"/>
    <s v="PLAN DE GESTIÓN"/>
    <m/>
    <m/>
    <s v="Promedio ponderado del tiempo que los servicios tecnológicos están disponibles"/>
    <s v="Disponibilidad"/>
    <s v="Promedio de los tiempos de cuatro componentes de servicios tecnológicos"/>
    <s v="N.A."/>
    <s v="Es el porcentaje de horas disponbibles de los servicios teccnológicos (de 720 horas/mes)"/>
    <s v="N.A."/>
    <s v="GLPI"/>
    <s v="N.A."/>
    <s v="nd"/>
    <s v="nd"/>
    <s v="Constante"/>
    <s v="Trimestral"/>
    <s v="Eficiencia"/>
    <s v="Profesional Universitario"/>
    <s v="Profesional Especializado"/>
    <s v="Jefe Oficina TIC"/>
    <s v="ND"/>
    <s v="ND"/>
    <s v="ND"/>
    <n v="0.98"/>
    <n v="0.98"/>
    <s v="ND"/>
    <s v="ND"/>
    <s v="ND"/>
    <n v="0.98"/>
    <n v="0.98"/>
    <m/>
    <m/>
    <m/>
    <m/>
    <n v="0.98"/>
    <m/>
    <m/>
    <m/>
    <s v="Se cumplieron con las actividades que se programaron en el Plan de Trabajo para este primer trimestre, los resultados se encuentran registrado en el Anexo INFORME DE GESTION PRIMER TRIMESTRE 2020 VF en la meta Garantizar el 98% de disponibilidad de los servicios tecnológicos de la Entidad Actividad Realizar el monitoreo, seguimiento a los servicios de TI de la Entidad._x000a_Impacto: Mantener disponibles los servicios tecnológicos los siete días de la semana, las 24 horas del día, para el cumplimiento de las funciones de la Secretaria Jurídica Distrital, así mismo prestar un servicio de calidad para las entidades distritales y ciudadanía en general._x000a_Población Objetivo: Todos los funcionarios y contratistas de la Secretaria Jurídica Distrital, las entidades distritales y ciudadanía en general._x000a__x000a_RETRASOS: No se cumplio con la con la meta del indicador del 97% quedabdo para este primer trimestre en 95%, debido a que en una de las preguntas de la encuesta la cual es &quot;El tecnico esta bien informado&quot; de 77 encuestas diligencias 11 personas contestaroan que se encontraban en desacuerdo lo que nos afecto el porcentaje total de la encuenta en el trimestre._x000a_Acciones a tomar: Se realizara una reunión con el equipo de soporte para que evidencien las observaciones obtenidas en la encuesta de satisfacción y reforzar algunos lineamientos a la hora de atender a los usuarios de la entidad."/>
    <m/>
    <m/>
    <m/>
  </r>
  <r>
    <x v="1"/>
    <x v="63"/>
    <s v="Medir el cumplimiento de la implementación de la política de seguridad digital en la entidad"/>
    <s v="MODERNIZACIÓN DE SISTEMAS DE INFORMACIÓN. "/>
    <s v="GESTIÓN DE TIC"/>
    <x v="9"/>
    <s v="PROYECTO DE INVERSIÓN"/>
    <s v="PROCESOS"/>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n v="1"/>
    <m/>
    <s v="ND"/>
    <s v="ND"/>
    <s v="ND"/>
    <n v="1"/>
    <n v="0"/>
    <n v="0.1"/>
    <n v="0.35"/>
    <n v="0.3"/>
    <n v="0.25"/>
    <m/>
    <m/>
    <m/>
    <m/>
    <s v="CUMPLIDO"/>
    <s v="CUMPLIDO"/>
    <s v="CUMPLIDO"/>
    <s v="CUMPLIDO"/>
  </r>
  <r>
    <x v="1"/>
    <x v="64"/>
    <s v="Medir el cumplimiento de la actualización de la política de seguridad digital en la entidad"/>
    <s v="MODERNIZACIÓN DE SISTEMAS DE INFORMACIÓN. "/>
    <s v="GESTIÓN DE TIC"/>
    <x v="9"/>
    <s v="PROYECTO DE INVERSIÓN"/>
    <s v="PROCESOS"/>
    <m/>
    <m/>
    <s v="Porcentaje de avance  en la actualización de la política de Seguridad Digital en la Entidad"/>
    <s v="Actualización de la Política"/>
    <m/>
    <m/>
    <m/>
    <m/>
    <m/>
    <m/>
    <m/>
    <m/>
    <m/>
    <m/>
    <m/>
    <m/>
    <m/>
    <m/>
    <m/>
    <m/>
    <m/>
    <s v="na"/>
    <n v="1"/>
    <m/>
    <m/>
    <m/>
    <s v="na"/>
    <n v="0.4"/>
    <n v="0.4"/>
    <n v="0.6"/>
    <n v="0"/>
    <n v="0"/>
    <n v="0.4"/>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ualizar los lineamientos actuales en relación al Modelo de Seguridad y Privacidad de la información de MINTIC que se implementó en la Secretaria Jurídica Distrital._x000a_Como impacto se estableció la actualización de los lineamientos actuales en relación al Modelo de Seguridad y Privacidad de la información de MINTIC que se implementó en la Secretaria Jurídica Distrital."/>
    <m/>
    <m/>
    <m/>
  </r>
  <r>
    <x v="0"/>
    <x v="65"/>
    <s v="Medir el cumplimiento de la implementación de la política de gobierno digital en la entidad"/>
    <s v="MODERNIZACIÓN DE SISTEMAS DE INFORMACIÓN. "/>
    <s v="GESTIÓN DE TIC"/>
    <x v="9"/>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n v="1"/>
    <m/>
    <s v="ND"/>
    <s v="ND"/>
    <s v="ND"/>
    <n v="1"/>
    <n v="0"/>
    <n v="0.15"/>
    <n v="0.3"/>
    <n v="0.25"/>
    <n v="0.3"/>
    <m/>
    <m/>
    <m/>
    <m/>
    <m/>
    <m/>
    <m/>
    <m/>
  </r>
  <r>
    <x v="0"/>
    <x v="66"/>
    <s v="Medir el cumplimiento de la actualización de la política de gobierno digital en la entidad"/>
    <s v="MODERNIZACIÓN DE SISTEMAS DE INFORMACIÓN. "/>
    <s v="GESTIÓN DE TIC"/>
    <x v="9"/>
    <s v="PROCESOS"/>
    <s v="PLAN DE GESTIÓN"/>
    <m/>
    <m/>
    <s v="Porcentaje de avance en la actualiazación de la Política de Gobierno Digital"/>
    <s v="Actualiz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s v="ND"/>
    <n v="1"/>
    <s v="ND"/>
    <s v="ND"/>
    <s v="ND"/>
    <s v="ND"/>
    <n v="0.15"/>
    <n v="0.15"/>
    <n v="0.35"/>
    <n v="0.25"/>
    <n v="0.25"/>
    <n v="0.15"/>
    <m/>
    <m/>
    <m/>
    <s v="Se cumplieron con las actividades que se programaron en el Plan de Trabajo para este primer trimestre, los resultados se encuentran registrado en el Anexo INFORME DE GESTION PRIMER TRIMESTRE 2020 VF en la meta Actualizar los lineamientos de la Política Pública de Gobierno Digital en la Entidad Actividad Realizar seguimiento y verificación a los servicios de comunicaciones._x000a_Impactos: Actualizar los lineamientos de la Política Pública de Gobierno Digital de MINTIC que se implementaron en la entidad._x000a_Beneficiarios: Todos los funcionarios y contratistas de la Secretaria Jurídica Distrital."/>
    <m/>
    <m/>
    <m/>
  </r>
  <r>
    <x v="1"/>
    <x v="67"/>
    <m/>
    <s v="MODERNIZACIÓN DE SISTEMAS DE INFORMACIÓN. "/>
    <s v="GESTIÓN DE TIC"/>
    <x v="9"/>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n v="0.3"/>
    <n v="0.2"/>
    <n v="0.01"/>
    <n v="0.14000000000000001"/>
    <n v="0.25"/>
    <n v="0.37"/>
    <n v="0"/>
    <n v="0.06"/>
    <n v="0.11"/>
    <n v="0.13"/>
    <n v="0.1"/>
    <m/>
    <m/>
    <m/>
    <m/>
    <m/>
    <m/>
    <m/>
    <m/>
  </r>
  <r>
    <x v="0"/>
    <x v="68"/>
    <s v="Controlar la ejecución prespuestal del pryecto de inversión a acargo de la subsecretaría"/>
    <s v="POSICIONAMIENTO COMO ENTE RECTOR"/>
    <s v="GESTIÓN JURÍDICA DISTRITAL"/>
    <x v="10"/>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n v="0.95"/>
    <n v="0.95"/>
    <s v="ND"/>
    <n v="0.98"/>
    <n v="0.97"/>
    <n v="1"/>
    <n v="0.33"/>
    <n v="0.65"/>
    <n v="0.95"/>
    <m/>
    <m/>
    <n v="0.33"/>
    <m/>
    <m/>
    <m/>
    <s v="El Proyecto en el primer trimestre de la vigencia 2020, alcanzó una ejecución del 33,2%, que corresponden a $882 millones y los giros a esa misma fecha alcanzaron un valor de $105 millones representando el 3,96% del presupuesto. _x000a_Impacto: La correcta ejecución del proyecto trae beneficios al Distrito Capital._x000a_Beneficiarios: Las entidades del Distrito Capital, cuerpo de abogados del Distrito y las Entidades sin ánimo de lucro._x000a__x000a_RETRAZOS: Sobre esta ejecución es importante señalar que con ocasión al cambio de administración y la formulación del nuevo Plan de Desarrollo, se han presentado cambios en el PAA y se espera aprovisionar recursos del Proyecto en el marco del nuevo Plan, razón por la cual la ejecución no fue la esperada inicialmente."/>
    <m/>
    <m/>
    <m/>
  </r>
  <r>
    <x v="1"/>
    <x v="69"/>
    <s v="Medir el nivel de percepción de las oficinas jurpidicas respectos de los servicios de coordinación jurídica"/>
    <s v="POSICIONAMIENTO COMO ENTE RECTOR"/>
    <s v="GESTIÓN JURÍDICA DISTRITAL"/>
    <x v="10"/>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n v="0.88"/>
    <n v="0.88"/>
    <n v="0.9"/>
    <n v="0.94569999999999999"/>
    <n v="0.88"/>
    <n v="0.97499999999999998"/>
    <s v="ND"/>
    <n v="0"/>
    <n v="0.88"/>
    <n v="0"/>
    <n v="0.88"/>
    <m/>
    <m/>
    <m/>
    <m/>
    <m/>
    <m/>
    <m/>
    <m/>
  </r>
  <r>
    <x v="0"/>
    <x v="70"/>
    <s v="Medir el nivel de cumplimiento respecto de requerimientos jurídicos "/>
    <s v="POSICIONAMIENTO COMO ENTE RECTOR"/>
    <s v="GESTIÓN JURÍDICA DISTRITAL"/>
    <x v="10"/>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n v="1"/>
    <n v="1"/>
    <s v="ND"/>
    <n v="1"/>
    <n v="1"/>
    <n v="1"/>
    <n v="1"/>
    <n v="1"/>
    <n v="1"/>
    <n v="1"/>
    <n v="1"/>
    <n v="1"/>
    <m/>
    <m/>
    <m/>
    <s v="Durante el primer trimestre se han gestionaron oportunamente 174 requerimientos de competencia de la Subsecretaría. En el Anexo se remite el detalle de los requerimientos y su tipología. _x000a_IMPACTOS: Cuando se gestionan los requerimientos en los tiempos establecidos se impacta positivamente en la gestión pública del Distrito._x000a_BENEFICIARIOS: "/>
    <m/>
    <m/>
    <m/>
  </r>
  <r>
    <x v="0"/>
    <x v="71"/>
    <s v="CUMPLIDO"/>
    <s v="OPTIMIZACIÓN DE PROCESOS"/>
    <s v="PO-005-GESTIÓN DEL TALENTO HUMANO"/>
    <x v="1"/>
    <s v="PROCESOS"/>
    <m/>
    <m/>
    <m/>
    <s v="Sumatoria de las actividades de definidas en el Plan Estratégico del modelo de GETH"/>
    <s v="Avance del Plan"/>
    <s v="Actividades realizadas"/>
    <s v="Actividades programadas"/>
    <s v="Actividades desarrolladas en el periodod de análisis"/>
    <s v="Plan Estratégico definido por actividades o fases"/>
    <s v="Reporte de gestión"/>
    <s v="Reporte de gestión"/>
    <s v="nd"/>
    <s v="nd"/>
    <s v="Suma"/>
    <s v="Trimestral"/>
    <s v="Eficacia"/>
    <s v="Técnico DGC"/>
    <s v="Profesional Especializado"/>
    <s v="Director (a) de Gestión Corporativa"/>
    <s v="ND"/>
    <s v="ND"/>
    <s v="ND"/>
    <n v="1"/>
    <s v="CUMPLIDO"/>
    <s v="ND"/>
    <s v="ND"/>
    <s v="ND"/>
    <n v="1"/>
    <s v="CUMPLIDO"/>
    <s v="CUMPLIDO"/>
    <s v="CUMPLIDO"/>
    <s v="CUMPLIDO"/>
    <s v="CUMPLIDO"/>
    <s v="CUMPLIDO"/>
    <s v="CUMPLIDO"/>
    <s v="CUMPLIDO"/>
    <s v="CUMPLIDO"/>
    <m/>
    <m/>
    <m/>
    <m/>
  </r>
  <r>
    <x v="0"/>
    <x v="72"/>
    <s v="Medir ql nivel de integración del Plan Estratégico del Talento Humano"/>
    <s v="OPTIMIZACIÓN DE PROCESOS"/>
    <s v="PO-005-GESTIÓN DEL TALENTO HUMANO"/>
    <x v="1"/>
    <s v="PROCESOS"/>
    <m/>
    <m/>
    <m/>
    <s v="Sumatoria de las actividades de integración del Plan Estratégico del modelo de GETH"/>
    <s v="Avance del Plan"/>
    <s v="Actividades realizadas"/>
    <s v="Actividades programadas"/>
    <s v="Actividades desarrolladas en el periodo de análisis"/>
    <s v="Plan de integración definido por actividades o fases"/>
    <s v="Reporte de gestión"/>
    <s v="Reporte de gestión"/>
    <s v="nd"/>
    <s v="nd"/>
    <s v="Suma"/>
    <s v="Trimestral"/>
    <s v="Eficacia"/>
    <s v="Técnico DGC"/>
    <s v="Profesional Especializado"/>
    <s v="Director (a) de Gestión Corporativa"/>
    <s v="ND"/>
    <s v="ND"/>
    <s v="ND"/>
    <s v="ND"/>
    <n v="1"/>
    <s v="ND"/>
    <s v="ND"/>
    <s v="ND"/>
    <s v="ND"/>
    <n v="0.1"/>
    <n v="0.1"/>
    <n v="0.3"/>
    <n v="0.3"/>
    <n v="0.3"/>
    <n v="0.1"/>
    <m/>
    <m/>
    <m/>
    <s v="Se realizó el ajuste del Plan Estatégico del Talento Humano de la Secretaría Jurídica Distrital, incorporando la normatividad correspondiente a la administración y desarrollo del talento humano, los lineamientos y disposiciones del Modelo Integrado de Planeación y Gestión MIPG, la caracterización de los servidores públicos de la Entidad y ajustes en redacción. _x000a__x000a_Actualmente, se están adelantando las tareas correspondientes para identificar los objetivos y elementos que serán incorporados al nuevo Plan Estratégico de los siguientes planes y programas: a. Plan Anual de Vacantes, b. Plan de Previsión del Talento Humano, c. Plan Institucional de Capacitación, d. Programa de bienestar y Plan de Incentivos, c. Programa de Seguridad y Salud en el Trabajo._x000a_IMPACTOS: Los impactos son a nivel institucional en virtud que permite contar con una herramienta estratégica y técnica de largo plazo que atiende directamente las disposiciones contenidas en el Decreto 1083 de 2015 y en especial la política de talento humano e integridad, así como con la obligación de integrar en un solo Plan los demás planes y programas expedidos relacionados con el proceso de talento humano._x000a_BENEFICIARIOS: Los principales beneficiarios son los servidores públicos y contratistas de la Secretaría Jurídica Distrital"/>
    <m/>
    <m/>
    <m/>
  </r>
  <r>
    <x v="0"/>
    <x v="73"/>
    <s v="Monitorear los aspectos que impactan la calidad de vida de los servidores que participan en el programa de teletrabajo"/>
    <s v="OPTIMIZACIÓN DE PROCESOS"/>
    <s v="PO-005-GESTIÓN DEL TALENTO HUMANO"/>
    <x v="1"/>
    <s v="TELETRABAJO"/>
    <m/>
    <m/>
    <m/>
    <s v="Promedio de variables definidas en la encuesta de calidad de vida"/>
    <s v="Calidad de Vida"/>
    <s v="Promedio del resultado de las evaluaciones de los aspectos Bienestar Físico, Matrial, Social y Emocional."/>
    <s v="N.A."/>
    <s v="Se promedian los resultados de la evaluación de los aspectos definidos como &quot;calidad de vida&quot;"/>
    <s v="N.A."/>
    <s v="Documento de evaluación de Calidad de Vida e informe de análisis"/>
    <s v="N.A."/>
    <s v="nd"/>
    <s v="nd"/>
    <s v="Constante"/>
    <s v="Semestral"/>
    <s v="Efectividad"/>
    <s v="Profesional Especializado"/>
    <s v="PROFESIONAL ESPECIALIZADO "/>
    <s v="DIRECTOR (A) GESTIÓN CORPORATIVA"/>
    <s v="ND"/>
    <s v="ND"/>
    <s v="ND"/>
    <s v="ND"/>
    <m/>
    <m/>
    <m/>
    <m/>
    <m/>
    <m/>
    <m/>
    <m/>
    <m/>
    <m/>
    <m/>
    <m/>
    <m/>
    <m/>
    <m/>
    <m/>
    <m/>
    <m/>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
  <r>
    <x v="0"/>
    <x v="0"/>
    <s v="Hacer seguimiento a plan de comunicaciones de la Secretaría Jurídica Distrital"/>
    <x v="0"/>
    <s v="GESTIÓN DE LAS COMUNICACIONES"/>
    <x v="0"/>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x v="0"/>
    <x v="0"/>
    <x v="0"/>
    <x v="0"/>
    <x v="0"/>
    <n v="0.25"/>
    <n v="0.18"/>
    <n v="0.31"/>
    <n v="0.26"/>
    <n v="0.25"/>
    <m/>
    <m/>
    <m/>
    <s v="1. Consolidar las necesidades de comunicación de todas las dependencias de la SJD para elaborar y estructurar el plan de comunicaciones 2020._x000a__x000a_• Se hizo un diagnóstico con las diferentes dependencias de la entidad para identificar sus necesidades de comunicaciones._x000a__x000a_2. Seleccionar e identificar notas de prensa, radio, televisión, internet o redes sociales que puedan ser de impacto o interés para la entidad y el Secretario Jurídico._x000a__x000a_• Diariamente se hace el monitoreo de los diferentes medios masivos de comunicación locales y nacionales (físicos y virtuales), para identificar los temas y acontecimientos de interés y se envían a través de chat de WhatsApp a nuestras partes interesadas. _x000a__x000a_3. Elaborar el plan de comunicaciones de la Secretaría Jurídica Distrital._x000a__x000a_• Plan de comunicaciones 2020, presentado ante el Secretario Jurídico Distrital y aprobado por el mismo, el 24 de febrero de 2020._x000a__x000a_4. Brindar apoyo a todas las áreas para la difusión de sus actividades a través de los medios internos de la entidad._x000a__x000a_• Se brindó apoyo a la Dirección de Gestión Corporativa con la celebración del día de la mujer. Adicionalmente se acompañó a la Dirección de Política Jurídica en el desarrollo de las actividades dispuestas en conjunto con la Secretaría de la Mujer. Junto a las demás entidades del Distrito se trabajó en una estrategia para redes sociales en la cual se exaltó el rol de la mujer en la sociedad._x000a_• Se ha apoyado al Despacho con la toma de fotografías y videos para la actualización de perfiles de los directivos en la página web de la entidad y sus respectivos posicionamientos en la entidad._x000a__x000a_5. Difundir, a través de nuestro boletín interno notas y noticias de interés para nuestros funcionarios sobre acontecimientos internos de la entidad y externos de otras entidades y de Bogotá._x000a__x000a_• A través del Boletín interno “Entérate de lo que pasa en la Jurídica” se socializaron temas relevantes como:_x000a_- Mensajes de bienvenida, saludos y compromisos de la Alcaldesa Mayor de Bogotá para todos los funcionarios y colaboradores del Distrito._x000a_- Día sin carro y sin moto en Bogotá._x000a_- Jornadas de capacitaciones del área de Gestión Corporativa._x000a_- Cambios en los documentos del SIG._x000a_- Actualizaciones en la intranet de la SJD._x000a_- Socialización del plan de comunicaciones 2020._x000a_- Día de la mujer._x000a_- Día del hombre._x000a_- Normatividad y medidas tomadas por la SJD referentes al tema del Coronavirus en Bogotá._x000a__x000a_6. Apoyar con las actividades para la conmemoración del día de la mujer y el día del hombre._x000a__x000a_• Para el día de la mujer:_x000a_- Se elaboraron piezas comunicativas, bajo lineamientos de la Secretaría de la Mujer, en las cuales se resaltaba y conmemoraba la importancia de la mujer en la sociedad y en particular en la SJD._x000a_- Se tomaron fotografías de algunas funcionarias de las diferentes direcciones de la SJD para unirnos como entidad a la actividad #MujeresHacenHistoria._x000a_- Se resaltó a Gabriela Peláez Echeverri, primera dama del derecho. Esto, porque la mayor cantidad de mujeres en la SJD son abogadas y es la razón de ser de la entidad._x000a_• Para el día del hombre:_x000a_- Se realizó una pieza comunicativa en conmemoración a su día y se les envío a los hombres de la SJD a través del correo electrónico y el chat de WA._x000a_IMPACTOS: NO REGSITRA_x000a_BENEFICIARIOS: Funcionarios, trabajadores y colaboradores de la SJD; Servidores públicos y colaboradores del Distrito, ciudadanía y opinión pública."/>
    <m/>
    <m/>
    <m/>
    <m/>
    <m/>
    <m/>
    <m/>
    <m/>
    <m/>
    <m/>
    <m/>
  </r>
  <r>
    <x v="0"/>
    <x v="1"/>
    <m/>
    <x v="1"/>
    <s v="ATENCIÓN A LA CIUDADANÍA"/>
    <x v="1"/>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s v="FINALIZADO"/>
    <s v="FINALIZADO"/>
    <x v="0"/>
    <x v="0"/>
    <x v="0"/>
    <x v="1"/>
    <x v="1"/>
    <s v="FINALIZADO"/>
    <s v="FINALIZADO"/>
    <s v="FINALIZADO"/>
    <s v="FINALIZADO"/>
    <s v="FINALIZADO"/>
    <s v="FINALIZADO"/>
    <s v="FINALIZADO"/>
    <s v="FINALIZADO"/>
    <m/>
    <m/>
    <m/>
    <m/>
    <m/>
    <m/>
    <m/>
    <m/>
    <s v="SE ARMONIZA CON NUEVO INDICADOR"/>
    <m/>
    <m/>
    <m/>
  </r>
  <r>
    <x v="0"/>
    <x v="2"/>
    <s v="Controlar los tiempos para la asignación o traslado de requerimientos"/>
    <x v="1"/>
    <s v="ATENCIÓN A LA CIUDADANÍA"/>
    <x v="1"/>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n v="1.04"/>
    <s v="FINALIZADO"/>
    <x v="0"/>
    <x v="1"/>
    <x v="1"/>
    <x v="0"/>
    <x v="1"/>
    <s v="FINALIZADO"/>
    <s v="FINALIZADO"/>
    <s v="FINALIZADO"/>
    <s v="FINALIZADO"/>
    <s v="FINALIZADO"/>
    <s v="FINALIZADO"/>
    <s v="FINALIZADO"/>
    <s v="FINALIZADO"/>
    <m/>
    <m/>
    <m/>
    <m/>
    <m/>
    <m/>
    <m/>
    <m/>
    <s v="REMPLAZADO "/>
    <m/>
    <m/>
    <m/>
  </r>
  <r>
    <x v="0"/>
    <x v="3"/>
    <m/>
    <x v="1"/>
    <s v="ATENCIÓN A LA CIUDADANÍA"/>
    <x v="1"/>
    <s v="PROCESOS"/>
    <m/>
    <m/>
    <m/>
    <m/>
    <m/>
    <m/>
    <m/>
    <m/>
    <m/>
    <m/>
    <m/>
    <m/>
    <m/>
    <m/>
    <m/>
    <m/>
    <m/>
    <m/>
    <m/>
    <s v="ND"/>
    <s v="ND"/>
    <s v="ND"/>
    <s v="ND"/>
    <n v="1"/>
    <x v="0"/>
    <x v="1"/>
    <x v="1"/>
    <x v="2"/>
    <x v="2"/>
    <n v="0"/>
    <n v="0.23"/>
    <n v="0.46"/>
    <n v="0.31"/>
    <n v="0"/>
    <m/>
    <m/>
    <m/>
    <s v="Se adelantaron las actividades correspondientes para formular los planes de acción en los que participarían las entidades y organismos del nivel distrital en el marco de la Política Pública de Servicio a la Ciudadanía. Está fue adoptada en el año 2019 y entrarán aplicarse e implementarse los compromisos que tiene la Dirección de Gestión Corporativa a partir del mes de mayo de 2020. Sin embargo, ya cuenta con avances en la consolidación de los compromisos en el Plan Anticorrupción y de Atención al Ciudadano y en el Plan de Trabajo reportado a la Oficina Asesora de Planeación._x000a_IMPACTOS:Los impactos son institucionales y distritales en virtud que permite contar con una fijación de unos compromisos plenamente identificados que garantizaran la consecución y los fines propuestos en la política pública de servicio a la ciudadania así como aplicar los mejores estándares y las buenas prácticas en el desarrollo de la politica de servicio a la ciudadanía en la Secretaría Jurídica Distrital_x000a_BENEFIARIOS:Los principales beneficiarios son los servidores públicos y contratistas de la Secretaría Jurídica Distrital._x000a__x000a_Ciudadanos y ciudadanas del Distrito Capital"/>
    <m/>
    <m/>
    <m/>
    <m/>
    <m/>
    <n v="2"/>
    <m/>
    <m/>
    <m/>
    <m/>
    <m/>
  </r>
  <r>
    <x v="0"/>
    <x v="4"/>
    <s v="Monitorear el comportamiento de la ejecución contractual y presupuestal del rubro de funcionamiento"/>
    <x v="1"/>
    <s v="GESTIÓN FINANCIERA"/>
    <x v="1"/>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77"/>
    <n v="0.82"/>
    <n v="0.87"/>
    <n v="0.87"/>
    <x v="0"/>
    <x v="2"/>
    <x v="2"/>
    <x v="3"/>
    <x v="3"/>
    <n v="0.19"/>
    <n v="0.42"/>
    <n v="0.66"/>
    <n v="0.87"/>
    <n v="0.21"/>
    <m/>
    <m/>
    <m/>
    <s v="En la vigencia 2020 se apropiaron $23.253.456.000, de los cuales $18.769.956.000 pertenecen a Gastos de Personal y $4.483.200.000 a Adquisición de Bienes y Servicios. De esta apropiación se ha ejecutado con fecha de corte marzo 31 de 2020, el 20,51% en Gastos de Funcionamiento, que equivale a $4.770.030.409, el 18,59% de ejecución en Gastos de Personal y el 28,55% de ejecución en Adquisición de Bienes y Servicios._x000a_IMPACTOS: Los impactos son a nivel institucional en el sentido que permite a la entidad contar con un porcentaje de ejecución de los gastos de funcionamiento satisfactoria, lo cual facilita el cumplimiento de los objetivos y propósitos institucionales así como permite atender los intereses y necesidades los servidores públicos y contratistas de la Entidad._x000a_BENEFICIARIOS: Los principales beneficiarios son los servidores públicos y contratistas de la Secretaría Jurídica Distrital"/>
    <m/>
    <m/>
    <m/>
    <m/>
    <m/>
    <m/>
    <m/>
    <m/>
    <n v="2"/>
    <m/>
    <m/>
  </r>
  <r>
    <x v="0"/>
    <x v="5"/>
    <s v="FINALIZADO"/>
    <x v="0"/>
    <s v="GESTIÓN DEL TALENTO HUMANO"/>
    <x v="1"/>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s v="FINALIZADO"/>
    <x v="0"/>
    <x v="3"/>
    <x v="3"/>
    <x v="1"/>
    <x v="1"/>
    <s v="FINALIZADO"/>
    <s v="FINALIZADO"/>
    <s v="FINALIZADO"/>
    <s v="FINALIZADO"/>
    <s v="FINALIZADO"/>
    <s v="FINALIZADO"/>
    <s v="FINALIZADO"/>
    <s v="FINALIZADO"/>
    <m/>
    <m/>
    <m/>
    <m/>
    <m/>
    <m/>
    <m/>
    <m/>
    <m/>
    <m/>
    <m/>
    <m/>
  </r>
  <r>
    <x v="0"/>
    <x v="6"/>
    <s v="Medir el nivel de implementacióin y avance del PGD"/>
    <x v="1"/>
    <s v="GESTIÓN DOCUMENTAL"/>
    <x v="1"/>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n v="1"/>
    <s v="FINALIZADO"/>
    <x v="1"/>
    <x v="1"/>
    <x v="0"/>
    <x v="0"/>
    <x v="1"/>
    <s v="FINALIZADO"/>
    <s v="FINALIZADO"/>
    <s v="FINALIZADO"/>
    <s v="FINALIZADO"/>
    <s v="FINALIZADO"/>
    <s v="FINALIZADO"/>
    <s v="FINALIZADO"/>
    <s v="FINALIZADO"/>
    <m/>
    <m/>
    <m/>
    <m/>
    <m/>
    <s v="Indicador creado en abril de 2019"/>
    <m/>
    <m/>
    <s v="FINALIZADO"/>
    <m/>
    <m/>
    <m/>
  </r>
  <r>
    <x v="0"/>
    <x v="7"/>
    <m/>
    <x v="1"/>
    <s v="GESTIÓN DOCUMENTAL"/>
    <x v="1"/>
    <s v="PROCESOS"/>
    <m/>
    <m/>
    <m/>
    <m/>
    <m/>
    <m/>
    <m/>
    <m/>
    <m/>
    <m/>
    <m/>
    <m/>
    <m/>
    <s v="Constante"/>
    <s v="Trimestral"/>
    <s v="Eficacia"/>
    <m/>
    <s v="Profesional Especializado DGC"/>
    <s v="Director (a) de Gestión Corporativa"/>
    <s v="ND"/>
    <s v="ND"/>
    <s v="ND"/>
    <s v="ND"/>
    <s v="ND"/>
    <x v="0"/>
    <x v="1"/>
    <x v="1"/>
    <x v="2"/>
    <x v="4"/>
    <n v="0.1"/>
    <n v="0.9"/>
    <m/>
    <m/>
    <n v="0.1"/>
    <m/>
    <m/>
    <m/>
    <s v="De acuerdo con la programación establecida en el Plan de Trabajo de la Dirección de Gestión Corporativa, actualmente se cuenta con una implementación y cumplimiento del Plan Institucional de Archivos- PINAR del 89%. Entre las principales actividades se encuentran: Ajuste del PINAR y reelaboración del procedimiento de valoración (antes denominado procedimiento para el Dilige_x000a__x000a_IMPACTOS_x000a_Los impactos son a nivel institucional y distrital en el sentido que permite contar con la entidad con instrumentos actualizados y técnicamente elaborados frente al desarrollo de la gestión documental en la entidadnciamiento de la Ficha de Valoración y Disposición Final), entre otras de las actividades realizadas._x000a__x000a_BENEFECIARIOS_x000a_Los principales beneficiarios son los servidores públicos y contratistas de la Secretaría Jurídica Distrital"/>
    <m/>
    <m/>
    <m/>
    <m/>
    <m/>
    <m/>
    <m/>
    <m/>
    <m/>
    <m/>
    <m/>
  </r>
  <r>
    <x v="0"/>
    <x v="6"/>
    <s v="FINALIZADO"/>
    <x v="1"/>
    <s v="GESTIÓN DOCUMENTAL"/>
    <x v="1"/>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s v="ND"/>
    <s v="ND"/>
    <s v="FINALIZADO"/>
    <x v="0"/>
    <x v="4"/>
    <x v="4"/>
    <x v="1"/>
    <x v="1"/>
    <s v="FINALIZADO"/>
    <s v="FINALIZADO"/>
    <s v="FINALIZADO"/>
    <s v="FINALIZADO"/>
    <s v="FINALIZADO"/>
    <s v="FINALIZADO"/>
    <s v="FINALIZADO"/>
    <s v="FINALIZADO"/>
    <m/>
    <m/>
    <m/>
    <m/>
    <s v="FINALIZADO"/>
    <s v="FINALIZADO"/>
    <s v="FINALIZADO"/>
    <s v="FINALIZADO"/>
    <m/>
    <m/>
    <m/>
    <m/>
  </r>
  <r>
    <x v="0"/>
    <x v="8"/>
    <s v="Medir el nivel de satisfacción de los servidores respecto de los programas de bienestar y capacitación"/>
    <x v="1"/>
    <s v="GESTIÓN DEL TALENTO HUMANO"/>
    <x v="1"/>
    <s v="PROCESOS"/>
    <m/>
    <m/>
    <m/>
    <s v="Sumatoria de las evaluaciones con calificación igual o superior a 4 / total de  evaluaciones aplicadas"/>
    <s v="Nivel de percepción"/>
    <s v="Número de evaluaciones con calificación igual o superior a (4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x v="2"/>
    <x v="1"/>
    <x v="5"/>
    <x v="4"/>
    <x v="5"/>
    <n v="0"/>
    <n v="0.9"/>
    <m/>
    <n v="0.9"/>
    <n v="0.95"/>
    <m/>
    <m/>
    <m/>
    <s v="Se realizaron dos eventos de capacitación que están enmarcados en el PIC de vigencia 2020 y que se denominaron: a. Información exógena 2019 e información a reportar 2020 b. Gestión efectiva del presupuesto público. De los dos eventos asistieron tres servidores públicos, obteniendo un porcentaje de satisfacción del 95%._x000a_IMPACTO: Los impactos son a nivel institucional en el sentido que se fortalecen las habilidades, competencias y conocimientos de los servidores públicos frente a la solución de los problemas y las necesidades de cada área de trabajo y en especial para cumplir con los objetivos y propósitos institucionales._x000a_BENEFICARIOS: Los principales beneficiarios son los servidores público y contratistas de la Secretaría Jurídica Distrital"/>
    <m/>
    <m/>
    <m/>
    <m/>
    <m/>
    <m/>
    <m/>
    <s v="FINALIZADO"/>
    <m/>
    <m/>
    <m/>
  </r>
  <r>
    <x v="0"/>
    <x v="9"/>
    <s v="FINALIZADO"/>
    <x v="1"/>
    <s v="GESTIÓN DEL TALENTO HUMANO"/>
    <x v="1"/>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x v="0"/>
    <x v="1"/>
    <x v="1"/>
    <x v="5"/>
    <x v="1"/>
    <n v="0"/>
    <n v="0.9"/>
    <n v="0"/>
    <n v="0.9"/>
    <s v="FINALIZADO"/>
    <s v="FINALIZADO"/>
    <s v="FINALIZADO"/>
    <s v="FINALIZADO"/>
    <m/>
    <m/>
    <m/>
    <m/>
    <m/>
    <m/>
    <m/>
    <m/>
    <m/>
    <m/>
    <m/>
    <m/>
  </r>
  <r>
    <x v="0"/>
    <x v="10"/>
    <s v="FINALIZADO"/>
    <x v="1"/>
    <s v="GESTIÓN DEL TALENTO HUMANO"/>
    <x v="1"/>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s v="FINALIZADO"/>
    <s v="FINALIZADO"/>
    <x v="0"/>
    <x v="5"/>
    <x v="6"/>
    <x v="1"/>
    <x v="1"/>
    <s v="FINALIZADO"/>
    <s v="FINALIZADO"/>
    <s v="FINALIZADO"/>
    <s v="FINALIZADO"/>
    <s v="FINALIZADO"/>
    <s v="FINALIZADO"/>
    <s v="FINALIZADO"/>
    <s v="FINALIZADO"/>
    <m/>
    <m/>
    <m/>
    <m/>
    <s v="FINALIZADO"/>
    <s v="FINALIZADO"/>
    <s v="FINALIZADO"/>
    <s v="FINALIZADO"/>
    <s v="este indicador se ajusto en la vigencia 2019 con el indicador Percepción Positiva de las actividades de bienestar y capacitación"/>
    <m/>
    <m/>
    <m/>
  </r>
  <r>
    <x v="0"/>
    <x v="11"/>
    <m/>
    <x v="1"/>
    <s v="GESTIÓN ADMINISTRATIVA"/>
    <x v="1"/>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n v="0.9"/>
    <n v="0.9"/>
    <x v="0"/>
    <x v="1"/>
    <x v="1"/>
    <x v="0"/>
    <x v="2"/>
    <n v="0"/>
    <n v="1"/>
    <m/>
    <n v="1"/>
    <m/>
    <m/>
    <m/>
    <m/>
    <m/>
    <m/>
    <m/>
    <m/>
    <m/>
    <m/>
    <m/>
    <m/>
    <s v="este indicador se ajusto en la vigencia 2019 con el indicador Percepción Positiva de las actividades de bienestar y capacitación. Para el reporte se debe realizar la herramienta objetiva de evaluación de la percepción."/>
    <m/>
    <m/>
    <m/>
  </r>
  <r>
    <x v="0"/>
    <x v="12"/>
    <m/>
    <x v="1"/>
    <s v="NOTIFICACIONES"/>
    <x v="1"/>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x v="0"/>
    <x v="0"/>
    <x v="0"/>
    <x v="1"/>
    <x v="2"/>
    <s v="FINALIZADO"/>
    <s v="FINALIZADO"/>
    <s v="FINALIZADO"/>
    <s v="FINALIZADO"/>
    <s v="FINALIZADO"/>
    <s v="FINALIZADO"/>
    <s v="FINALIZADO"/>
    <s v="FINALIZADO"/>
    <m/>
    <m/>
    <m/>
    <m/>
    <s v="3-2019-2689"/>
    <m/>
    <m/>
    <m/>
    <s v="Se ajusta la medición del indicador con el # de actos administrativos notificados de manera indebida"/>
    <n v="2"/>
    <m/>
    <m/>
  </r>
  <r>
    <x v="0"/>
    <x v="13"/>
    <s v="FINALIZADO"/>
    <x v="1"/>
    <s v="NOTIFICACIONES"/>
    <x v="1"/>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n v="0"/>
    <n v="0"/>
    <x v="3"/>
    <x v="6"/>
    <x v="5"/>
    <x v="6"/>
    <x v="6"/>
    <s v="FINALIZADO"/>
    <s v="FINALIZADO"/>
    <s v="FINALIZADO"/>
    <s v="FINALIZADO"/>
    <s v="FINALIZADO"/>
    <s v="FINALIZADO"/>
    <s v="FINALIZADO"/>
    <s v="FINALIZADO"/>
    <m/>
    <m/>
    <m/>
    <m/>
    <m/>
    <m/>
    <m/>
    <m/>
    <s v="FINALIZADO"/>
    <n v="1"/>
    <m/>
    <m/>
  </r>
  <r>
    <x v="0"/>
    <x v="14"/>
    <m/>
    <x v="1"/>
    <s v="NOTIFICACIONES"/>
    <x v="1"/>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s v="ND"/>
    <n v="1"/>
    <x v="0"/>
    <x v="1"/>
    <x v="1"/>
    <x v="2"/>
    <x v="7"/>
    <n v="1"/>
    <n v="1"/>
    <n v="1"/>
    <n v="1"/>
    <n v="1"/>
    <m/>
    <m/>
    <m/>
    <s v="De la notificación, comunicación y/o publicación de los actos administrativos generados por la Secretaría Jurídica Distrital, se expidieron un total de 134 durante el primer trimestre del año 2020. Se publicaron tanto 22 actos administrativos en el Registro Distrital como 40 autos y 20 Resoluciones en la cartelera y en la página de internet de la Entidad._x000a_IMPACTOS_x000a__x000a__x000a_Los impactos son a nivel institucional y distrital en el sentido que permite facilitar el derecho que tienen los ciudadanos a ser notificados, informados y comunicados de las principales actuaciones y decisiones de la Entidad, así como de poder controvertir y presentar los recursos a los que haya lugar a las decisiones de la administración, de acuerdo con el tipo de acto expedido._x000a_BENEFECIARIOS_x000a__x000a__x000a_&quot;Los principales beneficiarios son los servidores públicos y contratistas de la Secretaría Jurídica Distrital._x000a__x000a_Ciudadanas y ciudadanos de la Secretaría Jurídica Distrital.&quot;"/>
    <m/>
    <m/>
    <m/>
    <m/>
    <m/>
    <m/>
    <m/>
    <m/>
    <m/>
    <m/>
    <m/>
  </r>
  <r>
    <x v="0"/>
    <x v="15"/>
    <m/>
    <x v="1"/>
    <s v="GESTIÓN CONTRACTUAL"/>
    <x v="1"/>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x v="0"/>
    <x v="0"/>
    <x v="0"/>
    <x v="1"/>
    <x v="2"/>
    <s v="FINALIZADO"/>
    <s v="FINALIZADO"/>
    <s v="FINALIZADO"/>
    <s v="FINALIZADO"/>
    <s v="FINALIZADO"/>
    <s v="FINALIZADO"/>
    <s v="FINALIZADO"/>
    <s v="FINALIZADO"/>
    <m/>
    <m/>
    <m/>
    <m/>
    <s v="FINALIZADO"/>
    <s v="FINALIZADO"/>
    <s v="FINALIZADO"/>
    <s v="FINALIZADO"/>
    <s v="Indicador armonizado con &quot;Porcentaje de contratos adjudicados&quot; en el 1er trimestre de 2019"/>
    <m/>
    <m/>
    <m/>
  </r>
  <r>
    <x v="0"/>
    <x v="16"/>
    <s v="FINALIZADO"/>
    <x v="1"/>
    <s v="GESTIÓN CONTRACTUAL"/>
    <x v="1"/>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n v="1"/>
    <m/>
    <x v="3"/>
    <x v="6"/>
    <x v="7"/>
    <x v="0"/>
    <x v="1"/>
    <s v="FINALIZADO"/>
    <s v="FINALIZADO"/>
    <s v="FINALIZADO"/>
    <s v="FINALIZADO"/>
    <s v="FINALIZADO"/>
    <s v="FINALIZADO"/>
    <s v="FINALIZADO"/>
    <s v="FINALIZADO"/>
    <m/>
    <m/>
    <m/>
    <m/>
    <m/>
    <m/>
    <m/>
    <m/>
    <s v="FINALIZADO"/>
    <m/>
    <m/>
    <m/>
  </r>
  <r>
    <x v="0"/>
    <x v="17"/>
    <m/>
    <x v="1"/>
    <s v="GESTIÓN CONTRACTUAL"/>
    <x v="1"/>
    <s v="PROCESOS"/>
    <m/>
    <m/>
    <m/>
    <m/>
    <m/>
    <m/>
    <m/>
    <m/>
    <m/>
    <m/>
    <m/>
    <m/>
    <m/>
    <m/>
    <m/>
    <m/>
    <m/>
    <m/>
    <m/>
    <s v="ND"/>
    <s v="ND"/>
    <s v="ND"/>
    <s v="ND"/>
    <n v="1"/>
    <x v="0"/>
    <x v="1"/>
    <x v="1"/>
    <x v="2"/>
    <x v="7"/>
    <n v="1"/>
    <n v="1"/>
    <n v="1"/>
    <n v="1"/>
    <n v="1"/>
    <m/>
    <m/>
    <m/>
    <s v="Durante el primer trimestre del año 2020 se celebraron setenta y uno (71) contratos en la Secretaría Jurídica Distrital, los cuales fueron publicados oportunamente de acuerdo con los términos establecidos en el Decreto 1082 de 2015._x000a_IMPACTO: Los impactos son a nivel institucional en virtud que la Entidad cuenta con una gestión oportuna y efectiva en la gestión contractual que le permite satisfacer las diferentes necesidades del áreas de trabajo así como reducir los riesgos en el incumplimiento de los términos y lineamientos legales sobre la materia. De igual manera, el impacto es a nivel distrital en el sentido que la publicación oportuna de los contratos permite facilitar los ejercicios de control y seguimiento por parte de los ciudadanos y ciudadanas  a la gestión de la Entidad._x000a__x000a_BENEFECIARIOS_x000a_Los principales beneficiarios son los servidores públicos y contratistas de la Secretaría Jurídica Distrital"/>
    <m/>
    <m/>
    <m/>
    <m/>
    <m/>
    <m/>
    <m/>
    <m/>
    <m/>
    <m/>
    <m/>
  </r>
  <r>
    <x v="1"/>
    <x v="18"/>
    <s v="Medir el avance de las actividades asociadas a las herramientas de gestión y administrativas"/>
    <x v="1"/>
    <s v="GESTIÓN DOCUMENTAL"/>
    <x v="1"/>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n v="0.5"/>
    <n v="0.2"/>
    <x v="0"/>
    <x v="1"/>
    <x v="8"/>
    <x v="7"/>
    <x v="8"/>
    <n v="7.0000000000000007E-2"/>
    <n v="0.18"/>
    <m/>
    <m/>
    <n v="0.06"/>
    <m/>
    <m/>
    <m/>
    <s v="Los resultados obtenidos durante el primer trimestre del año 2020 fueron los siguientes:_x000a__x000a_•  Ajuste al diagnóstico integral de archivos en soporte físico y electrónico._x000a_•  Reuniones iniciales con las Direcciones de Inspección, Vigilancia y Control (IVC) y de Gestión Judicial. _x000a_•  Inició del levantamiento de información para la actualización de la TRD con la Dirección de Gestión Judicial._x000a_•  Fusión de las bases de datos que contienen los inventarios documentales de series y subseries documentales de todas las dependencias de la Entidad anteriores a 2016 y entre 2016 (Creación SJD) y Primer Semestre de 2019._x000a_•  Ubicación de los inventarios de la documentación a eliminar._x000a_•  Se adelanta la distribución de espacios en el archivo centralizado para la organización de todos los archivos de gestión._x000a_•  Se iniciaron los trámites para la contratación en la organización de 356,5 metros lineales de archivo de la Dirección de Gestión Judicial._x000a_IMPACTOS: Los impactos se dan en la gestión y organización de los expedientes documentales y de la gestión y organización documental de la Entidad, en el sentido que permite adoptar las buenas prácticas así como el desarrollo de una gestión efciente y eficaz en la Secretaría Jurídica Distrital de acuerdo con la normatividad vigente en la materia._x000a_BENEFICIARIOS: Los beneficiarios directos son los servidores públicos y contratistas de la Secretaría Jurídica Distrital._x000a__x000a__x000a_RETRASOS: Se obtuvo un porcentaje del 6% en el cumplimiento del indicador porque algunas actividades requerían la presencia del personal del proceso de gestión documental en las instalaciones de la Secretaría Jurídica Distrital en especial el levantamiento documental físico no se pudieron realizar, en virtud de las medidas Decretadas por el gobierno nacional y la Alcaldesa Mayor de Bogotá frente al aislamiento preventivo obligatorio por el riesgo de contagio por el nuevo coronavirus denominado COVID-19._x000a_ACCIONES A TOMAR: Se encuentran adelantando reuniones de trabajo virtuales con el personal del proceso de gestión documental para determinar las acciones que se puedan realizar virtualmente sean desarrolladas durante este periodo y que una vez se reestablezca el servicio presencial en la Secretaría Jurídica Distrital se culminen con las actividades que requieren la presencia física del personal."/>
    <m/>
    <m/>
    <m/>
    <m/>
    <m/>
    <m/>
    <m/>
    <m/>
    <m/>
    <m/>
    <m/>
  </r>
  <r>
    <x v="1"/>
    <x v="19"/>
    <s v="CUMPLIDO"/>
    <x v="1"/>
    <s v="GESTIÓN ADMINISTRATIVA"/>
    <x v="1"/>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s v="CUMPLIDO"/>
    <x v="0"/>
    <x v="1"/>
    <x v="0"/>
    <x v="0"/>
    <x v="2"/>
    <n v="0"/>
    <n v="0.4"/>
    <n v="0.4"/>
    <n v="0.2"/>
    <s v="CUMPLIDO"/>
    <s v="CUMPLIDO"/>
    <s v="CUMPLIDO"/>
    <s v="CUMPLIDO"/>
    <m/>
    <m/>
    <m/>
    <m/>
    <m/>
    <m/>
    <m/>
    <m/>
    <s v="CUMPLIDO"/>
    <m/>
    <m/>
    <m/>
  </r>
  <r>
    <x v="1"/>
    <x v="20"/>
    <s v="Controlar el número de directrices formuladas por la DDAD"/>
    <x v="2"/>
    <s v="GESTIÓN DISCIPLINARIA DISTRITAL"/>
    <x v="2"/>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4"/>
    <n v="0"/>
    <x v="3"/>
    <x v="7"/>
    <x v="9"/>
    <x v="8"/>
    <x v="9"/>
    <s v="CUMPLIDO"/>
    <s v="CUMPLIDO"/>
    <s v="CUMPLIDO"/>
    <s v="CUMPLIDO"/>
    <s v="CUMPLIDO"/>
    <s v="CUMPLIDO"/>
    <s v="CUMPLIDO"/>
    <s v="CUMPLIDO"/>
    <m/>
    <m/>
    <m/>
    <m/>
    <m/>
    <m/>
    <m/>
    <m/>
    <s v="CUMPLIDO"/>
    <s v="VERSIÓN  1"/>
    <s v="ND"/>
    <s v="ND"/>
  </r>
  <r>
    <x v="1"/>
    <x v="21"/>
    <s v="Registrar el numero de servidores públicos orientados en temas disciplinarios"/>
    <x v="0"/>
    <s v="GESTIÓN DISCIPLINARIA DISTRITAL"/>
    <x v="2"/>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3574"/>
    <x v="3"/>
    <x v="8"/>
    <x v="10"/>
    <x v="9"/>
    <x v="2"/>
    <n v="0"/>
    <n v="500"/>
    <n v="500"/>
    <n v="471"/>
    <n v="0"/>
    <m/>
    <m/>
    <m/>
    <s v="Se adelantó la etapa precontractual y completó proceso de contratación del abogado contratista, encargado de brindar la orientación a los 1.471 servidores públicos._x000a_IMPACTO: _x000a_positivo, al llevarse a cabo laactividad proyectada para este primer trimestre._x000a_BENEFICIARIOS: la DDAD, al dar plenp cumplimiento y ejecución a la actividad programada para el primer trimestre"/>
    <m/>
    <m/>
    <m/>
    <m/>
    <m/>
    <m/>
    <m/>
    <m/>
    <s v="VERSIÓN  1"/>
    <s v="ND"/>
    <s v="ND"/>
  </r>
  <r>
    <x v="1"/>
    <x v="22"/>
    <s v="Medir la eficacia respecto de la cantidad de orientaciones brindadas a operadores disiciplinarios"/>
    <x v="0"/>
    <s v="GESTIÓN DISCIPLINARIA DISTRITAL"/>
    <x v="2"/>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x v="1"/>
    <x v="0"/>
    <x v="9"/>
    <x v="0"/>
    <x v="9"/>
    <s v="CUMPLIDO"/>
    <s v="CUMPLIDO"/>
    <s v="CUMPLIDO"/>
    <s v="CUMPLIDO"/>
    <s v="CUMPLIDO"/>
    <s v="CUMPLIDO"/>
    <s v="CUMPLIDO"/>
    <s v="CUMPLIDO"/>
    <m/>
    <m/>
    <m/>
    <m/>
    <m/>
    <m/>
    <m/>
    <m/>
    <s v="CUMPLIDO"/>
    <s v="VERSIÓN  1"/>
    <s v="ND"/>
    <s v="ND"/>
  </r>
  <r>
    <x v="0"/>
    <x v="23"/>
    <s v="CUMPLIDA"/>
    <x v="1"/>
    <s v="GESTIÓN DISCIPLINARIA DISTRITAL"/>
    <x v="2"/>
    <s v="PLAN DE GESTIÓN"/>
    <m/>
    <m/>
    <m/>
    <s v="Porcentaje de avance en la implementación de la herramienta de seguimiento y control a conductas con mayor incidencia disiciplinaria"/>
    <s v="Herramienta de seguimiento y control"/>
    <s v="CUMPLIDA"/>
    <s v="CUMPLIDA"/>
    <s v="Base de datos  utilizada "/>
    <s v="CUMPLIDA"/>
    <s v="Informes de gestión DDAD"/>
    <s v="N.A."/>
    <s v="nd"/>
    <s v="nd"/>
    <s v="Suma"/>
    <s v="Trimestral"/>
    <s v="Eficacia"/>
    <s v="Profesional universitario grado15"/>
    <s v="Profesional universitario grado15"/>
    <s v="Director (a) Distrital de Asuntos Disciplinarios"/>
    <s v="ND"/>
    <n v="0.6"/>
    <n v="0.4"/>
    <m/>
    <m/>
    <x v="0"/>
    <x v="9"/>
    <x v="11"/>
    <x v="10"/>
    <x v="10"/>
    <s v="CUMPLIDO"/>
    <s v="CUMPLIDO"/>
    <s v="CUMPLIDO"/>
    <s v="CUMPLIDO"/>
    <s v="CUMPLIDO"/>
    <s v="CUMPLIDO"/>
    <s v="CUMPLIDO"/>
    <s v="CUMPLIDO"/>
    <m/>
    <m/>
    <m/>
    <m/>
    <m/>
    <m/>
    <m/>
    <m/>
    <s v="CUMPLIDO"/>
    <m/>
    <m/>
    <m/>
  </r>
  <r>
    <x v="0"/>
    <x v="24"/>
    <s v="Monitorear la totalidad de quejas disciplinarias radicadas y tramitadas, a cargo dela DDAD"/>
    <x v="1"/>
    <s v="CONTROL INTERNO DISCIPLINARIO"/>
    <x v="2"/>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n v="1"/>
    <n v="1"/>
    <x v="0"/>
    <x v="1"/>
    <x v="1"/>
    <x v="0"/>
    <x v="7"/>
    <n v="1"/>
    <n v="1"/>
    <n v="1"/>
    <n v="1"/>
    <n v="1"/>
    <m/>
    <m/>
    <m/>
    <s v="Porcentaje de quejas disciplinarias radicadas y evaluadas en la Dirección Distrital de Asuntos Disciplinarios, de competencia normativa "/>
    <m/>
    <m/>
    <m/>
    <m/>
    <m/>
    <m/>
    <m/>
    <m/>
    <m/>
    <m/>
    <m/>
  </r>
  <r>
    <x v="0"/>
    <x v="25"/>
    <m/>
    <x v="1"/>
    <s v="CONTROL INTERNO DISCIPLINARIO"/>
    <x v="2"/>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n v="1"/>
    <n v="1"/>
    <x v="4"/>
    <x v="10"/>
    <x v="0"/>
    <x v="1"/>
    <x v="2"/>
    <s v="FINALIZADO"/>
    <s v="FINALIZADO"/>
    <s v="FINALIZADO"/>
    <s v="FINALIZADO"/>
    <s v="FINALIZADO"/>
    <s v="FINALIZADO"/>
    <s v="FINALIZADO"/>
    <s v="FINALIZADO"/>
    <s v="FINALIZADO"/>
    <s v="FINALIZADO"/>
    <s v="FINALIZADO"/>
    <s v="FINALIZADO"/>
    <m/>
    <m/>
    <m/>
    <m/>
    <s v="FINALIZADO"/>
    <m/>
    <m/>
    <m/>
  </r>
  <r>
    <x v="0"/>
    <x v="26"/>
    <m/>
    <x v="1"/>
    <s v="GESTIÓN DISCIPLINARIA DISTRITAL"/>
    <x v="2"/>
    <s v="PLAN DE GESTIÓN"/>
    <s v="PROCESOS"/>
    <m/>
    <m/>
    <s v="Porcentaje de avance en la metodología de verificación de la impelementación y actualización del SID"/>
    <s v="Metodología de verificación"/>
    <m/>
    <m/>
    <m/>
    <m/>
    <m/>
    <m/>
    <m/>
    <m/>
    <s v="Suma"/>
    <s v="Trimestral"/>
    <s v="Eficacia"/>
    <m/>
    <m/>
    <m/>
    <s v="ND"/>
    <n v="0.4"/>
    <s v="CUMPLIDO"/>
    <m/>
    <m/>
    <x v="0"/>
    <x v="11"/>
    <x v="12"/>
    <x v="10"/>
    <x v="10"/>
    <s v="CUMPLIDO"/>
    <s v="CUMPLIDO"/>
    <s v="CUMPLIDO"/>
    <s v="CUMPLIDO"/>
    <s v="CUMPLIDO"/>
    <s v="CUMPLIDO"/>
    <s v="CUMPLIDO"/>
    <s v="CUMPLIDO"/>
    <s v="CUMPLIDO"/>
    <s v="CUMPLIDO"/>
    <s v="CUMPLIDO"/>
    <s v="CUMPLIDO"/>
    <s v="CUMPLIDO"/>
    <s v="CUMPLIDO"/>
    <s v="CUMPLIDO"/>
    <s v="CUMPLIDO"/>
    <s v="CUMPLIDO"/>
    <m/>
    <m/>
    <m/>
  </r>
  <r>
    <x v="0"/>
    <x v="27"/>
    <s v="Controlar la cantidad de información registrada en SIPROJ"/>
    <x v="0"/>
    <s v="GESTIÓN JUDICIAL"/>
    <x v="3"/>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x v="0"/>
    <x v="0"/>
    <x v="0"/>
    <x v="0"/>
    <x v="7"/>
    <n v="1"/>
    <n v="1"/>
    <n v="1"/>
    <n v="1"/>
    <n v="1"/>
    <m/>
    <m/>
    <m/>
    <s v="Para el primer trimestre de 2020 se tiene programado un avance del 17% para un total de cumplimiento del 17% del periodo, el cual se cumplió de manera satisfactoria, lo que conllevo al mejoramiento de la información contenida en el SIPROJ._x000a_IMPACTO: Se ha logrado mejorar el porcentaje de depuración de la información y un mejor registro de la nueva que se ingresa, lo cual permite entregar en tiempo real información de manera más acertada, para agilizar la toma de decisiones._x000a_BENEFICIARIOS: Entidades, órganos y organismos del Distrito Capital."/>
    <m/>
    <m/>
    <m/>
    <m/>
    <m/>
    <m/>
    <m/>
    <s v="FALTA FICHA "/>
    <m/>
    <m/>
    <m/>
  </r>
  <r>
    <x v="1"/>
    <x v="28"/>
    <s v="Monitorear el valor de los procesos a favor del Distrito Capital (ahorro)"/>
    <x v="2"/>
    <s v="GESTIÓN JUDICIAL"/>
    <x v="3"/>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5"/>
    <x v="12"/>
    <x v="13"/>
    <x v="11"/>
    <x v="11"/>
    <n v="0.82"/>
    <n v="0.82"/>
    <n v="0"/>
    <n v="0"/>
    <n v="0.88"/>
    <m/>
    <m/>
    <m/>
    <s v="&quot;Se alcanzó y supero la meta propuesta para el primer trimestre de 2020.  La eficiencia fiscal es del 88% representado en el valor de las pretensiones indexadas de los procesos que finalizaron con fallo a favor de las entidades del Distrito Capital.    _x000a__x000a_Los abogados de representación que tienen a cargo procesos terminados que se encuentran en cumplimiento, relacionan 12 procesos de alto impacto para Bogotá. De igual manera, se realizaron 2 comités de verificación, 23 mesas de trabajo y 13 audiencias de conciliación. &quot;_x000a_IMAPCTO: El impacto del éxito de eficiencia fiscal acumulado en términos de pretensiones indexadas ha permitido ahorrar a la ciudad $5.3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_x000a_BENEFICIARIO: Con el ahorro obtenido por la eficiencia fiscal, se beneficia la ciudadanía en general ya que se pueden desarrollar nuevos proyectos sociales, en educación y salud, etc. En efecto, se pueden destinar presupuestos para financiar e implementar los diferentes proyectos y políticas públicas determinadas en el Plan de Desarrollo del Distrito Capital o al interior de cada una de las entidades y organismos distritales, como construcciones de colegios, jardines infantiles, adecuación de redes hospitalarias, creación parques y mantenimiento de los existentes, obras de infraestructura, entre otras."/>
    <m/>
    <m/>
    <m/>
    <m/>
    <m/>
    <m/>
    <m/>
    <s v="MODIFICACIÓN"/>
    <s v="VERSIÓN  2"/>
    <m/>
    <m/>
  </r>
  <r>
    <x v="0"/>
    <x v="29"/>
    <s v="Medir el número de directrices o proyectos administrativos elaborados"/>
    <x v="0"/>
    <s v="GESTIÓN JUDICIAL"/>
    <x v="3"/>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x v="0"/>
    <x v="13"/>
    <x v="9"/>
    <x v="12"/>
    <x v="2"/>
    <n v="0"/>
    <n v="1"/>
    <n v="0"/>
    <n v="1"/>
    <n v="0"/>
    <m/>
    <m/>
    <m/>
    <s v="Esta meta se encuentra cumplida en un 18% en el primer trimestre se está realizando la definición del tema objeto de análisis Búsqueda y recopilación de antecedentes para proyectar el acto administrativo. _x000a_IMPACTO: 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_x000a_BENEFICIARIOS: Entidades, órganos y organismos del Distrito Capital."/>
    <m/>
    <m/>
    <m/>
    <m/>
    <m/>
    <m/>
    <m/>
    <s v="FALTA FICHA "/>
    <m/>
    <m/>
    <m/>
  </r>
  <r>
    <x v="1"/>
    <x v="30"/>
    <s v="Controlar el número de procesos a cargo de los abogados del Distrito Capital con fallo favorable para el DC"/>
    <x v="0"/>
    <s v="GESTIÓN JUDICIAL"/>
    <x v="3"/>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6"/>
    <x v="14"/>
    <x v="14"/>
    <x v="13"/>
    <x v="12"/>
    <n v="0.82"/>
    <n v="0.82"/>
    <n v="0.82"/>
    <n v="0.82"/>
    <n v="0.82809999999999995"/>
    <m/>
    <m/>
    <m/>
    <s v="Durante el periodo la meta propuesta fue superada y corresponde al 82.81% representado en la cantidad de procesos terminados favorablemente para el Distrito Capital.    _x000a__x000a_En cuanto a cantidad de procesos terminados favorablemente para el D. C. el 85% se encuentra representado en 3 tipos de procesos: el 66% que corresponde a 4.631 Nulidades y Restablecimientos, el 14% corresponde a 1,016 Laborales y el 5% a 359 Reparaciones Directas._x000a__x000a_Las tres entidades que reportan mayor cantidad de procesos favorables son: Secretaría de Educación, FONCEP y la Empresa de Acueducto y Alcantarillado de Bogotá. _x000a_IMPACTO: El impacto se traduce en el  éxito procesal acumulado en términos de cantidad de procesos favorables 7,048 y en contra 1.463,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_x000a_BENE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
    <m/>
    <m/>
    <m/>
    <m/>
    <m/>
    <m/>
    <m/>
    <s v="MODIFICACIÓN"/>
    <s v="VERSIÓN  2"/>
    <m/>
    <m/>
  </r>
  <r>
    <x v="0"/>
    <x v="31"/>
    <s v="Realizar seguimiento al porcentaje de casos representados judicial y extrajudicialmente"/>
    <x v="2"/>
    <s v="GESTIÓN JUDICIAL"/>
    <x v="3"/>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x v="0"/>
    <x v="0"/>
    <x v="0"/>
    <x v="0"/>
    <x v="7"/>
    <n v="1"/>
    <n v="1"/>
    <n v="1"/>
    <n v="1"/>
    <n v="1"/>
    <m/>
    <m/>
    <m/>
    <s v="En el primer trimestre de 2020, se logró el porcentaje de cumplimiento establecido del 23%, lo cual permite un acumulado a la fecha del 23% de lo proyectado para la vigencia, el cumplimiento de esta meta permite que el Distrito Capital se encuentre protegido jurídicamente con respecto a los 738 procesos en los cuales los abogados de representación judicial de la Secretaría Jurídica Distrital ejercen la defensa ante los estrados judiciales. _x000a_IMPACTO: Se representó judicial y extrajudicial y con éxito todos los procesos que se encuentran a cargo de la Secretaría Jurídica por lo que los 738 procesos activos se representaron jurídicamente al 100%, blindando jurídicamente al Distrito Capital _x000a_BENFICIARIOS: Entidades, órganos y organismos del Distrito Capital. "/>
    <m/>
    <m/>
    <m/>
    <m/>
    <m/>
    <m/>
    <m/>
    <s v="CREACIÓN"/>
    <s v="VERSIÓN  1"/>
    <m/>
    <m/>
  </r>
  <r>
    <x v="1"/>
    <x v="32"/>
    <s v="Controlar el número de días para emitir conceptos"/>
    <x v="1"/>
    <s v="GESTIÓN NORMATIVA Y CONCEPTUAL"/>
    <x v="4"/>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x v="7"/>
    <x v="15"/>
    <x v="15"/>
    <x v="14"/>
    <x v="13"/>
    <n v="22"/>
    <n v="22"/>
    <m/>
    <m/>
    <n v="12.8"/>
    <m/>
    <m/>
    <m/>
    <s v="Durante el primer trimestre de 2020 fueron emitidos 14 conceptos jurídicos en un tiempo promedio de 12,8 días hábiles, mejorando la meta de 22 días hábiles._x000a_Durante el periodo, se desarrollaron las tareas de: seguimiento y monitoreo a los días promedio utilizados para la expedición de conceptos jurídicos de carácter general (15%); y seguimiento y monitoreo a los días promedio utilizados para la expedición de conceptos jurídicos de carácter general, analizando propuestas para fortalecer los reportes usando la matriz de seguimiento a trámites (25%). _x000a_Respecto a ésta última, además del seguimiento periódico, en la matriz de seguimiento a trámites se modificó la lista desplegable de la columna L, la cual permite diferenciar entre conceptos jurídicos de carácter general y conceptos jurídicos unificadores._x000a_IMPACTO: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m/>
    <m/>
    <m/>
    <s v="  3-2019-2614"/>
    <s v="CREACIÓN"/>
    <s v="VERSIÓN  1"/>
    <s v="ND"/>
    <s v="ND"/>
  </r>
  <r>
    <x v="0"/>
    <x v="33"/>
    <m/>
    <x v="1"/>
    <s v="GESTIÓN NORMATIVA Y CONCEPTUAL"/>
    <x v="4"/>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s v="CUMPLIDO"/>
    <m/>
    <x v="0"/>
    <x v="0"/>
    <x v="16"/>
    <x v="10"/>
    <x v="2"/>
    <s v="CUMPLIDO"/>
    <s v="CUMPLIDO"/>
    <s v="CUMPLIDO"/>
    <s v="CUMPLIDO"/>
    <s v="CUMPLIDO"/>
    <s v="CUMPLIDO"/>
    <s v="CUMPLIDO"/>
    <s v="CUMPLIDO"/>
    <s v="CUMPLIDO"/>
    <s v="CUMPLIDO"/>
    <s v="CUMPLIDO"/>
    <s v="CUMPLIDO"/>
    <s v="CUMPLIDO"/>
    <s v="CUMPLIDO"/>
    <s v="CUMPLIDO"/>
    <s v="CUMPLIDO"/>
    <s v="CUMPLIDO"/>
    <s v="CUMPLIDO"/>
    <m/>
    <m/>
  </r>
  <r>
    <x v="0"/>
    <x v="34"/>
    <m/>
    <x v="1"/>
    <s v="GESTIÓN NORMATIVA Y CONCEPTUAL"/>
    <x v="4"/>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s v="CUMPLIDO"/>
    <s v="CUMPLIDO"/>
    <x v="0"/>
    <x v="9"/>
    <x v="11"/>
    <x v="10"/>
    <x v="2"/>
    <s v="CUMPLIDO"/>
    <s v="CUMPLIDO"/>
    <s v="CUMPLIDO"/>
    <s v="CUMPLIDO"/>
    <s v="CUMPLIDO"/>
    <s v="CUMPLIDO"/>
    <s v="CUMPLIDO"/>
    <s v="CUMPLIDO"/>
    <s v="CUMPLIDO"/>
    <s v="CUMPLIDO"/>
    <s v="CUMPLIDO"/>
    <s v="CUMPLIDO"/>
    <s v="CUMPLIDO"/>
    <s v="CUMPLIDO"/>
    <s v="CUMPLIDO"/>
    <m/>
    <m/>
    <m/>
    <m/>
    <m/>
  </r>
  <r>
    <x v="0"/>
    <x v="35"/>
    <s v="Realizar seguimiento al porcentaje de actos administrativos para firma del Alcalde o la Secretaría Jurídica"/>
    <x v="1"/>
    <s v="GESTIÓN NORMATIVA Y CONCEPTUAL"/>
    <x v="4"/>
    <s v="PLAN DE GESTIÓN"/>
    <m/>
    <m/>
    <m/>
    <s v="Sumatoria del porcentaje de avance en la generación de proyectos de actos administrativos y otros documentos "/>
    <s v="Actos administrativos  / Otros documentos para firma del señor Alcalde ó la Secretaría Jurídica Distrital"/>
    <s v="Sumatoria de fases programadas para la generación de proyectos de actos administrativos "/>
    <s v="Sumatoria de fases realizadas para la generación de proyectos de actos administrativos "/>
    <s v="Sumatoria de fases programadas para la generación de proyectos de actos administrativos "/>
    <s v="Sumatoria de fases realizadas para la generación de proyectos de actos administrativos "/>
    <s v="Infomres trimestrales"/>
    <s v="Informes trimestrales"/>
    <s v="N.A."/>
    <s v="N.A."/>
    <s v="Suma"/>
    <s v="Trimestral"/>
    <s v="Eficacia"/>
    <s v="Profesional Especializado"/>
    <s v="Profesional Especializado"/>
    <s v="Directora Distrital de Doctrina y asuntos Normativos"/>
    <s v="ND"/>
    <s v="ND"/>
    <s v="ND"/>
    <n v="1"/>
    <m/>
    <x v="0"/>
    <x v="1"/>
    <x v="1"/>
    <x v="0"/>
    <x v="7"/>
    <n v="1"/>
    <n v="1"/>
    <n v="1"/>
    <n v="1"/>
    <n v="1"/>
    <m/>
    <m/>
    <m/>
    <s v="La DDDAN realizó la revisión de legalidad de 29 trámites para la expedición de decretos distritales de materias misionales relacionadas con todos los sectores administrativos, así como la revisión de 6 proyectos de resoluciones para firma de la Alcaldesa Mayor y 7 para firma del Secretario Jurídico Distrital. _x000a__x000a_De esta forma, se atendieron el 100% de las solicitudes de revisión de legalidad de proyectos de actos administrativos para firma de la Alcaldesa Mayor. Así, se cumplió con la tarea de atender las solicitudes de revisión de legalidad de proyectos de actos administrativos para firma de la alcaldesa mayor, la cual es ponderada con 8%, 8% y 9% para los meses de enero, febrero y marzo respectivamente._x000a_IMPACTOS: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m/>
    <m/>
    <m/>
    <m/>
    <m/>
    <m/>
    <m/>
    <m/>
  </r>
  <r>
    <x v="0"/>
    <x v="36"/>
    <m/>
    <x v="1"/>
    <s v="GESTIÓN NORMATIVA Y CONCEPTUAL"/>
    <x v="4"/>
    <s v="PLAN DE GESTIÓN"/>
    <m/>
    <m/>
    <m/>
    <m/>
    <m/>
    <m/>
    <s v="Por definir"/>
    <s v="Por definir"/>
    <s v="Por definir"/>
    <s v="Por definir"/>
    <s v="Por definir"/>
    <s v="Por definir"/>
    <s v="Por definir"/>
    <s v="Suma"/>
    <m/>
    <m/>
    <m/>
    <m/>
    <m/>
    <s v="ND"/>
    <s v="ND"/>
    <n v="1"/>
    <s v="CUMPLIDO"/>
    <s v="CUMPLIDO"/>
    <x v="0"/>
    <x v="1"/>
    <x v="0"/>
    <x v="10"/>
    <x v="2"/>
    <s v="CUMPLIDO"/>
    <s v="CUMPLIDO"/>
    <s v="CUMPLIDO"/>
    <s v="CUMPLIDO"/>
    <s v="CUMPLIDO"/>
    <s v="CUMPLIDO"/>
    <s v="CUMPLIDO"/>
    <s v="CUMPLIDO"/>
    <s v="CUMPLIDO"/>
    <s v="CUMPLIDO"/>
    <s v="CUMPLIDO"/>
    <s v="CUMPLIDO"/>
    <m/>
    <m/>
    <m/>
    <s v="CUMPLIDO"/>
    <s v="CUMPLIDO"/>
    <s v="CUMPLIDO"/>
    <m/>
    <m/>
  </r>
  <r>
    <x v="1"/>
    <x v="37"/>
    <s v="Controlar el nivel de cuplimiento respecto del número de ciudadanos orientados en derechos y obligaciones de las ESAL"/>
    <x v="2"/>
    <s v="INSPECCIÓN VIGILANCIA Y CONTROL ESAL"/>
    <x v="5"/>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x v="8"/>
    <x v="16"/>
    <x v="17"/>
    <x v="15"/>
    <x v="2"/>
    <n v="0"/>
    <n v="145"/>
    <n v="0"/>
    <n v="0"/>
    <n v="0"/>
    <m/>
    <m/>
    <m/>
    <s v="Teniendo en cuenta el Estado de Emergencia Económica, Social y Ecológica del país, declarado por el Presidente de la República mediante el Decreto 417 del pasado 17 de marzo, y la adopción de medidas transitorias tomadas por la Administración Distrital en los Decretos Distritales 087, 090, 093, 106 y 108  de 2020, para prevenir los efectos que se pudieren causar con la pandemia global del COVID-19, se estan evaluando las estrategias contractuales para realizar las actividades programadas y definidas en el plan de trabajo y que guarden coherencia con las medidas adoptadas por la emergencia._x000a__x000a_Sin embargo, durante el primer trimestre de la vigencia 2020, en el punto de atención ubicado en el SUPERCADE CAD se registró la presencia de 851 ciudadanos y se registraron un total 4 orientaciones telefónicas. Es de aclarar que atendiendo las directrices del orden nacional y distrital, desde el 24 de marzo no se presta atención en el SUPERCADE CAD._x000a_IMPACTO: Con la orientación de ciudadanos en el punto de atención, se  ha fortalecido el conocimiento de los vigilados y de la ciudadanía en general, en materia de derechos y obligaciones que contribuyen a la generación de confianza del sector._x000a_BENEFICIARIOS: Miembros, representantes de las ESAL y ciudadanía en general."/>
    <m/>
    <m/>
    <m/>
    <m/>
    <s v=" 3-2019-4997"/>
    <m/>
    <s v="3-2019-2710"/>
    <s v="CREACIÓN"/>
    <s v="VERSIÓN  1"/>
    <s v="ND"/>
    <s v="ND"/>
  </r>
  <r>
    <x v="1"/>
    <x v="38"/>
    <s v="Medir el nivel de percepción de los servicios brindados a las ESAL"/>
    <x v="0"/>
    <s v="INSPECCIÓN VIGILANCIA Y CONTROL ESAL"/>
    <x v="5"/>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x v="9"/>
    <x v="17"/>
    <x v="18"/>
    <x v="16"/>
    <x v="14"/>
    <n v="0"/>
    <n v="0.87"/>
    <n v="0"/>
    <n v="0.87"/>
    <n v="0.94"/>
    <m/>
    <m/>
    <m/>
    <s v="Durante el periodo se suscribieron 11 contratos de prestación de servicios, por medio de los cuales se realizaron acciones administrativas en cumplimiento de la función de Inspección, vigilancia y control de competencia de la Dirección. Dentro de los principales logros se encuentra la expedición de Circulares, la realización de mesas de trabajo para el mejoramiento de los procesos de la Dirección y la adopción de planes de inspección y vigilancia a sectores específicos._x000a_IMPACTOS: A través de las diferentes actuaciones, se ha dado respuesta a la ciudadanía de manera clara, de fondo y oportuna, brindando así, un servicio de calidad a los ciudadanos, con información fidedigna y confiable._x000a_BENEFICIARIOS: Miembros, representantes de las ESAL y ciudadanía en general."/>
    <m/>
    <m/>
    <m/>
    <m/>
    <s v=" 3-2019-4997"/>
    <m/>
    <s v="3-2019-2710"/>
    <s v="CREACIÓN"/>
    <s v="VERSIÓN  1"/>
    <s v="ND"/>
    <s v="ND"/>
  </r>
  <r>
    <x v="0"/>
    <x v="39"/>
    <s v="Medir la eficacia en la formulación de documento técnico para la dformualción de la Política de IVC"/>
    <x v="0"/>
    <s v="INSPECCIÓN VIGILANCIA Y CONTROL ESAL"/>
    <x v="5"/>
    <s v="PLAN DE GESTIÓN"/>
    <m/>
    <m/>
    <m/>
    <s v="Porcentaje de avance del documento técnico para la formulación de política de IVC en el distrito capital"/>
    <s v="Documento Técnico"/>
    <s v="pendiente"/>
    <m/>
    <m/>
    <m/>
    <m/>
    <m/>
    <s v="nd"/>
    <s v="nd"/>
    <s v="Creciente"/>
    <s v="Trimestral"/>
    <s v="Eficacia"/>
    <m/>
    <m/>
    <m/>
    <s v="ND"/>
    <n v="0.3"/>
    <n v="0.6"/>
    <n v="1"/>
    <m/>
    <x v="0"/>
    <x v="18"/>
    <x v="12"/>
    <x v="0"/>
    <x v="5"/>
    <n v="0.1"/>
    <s v="CUMPLIDO"/>
    <s v="CUMPLIDO"/>
    <s v="CUMPLIDO"/>
    <s v="CUMPLIDO"/>
    <s v="CUMPLIDO"/>
    <s v="CUMPLIDO"/>
    <s v="CUMPLIDO"/>
    <s v="CUMPLIDO"/>
    <s v="CUMPLIDO"/>
    <s v="CUMPLIDO"/>
    <s v="CUMPLIDO"/>
    <s v="CUMPLIDO"/>
    <s v="CUMPLIDO"/>
    <s v="CUMPLIDO"/>
    <s v="CUMPLIDO"/>
    <s v="CUMPLIDO"/>
    <m/>
    <m/>
    <m/>
  </r>
  <r>
    <x v="0"/>
    <x v="40"/>
    <s v="Medir el avance de las gestiones para fortalecer un canal de comunicación con la ciudadanía"/>
    <x v="1"/>
    <s v="INSPECCIÓN VIGILANCIA Y CONTROL ESAL"/>
    <x v="5"/>
    <s v="PLAN DE GESTIÓN"/>
    <m/>
    <m/>
    <m/>
    <s v="Porcentaje de avance en el fortalecmiento de un canal  de comunicaciónque optimice la atención a la ciudadanía"/>
    <m/>
    <m/>
    <m/>
    <m/>
    <m/>
    <m/>
    <m/>
    <m/>
    <m/>
    <s v="Suma"/>
    <s v="Trimestral"/>
    <s v="Eficacia"/>
    <m/>
    <m/>
    <m/>
    <s v="ND"/>
    <n v="1"/>
    <s v="CUMPLIDO"/>
    <s v="CUMPLIDO"/>
    <s v="CUMPLIDO"/>
    <x v="0"/>
    <x v="0"/>
    <x v="16"/>
    <x v="10"/>
    <x v="15"/>
    <s v="CUMPLIDO"/>
    <s v="CUMPLIDO"/>
    <s v="CUMPLIDO"/>
    <s v="CUMPLIDO"/>
    <s v="CUMPLIDO"/>
    <s v="CUMPLIDO"/>
    <s v="CUMPLIDO"/>
    <s v="CUMPLIDO"/>
    <s v="CUMPLIDO"/>
    <s v="CUMPLIDO"/>
    <s v="CUMPLIDO"/>
    <s v="CUMPLIDO"/>
    <s v="CUMPLIDO"/>
    <s v="CUMPLIDO"/>
    <s v="CUMPLIDO"/>
    <s v="CUMPLIDO"/>
    <s v="CUMPLIDO"/>
    <m/>
    <m/>
    <m/>
  </r>
  <r>
    <x v="0"/>
    <x v="41"/>
    <s v="Medir el avance de la estrategia para optimizar el SIPEJ"/>
    <x v="3"/>
    <s v="INSPECCIÓN VIGILANCIA Y CONTROL ESAL"/>
    <x v="5"/>
    <s v="PLAN DE GESTIÓN"/>
    <m/>
    <m/>
    <m/>
    <s v="Porcentaje de avance de la estrategia para la optimización del SIPEJ"/>
    <m/>
    <m/>
    <m/>
    <m/>
    <m/>
    <m/>
    <m/>
    <m/>
    <m/>
    <s v="Suma"/>
    <s v="Trimestral"/>
    <s v="Eficacia"/>
    <m/>
    <m/>
    <m/>
    <s v="ND"/>
    <n v="1"/>
    <s v="CUMPLIDO"/>
    <s v="CUMPLIDO"/>
    <s v="CUMPLIDO"/>
    <x v="10"/>
    <x v="19"/>
    <x v="16"/>
    <x v="10"/>
    <x v="2"/>
    <s v="CUMPLIDO"/>
    <s v="CUMPLIDO"/>
    <s v="CUMPLIDO"/>
    <s v="CUMPLIDO"/>
    <s v="CUMPLIDO"/>
    <s v="CUMPLIDO"/>
    <s v="CUMPLIDO"/>
    <s v="CUMPLIDO"/>
    <s v="CUMPLIDO"/>
    <s v="CUMPLIDO"/>
    <s v="CUMPLIDO"/>
    <s v="CUMPLIDO"/>
    <s v="CUMPLIDO"/>
    <s v="CUMPLIDO"/>
    <s v="CUMPLIDO"/>
    <s v="CUMPLIDO"/>
    <s v="CUMPLIDO"/>
    <m/>
    <m/>
    <m/>
  </r>
  <r>
    <x v="0"/>
    <x v="42"/>
    <s v="Medir el procentaje de procesos administrativos sancionatorios gestionados"/>
    <x v="1"/>
    <s v="INSPECCIÓN VIGILANCIA Y CONTROL ESAL"/>
    <x v="5"/>
    <s v="PLAN DE GESTIÓN"/>
    <m/>
    <m/>
    <m/>
    <s v="Procentaje de PROCESOS administrativos sancionatorios terminados"/>
    <m/>
    <s v="pendiente"/>
    <m/>
    <m/>
    <m/>
    <m/>
    <m/>
    <m/>
    <m/>
    <s v="Constante"/>
    <s v="Trimestral"/>
    <s v="Eficacia"/>
    <m/>
    <m/>
    <m/>
    <s v="ND"/>
    <n v="0.8"/>
    <n v="0.8"/>
    <n v="0.8"/>
    <n v="0.8"/>
    <x v="0"/>
    <x v="5"/>
    <x v="19"/>
    <x v="17"/>
    <x v="16"/>
    <n v="0.09"/>
    <n v="0.15"/>
    <n v="0.18"/>
    <n v="0.18"/>
    <n v="0.09"/>
    <m/>
    <m/>
    <m/>
    <s v="ara la vigencia del 2020 se determinaron como línea base 336 procesos, estableciendo una meta anual correspondiente al 60%, es decir un total de 202 procesos con decisión definitiva. _x000a__x000a_Es así como, durante el primer trimestre se profirieron un total de 30 decisiones definitivas (enero 5, febrero 10 y marzo 15), lo que conllevó al cumplimiento de la meta pactada para el periodo._x000a__x000a_Es de resaltar que, con ocasión a las medidas adoptadas por el Presidente de la República de Colombia en el marco de la emergencia sanitaria por causa del Coronavirus COVID-19, impartidas a través del Decreto 457 del 22 de marzo de 2020, la Secretaría Jurídica mediante Resolución 043 del 24 de marzo de 2020 y Decretos Distritales 093 y 108 de 2020, se ordenó la suspensión de los términos procesales de todas las actuaciones administrativas, sancionatorias y disciplinarias que se adelantan a partir del 25 de marzo hasta el 27 de abril._x000a_IMPACTOS: La ciudadanía en general y los miembros y representantes de las ESAL cuentan con información oportuna y precisa del estado y cumplimiento de las obligaciones de las ESAL con el ente de supervisión y la ciudadanía en general._x000a_BENEFICIARIOS: Ciudadanía en general, miembros y representantes de las ESAL."/>
    <m/>
    <m/>
    <m/>
    <m/>
    <s v=" 3-2019-4997"/>
    <m/>
    <s v="3-2019-2710"/>
    <s v="CUMPLIDO"/>
    <m/>
    <m/>
    <m/>
  </r>
  <r>
    <x v="1"/>
    <x v="43"/>
    <s v="Medir el número de estudios realizados"/>
    <x v="0"/>
    <s v="GESTIÓN JURÍDICA DISTRITAL"/>
    <x v="6"/>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6"/>
    <n v="1"/>
    <x v="11"/>
    <x v="20"/>
    <x v="20"/>
    <x v="18"/>
    <x v="2"/>
    <s v="-"/>
    <n v="1"/>
    <n v="0"/>
    <n v="0"/>
    <n v="0"/>
    <m/>
    <m/>
    <m/>
    <s v="Realización de los estudios previos para la contratación_x000a_ del profesional especializado para la elaboración del_x000a_estudio jurídico._x000a_-Suscripción del contrato 074/2020._x000a_Fecha de inicio: 18/03/2020_x000a_- Presentación del alcance y público objeto del estudio _x000a_jurídico._x000a_IMPACTOS: A nivel Distrital se pretende analizar los ambitos involucrados en la_x000a_dirección, gestión y evaluación del sistema de coordinación e _x000a_identificar apartir del estado actual los aciertos y desafíos para_x000a_pontencializar la herramienta de la gestión pública consolidadada a nivel _x000a_nacional como un modelo de coordinación._x000a_BENEFICIARIOS: A nivel Distrital se pretende analizar los ambitos involucrados en la dirección, gestión y evaluación del sistema de coordinación e identificar apartir del estado actual los aciertos y desafíos para pontencializar la herramienta de la gestión pública consolidadada a nivel nacional como un modelo de coordinación."/>
    <m/>
    <m/>
    <m/>
    <m/>
    <s v="3-2019-4926"/>
    <m/>
    <m/>
    <s v="CREACIÓN"/>
    <s v="VERSIÓN  1 Rad 3-2019-1106"/>
    <s v="ND"/>
    <s v="ND"/>
  </r>
  <r>
    <x v="1"/>
    <x v="44"/>
    <s v="Medir la cantidad de eventos de orientación realizados"/>
    <x v="0"/>
    <s v="GESTIÓN JURÍDICA DISTRITAL"/>
    <x v="6"/>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x v="12"/>
    <x v="21"/>
    <x v="21"/>
    <x v="19"/>
    <x v="2"/>
    <n v="0"/>
    <n v="3"/>
    <n v="0"/>
    <n v="0"/>
    <n v="0"/>
    <m/>
    <m/>
    <m/>
    <s v="Se propusieron temas para la realización de eventos de orientación jurídica, teniendo en cuenta las sugerencias_x000a_propuestas por abogados del Distrito Capital en encuestas de satisfacción de jornadas de orientación jurídica  y las opiniones de integrantes de la Dirección Distrital de Política Jurídica. _x000a__x000a_Se apoyo el proceso contractual de selección del operador logistico para la realización de eventos de orientación jurídica y cumplimiento del proyecto de inversión 7501 y por consiguiente, en un primer momento, de acuerdo a instrucciones del Secretario Jurídico Distrital de modificar la modalidad de contratación, se ajustaron los estudios previos del proceso contractual y en en segundo evento se presentaron los inconvenientes para continuar con el proceso contractual a causa de la emergencia sanitaria ocasionada por el virus Covid 19._x000a_IMPACTO: Se contempla la posibilidad de la realización de los eventos de orientación jurídica de manera virtual, con lo cual se obtendría una nueva experiencia_x000a_que va a permitir contemplar la realización de las actividades de la Secretaría Jurídica Distrital desde una nuesva perspectiva, con _x000a_la ayuda de herramientas digitales que permitan beneficiar la movilidad y medio ambiente de la ciudad de Bogotá._x000a_BENEFICIARIOS: Cuerpo de abogados del Distrito Capital."/>
    <m/>
    <m/>
    <m/>
    <m/>
    <s v="3-2019-4926"/>
    <m/>
    <m/>
    <s v="CREACIÓN"/>
    <s v="VERSIÓN  1 Rad 3-2019-1106"/>
    <s v="ND"/>
    <s v="ND"/>
  </r>
  <r>
    <x v="0"/>
    <x v="45"/>
    <s v="Verificar la entrega del documento de construcción de una herramienta tecnológica"/>
    <x v="3"/>
    <s v="GESTIÓN JURÍDICA DISTRITAL"/>
    <x v="6"/>
    <s v="PLAN DE GESTIÓN"/>
    <m/>
    <m/>
    <m/>
    <m/>
    <m/>
    <m/>
    <m/>
    <m/>
    <m/>
    <m/>
    <m/>
    <m/>
    <m/>
    <s v="Suma"/>
    <s v="Trimestral"/>
    <s v="Eficacia"/>
    <m/>
    <m/>
    <m/>
    <s v="ND"/>
    <n v="1"/>
    <n v="0"/>
    <n v="0"/>
    <n v="0"/>
    <x v="0"/>
    <x v="0"/>
    <x v="16"/>
    <x v="10"/>
    <x v="10"/>
    <s v="CUMPLIDO"/>
    <s v="CUMPLIDO"/>
    <s v="CUMPLIDO"/>
    <s v="CUMPLIDO"/>
    <s v="CUMPLIDO"/>
    <s v="CUMPLIDO"/>
    <s v="CUMPLIDO"/>
    <s v="CUMPLIDO"/>
    <s v="CUMPLIDO"/>
    <s v="CUMPLIDO"/>
    <s v="CUMPLIDO"/>
    <s v="CUMPLIDO"/>
    <m/>
    <m/>
    <m/>
    <m/>
    <m/>
    <m/>
    <m/>
    <m/>
  </r>
  <r>
    <x v="0"/>
    <x v="46"/>
    <s v="Controlar el cumplimiento de incorporación de normatividad al aplicativo Regimen Legal"/>
    <x v="2"/>
    <s v="GESTIÓN JURÍDICA DISTRITAL"/>
    <x v="6"/>
    <s v="PLAN DE GESTIÓN"/>
    <m/>
    <m/>
    <m/>
    <s v="Porcentaje de normatividad de regimen legal incorporada"/>
    <s v="normas incorporadas"/>
    <s v="Cantidad de normas incorporadas"/>
    <s v="Total de normas a incorporar en el periodo"/>
    <s v="Número de normas imcuidas en regimen legal"/>
    <s v="Total de normas a incluir en regimen legal, en el periodo de análisi"/>
    <s v="Regimen legal"/>
    <s v="Regimen legal"/>
    <s v="N.A."/>
    <s v="N.A."/>
    <s v="Constante"/>
    <s v="Trimestral"/>
    <s v="Eficacia"/>
    <s v="Profesional Universitario Grado 1"/>
    <s v="Profesional Universitario Grado 1"/>
    <s v="Director(a) Distirtal de Política e Informática Jurídica "/>
    <s v="ND"/>
    <n v="1"/>
    <n v="1"/>
    <n v="1"/>
    <n v="1"/>
    <x v="0"/>
    <x v="0"/>
    <x v="0"/>
    <x v="0"/>
    <x v="7"/>
    <n v="1"/>
    <n v="1"/>
    <n v="1"/>
    <n v="1"/>
    <n v="1"/>
    <m/>
    <m/>
    <m/>
    <s v="Se incorporaron un total de 963 disposiciones en el sistema de información jurídica Régimen Legal de Bogotá, entre las cuales se encuentran 723 normas de nivel distrital, 201 del orden nacional y 39 providencias de interés, cumpliendo con la meta propuesta para el primer trimestre de 2020. Adicionalmente, en el periodo mencionado, se incluyo información de relevancia jurídica para el Distrito Capital en 13 boletines jurídicos de circulación semanal y se genero un incremento de 894 personas, alcanzandose un total de 5.439 personas suscritas._x000a_IMPACTO: Se actualiza diariamente el sistema de información jurídica Régimen Legal de Bogotá con el fin de constituir una herramienta de consulta normativa que sirve de apoyo para la gestión de los funcionarios del Distrito Capital en la defensa de los intereses del Distrito y prevención del daño antijurídico. _x000a__x000a_Además, Régimen Legal de Bogotá se ha constituido en el principal sistema de busqueda normativa de estudiantes y la ciudadania en general._x000a_BENEFICIARIOS: Cuerpo de abogados del Distrito Capital y ciudadania."/>
    <m/>
    <m/>
    <m/>
    <m/>
    <s v="3-2019-4926"/>
    <m/>
    <m/>
    <s v="FALTA FICHA "/>
    <s v="VERSIÓN  1 Rad 3-2019-1106"/>
    <m/>
    <m/>
  </r>
  <r>
    <x v="0"/>
    <x v="47"/>
    <s v="Verificar la cantidad de lineamientos normativos expedidos"/>
    <x v="0"/>
    <s v="GESTIÓN JURÍDICA DISTRITAL"/>
    <x v="6"/>
    <s v="PLAN DE GESTIÓN"/>
    <s v="PROCESOS"/>
    <m/>
    <m/>
    <s v="Sumatoria de lineamientos"/>
    <s v="lineamientos"/>
    <s v="Sumatoria de lineamientos"/>
    <s v="N.A."/>
    <s v="El acumulado del número de lineamIentos que sean de impacto para el Distrito Capital"/>
    <s v="N.A."/>
    <s v="Sistema de Información Régimen Legal,  Documentos JurídiCOS"/>
    <s v="N.A."/>
    <n v="32"/>
    <s v="N.A."/>
    <s v="Suma"/>
    <s v="Trimestral"/>
    <s v="Eficacia"/>
    <s v="Profesional Universitario Grado 1"/>
    <s v="Profesional Universitario Grado 1"/>
    <s v="Director(a) Distirtal de Política e Informática Jurídica "/>
    <s v="ND"/>
    <n v="8"/>
    <n v="16"/>
    <n v="4"/>
    <n v="4"/>
    <x v="0"/>
    <x v="22"/>
    <x v="22"/>
    <x v="20"/>
    <x v="7"/>
    <n v="1"/>
    <n v="1"/>
    <n v="1"/>
    <n v="1"/>
    <n v="1"/>
    <m/>
    <m/>
    <m/>
    <s v="Directiva 1/2020 del 30 de enero de 2020._x000a_http://sisjur.bogotajuridica.gov.co/sisjur/normas/Norma1.jsp?i=90569_x000a_IMPACTO: Participación de las muejres y de sus organizaicones en los Consejos Locales _x000a_de Planeación. El proceso de convocatoria de los Consejos Locales de Planeación como_x000a_manifestación del derecho a la participación, debe garantizar no solo la convocatoria_x000a_general, sino la inclusión e estrategias que permita materializar el ejercicio pleno_x000a_de este derecho._x000a_BENEFICIOS: Alcaldes y Alcaldesas Locales del Distrito Capital, ciudadanía en general."/>
    <m/>
    <m/>
    <m/>
    <m/>
    <s v="3-2019-4926"/>
    <m/>
    <m/>
    <s v="FALTA FICHA "/>
    <s v="VERSIÓN  1 Rad 3-2019-1106"/>
    <m/>
    <m/>
  </r>
  <r>
    <x v="1"/>
    <x v="48"/>
    <s v="Medir el nivel de implementación del Modelo ed Gestión Jurídica"/>
    <x v="0"/>
    <s v="GESTIÓN JURÍDICA DISTRITAL"/>
    <x v="6"/>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n v="0.5"/>
    <n v="0.2"/>
    <x v="3"/>
    <x v="6"/>
    <x v="23"/>
    <x v="21"/>
    <x v="4"/>
    <s v="0.1"/>
    <s v="0.1"/>
    <m/>
    <m/>
    <n v="0.1"/>
    <m/>
    <m/>
    <m/>
    <s v="Durante el primer trimestre del 2020 se logro socializar_x000a_el MGJP por medio de Boletines Virtuales, Medir los _x000a_Estándares esistentes en las entidades y organismos _x000a_Distritales, se elaboró el Plan de acción para la _x000a_implementación del MGJP, se adoptaron los _x000a_componestes y se entregaron instrumentos para la _x000a_implementación del mismo en las entidades del D.C.._x000a_IMPACTOS: Unificar criterios, con el fin de:_x000a_Responder a una técnica normativa más moderna_x000a_Garantizar el ejercicio de las funciones de regulación de la Secretaría Jurídica Distrital y_x000a_Buscar la eficiencia de la gestión de una forma articulada en los niveles central, sectorial_x000a_e intersectorial. _x000a_Tambien se busca incorporar:_x000a_Resultados de mejores prácticas_x000a_Nuevos componentes que fortalecen la gestión jurídica _x000a_Estándares que permiten realizar el proceso de control y seguimiento del modelo y _x000a_promover la mejora continua, la cultura de cambio y la gestión eficiente de las _x000a_actuaciones jurídicas en beneficio de la ciudad.  _x000a_BENEFICIARIOS: Entidades del Distrito Capital"/>
    <m/>
    <m/>
    <m/>
    <m/>
    <s v="3-2019-4926"/>
    <m/>
    <m/>
    <m/>
    <s v="VERSIÓN  1 Rad 3-2019-1106"/>
    <m/>
    <m/>
  </r>
  <r>
    <x v="0"/>
    <x v="49"/>
    <s v="Medir el nivel de cumplimiento de las estrategias que mejoren las prácticas de gestión insitucional."/>
    <x v="1"/>
    <s v="PLANEACIÓN Y MEJORA CONTINUA"/>
    <x v="7"/>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x v="0"/>
    <x v="18"/>
    <x v="24"/>
    <x v="6"/>
    <x v="10"/>
    <s v="CUMPLIDO"/>
    <s v="CUMPLIDO"/>
    <s v="CUMPLIDO"/>
    <s v="CUMPLIDO"/>
    <s v="CUMPLIDO"/>
    <s v="CUMPLIDO"/>
    <s v="CUMPLIDO"/>
    <s v="CUMPLIDO"/>
    <s v="CUMPLIDO"/>
    <s v="CUMPLIDO"/>
    <s v="CUMPLIDO"/>
    <s v="CUMPLIDO"/>
    <s v="CUMPLIDO"/>
    <s v="CUMPLIDO"/>
    <m/>
    <m/>
    <s v="CUMPLIDO"/>
    <m/>
    <m/>
    <m/>
  </r>
  <r>
    <x v="0"/>
    <x v="50"/>
    <s v="Medir el nivel de cumplimiento del diseño de las estrategias de posicionamiento de la OAP"/>
    <x v="0"/>
    <s v="PLANEACIÓN Y MEJORA CONTINUA"/>
    <x v="7"/>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x v="0"/>
    <x v="1"/>
    <x v="0"/>
    <x v="6"/>
    <x v="10"/>
    <s v="CUMPLIDO"/>
    <s v="CUMPLIDO"/>
    <s v="CUMPLIDO"/>
    <s v="CUMPLIDO"/>
    <s v="CUMPLIDO"/>
    <s v="CUMPLIDO"/>
    <s v="CUMPLIDO"/>
    <s v="CUMPLIDO"/>
    <s v="CUMPLIDO"/>
    <s v="CUMPLIDO"/>
    <s v="CUMPLIDO"/>
    <s v="CUMPLIDO"/>
    <s v="CUMPLIDO"/>
    <s v="CUMPLIDO"/>
    <m/>
    <m/>
    <s v="CUMPLIDO"/>
    <m/>
    <m/>
    <m/>
  </r>
  <r>
    <x v="0"/>
    <x v="51"/>
    <s v="Registrar las sesiones orientadas a fortalecer la gestión del conocimiento de la OAP"/>
    <x v="1"/>
    <s v="PLANEACIÓN Y MEJORA CONTINUA"/>
    <x v="7"/>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n v="6"/>
    <n v="4"/>
    <x v="0"/>
    <x v="1"/>
    <x v="1"/>
    <x v="18"/>
    <x v="2"/>
    <n v="0"/>
    <n v="1"/>
    <n v="2"/>
    <n v="1"/>
    <n v="0"/>
    <m/>
    <m/>
    <m/>
    <s v="No tiene programación para el periodo"/>
    <m/>
    <m/>
    <m/>
    <m/>
    <m/>
    <m/>
    <m/>
    <m/>
    <m/>
    <m/>
    <m/>
  </r>
  <r>
    <x v="0"/>
    <x v="52"/>
    <s v="Medir el nivel de cumplimiento de las estrategias que mejoren las prácticas de gestión insitucional."/>
    <x v="1"/>
    <s v="PLANEACIÓN Y MEJORA CONTINUA"/>
    <x v="7"/>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n v="1"/>
    <n v="1"/>
    <x v="0"/>
    <x v="1"/>
    <x v="1"/>
    <x v="0"/>
    <x v="1"/>
    <s v="FINALIZADO"/>
    <s v="FINALIZADO"/>
    <s v="FINALIZADO"/>
    <s v="FINALIZADO"/>
    <m/>
    <m/>
    <m/>
    <m/>
    <m/>
    <m/>
    <m/>
    <m/>
    <m/>
    <m/>
    <m/>
    <m/>
    <s v="FINALIZADO"/>
    <m/>
    <m/>
    <m/>
  </r>
  <r>
    <x v="0"/>
    <x v="53"/>
    <s v="Registrar el porcentaje de asesorías y acompañamientos técnicos brindadas por la OAP"/>
    <x v="1"/>
    <s v="PLANEACIÓN Y MEJORA CONTINUA"/>
    <x v="7"/>
    <s v="PLAN DE GESTIÓN"/>
    <m/>
    <m/>
    <m/>
    <s v="Número de asesorías brindadas dividio el Número de asesorías solicitadas)*100%"/>
    <s v="Asesorías"/>
    <s v="Asesorias realizadas"/>
    <s v="Asesorias solicitadas"/>
    <s v="Número de asesorias realizadas a las áreas en el trimestre"/>
    <s v="Número de asesorias solicitadas por las áreas en el trimestre"/>
    <s v="Actas de reunión, / evidencias de reunión"/>
    <s v="Actas de reunión, / evidencias de reunión"/>
    <s v="nd"/>
    <s v="nd"/>
    <s v="Constante"/>
    <s v="Trimestral"/>
    <s v="Eficacia"/>
    <s v="Contratista OAP"/>
    <s v="Contratista OAP"/>
    <s v="JEFE OAP"/>
    <s v="ND"/>
    <s v="ND"/>
    <s v="ND"/>
    <s v="ND"/>
    <n v="1"/>
    <x v="0"/>
    <x v="1"/>
    <x v="1"/>
    <x v="2"/>
    <x v="7"/>
    <n v="1"/>
    <n v="1"/>
    <n v="1"/>
    <n v="1"/>
    <n v="1"/>
    <m/>
    <m/>
    <m/>
    <m/>
    <m/>
    <m/>
    <m/>
    <m/>
    <m/>
    <m/>
    <m/>
    <m/>
    <m/>
    <m/>
    <m/>
  </r>
  <r>
    <x v="1"/>
    <x v="54"/>
    <s v="Medir la implementación del Sistema Integrado de Gestión"/>
    <x v="1"/>
    <s v="PLANEACIÓN Y MEJORA CONTINUA"/>
    <x v="7"/>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5"/>
    <n v="5.0000000000000044E-2"/>
    <x v="13"/>
    <x v="23"/>
    <x v="25"/>
    <x v="22"/>
    <x v="17"/>
    <n v="2.1499999999999998E-2"/>
    <n v="2.3300000000000001E-2"/>
    <n v="2.5999999999999999E-3"/>
    <n v="2.5999999999999999E-3"/>
    <n v="2.1499999999999998E-2"/>
    <m/>
    <m/>
    <m/>
    <s v="DOCUMENTACIÓN DE SISTEMA DE GESTIÓN DE CALIDAD. Se realizó la publicación de la creación o actualización de los documentos a través del aplicativo SMART: 2310450-FT-144 y 2311400-FT-197. También se realizó la revisión y se enviaron para ajustes los documentos que se encuentran en flujo de aprobación: 2310100-PO-01, 2311520-PL-007, Procedimiento Identificación, actualización, verificación y evaluación del cumplimiento de los requisitos legales ambientales y otros requisitos aplicables y procedimiento identificación de aspectos y valoración de impactos ambientales. Adicional se modificaron un total de 149 documentos de los 17 procesos que conforman la Secretaría Jurídica en SMART, y se enviaron a publicación al proceso de Gestión de las Comunicaciones para ser cargados en la intranet y página web de la entidad en dos entregables realizados el 04 de marzo y 30 de marzo respectivamente, dando por finalizada la actualización de los documentos a 31 de marzo. Por último, se realizó una revisión, análisis y verificación de los documentos del Sistema Integrado de Gestión, a través de un muestreo para verificar la información registrada en el SMART, Intranet y en la página web de la Entidad y se actualizó el Portafolio de bienes y servicios de la Secretaría Jurídica Distrital._x000a_NORMOGRAMA. se realizó la revisión de los requisitos legales aplicables a la entidad allegados por un total de 10 procesos, estos se ajustaron y se consolidaron en el formato  &quot;&quot;2310100-FT-208 Normograma&quot;&quot;, adicional se incluyeron en el SMART uno a uno junto con los enlaces de consulta a cada una de las normas y se elaboró archivo con los enlaces a estas para ser cargadas por el proceso de Comunicaciones de la Entidad._x000a_PLANES DE MEJORAMIENTO. Revisión y verificación de los avances reportados en los planes de mejoramiento a través del SMART, y se verificaron las respectivas evidencias. Así mismo, se realizó el reporte de las incidencias presentadas y se dio trámite a las solicitudes relacionadas con reasignación de usuarios responsables del flujo en el Módulo Planes de Mejora. Por último, se elaboró una pieza comunicacional dirigida a los servidores y contratistas de la Secretaría Jurídica Distrital, como estrategia de divulgación para el fortalecimiento y apropiación en el tratamiento de planes de mejoramiento a través del SMART_x000a_SISTEMA INTEGRADO DE GESTIÓN OAP. Conocimiento del nivel de cumplimiento del subsistema de gestión de calidad de la entidad frente a la  norma técnica NTC ISO 9001: 2015, por temas o capítulos. Ruta de trabajo definida para garantizar el cumplimiento de los requisitos de la norma técnica. Además, se realizó un nuevo diseño del organigrama de la Secretaría Jurídica Distrital para difusión interna y externa sobre el funcionamiento de la entidad. Además, se elaboró una pieza de difusión sobre la Ley de transparencia._x000a_SEGUIMIENTO INSTITUCIONAL. Actualización de las Fichas de Estadística Básica de Inversión Distrital - EBI-D de los Proyectos de Inversión 7502 Fortalecimiento Institucional de la Secretaría Jurídica Distrital y 7509 Fortalecimiento de la capacidad institucional para mejorar la gestión administrativa de la Secretaría Jurídica Distrital a través del SEGPLAN. Además, se realizó la reprogramación y actualización del Plan de Acción para la vigencia 2020, en los Componentes de Inversión y de Gestión, así como también la programación de las actividades necesarias para dar cumplimiento a las metas de los proyectos en la actual vigencia. Por último, se realizaron piezas comunicacionales y plantillas conforme al manual de imagen de la Alcaldía de Bogotá para la divulgación de contenidos de la Secretaría Jurídica Distrital._x000a_PMR. Solicitud, análisis, consolidación de la información correspondiente al avance alcanzado durante el mes de febrero de 2020, en los indicadores de objetivo y resultado y registro en el  Sistema PREDIS-PMR. _x000a_RIESGO. Viabilización de la integración de  información técnica sobre la gestión de los riesgos de seguridad de la información a la metodología de gestión de riesgos de la entidad._x000a_Aplicación adecuada del procedimiento y la metodología de gestión de riesgos de la entidad.&quot;&quot;_x000a_INDICADORES. Se adecuaron las herramientas para el registro y análisis de la gestión correspondiente al primer trimestre 2020 relacionados con los indicadores._x000a_INFORMES. Se presentaron respuesta a entes de control, además de la actualización del Plan de Gasto Público que se encuentra publicado en la página web de la Entidad. La Oficina Asesora de Planeación, presento el Informe de Gestión y Resultados consolidado correspondiente a la vigencia 2019, el cual fue elaborado con base en los seguimientos trimestrales realizados al Plan Operativo Anual (Planes de Gestión / Planes de acción). El Informe consolidado y publicado, revelo el cumplimiento tanto físico como presupuestal de los proyectos asociados, lo que evidencia la gestión realizada en la Entidad. _x000a_MIPG. Se da respuesta a solicitud de información respecto del Plan de Sostenibilidad por parte del Despacho del Secretario Jurídico. Se lleva a cabo reunión con oficial de seguridad de la oficina TIC, explicando el modelo de operación de la SJD en el marco de MIPG. Se realizó la revisión y actualización del normograma asociado a MIPG._x000a_Se presenta herramienta de valoración y documento introductorio para la implementación del mapa de aseguramiento, los cuales serán remitidos a la OCI para su validación, aplicación y control. _x000a_Se consolidó y evaluó la información institucional para diligenciar el reporte FURAG 2019, se emite el certificado de cumplimiento para la SJD._x000a_MECI. Importancia de presentar el mapa de aseguramiento ante el comité de control interno institucional para conocimiento de la Alta Dirección._x000a_IMPACTOS: DOCUMENTACIÓN DE SISTEMA DE GESTIÓN DE CALIDAD. Documentación del Sistema Integrado de Gestión revisada y aprobada de acuerdo con los parámetros de calidad establecidos por la entidad y actualizados de acuerdo con la nueva imagen institucional. Información consiste en los diferentes medios con que cuenta la Secretaría Jurídica Distrital para consultar los documentos del SIG. Con la actualización y divulgación del Portafolio de bienes y servicios se pretende brindar a la ciudadanía y partes interesadas la oferta de servicios que presta la SJD, en cumplimiento de la Ley de transparencia y acceso a la información pública._x000a_NORMOGRAMA. Requisitos legales revisados y actualizados._x000a_PLANES DE MEJORAMIENTO. Cumplimiento de las actividades programas dentro de las fechas establecidas y comunicación efectiva a partir de las piezas comunicacionales. _x000a_SISTEMA INTEGRADO DE GESTIÓN OAP. Actividades claras dentro de la  ruta de trabajo para sostenibilidad y mejora del subsistema de gestión de calidad, así como el mantenimiento de la certificación bajo estándares internacionales  en pro de la mejora continua y la satisfacción de los diferentes grupos de interés además de fortalecer la imagen de la Secretaría Jurídica Distrital._x000a_SEGUIMIENTO INSTITUCIONAL. Disponibilidad de información para conocimiento de la ciudadanía y partes interesadas._x000a_PMR. Disponibilidad de información para conocimiento de la ciudadanía y partes interesadas._x000a_RIESGO. Racionalización en la documentación para asegurar la gestión de las diferentes familias de riesgos en la entidad bajo una misma unidad que garantice  enfoque integral. Riesgos de gestión y corrupción controlados en la entidad , de con los controles  acuerdo con lo planificado._x000a_INDICADORES. Contar con información necesaria y depurada de la gestión institucional._x000a_ASESORÍAS. Disponer de planes operativos ajustados teniendo en cuenta los resultados alcanzados en la vigencia anterior y las metas previstas para la actual vigencia. _x000a_INFORMES. Se cumplió con los requerimientos por parte de los entes de control. Disponibilidad de información para conocimiento de la ciudadanía y partes interesadas. El Informe de Gestión y Resultados vigencia 2019, presenta la información detallada de los avances en las actividades asociadas por cada meta,  brindando a la ciudadanía y partes interesadas acceso a la Información . De otra parte, mediante los seguimientos realizados, la OAP realiza seguimiento a la Gestión, lo que permite brindar a la Alta dirección, alertas frente posibles incumplimientos.   _x000a_MIPG. Mejorar el  modelo de operación de la entidad. Orientado los resultados a la generación del valor público._x000a_MECI. Fortalecimiento del Sistema de Control interno de la entidad bajo la aplicación del instrumento correspondiente por parte de la tercera la línea de defensa._x000a_BENEFICIARIOS: OBLACIÓN BENEFICIADA: _x000a_ - Servidores y contratistas de la Secretaría Jurídica Distrital._x000a_ - Alta Dirección._x000a_ - Ciudadanía en general. _x000a_ - Abogados del Distrito._x000a_ - Entidades distritales._x000a_ - Contraloría de Bogotá._x000a_ - Partes Interesadas."/>
    <m/>
    <m/>
    <m/>
    <m/>
    <m/>
    <m/>
    <m/>
    <m/>
    <s v="VERSIÓN  1"/>
    <s v="ND"/>
    <s v="ND"/>
  </r>
  <r>
    <x v="0"/>
    <x v="55"/>
    <s v="Realizar el seguimiento al número de informes de seguimiento presentados"/>
    <x v="1"/>
    <s v="PLANEACIÓN Y MEJORA CONTINUA"/>
    <x v="7"/>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s v="CUMPLIDO"/>
    <s v="CUMPLIDO"/>
    <x v="0"/>
    <x v="0"/>
    <x v="26"/>
    <x v="10"/>
    <x v="10"/>
    <s v="CUMPLIDO"/>
    <s v="CUMPLIDO"/>
    <s v="CUMPLIDO"/>
    <s v="CUMPLIDO"/>
    <s v="CUMPLIDO"/>
    <s v="CUMPLIDO"/>
    <s v="CUMPLIDO"/>
    <s v="CUMPLIDO"/>
    <s v="CUMPLIDO"/>
    <s v="CUMPLIDO"/>
    <s v="CUMPLIDO"/>
    <s v="CUMPLIDO"/>
    <s v="CUMPLIDO"/>
    <s v="CUMPLIDO"/>
    <s v="CUMPLIDO"/>
    <s v="CUMPLIDO"/>
    <s v="Se cumple con el indicador se remplaza por seguimiento en el Plan de Contraloría"/>
    <m/>
    <m/>
    <m/>
  </r>
  <r>
    <x v="1"/>
    <x v="56"/>
    <s v="Nivel de cumplimiento de la plataforma estratégica"/>
    <x v="1"/>
    <s v="PLANEACIÓN Y MEJORA CONTINUA"/>
    <x v="7"/>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s v="CUMPLIDO"/>
    <s v="CUMPLIDO"/>
    <x v="14"/>
    <x v="4"/>
    <x v="16"/>
    <x v="10"/>
    <x v="10"/>
    <s v="CUMPLIDO"/>
    <s v="CUMPLIDO"/>
    <s v="CUMPLIDO"/>
    <s v="CUMPLIDO"/>
    <s v="CUMPLIDO"/>
    <s v="CUMPLIDO"/>
    <s v="CUMPLIDO"/>
    <s v="CUMPLIDO"/>
    <s v="CUMPLIDO"/>
    <s v="CUMPLIDO"/>
    <s v="CUMPLIDO"/>
    <s v="CUMPLIDO"/>
    <s v="CUMPLIDO"/>
    <s v="CUMPLIDO"/>
    <s v="CUMPLIDO"/>
    <s v="CUMPLIDO"/>
    <s v="CUMPLIDO"/>
    <m/>
    <s v="FINALIZADO POR CUMPLIMIENTO EN EL 2017"/>
    <m/>
  </r>
  <r>
    <x v="1"/>
    <x v="57"/>
    <s v="Verificar el seguimiento de la implementación de la arquitectura empresarial"/>
    <x v="1"/>
    <s v="PLANEACIÓN Y MEJORA CONTINUA"/>
    <x v="7"/>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0.6"/>
    <s v="CUMPLIDO"/>
    <x v="0"/>
    <x v="1"/>
    <x v="11"/>
    <x v="23"/>
    <x v="10"/>
    <s v="CUMPLIDO"/>
    <s v="CUMPLIDO"/>
    <s v="CUMPLIDO"/>
    <s v="CUMPLIDO"/>
    <s v="CUMPLIDO"/>
    <s v="CUMPLIDO"/>
    <s v="CUMPLIDO"/>
    <s v="CUMPLIDO"/>
    <s v="CUMPLIDO"/>
    <s v="CUMPLIDO"/>
    <s v="CUMPLIDO"/>
    <s v="CUMPLIDO"/>
    <s v="CUMPLIDO"/>
    <s v="CUMPLIDO"/>
    <s v="CUMPLIDO"/>
    <s v="CUMPLIDO"/>
    <s v="CUMPLIDO"/>
    <s v="VERSIÓN  1"/>
    <s v="FINALIZADO POR CUMPLIMIENTO EN EL 2019"/>
    <s v="ND"/>
  </r>
  <r>
    <x v="0"/>
    <x v="58"/>
    <s v="Medir el nivel de cumplimiento del Plan Anual de Auditoría"/>
    <x v="1"/>
    <s v="EVALUACIÓN INDEPENDIENTE"/>
    <x v="8"/>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x v="0"/>
    <x v="0"/>
    <x v="0"/>
    <x v="0"/>
    <x v="2"/>
    <n v="0.23860000000000001"/>
    <n v="0.27579999999999999"/>
    <n v="0.23860000000000001"/>
    <n v="0.247"/>
    <n v="0.21859999999999999"/>
    <m/>
    <m/>
    <m/>
    <s v="Para el primer trimestre de la vigencia 2020, la Oficina de Control Interno realizó los informes de ley programados en el Plan Anual de Auditoria. (ver anexo Evidencias)_x000a__x000a_Para el primer trimestre de la vigencia 2020, la Oficina de Control Interno realizó los informes de seguimientos programados en el Plan Anual de Auditoria. (ver anexo Evidencias)_x000a__x000a_Para el primer trimestre de la vigencia 2020, la Oficina de Control Interno realizó 7 auditorias de calidad de los 8 procesos programados en el Plan Anual de Auditoria. (ver anexo Evidencias)_x000a__x000a_Durante la auditoria de Calidad al Proceso de Gestión financiera se realizó un arqueo de caja menor._x000a__x000a_&quot;Durante el primer trimestre de la vigencia 2020, el Jefe de la Oficina de Control Interno en los subcomités de autocontrol realizó una sensibilización sobre el Procedimiento de Auditorias Internas a las siguientes Direcciones._x000a_  - Dirección de Gestión Corporativa_x000a_  - Gestión TIC_x000a_  - Inspección Vigilancia y Control_x000a_  - Gestión Jurídica_x000a_  - Gestión Judicial y Extrajudicial&quot;_x000a_IMPACTOS: NO IDENTIFICA_x000a_BENEFICIARIOS: Representante Legal de la SJD_x000a_ Ente de Control (Veeduría Distrital)_x000a_ Directora de Gestión Corporativa_x000a_ Jefe Oficina Asesora de Planeación_x000a_ Directora de Gestión Judicial y Extrajudicial_x000a_ Directora de Gestión Jurídica Distrital_x000a_ Jefe Oficina de TIC_x000a_ Directora del Proceso Inspección Vigilancia y Control_x000a_ Directora de Gestión Disciplinaria Distrital._x000a__x000a__x000a_RETRAZOS: La auditoria de Calidad al Proceso de Gestión Documental se reprogramó para el 16 de abril por solicitud de la Directora de Gestión Corporativa (se adjunta memorando de solicitud)"/>
    <m/>
    <m/>
    <m/>
    <m/>
    <m/>
    <m/>
    <m/>
    <m/>
    <m/>
    <m/>
    <m/>
  </r>
  <r>
    <x v="1"/>
    <x v="59"/>
    <s v="Realizar seguimiento al desarrollo, soporte y mantenimiento de los sistemas de información jurídicos"/>
    <x v="3"/>
    <s v="GESTIÓN DE TIC"/>
    <x v="9"/>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x v="15"/>
    <x v="24"/>
    <x v="9"/>
    <x v="12"/>
    <x v="2"/>
    <m/>
    <m/>
    <m/>
    <m/>
    <n v="0"/>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ividad: Mantener e implementar la infraestructura TIC. _x000a_Como impacto se estabeció el mantener la infraestructura de TIC disponible los siete días de la semana, las 24 horas del día, con el objetivo de prestar un servicio de calidad para el cumplimiento de las funciones de la Secretaria Jurídica Distrital."/>
    <m/>
    <m/>
    <m/>
    <m/>
    <m/>
    <m/>
    <m/>
    <s v="CREACIÓN"/>
    <s v="VERSIÓN  1"/>
    <s v="ND"/>
    <s v="ND"/>
  </r>
  <r>
    <x v="0"/>
    <x v="60"/>
    <s v="Medir el nivel de avance de la actualización del software administrativo y misional"/>
    <x v="3"/>
    <s v="GESTIÓN DE TIC"/>
    <x v="9"/>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s v="CUMPLIDO"/>
    <s v="CUMPLIDO"/>
    <x v="3"/>
    <x v="23"/>
    <x v="27"/>
    <x v="6"/>
    <x v="10"/>
    <m/>
    <m/>
    <m/>
    <m/>
    <s v="CUMPLIDO"/>
    <s v="CUMPLIDO"/>
    <s v="CUMPLIDO"/>
    <s v="CUMPLIDO"/>
    <s v="CUMPLIDO"/>
    <s v="CUMPLIDO"/>
    <s v="CUMPLIDO"/>
    <s v="CUMPLIDO"/>
    <s v="CUMPLIDO"/>
    <s v="CUMPLIDO"/>
    <s v="CUMPLIDO"/>
    <s v="CUMPLIDO"/>
    <s v="CUMPLIDO"/>
    <s v="CUMPLIDO"/>
    <s v="CUMPLIDO"/>
    <s v="CUMPLIDO"/>
  </r>
  <r>
    <x v="0"/>
    <x v="61"/>
    <s v="Monitorear periódicamente la satisfacción del usuario respecto del servicio prestado"/>
    <x v="3"/>
    <s v="GESTIÓN DE TIC"/>
    <x v="9"/>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n v="0.97"/>
    <n v="0.97"/>
    <x v="0"/>
    <x v="1"/>
    <x v="1"/>
    <x v="24"/>
    <x v="5"/>
    <m/>
    <m/>
    <m/>
    <m/>
    <n v="0.95"/>
    <m/>
    <m/>
    <m/>
    <s v="Se cumplieron con las actividades que se programaron en el Plan de Trabajo para este primer trimestre, los resultados se encuentran registrado en el Anexo INFORME DE GESTION PRIMER TRIMESTRE 2020 VF en la meta Atender el 100% de los requerimientos reportados por los servidores de la Entidad Actividad Gestionar incidencias, peticiones y problemas de los servicios tecnológicos establecidos en la Entidad._x000a_Impactos: Atender el 100% de los incidentes de soporte técnico reportadas por los usuarios de la entidad, resolviendo dudas, absolviendo consultas, solucionando inconvenientes técnicos o funcionales, siempre prestando un servicio de calidad._x000a_Poablación Objetivo: Todos los funcionarios y contratistas de la Secretaria Jurídica Distrital."/>
    <m/>
    <m/>
    <m/>
    <m/>
    <m/>
    <m/>
    <m/>
    <m/>
    <s v="3-2019-1149"/>
    <m/>
    <m/>
  </r>
  <r>
    <x v="0"/>
    <x v="62"/>
    <s v="Medir la efectividad de los servicios tecnológicos de la entidad"/>
    <x v="3"/>
    <s v="GESTIÓN DE TIC"/>
    <x v="9"/>
    <s v="PROCESOS"/>
    <s v="PLAN DE GESTIÓN"/>
    <m/>
    <m/>
    <s v="Promedio ponderado del tiempo que los servicios tecnológicos están disponibles"/>
    <s v="Disponibilidad"/>
    <s v="Promedio de los tiempos de cuatro componentes de servicios tecnológicos"/>
    <s v="N.A."/>
    <s v="Es el porcentaje de horas disponbibles de los servicios teccnológicos (de 720 horas/mes)"/>
    <s v="N.A."/>
    <s v="GLPI"/>
    <s v="N.A."/>
    <s v="nd"/>
    <s v="nd"/>
    <s v="Constante"/>
    <s v="Trimestral"/>
    <s v="Eficiencia"/>
    <s v="Profesional Universitario"/>
    <s v="Profesional Especializado"/>
    <s v="Jefe Oficina TIC"/>
    <s v="ND"/>
    <s v="ND"/>
    <s v="ND"/>
    <n v="0.98"/>
    <n v="0.98"/>
    <x v="0"/>
    <x v="1"/>
    <x v="1"/>
    <x v="25"/>
    <x v="15"/>
    <m/>
    <m/>
    <m/>
    <m/>
    <n v="0.98"/>
    <m/>
    <m/>
    <m/>
    <s v="Se cumplieron con las actividades que se programaron en el Plan de Trabajo para este primer trimestre, los resultados se encuentran registrado en el Anexo INFORME DE GESTION PRIMER TRIMESTRE 2020 VF en la meta Garantizar el 98% de disponibilidad de los servicios tecnológicos de la Entidad Actividad Realizar el monitoreo, seguimiento a los servicios de TI de la Entidad._x000a_Impacto: Mantener disponibles los servicios tecnológicos los siete días de la semana, las 24 horas del día, para el cumplimiento de las funciones de la Secretaria Jurídica Distrital, así mismo prestar un servicio de calidad para las entidades distritales y ciudadanía en general._x000a_Población Objetivo: Todos los funcionarios y contratistas de la Secretaria Jurídica Distrital, las entidades distritales y ciudadanía en general._x000a__x000a_RETRASOS: No se cumplio con la con la meta del indicador del 97% quedabdo para este primer trimestre en 95%, debido a que en una de las preguntas de la encuesta la cual es &quot;El tecnico esta bien informado&quot; de 77 encuestas diligencias 11 personas contestaroan que se encontraban en desacuerdo lo que nos afecto el porcentaje total de la encuenta en el trimestre._x000a_Acciones a tomar: Se realizara una reunión con el equipo de soporte para que evidencien las observaciones obtenidas en la encuesta de satisfacción y reforzar algunos lineamientos a la hora de atender a los usuarios de la entidad."/>
    <m/>
    <m/>
    <m/>
    <m/>
    <m/>
    <m/>
    <m/>
    <m/>
    <m/>
    <m/>
    <m/>
  </r>
  <r>
    <x v="1"/>
    <x v="63"/>
    <s v="Medir el cumplimiento de la implementación de la política de seguridad digital en la entidad"/>
    <x v="3"/>
    <s v="GESTIÓN DE TIC"/>
    <x v="9"/>
    <s v="PROYECTO DE INVERSIÓN"/>
    <s v="PROCESOS"/>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n v="1"/>
    <m/>
    <x v="0"/>
    <x v="1"/>
    <x v="1"/>
    <x v="0"/>
    <x v="2"/>
    <n v="0.1"/>
    <n v="0.35"/>
    <n v="0.3"/>
    <n v="0.25"/>
    <m/>
    <m/>
    <m/>
    <m/>
    <s v="CUMPLIDO"/>
    <s v="CUMPLIDO"/>
    <s v="CUMPLIDO"/>
    <s v="CUMPLIDO"/>
    <m/>
    <m/>
    <m/>
    <m/>
    <m/>
    <s v="3-2019-1149"/>
    <m/>
    <m/>
  </r>
  <r>
    <x v="1"/>
    <x v="64"/>
    <s v="Medir el cumplimiento de la actualización de la política de seguridad digital en la entidad"/>
    <x v="3"/>
    <s v="GESTIÓN DE TIC"/>
    <x v="9"/>
    <s v="PROYECTO DE INVERSIÓN"/>
    <s v="PROCESOS"/>
    <m/>
    <m/>
    <s v="Porcentaje de avance  en la actualización de la política de Seguridad Digital en la Entidad"/>
    <s v="Actualización de la Política"/>
    <m/>
    <m/>
    <m/>
    <m/>
    <m/>
    <m/>
    <m/>
    <m/>
    <m/>
    <m/>
    <m/>
    <m/>
    <m/>
    <m/>
    <m/>
    <m/>
    <m/>
    <s v="na"/>
    <n v="1"/>
    <x v="4"/>
    <x v="10"/>
    <x v="7"/>
    <x v="26"/>
    <x v="18"/>
    <n v="0.4"/>
    <n v="0.6"/>
    <n v="0"/>
    <n v="0"/>
    <n v="0.4"/>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ualizar los lineamientos actuales en relación al Modelo de Seguridad y Privacidad de la información de MINTIC que se implementó en la Secretaria Jurídica Distrital._x000a_Como impacto se estableció la actualización de los lineamientos actuales en relación al Modelo de Seguridad y Privacidad de la información de MINTIC que se implementó en la Secretaria Jurídica Distrital."/>
    <m/>
    <m/>
    <m/>
    <m/>
    <m/>
    <m/>
    <m/>
    <m/>
    <m/>
    <m/>
    <m/>
  </r>
  <r>
    <x v="0"/>
    <x v="65"/>
    <s v="Medir el cumplimiento de la implementación de la política de gobierno digital en la entidad"/>
    <x v="3"/>
    <s v="GESTIÓN DE TIC"/>
    <x v="9"/>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n v="1"/>
    <m/>
    <x v="0"/>
    <x v="1"/>
    <x v="1"/>
    <x v="0"/>
    <x v="2"/>
    <n v="0.15"/>
    <n v="0.3"/>
    <n v="0.25"/>
    <n v="0.3"/>
    <m/>
    <m/>
    <m/>
    <m/>
    <m/>
    <m/>
    <m/>
    <m/>
    <m/>
    <m/>
    <m/>
    <m/>
    <s v="SE SOLICITA MODIFICACIÓN RAD 3-2017-4325, alineado con el indicador AVANCE EN LA ACTUALIZACIÓN DE LA INFRAESTRUCTURA HW SW COM"/>
    <m/>
    <m/>
    <m/>
  </r>
  <r>
    <x v="0"/>
    <x v="66"/>
    <s v="Medir el cumplimiento de la actualización de la política de gobierno digital en la entidad"/>
    <x v="3"/>
    <s v="GESTIÓN DE TIC"/>
    <x v="9"/>
    <s v="PROCESOS"/>
    <s v="PLAN DE GESTIÓN"/>
    <m/>
    <m/>
    <s v="Porcentaje de avance en la actualiazación de la Política de Gobierno Digital"/>
    <s v="Actualiz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s v="ND"/>
    <n v="1"/>
    <x v="0"/>
    <x v="1"/>
    <x v="1"/>
    <x v="2"/>
    <x v="19"/>
    <n v="0.15"/>
    <n v="0.35"/>
    <n v="0.25"/>
    <n v="0.25"/>
    <n v="0.15"/>
    <m/>
    <m/>
    <m/>
    <s v="Se cumplieron con las actividades que se programaron en el Plan de Trabajo para este primer trimestre, los resultados se encuentran registrado en el Anexo INFORME DE GESTION PRIMER TRIMESTRE 2020 VF en la meta Actualizar los lineamientos de la Política Pública de Gobierno Digital en la Entidad Actividad Realizar seguimiento y verificación a los servicios de comunicaciones._x000a_Impactos: Actualizar los lineamientos de la Política Pública de Gobierno Digital de MINTIC que se implementaron en la entidad._x000a_Beneficiarios: Todos los funcionarios y contratistas de la Secretaria Jurídica Distrital."/>
    <m/>
    <m/>
    <m/>
    <m/>
    <m/>
    <m/>
    <m/>
    <s v="SE SOLICITA MODIFICACIÓN RAD 3-2017-4325, alineado con el indicador AVANCE EN LA ACTUALIZACIÓN DE LA INFRAESTRUCTURA HW SW COM"/>
    <m/>
    <m/>
    <m/>
  </r>
  <r>
    <x v="1"/>
    <x v="67"/>
    <m/>
    <x v="3"/>
    <s v="GESTIÓN DE TIC"/>
    <x v="9"/>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n v="0.3"/>
    <n v="0.2"/>
    <x v="16"/>
    <x v="25"/>
    <x v="28"/>
    <x v="27"/>
    <x v="2"/>
    <n v="0.06"/>
    <n v="0.11"/>
    <n v="0.13"/>
    <n v="0.1"/>
    <m/>
    <m/>
    <m/>
    <m/>
    <m/>
    <m/>
    <m/>
    <m/>
    <m/>
    <m/>
    <m/>
    <m/>
    <s v="SE SOLICITA MODIFICACIÓN RAD 3-2017-4325, alineado con el indicador AVANCE EN LA ACTUALIZACIÓN DE LA INFRAESTRUCTURA HW SW COM"/>
    <m/>
    <m/>
    <m/>
  </r>
  <r>
    <x v="0"/>
    <x v="68"/>
    <s v="Controlar la ejecución prespuestal del pryecto de inversión a acargo de la subsecretaría"/>
    <x v="0"/>
    <s v="GESTIÓN JURÍDICA DISTRITAL"/>
    <x v="10"/>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n v="0.95"/>
    <n v="0.95"/>
    <x v="0"/>
    <x v="26"/>
    <x v="29"/>
    <x v="0"/>
    <x v="20"/>
    <n v="0.65"/>
    <n v="0.95"/>
    <m/>
    <m/>
    <n v="0.33"/>
    <m/>
    <m/>
    <m/>
    <s v="El Proyecto en el primer trimestre de la vigencia 2020, alcanzó una ejecución del 33,2%, que corresponden a $882 millones y los giros a esa misma fecha alcanzaron un valor de $105 millones representando el 3,96% del presupuesto. _x000a_Impacto: La correcta ejecución del proyecto trae beneficios al Distrito Capital._x000a_Beneficiarios: Las entidades del Distrito Capital, cuerpo de abogados del Distrito y las Entidades sin ánimo de lucro._x000a__x000a_RETRAZOS: Sobre esta ejecución es importante señalar que con ocasión al cambio de administración y la formulación del nuevo Plan de Desarrollo, se han presentado cambios en el PAA y se espera aprovisionar recursos del Proyecto en el marco del nuevo Plan, razón por la cual la ejecución no fue la esperada inicialmente."/>
    <m/>
    <m/>
    <m/>
    <m/>
    <s v=" 3-2019-4969"/>
    <m/>
    <m/>
    <m/>
    <m/>
    <m/>
    <m/>
  </r>
  <r>
    <x v="1"/>
    <x v="69"/>
    <s v="Medir el nivel de percepción de las oficinas jurpidicas respectos de los servicios de coordinación jurídica"/>
    <x v="0"/>
    <s v="GESTIÓN JURÍDICA DISTRITAL"/>
    <x v="10"/>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n v="0.88"/>
    <n v="0.88"/>
    <x v="5"/>
    <x v="27"/>
    <x v="13"/>
    <x v="28"/>
    <x v="6"/>
    <n v="0"/>
    <n v="0.88"/>
    <n v="0"/>
    <n v="0.88"/>
    <m/>
    <m/>
    <m/>
    <m/>
    <m/>
    <m/>
    <m/>
    <m/>
    <m/>
    <s v=" 3-2019-4969"/>
    <m/>
    <m/>
    <s v="CREACIÓN"/>
    <s v="VERSIÓN  1"/>
    <s v="ND"/>
    <s v="ND"/>
  </r>
  <r>
    <x v="0"/>
    <x v="70"/>
    <s v="Medir el nivel de cumplimiento respecto de requerimientos jurídicos "/>
    <x v="0"/>
    <s v="GESTIÓN JURÍDICA DISTRITAL"/>
    <x v="10"/>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n v="1"/>
    <n v="1"/>
    <x v="0"/>
    <x v="0"/>
    <x v="0"/>
    <x v="0"/>
    <x v="7"/>
    <n v="1"/>
    <n v="1"/>
    <n v="1"/>
    <n v="1"/>
    <n v="1"/>
    <m/>
    <m/>
    <m/>
    <s v="Durante el primer trimestre se han gestionaron oportunamente 174 requerimientos de competencia de la Subsecretaría. En el Anexo se remite el detalle de los requerimientos y su tipología. _x000a_IMPACTOS: Cuando se gestionan los requerimientos en los tiempos establecidos se impacta positivamente en la gestión pública del Distrito._x000a_BENEFICIARIOS: "/>
    <m/>
    <m/>
    <m/>
    <m/>
    <s v=" 3-2019-4969"/>
    <m/>
    <m/>
    <s v="CREACIÓN"/>
    <s v="VERSIÓN  1"/>
    <m/>
    <m/>
  </r>
  <r>
    <x v="0"/>
    <x v="71"/>
    <s v="CUMPLIDO"/>
    <x v="1"/>
    <s v="PO-005-GESTIÓN DEL TALENTO HUMANO"/>
    <x v="1"/>
    <s v="PROCESOS"/>
    <m/>
    <m/>
    <m/>
    <s v="Sumatoria de las actividades de definidas en el Plan Estratégico del modelo de GETH"/>
    <s v="Avance del Plan"/>
    <s v="Actividades realizadas"/>
    <s v="Actividades programadas"/>
    <s v="Actividades desarrolladas en el periodod de análisis"/>
    <s v="Plan Estratégico definido por actividades o fases"/>
    <s v="Reporte de gestión"/>
    <s v="Reporte de gestión"/>
    <s v="nd"/>
    <s v="nd"/>
    <s v="Suma"/>
    <s v="Trimestral"/>
    <s v="Eficacia"/>
    <s v="Técnico DGC"/>
    <s v="Profesional Especializado"/>
    <s v="Director (a) de Gestión Corporativa"/>
    <s v="ND"/>
    <s v="ND"/>
    <s v="ND"/>
    <n v="1"/>
    <s v="CUMPLIDO"/>
    <x v="0"/>
    <x v="1"/>
    <x v="1"/>
    <x v="0"/>
    <x v="10"/>
    <s v="CUMPLIDO"/>
    <s v="CUMPLIDO"/>
    <s v="CUMPLIDO"/>
    <s v="CUMPLIDO"/>
    <s v="CUMPLIDO"/>
    <s v="CUMPLIDO"/>
    <s v="CUMPLIDO"/>
    <s v="CUMPLIDO"/>
    <m/>
    <m/>
    <m/>
    <m/>
    <m/>
    <m/>
    <m/>
    <m/>
    <s v="CUMPLIDO"/>
    <m/>
    <m/>
    <m/>
  </r>
  <r>
    <x v="0"/>
    <x v="72"/>
    <s v="Medir ql nivel de integración del Plan Estratégico del Talento Humano"/>
    <x v="1"/>
    <s v="PO-005-GESTIÓN DEL TALENTO HUMANO"/>
    <x v="1"/>
    <s v="PROCESOS"/>
    <m/>
    <m/>
    <m/>
    <s v="Sumatoria de las actividades de integración del Plan Estratégico del modelo de GETH"/>
    <s v="Avance del Plan"/>
    <s v="Actividades realizadas"/>
    <s v="Actividades programadas"/>
    <s v="Actividades desarrolladas en el periodo de análisis"/>
    <s v="Plan de integración definido por actividades o fases"/>
    <s v="Reporte de gestión"/>
    <s v="Reporte de gestión"/>
    <s v="nd"/>
    <s v="nd"/>
    <s v="Suma"/>
    <s v="Trimestral"/>
    <s v="Eficacia"/>
    <s v="Técnico DGC"/>
    <s v="Profesional Especializado"/>
    <s v="Director (a) de Gestión Corporativa"/>
    <s v="ND"/>
    <s v="ND"/>
    <s v="ND"/>
    <s v="ND"/>
    <n v="1"/>
    <x v="0"/>
    <x v="1"/>
    <x v="1"/>
    <x v="2"/>
    <x v="4"/>
    <n v="0.1"/>
    <n v="0.3"/>
    <n v="0.3"/>
    <n v="0.3"/>
    <n v="0.1"/>
    <m/>
    <m/>
    <m/>
    <s v="Se realizó el ajuste del Plan Estatégico del Talento Humano de la Secretaría Jurídica Distrital, incorporando la normatividad correspondiente a la administración y desarrollo del talento humano, los lineamientos y disposiciones del Modelo Integrado de Planeación y Gestión MIPG, la caracterización de los servidores públicos de la Entidad y ajustes en redacción. _x000a__x000a_Actualmente, se están adelantando las tareas correspondientes para identificar los objetivos y elementos que serán incorporados al nuevo Plan Estratégico de los siguientes planes y programas: a. Plan Anual de Vacantes, b. Plan de Previsión del Talento Humano, c. Plan Institucional de Capacitación, d. Programa de bienestar y Plan de Incentivos, c. Programa de Seguridad y Salud en el Trabajo._x000a_IMPACTOS: Los impactos son a nivel institucional en virtud que permite contar con una herramienta estratégica y técnica de largo plazo que atiende directamente las disposiciones contenidas en el Decreto 1083 de 2015 y en especial la política de talento humano e integridad, así como con la obligación de integrar en un solo Plan los demás planes y programas expedidos relacionados con el proceso de talento humano._x000a_BENEFICIARIOS: Los principales beneficiarios son los servidores públicos y contratistas de la Secretaría Jurídica Distrital"/>
    <m/>
    <m/>
    <m/>
    <m/>
    <m/>
    <m/>
    <m/>
    <s v="creado en el año 2020"/>
    <m/>
    <m/>
    <m/>
  </r>
  <r>
    <x v="0"/>
    <x v="73"/>
    <s v="Monitorear los aspectos que impactan la calidad de vida de los servidores que participan en el programa de teletrabajo"/>
    <x v="1"/>
    <s v="PO-005-GESTIÓN DEL TALENTO HUMANO"/>
    <x v="1"/>
    <s v="TELETRABAJO"/>
    <m/>
    <m/>
    <m/>
    <s v="Promedio de variables definidas en la encuesta de calidad de vida"/>
    <s v="Calidad de Vida"/>
    <s v="Promedio del resultado de las evaluaciones de los aspectos Bienestar Físico, Matrial, Social y Emocional."/>
    <s v="N.A."/>
    <s v="Se promedian los resultados de la evaluación de los aspectos definidos como &quot;calidad de vida&quot;"/>
    <s v="N.A."/>
    <s v="Documento de evaluación de Calidad de Vida e informe de análisis"/>
    <s v="N.A."/>
    <s v="nd"/>
    <s v="nd"/>
    <s v="Constante"/>
    <s v="Semestral"/>
    <s v="Efectividad"/>
    <s v="Profesional Especializado"/>
    <s v="PROFESIONAL ESPECIALIZADO "/>
    <s v="DIRECTOR (A) GESTIÓN CORPORATIVA"/>
    <s v="ND"/>
    <s v="ND"/>
    <s v="ND"/>
    <s v="ND"/>
    <m/>
    <x v="4"/>
    <x v="10"/>
    <x v="7"/>
    <x v="29"/>
    <x v="9"/>
    <m/>
    <m/>
    <m/>
    <m/>
    <m/>
    <m/>
    <m/>
    <m/>
    <m/>
    <m/>
    <m/>
    <m/>
    <m/>
    <m/>
    <m/>
    <m/>
    <m/>
    <m/>
    <m/>
    <m/>
  </r>
</pivotCacheRecords>
</file>

<file path=xl/pivotCache/pivotCacheRecords2.xml><?xml version="1.0" encoding="utf-8"?>
<pivotCacheRecords xmlns="http://schemas.openxmlformats.org/spreadsheetml/2006/main" xmlns:r="http://schemas.openxmlformats.org/officeDocument/2006/relationships" count="65">
  <r>
    <x v="0"/>
    <x v="0"/>
    <m/>
    <s v="GESTIÓN"/>
    <s v="PORCENTAJE DE CUMPLIMIENTO DEL PLAN DE COMUNICACIONES DE LA SECRETARÍA JURÍDICA DISTRITAL"/>
    <s v="POSICIONAMIENTO COMO ENTE RECTOR"/>
    <s v="GESTIÓN DE LAS COMUNICACIONES"/>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x v="0"/>
    <s v="Profesional Universitario Grado 18"/>
    <s v="Profesional Universitario Grado 18"/>
    <s v="Asesor (a) Despacho"/>
    <s v="ND"/>
    <n v="1"/>
    <n v="1"/>
    <n v="1"/>
    <n v="1"/>
    <s v="ND"/>
    <n v="1"/>
    <n v="1"/>
    <n v="0.25"/>
    <m/>
    <n v="0.25"/>
    <n v="0.25"/>
    <n v="0.25"/>
    <n v="0.25"/>
    <n v="0.25"/>
    <m/>
    <m/>
    <m/>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m/>
    <m/>
    <m/>
    <s v="3-2019-2565"/>
    <m/>
    <m/>
    <m/>
    <m/>
    <m/>
    <m/>
    <m/>
    <m/>
  </r>
  <r>
    <x v="1"/>
    <x v="1"/>
    <m/>
    <s v="GESTIÓN"/>
    <s v="PORCENTAJE DE ASIGNACIÓN DE REQUERIMIENTOS A TRAVÉS DEL SDQS"/>
    <s v="OPTIMIZACIÓN DE PROCESOS"/>
    <s v="ATENCIÓN A LA CIUDADANÍA"/>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x v="1"/>
    <s v="Técnico "/>
    <s v="Profesional Especializado"/>
    <s v="Director (a) de Gestión Corporativa"/>
    <s v="ND"/>
    <n v="1"/>
    <n v="1"/>
    <s v="FINALIZADO"/>
    <s v="FINALIZADO"/>
    <s v="ND"/>
    <n v="1"/>
    <n v="1"/>
    <s v="FINALIZADO"/>
    <s v="FINALIZADO"/>
    <m/>
    <m/>
    <m/>
    <m/>
    <m/>
    <m/>
    <m/>
    <m/>
    <s v="FINALIZADO"/>
    <s v="FINALIZADO"/>
    <s v="FINALIZADO"/>
    <s v="FINALIZADO"/>
    <m/>
    <m/>
    <m/>
    <m/>
    <s v="SE ARMONIZA CON NUEVO INDICADOR"/>
    <m/>
    <m/>
    <m/>
    <n v="1"/>
  </r>
  <r>
    <x v="1"/>
    <x v="0"/>
    <m/>
    <s v="GESTIÓN"/>
    <s v="PROMEDIO DE DÍAS PARA LA ASIGNACIÓN O TRASLADO DE REQUERIMIENTOS"/>
    <s v="OPTIMIZACIÓN DE PROCESOS"/>
    <s v="ATENCIÓN A LA CIUDADANÍA"/>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x v="2"/>
    <s v="Técnico "/>
    <s v="Profesional Especializado"/>
    <s v="Director (a) de Gestión Corporativa"/>
    <s v="ND"/>
    <s v="ND"/>
    <s v="ND"/>
    <n v="1.04"/>
    <n v="1.04"/>
    <s v="ND"/>
    <s v="ND"/>
    <s v="ND"/>
    <n v="1"/>
    <m/>
    <n v="1.04"/>
    <n v="1.04"/>
    <n v="1.04"/>
    <n v="1.04"/>
    <n v="1"/>
    <m/>
    <m/>
    <m/>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m/>
    <m/>
    <m/>
    <s v="3-2019-2689 "/>
    <m/>
    <m/>
    <m/>
    <s v="Indicador creado en abril de 2019"/>
    <m/>
    <m/>
    <m/>
    <m/>
  </r>
  <r>
    <x v="1"/>
    <x v="0"/>
    <m/>
    <s v="GESTIÓN"/>
    <s v="PORCENTAJE DE EJECUCIÓN DE LOS RECURSOS DE FUNCIONAMIENTO "/>
    <s v="OPTIMIZACIÓN DE PROCESOS"/>
    <s v="GESTIÓN FINANCIERA"/>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x v="0"/>
    <s v="Profesional Universitario"/>
    <s v="Profesional Especializado"/>
    <s v="Director (a) de Gestión Corporativa"/>
    <s v="ND"/>
    <n v="0.9"/>
    <n v="0.92"/>
    <n v="0.87"/>
    <n v="0.9"/>
    <s v="ND"/>
    <n v="0.76890000000000003"/>
    <n v="0.87939999999999996"/>
    <n v="0.2165"/>
    <m/>
    <n v="0.3"/>
    <n v="0.35"/>
    <n v="0.55000000000000004"/>
    <n v="0.87"/>
    <n v="0.2165"/>
    <m/>
    <m/>
    <m/>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m/>
    <m/>
    <m/>
    <s v="3-2019-2689"/>
    <m/>
    <m/>
    <m/>
    <m/>
    <n v="2"/>
    <m/>
    <m/>
    <m/>
  </r>
  <r>
    <x v="1"/>
    <x v="1"/>
    <m/>
    <s v="GESTIÓN"/>
    <s v="PORCENTAJE DE AVANCE EN IMPLEMENTACIÓN DEL MODELO DE GESTIÓN DEL TALENTO HUMANO."/>
    <s v="POSICIONAMIENTO COMO ENTE RECTOR"/>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x v="0"/>
    <m/>
    <m/>
    <m/>
    <s v="ND"/>
    <n v="0.25"/>
    <n v="0.75"/>
    <n v="0.9"/>
    <n v="1"/>
    <s v="ND"/>
    <n v="0.25"/>
    <n v="0.75"/>
    <n v="0"/>
    <m/>
    <m/>
    <m/>
    <m/>
    <m/>
    <m/>
    <m/>
    <m/>
    <m/>
    <s v="CUMPLIDO"/>
    <s v="CUMPLIDO"/>
    <s v="CUMPLIDO"/>
    <s v="CUMPLIDO"/>
    <m/>
    <m/>
    <m/>
    <m/>
    <m/>
    <m/>
    <m/>
    <m/>
    <n v="2"/>
  </r>
  <r>
    <x v="1"/>
    <x v="1"/>
    <m/>
    <s v="GESTIÓN"/>
    <s v="IMPLEMENTACIÓN DEL MODELO DE GESTIÓN DOCUMENTAL DE LA SECRETARÍA JURÍDICA DISTRITAL"/>
    <s v="OPTIMIZACIÓN DE PROCESOS"/>
    <s v="GESTIÓN DOCUMENTAL"/>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x v="0"/>
    <s v="Auxiliar administrativo DGC"/>
    <s v="Profesional Especializado DGC"/>
    <s v="Director (a) de Gestión Corporativa"/>
    <s v="ND"/>
    <n v="0.5"/>
    <n v="0.4"/>
    <n v="0.1"/>
    <n v="0"/>
    <s v="ND"/>
    <n v="0.5"/>
    <s v="FINALIZADO"/>
    <s v="FINALIZADO"/>
    <s v="FINALIZADO"/>
    <m/>
    <m/>
    <m/>
    <m/>
    <m/>
    <m/>
    <m/>
    <m/>
    <s v="FINALIZADO"/>
    <s v="FINALIZADO"/>
    <s v="FINALIZADO"/>
    <s v="FINALIZADO"/>
    <s v="FINALIZADO"/>
    <s v="FINALIZADO"/>
    <s v="FINALIZADO"/>
    <s v="FINALIZADO"/>
    <m/>
    <m/>
    <m/>
    <m/>
    <n v="1"/>
  </r>
  <r>
    <x v="1"/>
    <x v="1"/>
    <m/>
    <s v="GESTIÓN"/>
    <s v="IMPLEMENTACIÓN DEL MODELO DE GESTIÓN DOCUMENTAL DE LA SECRETARÍA JURÍDICA DISTRITAL"/>
    <s v="OPTIMIZACIÓN DE PROCESOS"/>
    <s v="GESTIÓN DOCUMENTAL"/>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x v="0"/>
    <m/>
    <s v="Profesional Especializado DGC"/>
    <s v="Director (a) de Gestión Corporativa"/>
    <s v="ND"/>
    <s v="ND"/>
    <s v="ND"/>
    <n v="1"/>
    <n v="1"/>
    <s v="ND"/>
    <s v="ND"/>
    <s v="ND"/>
    <n v="1"/>
    <m/>
    <n v="1"/>
    <n v="1"/>
    <n v="1"/>
    <n v="1"/>
    <n v="1"/>
    <m/>
    <m/>
    <m/>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m/>
    <s v="3-2019-2689"/>
    <m/>
    <m/>
    <m/>
    <s v="Indicador creado en abril de 2019"/>
    <m/>
    <m/>
    <m/>
    <n v="1"/>
  </r>
  <r>
    <x v="1"/>
    <x v="0"/>
    <m/>
    <s v="GESTIÓN"/>
    <s v="PERCEPCIÓN POSITIVA  DE ACTIVIDADES DE BIENESTAR Y CAPACITACIÓN"/>
    <s v="OPTIMIZACIÓN DE PROCESOS"/>
    <s v="GESTIÓN DEL TALENTO HUMANO"/>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x v="2"/>
    <m/>
    <s v="Profesional Especializado"/>
    <s v="Director (a) de Gestión Corporativa"/>
    <s v="ND"/>
    <s v="ND"/>
    <s v="ND"/>
    <n v="0.9"/>
    <n v="0.9"/>
    <s v="ND"/>
    <s v="ND"/>
    <s v="ND"/>
    <n v="0"/>
    <m/>
    <n v="0"/>
    <n v="0.9"/>
    <n v="0"/>
    <n v="0.9"/>
    <n v="0"/>
    <m/>
    <m/>
    <m/>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m/>
    <m/>
    <m/>
    <s v="3-2019-2689"/>
    <m/>
    <m/>
    <m/>
    <m/>
    <m/>
    <m/>
    <m/>
    <m/>
  </r>
  <r>
    <x v="1"/>
    <x v="1"/>
    <m/>
    <s v="GESTIÓN"/>
    <s v="NIVEL DE SATISFACCIÓN DE LA GESTIÓN DEL TALENTO HUMANO EN LA SJD"/>
    <s v="OPTIMIZACIÓN DE PROCESOS"/>
    <s v="GESTIÓN DEL TALENTO HUMANO"/>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x v="2"/>
    <s v="Técnico DGC"/>
    <s v="Profesional Especializado"/>
    <s v="Director (a) de Gestión Corporativa"/>
    <s v="ND"/>
    <n v="0.9"/>
    <n v="0.91"/>
    <n v="0.92"/>
    <n v="0.93"/>
    <s v="ND"/>
    <n v="0.9"/>
    <n v="0.81"/>
    <s v="FINALIZADO"/>
    <s v="FINALIZADO"/>
    <m/>
    <m/>
    <m/>
    <m/>
    <m/>
    <m/>
    <m/>
    <m/>
    <s v="FINALIZADO"/>
    <s v="FINALIZADO"/>
    <s v="FINALIZADO"/>
    <s v="FINALIZADO"/>
    <s v="FINALIZADO"/>
    <s v="FINALIZADO"/>
    <s v="FINALIZADO"/>
    <s v="FINALIZADO"/>
    <s v="este indicador se ajusto en la vigencia 2019 con el indicador Percepción Positiva de las actividades de bienestar y capacitación"/>
    <m/>
    <m/>
    <m/>
    <n v="1"/>
  </r>
  <r>
    <x v="1"/>
    <x v="0"/>
    <m/>
    <s v="GESTIÓN"/>
    <s v="NIVEL DE PERCEPCIÓN DE LOS SERVICIOS ADMINISTRATIVOS GESTIONADOS"/>
    <s v="OPTIMIZACIÓN DE PROCESOS"/>
    <s v="GESTIÓN ADMINISTRATIVA"/>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x v="0"/>
    <s v="Auxiliar administrativo de la DGC"/>
    <s v="Profesional Especializado"/>
    <s v="Director (a) de Gestión Corporativa"/>
    <s v="ND"/>
    <s v="ND"/>
    <s v="ND"/>
    <n v="0.9"/>
    <n v="0.9"/>
    <s v="ND"/>
    <s v="ND"/>
    <s v="ND"/>
    <n v="0"/>
    <m/>
    <n v="0"/>
    <n v="1"/>
    <m/>
    <n v="1"/>
    <n v="0"/>
    <m/>
    <m/>
    <m/>
    <s v="Este indicador se reporta avance en el segundo trismestre"/>
    <m/>
    <m/>
    <m/>
    <m/>
    <m/>
    <m/>
    <m/>
    <s v="este indicador se ajusto en la vigencia 2019 con el indicador Percepción Positiva de las actividades de bienestar y capacitación"/>
    <m/>
    <m/>
    <m/>
    <n v="1"/>
  </r>
  <r>
    <x v="1"/>
    <x v="1"/>
    <m/>
    <s v="GESTIÓN"/>
    <s v="PORCENTAJE DE ACTOS ADMINISTRATIVOS PUBLICADOS, COMUNICADOS Y/O NOTIFICADOS "/>
    <s v="OPTIMIZACIÓN DE PROCESOS"/>
    <s v="NOTIFICACIONES"/>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x v="0"/>
    <s v="Auxiliar / Secretaria"/>
    <s v="Profesional Especializado"/>
    <s v="Director (a) de Gestión Corporativa"/>
    <s v="ND"/>
    <n v="1"/>
    <n v="1"/>
    <n v="1"/>
    <n v="1"/>
    <s v="ND"/>
    <n v="1"/>
    <n v="1"/>
    <s v="FINALIZADO"/>
    <s v="FINALIZADO"/>
    <m/>
    <m/>
    <m/>
    <m/>
    <m/>
    <m/>
    <m/>
    <m/>
    <s v="FINALIZADO"/>
    <s v="FINALIZADO"/>
    <s v="FINALIZADO"/>
    <s v="ARMONIZADO"/>
    <s v="3-2019-2689"/>
    <m/>
    <m/>
    <m/>
    <s v="Se ajusta la medición del indicador con el # de actos administrativos notificados de manera indebida"/>
    <n v="2"/>
    <m/>
    <m/>
    <m/>
  </r>
  <r>
    <x v="1"/>
    <x v="0"/>
    <m/>
    <s v="GESTIÓN"/>
    <s v="Número actos administrativo notificados de manera indebida"/>
    <s v="OPTIMIZACIÓN DE PROCESOS"/>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x v="2"/>
    <s v="Auxiliar / Secretaria"/>
    <s v="Profesional Especializado"/>
    <s v="Director (a) de Gestión Corporativa"/>
    <s v="ND"/>
    <s v="ND"/>
    <s v="ND"/>
    <n v="0"/>
    <n v="0"/>
    <s v="ND"/>
    <s v="ND"/>
    <s v="ND"/>
    <n v="0"/>
    <m/>
    <n v="0"/>
    <n v="0"/>
    <n v="0"/>
    <n v="0"/>
    <n v="0"/>
    <m/>
    <m/>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m/>
    <m/>
    <m/>
    <s v="3-2019-2689"/>
    <m/>
    <m/>
    <m/>
    <s v="se deben ajustar las programaciones trimestrales  a cero"/>
    <m/>
    <m/>
    <m/>
    <m/>
  </r>
  <r>
    <x v="1"/>
    <x v="1"/>
    <m/>
    <s v="GESTIÓN"/>
    <s v="NUMERO DE SOLICITUDES DE CONTRATACIÓN TRAMITADAS"/>
    <s v="OPTIMIZACIÓN DE PROCESOS"/>
    <s v="GESTIÓN CONTRACTUAL"/>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x v="0"/>
    <s v="Auxiliar / Secretaria"/>
    <s v="Profesional Especializado"/>
    <s v="Director (a) de Gestión Corporativa"/>
    <s v="ND"/>
    <n v="1"/>
    <n v="1"/>
    <n v="1"/>
    <n v="1"/>
    <s v="ND"/>
    <n v="1"/>
    <n v="1"/>
    <s v="FINALIZADO"/>
    <s v="FINALIZADO"/>
    <m/>
    <m/>
    <m/>
    <m/>
    <m/>
    <m/>
    <m/>
    <m/>
    <s v="FINALIZADO"/>
    <s v="FINALIZADO"/>
    <s v="FINALIZADO"/>
    <s v="FINALIZADO"/>
    <s v="FINALIZADO"/>
    <s v="FINALIZADO"/>
    <s v="FINALIZADO"/>
    <s v="FINALIZADO"/>
    <s v="Indicador armonizado con &quot;Porcentaje de contratos adjudicados&quot; en el 1er trimestre de 2019"/>
    <m/>
    <m/>
    <m/>
    <n v="1"/>
  </r>
  <r>
    <x v="1"/>
    <x v="0"/>
    <m/>
    <s v="GESTIÓN"/>
    <s v="Porcentaje de contratos adjudicados"/>
    <s v="OPTIMIZACIÓN DE PROCESOS"/>
    <s v="GESTIÓN CONTRACTUAL"/>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x v="0"/>
    <s v="Auxiliar / Secretaria"/>
    <s v="Profesional Especializado"/>
    <s v="Director (a) de Gestión Corporativa"/>
    <s v="ND"/>
    <s v="ND"/>
    <s v="ND"/>
    <n v="1"/>
    <n v="1"/>
    <s v="ND"/>
    <s v="ND"/>
    <s v="ND"/>
    <n v="0.55800000000000005"/>
    <m/>
    <n v="0.3"/>
    <n v="0.5"/>
    <n v="0.7"/>
    <n v="1"/>
    <n v="0.55800000000000005"/>
    <m/>
    <m/>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m/>
    <m/>
    <m/>
    <s v="3-2019-2689"/>
    <m/>
    <m/>
    <m/>
    <m/>
    <m/>
    <m/>
    <m/>
    <m/>
  </r>
  <r>
    <x v="1"/>
    <x v="0"/>
    <m/>
    <s v="ACCIÓN"/>
    <s v="AVANCE EN LA IMPLEMENTACIÓN DE LAS HERRAMIENTAS DE GESTIÓN Y ADMINISTRATIVAS"/>
    <s v="OPTIMIZACIÓN DE PROCESOS"/>
    <s v="GESTIÓN DOCUMENTAL"/>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x v="0"/>
    <s v="Contratista"/>
    <s v="Contratista"/>
    <s v="Director (a) de Gestión Corporativa"/>
    <s v="ND"/>
    <s v="ND"/>
    <n v="0.3"/>
    <n v="0.5"/>
    <n v="0.2"/>
    <s v="ND"/>
    <s v="ND"/>
    <n v="0.27"/>
    <n v="0.11"/>
    <m/>
    <n v="0.11"/>
    <n v="0.14000000000000001"/>
    <n v="0.15"/>
    <n v="0.13"/>
    <n v="0.11"/>
    <m/>
    <m/>
    <m/>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m/>
    <m/>
    <m/>
    <s v="3-2019-2689"/>
    <m/>
    <m/>
    <s v="3-2019-2689"/>
    <m/>
    <m/>
    <m/>
    <m/>
    <m/>
  </r>
  <r>
    <x v="1"/>
    <x v="0"/>
    <m/>
    <s v="ACCIÓN"/>
    <s v="AVANCE DE ADECUACIÓN Y DOTACIÓN DE LA SECRETARÍA JURÍDICA DISTRITAL PARA LA SJD"/>
    <s v="OPTIMIZACIÓN DE PROCESOS"/>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x v="0"/>
    <m/>
    <m/>
    <m/>
    <s v="ND"/>
    <s v="ND"/>
    <n v="1"/>
    <n v="1"/>
    <n v="1"/>
    <s v="ND"/>
    <s v="ND"/>
    <n v="1"/>
    <n v="0"/>
    <m/>
    <n v="0"/>
    <n v="0.4"/>
    <n v="0.4"/>
    <n v="0.2"/>
    <n v="0"/>
    <m/>
    <m/>
    <m/>
    <s v="No obstante que la medición se reporta los avances a partir del segundo trimestre, en el primer trimestre se efectuó revisión a las especificaciones técnicas para la conratación"/>
    <m/>
    <m/>
    <m/>
    <s v="3-2019-2689"/>
    <m/>
    <m/>
    <s v="3-2019-2689"/>
    <m/>
    <m/>
    <m/>
    <m/>
    <m/>
  </r>
  <r>
    <x v="2"/>
    <x v="0"/>
    <m/>
    <s v="ACCIÓN"/>
    <s v="428 NÚMERO DE DIRECTRICES EN MATERIA DE POLÍTICA PÚBLICA DISCIPLINARIA DISTRITAL FORMULADAS POR LA DDAD"/>
    <s v="RESPALDO JURÍDICO QUE GENERA CONFIANZA. "/>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x v="0"/>
    <s v="Profesional universitario grado15"/>
    <s v="Profesional universitario grado15 "/>
    <s v="Director (a) Distrital de Asuntos Disciplinarios"/>
    <n v="0"/>
    <n v="2"/>
    <n v="2"/>
    <n v="2"/>
    <n v="2"/>
    <n v="0"/>
    <n v="2"/>
    <n v="2"/>
    <n v="0"/>
    <m/>
    <n v="0"/>
    <n v="1"/>
    <n v="1"/>
    <n v="0"/>
    <n v="0"/>
    <m/>
    <m/>
    <m/>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m/>
    <m/>
    <m/>
    <s v="3-2019-2676"/>
    <m/>
    <m/>
    <m/>
    <s v="CREACIÓN"/>
    <s v="VERSIÓN  1"/>
    <s v="ND"/>
    <s v="ND"/>
    <m/>
  </r>
  <r>
    <x v="2"/>
    <x v="0"/>
    <m/>
    <s v="ACCIÓN"/>
    <s v="429 NÚMERO DE SERVIDORES PÚBLICOS DEL DISTRITO ORIENTADOS EN TEMAS DE RESPONSABILIDAD DISCIPLINARIA"/>
    <s v="POSICIONAMIENTO COMO ENTE RECTOR"/>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x v="0"/>
    <s v="Profesional universitario grado15"/>
    <s v="Profesional universitario grado15"/>
    <s v="Director (a) Distrital de Asuntos Disciplinarios"/>
    <n v="0"/>
    <n v="2000"/>
    <n v="4000"/>
    <n v="4000"/>
    <n v="2000"/>
    <n v="0"/>
    <n v="2426"/>
    <n v="5990"/>
    <n v="584"/>
    <m/>
    <n v="527"/>
    <n v="1057"/>
    <n v="1000"/>
    <n v="1000"/>
    <n v="584"/>
    <m/>
    <m/>
    <m/>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m/>
    <m/>
    <m/>
    <s v="3-2019-2676"/>
    <m/>
    <m/>
    <m/>
    <s v="CREACIÓN"/>
    <s v="VERSIÓN  1"/>
    <s v="ND"/>
    <s v="ND"/>
    <m/>
  </r>
  <r>
    <x v="2"/>
    <x v="0"/>
    <m/>
    <s v="ACCIÓN"/>
    <s v="430 NÚMERO DE CAPACITACIONES BRINDADAS A LOS OPERADORES DISCIPLINARIOS DISTRITALES EN TEMAS PROPIOS DEL DERECHO DISCIPLINARIO"/>
    <s v="POSICIONAMIENTO COMO ENTE RECTOR"/>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x v="0"/>
    <s v="Profesional universitario grado15"/>
    <s v="Profesional universitario grado15"/>
    <s v="Director (a) Distrital de Asuntos Disciplinarios"/>
    <n v="1"/>
    <n v="1"/>
    <n v="2"/>
    <n v="1"/>
    <n v="0"/>
    <n v="1"/>
    <n v="1"/>
    <n v="2"/>
    <n v="0.05"/>
    <m/>
    <n v="0.05"/>
    <n v="0.35"/>
    <n v="0.35"/>
    <n v="0.25"/>
    <n v="0.05"/>
    <m/>
    <m/>
    <m/>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m/>
    <m/>
    <m/>
    <s v="3-2019-2676"/>
    <m/>
    <m/>
    <m/>
    <s v="CREACIÓN"/>
    <s v="VERSIÓN  1"/>
    <s v="ND"/>
    <s v="ND"/>
    <m/>
  </r>
  <r>
    <x v="2"/>
    <x v="1"/>
    <m/>
    <s v="GESTIÓN"/>
    <s v="AVANCE EN LA HERRAMIENTA DE SEGUIMIENTO Y CONTROL A LAS DIRECTIVAS EN MATERIA DISCIPLINARIA. "/>
    <s v="OPTIMIZACIÓN DE PROCESOS"/>
    <s v="GESTIÓN DISCIPLINARIA DISTRITAL"/>
    <s v="DIRECCIÓN DISTRITAL DE ASUNTOS DISCIPLINARIOS"/>
    <s v="PLAN DE GESTIÓN"/>
    <m/>
    <m/>
    <m/>
    <s v="Porcentaje de avance en la implementación de la herramienta de seguimiento y control a conductas con mayor incidencia disiciplinaria"/>
    <s v="Herramienta de seguimiento y control"/>
    <m/>
    <m/>
    <m/>
    <m/>
    <m/>
    <m/>
    <m/>
    <m/>
    <s v="Suma"/>
    <s v="Trimestral"/>
    <x v="0"/>
    <s v="Profesional universitario grado15"/>
    <s v="Profesional universitario grado15"/>
    <s v="Director (a) Distrital de Asuntos Disciplinarios"/>
    <s v="ND"/>
    <n v="0.6"/>
    <n v="0.4"/>
    <m/>
    <m/>
    <s v="ND"/>
    <n v="0.6"/>
    <n v="0.4"/>
    <s v="CUMPLIDO"/>
    <s v="CUMPLIDO"/>
    <m/>
    <m/>
    <m/>
    <m/>
    <m/>
    <m/>
    <m/>
    <m/>
    <s v="CUMPLIDO"/>
    <s v="CUMPLIDO"/>
    <s v="CUMPLIDO"/>
    <s v="CUMPLIDO"/>
    <m/>
    <m/>
    <m/>
    <m/>
    <m/>
    <m/>
    <m/>
    <m/>
    <n v="2"/>
  </r>
  <r>
    <x v="2"/>
    <x v="0"/>
    <m/>
    <s v="GESTIÓN"/>
    <s v="Porcentaje de quejas disciplinarias radicadas y evaluadas en la Dirección Distrital de Asuntos Disciplinarios, de competencia normativa."/>
    <s v="OPTIMIZACIÓN DE PROCESOS"/>
    <s v="CONTROL INTERNO DISCIPLINARIO"/>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x v="0"/>
    <m/>
    <m/>
    <m/>
    <m/>
    <s v="ND"/>
    <s v="ND"/>
    <n v="1"/>
    <n v="1"/>
    <s v="ND"/>
    <s v="ND"/>
    <s v="ND"/>
    <n v="1"/>
    <m/>
    <n v="1"/>
    <n v="1"/>
    <n v="1"/>
    <n v="1"/>
    <n v="1"/>
    <m/>
    <m/>
    <m/>
    <s v="Se recibieron ,radicadron, numeraron y repartieron 47 quejas que llegaron a la Dirección, las cuales se evaluaron y se proyectaron los autos respectivos"/>
    <m/>
    <m/>
    <m/>
    <s v="3-2019-2676"/>
    <m/>
    <m/>
    <m/>
    <m/>
    <m/>
    <m/>
    <m/>
    <m/>
  </r>
  <r>
    <x v="2"/>
    <x v="1"/>
    <m/>
    <s v="GESTIÓN"/>
    <s v="QUEJAS DISCIPLINARIAS RADICADAS EN LA DIRECCIÓN DISTRITAL DE ASUNTOS DISCIPLINARIOS "/>
    <s v="OPTIMIZACIÓN DE PROCESOS"/>
    <s v="CONTROL INTERNO DISCIPLINARIO"/>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x v="0"/>
    <m/>
    <m/>
    <m/>
    <m/>
    <m/>
    <n v="1"/>
    <n v="1"/>
    <n v="1"/>
    <m/>
    <m/>
    <n v="1"/>
    <s v="FINALIZADO"/>
    <s v="FINALIZADO"/>
    <m/>
    <m/>
    <m/>
    <m/>
    <m/>
    <m/>
    <m/>
    <m/>
    <s v="FINALIZADO"/>
    <s v="FINALIZADO"/>
    <s v="FINALIZADO"/>
    <s v="FINALIZADO"/>
    <m/>
    <m/>
    <m/>
    <m/>
    <m/>
    <m/>
    <m/>
    <m/>
    <n v="1"/>
  </r>
  <r>
    <x v="2"/>
    <x v="1"/>
    <m/>
    <s v="GESTIÓN"/>
    <s v="AVANCE EN LA METODOLOGÍA DE VERIFICACIÓN Y ACTUALIZACIÓN DEL S.I.D. 3"/>
    <s v="OPTIMIZACIÓN DE PROCESOS"/>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x v="0"/>
    <m/>
    <m/>
    <m/>
    <s v="ND"/>
    <n v="0.4"/>
    <s v="CUMPLIDO"/>
    <m/>
    <m/>
    <s v="ND"/>
    <n v="0.39999999999999997"/>
    <n v="0.6"/>
    <n v="0"/>
    <m/>
    <m/>
    <m/>
    <m/>
    <m/>
    <m/>
    <m/>
    <m/>
    <m/>
    <s v="CUMPLIDO"/>
    <s v="CUMPLIDO"/>
    <s v="CUMPLIDO"/>
    <s v="CUMPLIDO"/>
    <s v="CUMPLIDO"/>
    <s v="CUMPLIDO"/>
    <s v="CUMPLIDO"/>
    <s v="CUMPLIDO"/>
    <s v="FALTA FICHA "/>
    <m/>
    <m/>
    <m/>
    <n v="2"/>
  </r>
  <r>
    <x v="3"/>
    <x v="0"/>
    <m/>
    <s v="GESTIÓN"/>
    <s v="PROCENTAJE DE ENTIDADES DISTRITALES CON SEGUIMIENTO A LA INFORMACIÓN REGISTRADA EN SIPROJ"/>
    <s v="POSICIONAMIENTO COMO ENTE RECTOR"/>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x v="0"/>
    <s v="Profesional Universitario Grado 1"/>
    <s v="Profesional Universitario Grado 1"/>
    <s v="Director(a) Distirtal de Defensa Judicial y Prevención del Daño Antijurídico  "/>
    <s v="ND"/>
    <n v="1"/>
    <n v="1"/>
    <n v="1"/>
    <n v="1"/>
    <s v="ND"/>
    <n v="1"/>
    <n v="1"/>
    <n v="0.2"/>
    <m/>
    <n v="0.2"/>
    <n v="0.5"/>
    <n v="0.15"/>
    <n v="0.15"/>
    <n v="0.2"/>
    <m/>
    <m/>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m/>
    <m/>
    <m/>
    <s v="3-2019-2642 / 3-2019-3167"/>
    <m/>
    <m/>
    <m/>
    <s v="FALTA FICHA "/>
    <m/>
    <m/>
    <m/>
    <m/>
  </r>
  <r>
    <x v="3"/>
    <x v="0"/>
    <m/>
    <s v="ACCIÓN"/>
    <s v="PORCENTAJE DE EFICIENCIA FISCAL EN LA DEFENSA JUDICIAL DE LOS INTERESES DEL DISTRITO CAPITAL"/>
    <s v="RESPALDO JURÍDICO QUE GENERA CONFIANZA. "/>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x v="1"/>
    <s v="Profesional Universitario Grado 1"/>
    <s v="Profesional Universitario Grado 1"/>
    <s v="Director(a) Distirtal de Defensa Judicial y Prevención del Daño Antijurídico  "/>
    <n v="0.82"/>
    <n v="0.82"/>
    <n v="0.82"/>
    <n v="0.82"/>
    <n v="0.82"/>
    <n v="0.9"/>
    <n v="0.89"/>
    <n v="0.88"/>
    <n v="0.9"/>
    <m/>
    <n v="0.82"/>
    <n v="0.82"/>
    <n v="0.82"/>
    <n v="0.82"/>
    <n v="0.9"/>
    <m/>
    <m/>
    <m/>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m/>
    <m/>
    <m/>
    <s v="3-2019-2642"/>
    <m/>
    <m/>
    <m/>
    <s v="MODIFICACIÓN"/>
    <s v="VERSIÓN  2"/>
    <m/>
    <m/>
    <m/>
  </r>
  <r>
    <x v="3"/>
    <x v="0"/>
    <m/>
    <s v="GESTIÓN"/>
    <s v="DIRECTRICES O PROYECTOS NORMATIVOS ELABORADOS DE REPRESENTACIÓN JUDICIAL Y EXTRAJUDICIAL PARA LA ADMINISTRACIÓN DISTRITAL"/>
    <s v="POSICIONAMIENTO COMO ENTE RECTOR"/>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x v="0"/>
    <s v="Profesional Universitario Grado 1"/>
    <s v="Profesional Universitario Grado 1"/>
    <s v="Director(a) Distirtal de Defensa Judicial y Prevención del Daño Antijurídico  "/>
    <s v="ND"/>
    <n v="2"/>
    <n v="2"/>
    <n v="2"/>
    <n v="2"/>
    <s v="ND"/>
    <n v="7"/>
    <n v="2"/>
    <n v="0"/>
    <m/>
    <n v="0"/>
    <n v="1"/>
    <n v="0"/>
    <n v="1"/>
    <n v="0"/>
    <m/>
    <m/>
    <m/>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m/>
    <m/>
    <m/>
    <s v="3-2019-2642"/>
    <m/>
    <m/>
    <m/>
    <s v="FALTA FICHA "/>
    <m/>
    <m/>
    <m/>
    <m/>
  </r>
  <r>
    <x v="3"/>
    <x v="0"/>
    <m/>
    <s v="ACCIÓN"/>
    <s v="ÉXITO PROCESAL EN EL DISTRITO CAPITAL"/>
    <s v="POSICIONAMIENTO COMO ENTE RECTOR"/>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x v="1"/>
    <s v="Profesional Universitario Grado 1"/>
    <s v="Profesional Universitario Grado 1"/>
    <s v="Director(a) Distirtal de Defensa Judicial y Prevención del Daño Antijurídico  "/>
    <n v="0.82"/>
    <n v="0.82"/>
    <n v="0.82"/>
    <n v="0.82"/>
    <n v="0.82"/>
    <n v="0.89"/>
    <n v="0.87270000000000003"/>
    <n v="0.83689999999999998"/>
    <n v="0.83340000000000003"/>
    <m/>
    <n v="0.82"/>
    <n v="0.82"/>
    <n v="0.82"/>
    <n v="0.82"/>
    <n v="0.83340000000000003"/>
    <m/>
    <m/>
    <m/>
    <s v="Alcanza un 83,34% de éxito prcoesal, representado por la cantidad de fallos a favor de las entidades del distrito como proporción del total de fallos en el periodo de análisis. "/>
    <m/>
    <m/>
    <m/>
    <s v="3-2019-2642"/>
    <m/>
    <m/>
    <m/>
    <s v="MODIFICACIÓN"/>
    <s v="VERSIÓN  2"/>
    <m/>
    <m/>
    <m/>
  </r>
  <r>
    <x v="3"/>
    <x v="0"/>
    <m/>
    <s v="GESTIÓN"/>
    <s v="PORCENTAJE DE PROCESOS JUDICIALES Y EXTRAJUDICIALES DE LA D.D.D.J. REPRESENTADOS JURÍDICAMENTE"/>
    <s v="POSICIONAMIENTO COMO ENTE RECTOR"/>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x v="0"/>
    <s v="Profesional Universitario Grado 1"/>
    <s v="Profesional Universitario Grado 1"/>
    <s v="Director(a) Distirtal de Defensa Judicial y Prevención del Daño Antijurídico  "/>
    <s v="ND"/>
    <n v="1"/>
    <n v="1"/>
    <n v="1"/>
    <n v="1"/>
    <s v="ND"/>
    <n v="1"/>
    <n v="1"/>
    <n v="0"/>
    <m/>
    <n v="1"/>
    <n v="1"/>
    <n v="1"/>
    <n v="1"/>
    <n v="1"/>
    <m/>
    <m/>
    <m/>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m/>
    <m/>
    <m/>
    <s v="3-2019-2642"/>
    <m/>
    <m/>
    <m/>
    <s v="CREACIÓN"/>
    <s v="VERSIÓN  1"/>
    <m/>
    <m/>
    <m/>
  </r>
  <r>
    <x v="4"/>
    <x v="0"/>
    <m/>
    <s v="ACCIÓN"/>
    <s v="422 NÚMERO DE DÍAS PROMEDIO UTILIZADO PARA LA EXPEDICIÓN DE CONCEPTOS"/>
    <s v="OPTIMIZACIÓN DE PROCESOS"/>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x v="1"/>
    <s v="Secretaria de la DDDAN"/>
    <s v="Contratista de la DDDAN"/>
    <s v="Director(a) de la DDDAN"/>
    <n v="23"/>
    <n v="22.7"/>
    <n v="22.5"/>
    <n v="22.3"/>
    <n v="22"/>
    <n v="15"/>
    <n v="21.9"/>
    <n v="17.600000000000001"/>
    <n v="13"/>
    <m/>
    <n v="22.3"/>
    <n v="22.3"/>
    <n v="22.3"/>
    <n v="22.3"/>
    <n v="13"/>
    <m/>
    <m/>
    <m/>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m/>
    <m/>
    <m/>
    <s v="3-2019-2614"/>
    <m/>
    <m/>
    <s v="  3-2019-2614"/>
    <s v="CREACIÓN"/>
    <s v="VERSIÓN  1"/>
    <s v="ND"/>
    <s v="ND"/>
    <m/>
  </r>
  <r>
    <x v="4"/>
    <x v="1"/>
    <m/>
    <s v="GESTIÓN"/>
    <s v="CONSTRUCCIÓN Y PUESTA EN FUNCIONAMIENTO DEL COMITÉ DE DOCTRINA."/>
    <s v="OPTIMIZACIÓN DE PROCESOS"/>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x v="3"/>
    <m/>
    <m/>
    <m/>
    <s v="ND"/>
    <n v="1"/>
    <s v="CUMPLIDO"/>
    <s v="CUMPLIDO"/>
    <m/>
    <s v="ND"/>
    <n v="1"/>
    <s v="CUMPLIDO"/>
    <s v="CUMPLIDO"/>
    <s v="CUMPLIDO"/>
    <m/>
    <m/>
    <m/>
    <m/>
    <m/>
    <m/>
    <m/>
    <m/>
    <s v="CUMPLIDO"/>
    <s v="CUMPLIDO"/>
    <s v="CUMPLIDO"/>
    <s v="CUMPLIDO"/>
    <s v="CUMPLIDO"/>
    <s v="CUMPLIDO"/>
    <s v="CUMPLIDO"/>
    <s v="CUMPLIDO"/>
    <s v="CUMPLIDO"/>
    <s v="CUMPLIDO"/>
    <m/>
    <m/>
    <n v="2"/>
  </r>
  <r>
    <x v="4"/>
    <x v="1"/>
    <m/>
    <s v="GESTIÓN"/>
    <s v="IMPLEMENTACIÓN DE LA HERRAMIENTA DE SEGUIMIENTO DE LA DDDAN"/>
    <s v="OPTIMIZACIÓN DE PROCESOS"/>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x v="3"/>
    <m/>
    <m/>
    <m/>
    <s v="ND"/>
    <n v="0.6"/>
    <n v="0.4"/>
    <s v="CUMPLIDO"/>
    <s v="CUMPLIDO"/>
    <s v="ND"/>
    <n v="0.6"/>
    <n v="0.4"/>
    <s v="CUMPLIDO"/>
    <s v="CUMPLIDO"/>
    <m/>
    <m/>
    <m/>
    <m/>
    <m/>
    <m/>
    <m/>
    <m/>
    <s v="CUMPLIDO"/>
    <s v="CUMPLIDO"/>
    <s v="CUMPLIDO"/>
    <s v="CUMPLIDO"/>
    <s v="CUMPLIDO"/>
    <s v="CUMPLIDO"/>
    <s v="CUMPLIDO"/>
    <m/>
    <m/>
    <m/>
    <m/>
    <m/>
    <n v="2"/>
  </r>
  <r>
    <x v="4"/>
    <x v="0"/>
    <m/>
    <s v="GESTIÓN"/>
    <s v="Avance en la generación de proyectos de actos administrativos y otros documentos para firma del Alcalde Mayor y/o la Secretaría Jurídica Distrital"/>
    <s v="OPTIMIZACIÓN DE PROCESOS"/>
    <s v="GESTIÓN NORMATIVA Y CONCEPTUAL"/>
    <s v="DIRECCIÓN DISTRITAL DE DOCTRINA Y ASUNTOS NORMATIVOS"/>
    <s v="PLAN DE GESTIÓN"/>
    <m/>
    <m/>
    <m/>
    <m/>
    <m/>
    <m/>
    <s v="Por definir"/>
    <s v="Por definir"/>
    <s v="Por definir"/>
    <s v="Por definir"/>
    <s v="Por definir"/>
    <s v="Por definir"/>
    <s v="Por definir"/>
    <s v="Suma"/>
    <m/>
    <x v="2"/>
    <m/>
    <m/>
    <m/>
    <s v="ND"/>
    <s v="ND"/>
    <s v="ND"/>
    <n v="1"/>
    <m/>
    <s v="ND"/>
    <s v="ND"/>
    <s v="ND"/>
    <n v="0.25"/>
    <m/>
    <n v="0.25"/>
    <n v="0.25"/>
    <n v="0.25"/>
    <n v="0.25"/>
    <n v="0.25"/>
    <m/>
    <m/>
    <m/>
    <s v="Tuvieron lugar 54 mesas de trabajo para la discusión de Proyectos de Decreto y/o algunos otros asuntos de índole jurídica, las cuales han sido útiles para generar 8 actos administrativos._x000a_ _x000a_1.       Demanda contra Decreto 565/2017 - Humedales_x000a_2.       Instancias de coordinación_x000a_3.       Acciones predio Monteverde Humedal la Vaca_x000a_4.       Proyectos de Decreto Distrital de instancias de coordinación_x000a_5.       Revisión proyectos de Decreto Distrital racionalización de instancias SDG_x000a_6.       Revisión proyecto de Decreto único de Educación_x000a_7.       Revisión proyectos de Decreto Distrital de la SDCRD en trámite_x000a_8.       Revisión temas IDPYBA Delegación_x000a_9.       Proyecto modificación Decreto Distrital 351 de 2017_x000a_10.   Proyectos de Decretos y Acuerdos de la SDS_x000a_11.   Revisión observaciones proyecto de Decreto sobre embellecimiento fachadas_x000a_12.   Reglamentación Acuerdo Distrital 735 de 2019_x000a_13.   Publicación PP Transparencia_x000a_14.   Revisión proyecto de Decreto reglamentación Consejos locales de Gobierno_x000a_15.   Revisión comentarios y proyectos de comentarios de Acuerdo_x000a_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m/>
    <m/>
    <m/>
    <s v="3-2019-2614"/>
    <m/>
    <m/>
    <m/>
    <m/>
    <m/>
    <m/>
    <m/>
    <m/>
  </r>
  <r>
    <x v="4"/>
    <x v="1"/>
    <m/>
    <s v="GESTIÓN"/>
    <s v="AVANCE EN LA CONSTRUCCIÓN Y PUESTA EN FUNCIONAMIENTO DEL ESPACIO DE DIÁLOGO JURÍDICO."/>
    <s v="OPTIMIZACIÓN DE PROCESOS"/>
    <s v="GESTIÓN NORMATIVA Y CONCEPTUAL"/>
    <s v="DIRECCIÓN DISTRITAL DE DOCTRINA Y ASUNTOS NORMATIVOS"/>
    <s v="PLAN DE GESTIÓN"/>
    <m/>
    <m/>
    <m/>
    <m/>
    <m/>
    <m/>
    <s v="Por definir"/>
    <s v="Por definir"/>
    <s v="Por definir"/>
    <s v="Por definir"/>
    <s v="Por definir"/>
    <s v="Por definir"/>
    <s v="Por definir"/>
    <s v="Suma"/>
    <m/>
    <x v="3"/>
    <m/>
    <m/>
    <m/>
    <s v="ND"/>
    <s v="ND"/>
    <n v="1"/>
    <s v="CUMPLIDO"/>
    <s v="CUMPLIDO"/>
    <s v="ND"/>
    <s v="ND"/>
    <n v="1"/>
    <s v="CUMPLIDO"/>
    <s v="CUMPLIDO"/>
    <m/>
    <m/>
    <m/>
    <m/>
    <m/>
    <m/>
    <m/>
    <m/>
    <s v="CUMPLIDO"/>
    <s v="CUMPLIDO"/>
    <s v="CUMPLIDO"/>
    <s v="CUMPLIDO"/>
    <m/>
    <m/>
    <m/>
    <s v="CUMPLIDO"/>
    <s v="CUMPLIDO"/>
    <s v="CUMPLIDO"/>
    <m/>
    <m/>
    <n v="2"/>
  </r>
  <r>
    <x v="5"/>
    <x v="0"/>
    <m/>
    <s v="ACCIÓN"/>
    <s v="426 NÚMERO DE CIUDADANOS ORIENTADOS EN DERECHOS Y OBLIGACIONES DE LAS ENTIDADES SIN ÁNIMO DE LUCRO - ESAL"/>
    <s v="RESPALDO JURÍDICO QUE GENERA CONFIANZA. "/>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x v="0"/>
    <s v="Profesional Universitario Grado 18/ Contratista"/>
    <s v="Profesional Universitario Grado 18/ Contratista"/>
    <s v="Director(a) Distirtal de Inspección Vigilancia y Control de PJ Sin Ánimo de Lucro"/>
    <n v="400"/>
    <n v="600"/>
    <n v="800"/>
    <n v="800"/>
    <n v="400"/>
    <n v="402"/>
    <n v="663"/>
    <n v="819"/>
    <n v="0"/>
    <m/>
    <n v="0"/>
    <n v="0"/>
    <n v="600"/>
    <n v="200"/>
    <m/>
    <m/>
    <m/>
    <m/>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m/>
    <m/>
    <m/>
    <m/>
    <m/>
    <m/>
    <s v="3-2019-2710"/>
    <s v="CREACIÓN"/>
    <s v="VERSIÓN  1"/>
    <s v="ND"/>
    <s v="ND"/>
    <m/>
  </r>
  <r>
    <x v="5"/>
    <x v="0"/>
    <m/>
    <s v="ACCIÓN"/>
    <s v="427 PORCENTAJE DE PERCEPCIÓN DE LOS SERVICIOS PRESTADOS A ENTIDADES SIN ÁNIMO DE LUCRO - ESAL"/>
    <s v="POSICIONAMIENTO COMO ENTE RECTOR"/>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x v="0"/>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2"/>
    <m/>
    <n v="0"/>
    <n v="0.87"/>
    <n v="0"/>
    <n v="0.87"/>
    <n v="0.92"/>
    <m/>
    <m/>
    <m/>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m/>
    <m/>
    <m/>
    <m/>
    <m/>
    <m/>
    <s v="3-2019-2710"/>
    <s v="CREACIÓN"/>
    <s v="VERSIÓN  1"/>
    <s v="ND"/>
    <s v="ND"/>
    <m/>
  </r>
  <r>
    <x v="5"/>
    <x v="0"/>
    <m/>
    <s v="GESTIÓN"/>
    <s v="AVANCE DEL DOCUMENTO TÉCNICO PARA LA FORMULACIÓN DE POLÍTICA DE IVC EN EL DISTRITO CAPITAL"/>
    <s v="POSICIONAMIENTO COMO ENTE RECTOR"/>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x v="0"/>
    <m/>
    <m/>
    <m/>
    <s v="ND"/>
    <n v="0.3"/>
    <n v="0.6"/>
    <n v="1"/>
    <m/>
    <s v="ND"/>
    <n v="0.3"/>
    <n v="0.6"/>
    <n v="1"/>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m/>
    <m/>
    <m/>
    <m/>
    <m/>
    <m/>
    <s v="3-2019-2710"/>
    <m/>
    <m/>
    <m/>
    <m/>
    <m/>
  </r>
  <r>
    <x v="5"/>
    <x v="1"/>
    <m/>
    <s v="GESTIÓN"/>
    <s v="AVANCE EN EL FORTALECMIENTO DE UN CANAL  DE COMUNICACIÓN QUE OPTIMICE LA ATENCIÓN A LA CIUDADANÍA"/>
    <s v="RESPALDO JURÍDICO QUE GENERA CONFIANZA. "/>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x v="0"/>
    <m/>
    <m/>
    <m/>
    <s v="ND"/>
    <n v="1"/>
    <s v="CUMPLIDO"/>
    <s v="CUMPLIDO"/>
    <s v="CUMPLIDO"/>
    <s v="ND"/>
    <n v="1"/>
    <s v="CUMPLIDO"/>
    <s v="CUMPLIDO"/>
    <s v="CUMPLIDO"/>
    <m/>
    <m/>
    <m/>
    <m/>
    <m/>
    <m/>
    <m/>
    <m/>
    <s v="CUMPLIDO"/>
    <s v="CUMPLIDO"/>
    <s v="CUMPLIDO"/>
    <s v="CUMPLIDO"/>
    <s v="CUMPLIDO"/>
    <s v="CUMPLIDO"/>
    <s v="CUMPLIDO"/>
    <s v="CUMPLIDO"/>
    <s v="CUMPLIDO"/>
    <m/>
    <m/>
    <m/>
    <n v="2"/>
  </r>
  <r>
    <x v="5"/>
    <x v="1"/>
    <m/>
    <s v="GESTIÓN"/>
    <s v="ESTRATEGIA PARA LA OPTIMIZACIÓN DEL SIPEJ"/>
    <s v="MODERNIZACIÓN DE SISTEMAS DE INFORMACIÓN. "/>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x v="0"/>
    <m/>
    <m/>
    <m/>
    <s v="ND"/>
    <n v="1"/>
    <s v="CUMPLIDO"/>
    <s v="CUMPLIDO"/>
    <s v="CUMPLIDO"/>
    <s v="CUMPLIDO"/>
    <s v="CUMPLIDO"/>
    <s v="CUMPLIDO"/>
    <s v="CUMPLIDO"/>
    <s v="CUMPLIDO"/>
    <m/>
    <m/>
    <m/>
    <m/>
    <m/>
    <m/>
    <m/>
    <m/>
    <s v="CUMPLIDO"/>
    <s v="CUMPLIDO"/>
    <s v="CUMPLIDO"/>
    <s v="CUMPLIDO"/>
    <s v="CUMPLIDO"/>
    <s v="CUMPLIDO"/>
    <s v="CUMPLIDO"/>
    <s v="CUMPLIDO"/>
    <s v="CUMPLIDO"/>
    <m/>
    <m/>
    <m/>
    <n v="2"/>
  </r>
  <r>
    <x v="5"/>
    <x v="1"/>
    <m/>
    <s v="GESTIÓN"/>
    <s v="PORCENTAJE DE PROCESOS ADMINISTRATIVOS SANCIONATORIOS TERMINADOS"/>
    <s v="OPTIMIZACIÓN DE PROCESOS"/>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x v="0"/>
    <m/>
    <m/>
    <m/>
    <s v="ND"/>
    <n v="0.8"/>
    <n v="0.8"/>
    <n v="0.8"/>
    <n v="0.8"/>
    <s v="ND"/>
    <n v="0.9"/>
    <n v="0.84"/>
    <n v="0"/>
    <m/>
    <n v="0.18"/>
    <n v="0.2"/>
    <n v="0.21"/>
    <n v="0.21"/>
    <n v="0.17759562841530055"/>
    <m/>
    <m/>
    <m/>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m/>
    <m/>
    <m/>
    <m/>
    <m/>
    <m/>
    <s v="3-2019-2710"/>
    <s v="CUMPLIDO"/>
    <m/>
    <m/>
    <m/>
    <n v="2"/>
  </r>
  <r>
    <x v="6"/>
    <x v="0"/>
    <m/>
    <s v="ACCIÓN"/>
    <s v="423 NÚMERO DE ESTUDIOS JURÍDICOS, REALIZADOS EN TEMAS DE INTERÉS PARA EL DISTRITO CAPITAL"/>
    <s v="POSICIONAMIENTO COMO ENTE RECTOR"/>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x v="0"/>
    <s v="Profesional Universitario Grado 1"/>
    <s v="Profesional Universitario Grado 2"/>
    <s v="Director(a) Distirtal de Política e Informática Jurídica "/>
    <n v="2"/>
    <n v="5"/>
    <n v="6"/>
    <n v="6"/>
    <n v="1"/>
    <n v="2"/>
    <n v="5"/>
    <n v="6"/>
    <n v="0"/>
    <m/>
    <m/>
    <n v="1"/>
    <n v="2"/>
    <n v="3"/>
    <n v="0"/>
    <m/>
    <m/>
    <m/>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m/>
    <m/>
    <m/>
    <s v="3-2019-2671 / _x000a_3-2019-2868"/>
    <m/>
    <m/>
    <m/>
    <s v="CREACIÓN"/>
    <s v="VERSIÓN  1"/>
    <s v="ND"/>
    <s v="ND"/>
    <m/>
  </r>
  <r>
    <x v="6"/>
    <x v="0"/>
    <m/>
    <s v="ACCIÓN"/>
    <s v="425 NÚMERO DE EVENTOS DE ORIENTACIÓN JURÍDICA DESARROLLADOS"/>
    <s v="POSICIONAMIENTO COMO ENTE RECTOR"/>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x v="0"/>
    <s v="Profesional Universitario Grado 1"/>
    <s v="Profesional Universitario Grado 1"/>
    <s v="Director(a) Distirtal de Política e Informática Jurídica "/>
    <n v="4"/>
    <n v="14"/>
    <n v="10"/>
    <n v="13"/>
    <n v="5"/>
    <n v="4"/>
    <n v="14"/>
    <n v="12"/>
    <n v="0"/>
    <m/>
    <n v="0"/>
    <n v="1"/>
    <n v="8"/>
    <n v="4"/>
    <n v="0"/>
    <m/>
    <m/>
    <m/>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m/>
    <m/>
    <m/>
    <s v="3-2019-2671 / _x000a_3-2019-2868"/>
    <m/>
    <m/>
    <m/>
    <s v="CREACIÓN"/>
    <s v="VERSIÓN  1"/>
    <s v="ND"/>
    <s v="ND"/>
    <m/>
  </r>
  <r>
    <x v="6"/>
    <x v="1"/>
    <m/>
    <s v="GESTIÓN"/>
    <s v="DOCUMENTO PARA LA CONSTRUCCIÓN DE LA HERRAMIENTA TECNOLÓGICA"/>
    <s v="MODERNIZACIÓN DE SISTEMAS DE INFORMACIÓN. "/>
    <s v="GESTIÓN JURÍDICA DISTRITAL"/>
    <s v="DIRECCIÓN DISTRITAL DE POLÍTICA E INFORMÁTICA JURÍDICA"/>
    <s v="PLAN DE GESTIÓN"/>
    <m/>
    <m/>
    <m/>
    <m/>
    <m/>
    <m/>
    <m/>
    <m/>
    <m/>
    <m/>
    <m/>
    <m/>
    <m/>
    <s v="Suma"/>
    <s v="Trimestral"/>
    <x v="0"/>
    <m/>
    <m/>
    <m/>
    <s v="ND"/>
    <n v="1"/>
    <n v="0"/>
    <n v="0"/>
    <n v="0"/>
    <s v="ND"/>
    <n v="1"/>
    <s v="CUMPLIDO"/>
    <s v="CUMPLIDO"/>
    <s v="CUMPLIDO"/>
    <m/>
    <m/>
    <m/>
    <m/>
    <m/>
    <m/>
    <m/>
    <m/>
    <s v="CUMPLIDO"/>
    <s v="CUMPLIDO"/>
    <s v="CUMPLIDO"/>
    <s v="CUMPLIDO"/>
    <m/>
    <m/>
    <m/>
    <m/>
    <m/>
    <m/>
    <m/>
    <m/>
    <n v="2"/>
  </r>
  <r>
    <x v="6"/>
    <x v="0"/>
    <m/>
    <s v="GESTIÓN"/>
    <s v="PORCENTAJE DE INCORPORACIÓN DE LA NORMATIVIDAD A REGIMEN LEGAL"/>
    <s v="RESPALDO JURÍDICO QUE GENERA CONFIANZA. "/>
    <s v="GESTIÓN JURÍDICA DISTRITAL"/>
    <s v="DIRECCIÓN DISTRITAL DE POLÍTICA E INFORMÁTICA JURÍDICA"/>
    <s v="PLAN DE GESTIÓN"/>
    <m/>
    <m/>
    <m/>
    <m/>
    <m/>
    <m/>
    <m/>
    <m/>
    <m/>
    <m/>
    <m/>
    <m/>
    <m/>
    <s v="Constante"/>
    <s v="Trimestral"/>
    <x v="0"/>
    <m/>
    <m/>
    <m/>
    <s v="ND"/>
    <n v="1"/>
    <n v="1"/>
    <n v="1"/>
    <n v="1"/>
    <s v="ND"/>
    <n v="1"/>
    <n v="1"/>
    <n v="1"/>
    <m/>
    <n v="1"/>
    <n v="1"/>
    <n v="1"/>
    <n v="1"/>
    <n v="1"/>
    <m/>
    <m/>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m/>
    <m/>
    <m/>
    <s v="3-2019-2671_x000a_3-2019-2868"/>
    <m/>
    <m/>
    <m/>
    <s v="FALTA FICHA "/>
    <m/>
    <m/>
    <m/>
    <m/>
  </r>
  <r>
    <x v="6"/>
    <x v="0"/>
    <m/>
    <s v="GESTIÓN"/>
    <s v="LINEAMIENTOS NORMATIVOS EXPEDIDOS Y PUBLICADOS EN REGIMEN LEGAL"/>
    <s v="POSICIONAMIENTO COMO ENTE RECTOR"/>
    <s v="GESTIÓN JURÍDICA DISTRITAL"/>
    <s v="DIRECCIÓN DISTRITAL DE POLÍTICA E INFORMÁTICA JURÍDICA"/>
    <s v="PLAN DE GESTIÓN"/>
    <m/>
    <m/>
    <m/>
    <m/>
    <m/>
    <m/>
    <m/>
    <m/>
    <m/>
    <m/>
    <m/>
    <m/>
    <m/>
    <s v="Suma"/>
    <s v="Trimestral"/>
    <x v="0"/>
    <m/>
    <m/>
    <m/>
    <s v="ND"/>
    <n v="8"/>
    <n v="8"/>
    <n v="4"/>
    <n v="8"/>
    <s v="ND"/>
    <n v="9"/>
    <n v="17"/>
    <n v="0"/>
    <m/>
    <n v="0"/>
    <n v="2"/>
    <n v="0"/>
    <n v="2"/>
    <n v="0"/>
    <m/>
    <m/>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m/>
    <m/>
    <m/>
    <s v="3-2019-2671_x000a_3-2019-2868"/>
    <m/>
    <m/>
    <m/>
    <s v="FALTA FICHA "/>
    <m/>
    <m/>
    <m/>
    <m/>
  </r>
  <r>
    <x v="6"/>
    <x v="0"/>
    <m/>
    <s v="ACCIÓN"/>
    <s v="MODELO DE GERENCIA JURÍDICA "/>
    <s v="POSICIONAMIENTO COMO ENTE RECTOR"/>
    <s v="GESTIÓN JURÍDICA DISTRITAL"/>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x v="0"/>
    <s v="Profesional Universitario 1"/>
    <s v="Profesional Universitario 13"/>
    <s v="Director (a) Distrital de Política e Informática"/>
    <s v="ND"/>
    <s v="ND"/>
    <n v="0.3"/>
    <n v="0.5"/>
    <n v="0.2"/>
    <n v="0"/>
    <n v="0"/>
    <n v="0.3"/>
    <n v="0.1"/>
    <m/>
    <n v="0.1"/>
    <n v="0.2"/>
    <n v="0.1"/>
    <n v="0.1"/>
    <n v="0.1"/>
    <m/>
    <m/>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m/>
    <m/>
    <m/>
    <s v="3-2019-2671_x000a_3-2019-2868"/>
    <m/>
    <m/>
    <m/>
    <m/>
    <m/>
    <m/>
    <m/>
    <m/>
  </r>
  <r>
    <x v="7"/>
    <x v="1"/>
    <m/>
    <s v="GESTIÓN"/>
    <s v="PORCENTAJE DE AVANCE EN LA ESTRATEGIA ORIENTADA A MEJORAR LAS PRÁCTICAS DE GESTIÓN INSTITUCIONAL"/>
    <s v="OPTIMIZACIÓN DE PROCESOS"/>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x v="0"/>
    <m/>
    <m/>
    <m/>
    <s v="ND"/>
    <n v="0.3"/>
    <n v="0.7"/>
    <m/>
    <m/>
    <s v="ND"/>
    <n v="0.3"/>
    <n v="0.7"/>
    <n v="0"/>
    <m/>
    <m/>
    <m/>
    <m/>
    <m/>
    <m/>
    <m/>
    <m/>
    <m/>
    <s v="CUMPLIDO"/>
    <s v="CUMPLIDO"/>
    <s v="CUMPLIDO"/>
    <s v="CUMPLIDO"/>
    <s v="CUMPLIDO"/>
    <s v="CUMPLIDO"/>
    <m/>
    <m/>
    <m/>
    <m/>
    <m/>
    <m/>
    <n v="2"/>
  </r>
  <r>
    <x v="7"/>
    <x v="1"/>
    <m/>
    <s v="GESTIÓN"/>
    <s v="PORCENTAJE DE AVANCE EN EL DISEÑO DE ESTRATEGIAS DE POSICIONAMIENTO PROPUESTAS POR LA OAP DE LA SJD"/>
    <s v="POSICIONAMIENTO COMO ENTE RECTOR"/>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x v="0"/>
    <m/>
    <m/>
    <m/>
    <s v="ND"/>
    <s v="ND"/>
    <n v="1"/>
    <n v="1"/>
    <m/>
    <s v="ND"/>
    <s v="ND"/>
    <n v="1"/>
    <n v="0"/>
    <m/>
    <m/>
    <m/>
    <m/>
    <m/>
    <m/>
    <m/>
    <m/>
    <m/>
    <s v="CUMPLIDO"/>
    <s v="CUMPLIDO"/>
    <s v="CUMPLIDO"/>
    <s v="CUMPLIDO"/>
    <s v="CUMPLIDO"/>
    <s v="CUMPLIDO"/>
    <m/>
    <m/>
    <m/>
    <m/>
    <m/>
    <m/>
    <n v="2"/>
  </r>
  <r>
    <x v="7"/>
    <x v="0"/>
    <m/>
    <s v="GESTIÓN"/>
    <s v="Número de sesiones realizadas para la fortalecer la gestión del conocimiento."/>
    <s v="OPTIMIZACIÓN DE PROCESOS"/>
    <s v="PLANEACIÓN Y MEJORA CONTINUA"/>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x v="0"/>
    <m/>
    <m/>
    <m/>
    <s v="ND"/>
    <s v="ND"/>
    <s v="ND"/>
    <n v="6"/>
    <n v="6"/>
    <s v="ND"/>
    <s v="ND"/>
    <s v="ND"/>
    <n v="0"/>
    <m/>
    <n v="0"/>
    <n v="2"/>
    <n v="3"/>
    <n v="1"/>
    <n v="0"/>
    <m/>
    <m/>
    <m/>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m/>
    <m/>
    <m/>
    <m/>
    <m/>
    <m/>
    <m/>
    <m/>
    <m/>
    <m/>
    <m/>
    <m/>
  </r>
  <r>
    <x v="7"/>
    <x v="0"/>
    <m/>
    <s v="GESTIÓN"/>
    <s v="Porcentaje de avance en el cumplimiento de la estrategia para mejorar las prácticas de gestión institucional en el Proceso de Planeación y Mejora Continua."/>
    <s v="OPTIMIZACIÓN DE PROCESOS"/>
    <s v="PLANEACIÓN Y MEJORA CONTINUA"/>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x v="0"/>
    <m/>
    <m/>
    <m/>
    <s v="ND"/>
    <s v="ND"/>
    <s v="ND"/>
    <n v="1"/>
    <n v="1"/>
    <s v="ND"/>
    <s v="ND"/>
    <s v="ND"/>
    <n v="0.25"/>
    <m/>
    <n v="0.25"/>
    <n v="0.3"/>
    <n v="0.25"/>
    <n v="0.2"/>
    <n v="0.25"/>
    <m/>
    <m/>
    <m/>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m/>
    <m/>
    <m/>
    <m/>
    <m/>
    <m/>
    <m/>
    <m/>
    <m/>
    <m/>
    <m/>
    <m/>
  </r>
  <r>
    <x v="7"/>
    <x v="0"/>
    <m/>
    <s v="ACCIÓN"/>
    <s v="PORCENTAJE DE IMPLEMENTACIÓN DEL SISTEMA INTEGRADO DE GESTIÓN DE LA SECRETARÍA JURÍDICA"/>
    <s v="OPTIMIZACIÓN DE PROCESOS"/>
    <s v="PLANEACIÓN Y MEJORA CONTINUA"/>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x v="0"/>
    <s v="Contratista OAP"/>
    <s v="Contratista OAP"/>
    <s v="JEFE OAP"/>
    <n v="0.1"/>
    <n v="0.3"/>
    <n v="0.3"/>
    <n v="0.2"/>
    <n v="0.1"/>
    <n v="0.03"/>
    <n v="0.35"/>
    <n v="0.32"/>
    <n v="0.04"/>
    <m/>
    <n v="0.04"/>
    <n v="0.1"/>
    <n v="0.1"/>
    <n v="0.08"/>
    <n v="0.04"/>
    <m/>
    <m/>
    <m/>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m/>
    <m/>
    <m/>
    <m/>
    <m/>
    <m/>
    <m/>
    <m/>
    <s v="VERSIÓN  1"/>
    <s v="ND"/>
    <s v="ND"/>
    <m/>
  </r>
  <r>
    <x v="7"/>
    <x v="1"/>
    <m/>
    <s v="GESTIÓN"/>
    <s v="NÚMERO DE INFORMES DE SEGUIMIENTO DE LA GESTIÓN DE LA SJD BAJO LA HERRAMIENTA BSC PRESENTADOS "/>
    <s v="OPTIMIZACIÓN DE PROCESOS"/>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x v="0"/>
    <m/>
    <m/>
    <m/>
    <s v="ND"/>
    <n v="1"/>
    <n v="4"/>
    <s v="CUMPLIDO"/>
    <s v="CUMPLIDO"/>
    <s v="ND"/>
    <n v="1"/>
    <n v="4"/>
    <s v="CUMPLIDO"/>
    <s v="CUMPLIDO"/>
    <m/>
    <m/>
    <m/>
    <m/>
    <m/>
    <m/>
    <m/>
    <m/>
    <m/>
    <m/>
    <m/>
    <m/>
    <m/>
    <m/>
    <m/>
    <m/>
    <s v="Se cumple con el indicdor se remplaza por seguimiento en el Plan de Contraloría"/>
    <m/>
    <m/>
    <m/>
    <n v="2"/>
  </r>
  <r>
    <x v="7"/>
    <x v="1"/>
    <m/>
    <s v="GESTIÓN"/>
    <s v="PORCENTAJE DE CUMPLIMIENTO PARA LA CONSTRUCCIÓN DE LA PLATAFORMA ESTRATÉGICA DE LA SJD"/>
    <s v="OPTIMIZACIÓN DE PROCESOS"/>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x v="0"/>
    <s v="Contratista OAP"/>
    <s v="Contratista OAP"/>
    <s v="JEFE OAP"/>
    <n v="1"/>
    <s v="ND"/>
    <s v="CUMPLIDO"/>
    <s v="CUMPLIDO"/>
    <s v="CUMPLIDO"/>
    <n v="0.5"/>
    <n v="0.5"/>
    <s v="CUMPLIDO"/>
    <s v="CUMPLIDO"/>
    <s v="CUMPLIDO"/>
    <m/>
    <m/>
    <m/>
    <m/>
    <m/>
    <m/>
    <m/>
    <m/>
    <s v="CUMPLIDO"/>
    <s v="CUMPLIDO"/>
    <s v="CUMPLIDO"/>
    <s v="CUMPLIDO"/>
    <s v="CUMPLIDO"/>
    <s v="CUMPLIDO"/>
    <s v="CUMPLIDO"/>
    <s v="CUMPLIDO"/>
    <s v="CUMPLIDO"/>
    <s v="FINALIZADO POR CUMPLIMIENTO EN EL 2017"/>
    <m/>
    <m/>
    <n v="2"/>
  </r>
  <r>
    <x v="7"/>
    <x v="0"/>
    <m/>
    <s v="ACCIÓN"/>
    <s v="PORCENTAJE DE AVANCE EN LA IMPLEMENTACIÓN DE LA ARQUITECTURA EMPRESARIAL EN LA SJD"/>
    <s v="OPTIMIZACIÓN DE PROCESOS"/>
    <s v="PLANEACIÓN Y MEJORA CONTINUA"/>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x v="0"/>
    <s v="Contratista OAP"/>
    <s v="Contratista OAP"/>
    <s v="JEFE OAP"/>
    <s v="ND"/>
    <s v="ND"/>
    <n v="0.4"/>
    <n v="0.6"/>
    <m/>
    <s v="ND"/>
    <s v="ND"/>
    <n v="0.4"/>
    <n v="0.06"/>
    <m/>
    <n v="0.06"/>
    <n v="0.18"/>
    <n v="0.21"/>
    <n v="0.15"/>
    <n v="0.06"/>
    <m/>
    <m/>
    <m/>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m/>
    <m/>
    <m/>
    <m/>
    <m/>
    <m/>
    <m/>
    <m/>
    <s v="VERSIÓN  1"/>
    <s v="ND"/>
    <s v="ND"/>
    <m/>
  </r>
  <r>
    <x v="8"/>
    <x v="0"/>
    <m/>
    <s v="GESTIÓN"/>
    <s v="PORCENTAJE DE CUMPLIMIENTO DEL PLAN ANUAL DE AUDITORIA"/>
    <s v="OPTIMIZACIÓN DE PROCESOS"/>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x v="0"/>
    <s v="Profesional Universitario 10"/>
    <s v="Profesional Especialziado Grado 24"/>
    <s v="Jefe Oficina de Control Interno"/>
    <s v="ND"/>
    <n v="1"/>
    <n v="1"/>
    <n v="1"/>
    <n v="1"/>
    <s v="ND"/>
    <n v="1"/>
    <n v="1"/>
    <n v="0"/>
    <m/>
    <n v="0.16700000000000001"/>
    <n v="0.34699999999999998"/>
    <n v="0.219"/>
    <n v="0.26700000000000002"/>
    <m/>
    <m/>
    <m/>
    <m/>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m/>
    <m/>
    <m/>
    <s v="3-2019-2624"/>
    <m/>
    <m/>
    <m/>
    <m/>
    <m/>
    <m/>
    <m/>
    <m/>
  </r>
  <r>
    <x v="9"/>
    <x v="0"/>
    <s v="ESTRATÉGICO"/>
    <s v="ACCIÓN"/>
    <s v="424 NÚMERO DE SISTEMAS DE INFORMACIÓN JURÍDICOS CON DESARROLLO, SOPORTE Y MANTENIMIENTO"/>
    <s v="MODERNIZACIÓN DE SISTEMAS DE INFORMACIÓN. "/>
    <s v="GESTIÓN DE TIC"/>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x v="0"/>
    <s v="Profesional Especializado TIC"/>
    <s v="Profesional Especializado TIC"/>
    <s v="Jefe Oficina TIC"/>
    <n v="1"/>
    <n v="1"/>
    <n v="2"/>
    <n v="2"/>
    <n v="1"/>
    <n v="0.3"/>
    <n v="1.7"/>
    <n v="2"/>
    <n v="0"/>
    <m/>
    <n v="0"/>
    <n v="0"/>
    <n v="1"/>
    <n v="1"/>
    <n v="0"/>
    <m/>
    <m/>
    <m/>
    <s v="No se presentaron retrasos, la ejecución se encuentra de acuerdo con lo programado para el período."/>
    <m/>
    <m/>
    <m/>
    <m/>
    <m/>
    <m/>
    <m/>
    <s v="CREACIÓN"/>
    <s v="VERSIÓN  1"/>
    <s v="ND"/>
    <s v="ND"/>
    <m/>
  </r>
  <r>
    <x v="9"/>
    <x v="1"/>
    <m/>
    <s v="GESTIÓN"/>
    <s v="AVANCE EN LA ACTUALIZACIÓN DEL SOFTWARE ADMINISTRATIVO Y MISIONAL"/>
    <s v="MODERNIZACIÓN DE SISTEMAS DE INFORMACIÓN. "/>
    <s v="GESTIÓN DE TIC"/>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x v="0"/>
    <s v="por definir"/>
    <s v="por definir"/>
    <s v="Jefe Oficina TIC"/>
    <n v="0"/>
    <n v="0.35"/>
    <n v="0.65"/>
    <m/>
    <m/>
    <n v="0"/>
    <n v="0.35"/>
    <n v="0.65"/>
    <n v="0"/>
    <s v="CUMPLIDO"/>
    <m/>
    <m/>
    <m/>
    <m/>
    <m/>
    <m/>
    <m/>
    <m/>
    <s v="CUMPLIDO"/>
    <s v="CUMPLIDO"/>
    <s v="CUMPLIDO"/>
    <s v="CUMPLIDO"/>
    <s v="CUMPLIDO"/>
    <s v="CUMPLIDO"/>
    <s v="CUMPLIDO"/>
    <s v="CUMPLIDO"/>
    <s v="FALTA FICHA "/>
    <m/>
    <m/>
    <m/>
    <n v="2"/>
  </r>
  <r>
    <x v="9"/>
    <x v="0"/>
    <m/>
    <s v="GESTIÓN"/>
    <s v="Porcentaje de satisfacción en la prestación del servicio TIC"/>
    <s v="MODERNIZACIÓN DE SISTEMAS DE INFORMACIÓN. "/>
    <s v="GESTIÓN DE TIC"/>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x v="0"/>
    <s v="Profesional Especializado"/>
    <s v="Profesional Especializado"/>
    <s v="Jefe Oficina TIC"/>
    <s v="ND"/>
    <s v="ND"/>
    <s v="ND"/>
    <n v="0.97"/>
    <n v="0.97"/>
    <s v="ND"/>
    <s v="ND"/>
    <s v="ND"/>
    <s v="97.79%"/>
    <m/>
    <n v="0.97"/>
    <n v="0.97"/>
    <n v="0.97"/>
    <n v="0.97"/>
    <s v="97.79%"/>
    <m/>
    <m/>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m/>
    <m/>
    <m/>
    <s v="3-2019-3062"/>
    <m/>
    <m/>
    <m/>
    <m/>
    <s v="3-2019-1149"/>
    <m/>
    <m/>
    <m/>
  </r>
  <r>
    <x v="9"/>
    <x v="0"/>
    <m/>
    <s v="GESTIÓN"/>
    <s v="Porcentaje de disponibilidad de los servicios tecnológicos de la SJD"/>
    <s v="MODERNIZACIÓN DE SISTEMAS DE INFORMACIÓN. "/>
    <s v="GESTIÓN DE TIC"/>
    <s v="OFICINA DE TECNOLOGÍAS DE LA INFORMACIÓN Y LAS COMUNICACIONES "/>
    <s v="PROCESOS"/>
    <s v="PLAN DE GESTIÓN"/>
    <m/>
    <m/>
    <m/>
    <m/>
    <m/>
    <m/>
    <m/>
    <m/>
    <m/>
    <m/>
    <m/>
    <m/>
    <m/>
    <m/>
    <x v="1"/>
    <m/>
    <m/>
    <m/>
    <s v="ND"/>
    <s v="ND"/>
    <s v="ND"/>
    <n v="0.95"/>
    <m/>
    <s v="ND"/>
    <s v="ND"/>
    <s v="ND"/>
    <n v="0"/>
    <m/>
    <n v="0"/>
    <m/>
    <m/>
    <m/>
    <n v="0"/>
    <m/>
    <m/>
    <m/>
    <m/>
    <m/>
    <m/>
    <m/>
    <m/>
    <m/>
    <m/>
    <m/>
    <m/>
    <m/>
    <m/>
    <m/>
    <m/>
  </r>
  <r>
    <x v="9"/>
    <x v="0"/>
    <m/>
    <s v="GESTIÓN"/>
    <s v="Porcentaje de avance en la implementación de la Política de Seguridad Digital en la Entidad."/>
    <s v="MODERNIZACIÓN DE SISTEMAS DE INFORMACIÓN. "/>
    <s v="GESTIÓN DE TIC"/>
    <s v="OFICINA DE TECNOLOGÍAS DE LA INFORMACIÓN Y LAS COMUNICACIONES "/>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x v="0"/>
    <s v="Profesional Especializado"/>
    <s v="Profesional Especializado"/>
    <s v="Jefe Oficina TIC"/>
    <s v="ND"/>
    <s v="ND"/>
    <s v="ND"/>
    <n v="1"/>
    <m/>
    <s v="ND"/>
    <s v="ND"/>
    <s v="ND"/>
    <n v="0.1"/>
    <m/>
    <n v="0.1"/>
    <n v="0.35"/>
    <n v="0.3"/>
    <n v="0.25"/>
    <n v="0.1"/>
    <m/>
    <m/>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m/>
    <m/>
    <m/>
    <s v="3-2019-3062"/>
    <m/>
    <m/>
    <m/>
    <m/>
    <s v="3-2019-1149"/>
    <m/>
    <m/>
    <m/>
  </r>
  <r>
    <x v="9"/>
    <x v="0"/>
    <m/>
    <s v="GESTIÓN"/>
    <s v="PORCENTAJE DE AVANCE E LA IMPLEMENTACIÓN DE LA POLÍTICA DE GOBIERNO DIGITAL EN LA SJD"/>
    <s v="MODERNIZACIÓN DE SISTEMAS DE INFORMACIÓN. "/>
    <s v="GESTIÓN DE TIC"/>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x v="0"/>
    <s v="Profesional Especializado"/>
    <s v="Profesional Especializado"/>
    <s v="Jefe Oficina TIC"/>
    <s v="ND"/>
    <s v="ND"/>
    <s v="ND"/>
    <n v="1"/>
    <m/>
    <s v="ND"/>
    <s v="ND"/>
    <s v="ND"/>
    <n v="0.15"/>
    <m/>
    <n v="0.15"/>
    <n v="0.3"/>
    <n v="0.25"/>
    <n v="0.3"/>
    <n v="0.15"/>
    <m/>
    <m/>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m/>
    <m/>
    <m/>
    <s v="3-2019-3062"/>
    <m/>
    <m/>
    <m/>
    <s v="SE SOLICITA MODIFICACIÓN RAD 3-2017-4325, alineado con el indicador AVANCE EN LA ACTUALIZACIÓN DE LA INFRAESTRUCTURA HW SW COM"/>
    <m/>
    <m/>
    <m/>
    <m/>
  </r>
  <r>
    <x v="9"/>
    <x v="1"/>
    <m/>
    <s v="ACCIÓN"/>
    <s v="AVANCE EN EL  IMPLEMENTACIÓN  DE LA INFRAESTRUCTURA TECNOLÓGICA QUE SOPORTA LOS SISTEMAS DE INFORMACIÓN JURÍDICOS"/>
    <s v="MODERNIZACIÓN DE SISTEMAS DE INFORMACIÓN. "/>
    <s v="GESTIÓN DE TIC"/>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x v="0"/>
    <s v="Profesional Especializado"/>
    <s v="Profesional Especializado"/>
    <s v="Jefe Oficina TIC"/>
    <n v="0.03"/>
    <n v="0.17"/>
    <n v="0.3"/>
    <n v="0.3"/>
    <n v="0.2"/>
    <n v="0.01"/>
    <n v="0.14000000000000001"/>
    <n v="0.25"/>
    <n v="0.16"/>
    <m/>
    <n v="0.06"/>
    <n v="0.11"/>
    <n v="0.13"/>
    <n v="0.1"/>
    <n v="0.16"/>
    <m/>
    <m/>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m/>
    <m/>
    <m/>
    <s v="3-2019-3062"/>
    <m/>
    <m/>
    <m/>
    <s v="SE SOLICITA MODIFICACIÓN RAD 3-2017-4325, alineado con el indicador AVANCE EN LA ACTUALIZACIÓN DE LA INFRAESTRUCTURA HW SW COM"/>
    <m/>
    <m/>
    <m/>
    <n v="1"/>
  </r>
  <r>
    <x v="10"/>
    <x v="0"/>
    <s v="OPERATIVO"/>
    <s v="GESTIÓN"/>
    <s v="EJECUCIÓN DEL PROYECTO DE INVERSIÓN CON CÓDIGO 7501"/>
    <s v="OPTIMIZACIÓN DE PROCESOS"/>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x v="0"/>
    <s v="PROFESIONAL ESPECIALIZADO DIRECCIUÓN CORPORATIVA"/>
    <s v="PROFESIONAL ESPECIALIZADO SUBSECRETARÍA"/>
    <s v="SUBSECRETARÍA DE DESPACHO"/>
    <s v="ND"/>
    <n v="0.95"/>
    <n v="0.95"/>
    <n v="0.95"/>
    <n v="0.95"/>
    <s v="ND"/>
    <n v="0.98"/>
    <n v="0.97"/>
    <n v="0.59"/>
    <m/>
    <n v="0.65"/>
    <n v="0.75"/>
    <n v="0.85"/>
    <n v="0.95"/>
    <n v="0.59"/>
    <m/>
    <m/>
    <m/>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m/>
    <m/>
    <m/>
    <s v=" 3-2019-2684"/>
    <m/>
    <m/>
    <m/>
    <m/>
    <m/>
    <m/>
    <m/>
    <m/>
  </r>
  <r>
    <x v="10"/>
    <x v="0"/>
    <s v="ESTRATÉGICO"/>
    <s v="ACCIÓN"/>
    <s v="PERCEPCIÓN FAVORABLE DE LA COORDINACIÓN JURÍDICA DISTRITAL SUPERIOR AL 88%"/>
    <s v="OPTIMIZACIÓN DE PROCESOS"/>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x v="2"/>
    <s v="Profesional Especializado"/>
    <s v="Profesional Especializado"/>
    <s v="SUBSECRETARÍA DE DESPACHO"/>
    <n v="0.88"/>
    <n v="0.88"/>
    <n v="0.88"/>
    <n v="0.88"/>
    <n v="0.88"/>
    <n v="0.9"/>
    <n v="0.94569999999999999"/>
    <n v="0.88"/>
    <n v="0"/>
    <m/>
    <n v="0"/>
    <n v="0.88"/>
    <n v="0"/>
    <n v="0.88"/>
    <n v="0"/>
    <m/>
    <m/>
    <m/>
    <s v="La medición de la percepción se realiza en el segundo trimestre, no obstante, se viene trabajando en los ajustes de la herramienta de medición"/>
    <m/>
    <m/>
    <m/>
    <s v=" 3-2019-2684"/>
    <m/>
    <m/>
    <m/>
    <s v="CREACIÓN"/>
    <s v="VERSIÓN  1"/>
    <s v="ND"/>
    <s v="ND"/>
    <m/>
  </r>
  <r>
    <x v="10"/>
    <x v="0"/>
    <s v="OPERATIVO"/>
    <s v="GESTIÓN"/>
    <s v="REQUERIMIENTOS JURÍDICOS GESTIONADOS EN LOS TIEMPOS ESTABLECIDOS"/>
    <s v="OPTIMIZACIÓN DE PROCESOS"/>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x v="0"/>
    <s v="Secretaria Subsecretaría"/>
    <s v="Profesional Especializado"/>
    <s v="SUBSECRETARÍA DE DESPACHO"/>
    <s v="ND"/>
    <n v="1"/>
    <n v="1"/>
    <n v="1"/>
    <n v="1"/>
    <s v="ND"/>
    <n v="1"/>
    <n v="1"/>
    <n v="1"/>
    <m/>
    <n v="1"/>
    <n v="1"/>
    <n v="1"/>
    <n v="1"/>
    <n v="1"/>
    <m/>
    <m/>
    <m/>
    <s v="Se gestionaron oportunamente en el periodo de análsis, el 100% de los requerimientos jurídicos de competencia de la Subsecretaría, que corresponden a 227 solicitudes. "/>
    <m/>
    <m/>
    <m/>
    <s v=" 3-2019-2684"/>
    <m/>
    <m/>
    <m/>
    <s v="CREACIÓN"/>
    <s v="VERSIÓN  1"/>
    <m/>
    <m/>
    <m/>
  </r>
  <r>
    <x v="1"/>
    <x v="0"/>
    <m/>
    <s v="GESTIÓN"/>
    <s v="PORCENTAJE DE AVANCE EN LA CONSTRUCCIÓN DEL PLAN ESTRATEGICO DEL TALENTO HUMANO"/>
    <s v="OPTIMIZACIÓN DE PROCESOS"/>
    <s v="GESTIÓN DEL TALENTO HUMANO"/>
    <s v="DIRECCIÓN DE GESTIÓN CORPORATIVA"/>
    <s v="PROCESOS"/>
    <m/>
    <m/>
    <m/>
    <m/>
    <m/>
    <m/>
    <m/>
    <m/>
    <m/>
    <m/>
    <m/>
    <m/>
    <m/>
    <m/>
    <m/>
    <x v="0"/>
    <m/>
    <m/>
    <m/>
    <m/>
    <m/>
    <m/>
    <n v="1"/>
    <m/>
    <s v="ND"/>
    <s v="ND"/>
    <s v="ND"/>
    <n v="0.15"/>
    <m/>
    <n v="0.15"/>
    <n v="0.2"/>
    <n v="0.4"/>
    <n v="0.25"/>
    <n v="0.15"/>
    <m/>
    <m/>
    <m/>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m/>
    <m/>
    <s v="3-2019-2689"/>
    <m/>
    <m/>
    <m/>
    <m/>
    <m/>
    <m/>
    <m/>
    <m/>
  </r>
</pivotCacheRecords>
</file>

<file path=xl/pivotCache/pivotCacheRecords3.xml><?xml version="1.0" encoding="utf-8"?>
<pivotCacheRecords xmlns="http://schemas.openxmlformats.org/spreadsheetml/2006/main" xmlns:r="http://schemas.openxmlformats.org/officeDocument/2006/relationships" count="65">
  <r>
    <x v="0"/>
    <x v="0"/>
    <s v="GESTIÓN"/>
    <s v="PORCENTAJE DE CUMPLIMIENTO DEL PLAN DE COMUNICACIONES DE LA SECRETARÍA JURÍDICA DISTRITAL"/>
    <s v="ND"/>
    <s v="ND"/>
    <n v="1"/>
    <n v="1"/>
    <n v="1"/>
    <n v="1"/>
    <n v="1"/>
    <n v="1"/>
  </r>
  <r>
    <x v="1"/>
    <x v="1"/>
    <s v="GESTIÓN"/>
    <s v="PORCENTAJE DE ASIGNACIÓN DE REQUERIMIENTOS A TRAVÉS DEL SDQS"/>
    <s v="ND"/>
    <s v="ND"/>
    <n v="1"/>
    <n v="1"/>
    <n v="1"/>
    <n v="1"/>
    <s v="FINALIZADO"/>
    <s v="FINALIZADO"/>
  </r>
  <r>
    <x v="0"/>
    <x v="1"/>
    <s v="GESTIÓN"/>
    <s v="PROMEDIO DE DÍAS PARA LA ASIGNACIÓN O TRASLADO DE REQUERIMIENTOS"/>
    <s v="ND"/>
    <s v="ND"/>
    <s v="ND"/>
    <s v="ND"/>
    <s v="ND"/>
    <s v="ND"/>
    <n v="1.04"/>
    <n v="1"/>
  </r>
  <r>
    <x v="0"/>
    <x v="2"/>
    <s v="GESTIÓN"/>
    <s v="PORCENTAJE DE EJECUCIÓN DE LOS RECURSOS DE FUNCIONAMIENTO "/>
    <s v="ND"/>
    <s v="ND"/>
    <n v="0.77"/>
    <n v="0.76890000000000003"/>
    <n v="0.82"/>
    <n v="0.87939999999999996"/>
    <n v="0.87"/>
    <n v="0.85270000000000001"/>
  </r>
  <r>
    <x v="1"/>
    <x v="3"/>
    <s v="GESTIÓN"/>
    <s v="PORCENTAJE DE AVANCE EN IMPLEMENTACIÓN DEL MODELO DE GESTIÓN DEL TALENTO HUMANO."/>
    <s v="ND"/>
    <s v="ND"/>
    <n v="0.25"/>
    <n v="0.25"/>
    <n v="0.75"/>
    <n v="0.75"/>
    <n v="0.9"/>
    <s v="FINALIZADO"/>
  </r>
  <r>
    <x v="1"/>
    <x v="4"/>
    <s v="GESTIÓN"/>
    <s v="IMPLEMENTACIÓN DEL MODELO DE GESTIÓN DOCUMENTAL DE LA SECRETARÍA JURÍDICA DISTRITAL"/>
    <s v="ND"/>
    <s v="ND"/>
    <n v="0.5"/>
    <n v="0.5"/>
    <n v="0.4"/>
    <s v="FINALIZADO"/>
    <n v="0.1"/>
    <s v="FINALIZADO"/>
  </r>
  <r>
    <x v="1"/>
    <x v="4"/>
    <s v="GESTIÓN"/>
    <s v="IMPLEMENTACIÓN DEL MODELO DE GESTIÓN DOCUMENTAL DE LA SECRETARÍA JURÍDICA DISTRITAL"/>
    <s v="ND"/>
    <s v="ND"/>
    <n v="0.5"/>
    <n v="0.5"/>
    <n v="0.4"/>
    <s v="FINALIZADO"/>
    <n v="0.1"/>
    <s v="FINALIZADO"/>
  </r>
  <r>
    <x v="0"/>
    <x v="3"/>
    <s v="GESTIÓN"/>
    <s v="PERCEPCIÓN POSITIVA  DE ACTIVIDADES DE BIENESTAR Y CAPACITACIÓN"/>
    <s v="ND"/>
    <s v="ND"/>
    <s v="ND"/>
    <s v="ND"/>
    <s v="ND"/>
    <s v="ND"/>
    <n v="0.9"/>
    <n v="0.93"/>
  </r>
  <r>
    <x v="1"/>
    <x v="3"/>
    <s v="GESTIÓN"/>
    <s v="NIVEL DE SATISFACCIÓN DE LA GESTIÓN DEL TALENTO HUMANO EN LA SJD"/>
    <s v="ND"/>
    <s v="ND"/>
    <n v="0.9"/>
    <n v="0.9"/>
    <n v="0.91"/>
    <n v="0.81"/>
    <n v="0.92"/>
    <s v="FINALIZADO"/>
  </r>
  <r>
    <x v="0"/>
    <x v="5"/>
    <s v="GESTIÓN"/>
    <s v="NIVEL DE PERCEPCIÓN DE LOS SERVICIOS ADMINISTRATIVOS GESTIONADOS"/>
    <s v="ND"/>
    <s v="ND"/>
    <s v="ND"/>
    <s v="ND"/>
    <s v="ND"/>
    <s v="ND"/>
    <n v="0.9"/>
    <n v="1"/>
  </r>
  <r>
    <x v="1"/>
    <x v="6"/>
    <s v="GESTIÓN"/>
    <s v="PORCENTAJE DE ACTOS ADMINISTRATIVOS PUBLICADOS, COMUNICADOS Y/O NOTIFICADOS "/>
    <s v="ND"/>
    <s v="ND"/>
    <n v="1"/>
    <n v="1"/>
    <n v="1"/>
    <n v="1"/>
    <n v="1"/>
    <s v="FINALIZADO"/>
  </r>
  <r>
    <x v="0"/>
    <x v="6"/>
    <s v="GESTIÓN"/>
    <s v="Número actos administrativo notificados de manera indebida"/>
    <s v="ND"/>
    <s v="ND"/>
    <s v="ND"/>
    <s v="ND"/>
    <s v="ND"/>
    <s v="ND"/>
    <n v="0"/>
    <n v="0"/>
  </r>
  <r>
    <x v="1"/>
    <x v="7"/>
    <s v="GESTIÓN"/>
    <s v="NUMERO DE SOLICITUDES DE CONTRATACIÓN TRAMITADAS"/>
    <s v="ND"/>
    <s v="ND"/>
    <n v="1"/>
    <n v="1"/>
    <n v="1"/>
    <n v="1"/>
    <n v="1"/>
    <s v="FINALIZADO"/>
  </r>
  <r>
    <x v="0"/>
    <x v="7"/>
    <s v="GESTIÓN"/>
    <s v="Porcentaje de contratos adjudicados"/>
    <s v="ND"/>
    <s v="ND"/>
    <s v="ND"/>
    <s v="ND"/>
    <s v="ND"/>
    <s v="ND"/>
    <n v="1"/>
    <n v="0.8"/>
  </r>
  <r>
    <x v="0"/>
    <x v="4"/>
    <s v="ACCIÓN"/>
    <s v="AVANCE EN LA IMPLEMENTACIÓN DE LAS HERRAMIENTAS DE GESTIÓN Y ADMINISTRATIVAS"/>
    <s v="ND"/>
    <s v="ND"/>
    <s v="ND"/>
    <s v="ND"/>
    <n v="0.3"/>
    <n v="0.27"/>
    <n v="0.5"/>
    <n v="0.53"/>
  </r>
  <r>
    <x v="0"/>
    <x v="8"/>
    <s v="ACCIÓN"/>
    <s v="AVANCE DE ADECUACIÓN Y DOTACIÓN DE LA SECRETARÍA JURÍDICA DISTRITAL PARA LA SJD"/>
    <s v="ND"/>
    <s v="ND"/>
    <s v="ND"/>
    <s v="ND"/>
    <n v="1"/>
    <n v="1"/>
    <n v="1"/>
    <n v="1"/>
  </r>
  <r>
    <x v="0"/>
    <x v="9"/>
    <s v="ACCIÓN"/>
    <s v="428 NÚMERO DE DIRECTRICES EN MATERIA DE POLÍTICA PÚBLICA DISCIPLINARIA DISTRITAL FORMULADAS POR LA DDAD"/>
    <n v="0"/>
    <n v="0"/>
    <n v="2"/>
    <n v="2"/>
    <n v="2"/>
    <n v="2"/>
    <n v="4"/>
    <n v="4"/>
  </r>
  <r>
    <x v="0"/>
    <x v="9"/>
    <s v="ACCIÓN"/>
    <s v="429 NÚMERO DE SERVIDORES PÚBLICOS DEL DISTRITO ORIENTADOS EN TEMAS DE RESPONSABILIDAD DISCIPLINARIA"/>
    <n v="0"/>
    <n v="0"/>
    <n v="2000"/>
    <n v="2426"/>
    <n v="4000"/>
    <n v="5990"/>
    <n v="4000"/>
    <n v="3687"/>
  </r>
  <r>
    <x v="0"/>
    <x v="9"/>
    <s v="ACCIÓN"/>
    <s v="430 NÚMERO DE CAPACITACIONES BRINDADAS A LOS OPERADORES DISCIPLINARIOS DISTRITALES EN TEMAS PROPIOS DEL DERECHO DISCIPLINARIO"/>
    <n v="1"/>
    <n v="1"/>
    <n v="1"/>
    <n v="1"/>
    <n v="2"/>
    <n v="2"/>
    <n v="1"/>
    <n v="1"/>
  </r>
  <r>
    <x v="1"/>
    <x v="9"/>
    <s v="GESTIÓN"/>
    <s v="AVANCE EN LA HERRAMIENTA DE SEGUIMIENTO Y CONTROL A LAS DIRECTIVAS EN MATERIA DISCIPLINARIA. "/>
    <s v="ND"/>
    <s v="ND"/>
    <n v="0.6"/>
    <n v="0.6"/>
    <n v="0.4"/>
    <n v="0.4"/>
    <n v="0"/>
    <s v="CUMPLIDO"/>
  </r>
  <r>
    <x v="0"/>
    <x v="10"/>
    <s v="GESTIÓN"/>
    <s v="Porcentaje de quejas disciplinarias radicadas y evaluadas en la Dirección Distrital de Asuntos Disciplinarios, de competencia normativa."/>
    <n v="0"/>
    <s v="ND"/>
    <s v="ND"/>
    <s v="ND"/>
    <s v="ND"/>
    <s v="ND"/>
    <n v="1"/>
    <n v="1"/>
  </r>
  <r>
    <x v="1"/>
    <x v="10"/>
    <s v="GESTIÓN"/>
    <s v="QUEJAS DISCIPLINARIAS RADICADAS EN LA DIRECCIÓN DISTRITAL DE ASUNTOS DISCIPLINARIOS "/>
    <n v="0"/>
    <n v="0"/>
    <n v="0"/>
    <n v="0"/>
    <n v="1"/>
    <n v="1"/>
    <n v="1"/>
    <s v="FINALIZADO"/>
  </r>
  <r>
    <x v="1"/>
    <x v="9"/>
    <s v="GESTIÓN"/>
    <s v="AVANCE EN LA METODOLOGÍA DE VERIFICACIÓN Y ACTUALIZACIÓN DEL S.I.D. 3"/>
    <s v="ND"/>
    <s v="ND"/>
    <n v="0.4"/>
    <n v="0.39999999999999997"/>
    <s v="CUMPLIDO"/>
    <n v="0.6"/>
    <n v="0"/>
    <s v="CUMPLIDO"/>
  </r>
  <r>
    <x v="0"/>
    <x v="11"/>
    <s v="GESTIÓN"/>
    <s v="PROCENTAJE DE ENTIDADES DISTRITALES CON SEGUIMIENTO A LA INFORMACIÓN REGISTRADA EN SIPROJ"/>
    <s v="ND"/>
    <s v="ND"/>
    <n v="1"/>
    <n v="1"/>
    <n v="1"/>
    <n v="1"/>
    <n v="1"/>
    <n v="0.85"/>
  </r>
  <r>
    <x v="0"/>
    <x v="11"/>
    <s v="ACCIÓN"/>
    <s v="PORCENTAJE DE EFICIENCIA FISCAL EN LA DEFENSA JUDICIAL DE LOS INTERESES DEL DISTRITO CAPITAL"/>
    <n v="0.82"/>
    <n v="0.9"/>
    <n v="0.82"/>
    <n v="0.89"/>
    <n v="0.82"/>
    <n v="0.88"/>
    <n v="0.82"/>
    <n v="0.91"/>
  </r>
  <r>
    <x v="0"/>
    <x v="11"/>
    <s v="GESTIÓN"/>
    <s v="DIRECTRICES O PROYECTOS NORMATIVOS ELABORADOS DE REPRESENTACIÓN JUDICIAL Y EXTRAJUDICIAL PARA LA ADMINISTRACIÓN DISTRITAL"/>
    <s v="ND"/>
    <s v="ND"/>
    <n v="2"/>
    <n v="7"/>
    <n v="2"/>
    <n v="2"/>
    <n v="2"/>
    <n v="2"/>
  </r>
  <r>
    <x v="0"/>
    <x v="11"/>
    <s v="ACCIÓN"/>
    <s v="ÉXITO PROCESAL EN EL DISTRITO CAPITAL"/>
    <n v="0.82"/>
    <n v="0.89"/>
    <n v="0.82"/>
    <n v="0.87270000000000003"/>
    <n v="0.82"/>
    <n v="0.83689999999999998"/>
    <n v="0.82"/>
    <n v="0.83230000000000004"/>
  </r>
  <r>
    <x v="0"/>
    <x v="11"/>
    <s v="GESTIÓN"/>
    <s v="PORCENTAJE DE PROCESOS JUDICIALES Y EXTRAJUDICIALES DE LA D.D.D.J. REPRESENTADOS JURÍDICAMENTE"/>
    <s v="ND"/>
    <s v="ND"/>
    <n v="1"/>
    <n v="1"/>
    <n v="1"/>
    <n v="1"/>
    <n v="1"/>
    <n v="1"/>
  </r>
  <r>
    <x v="0"/>
    <x v="12"/>
    <s v="ACCIÓN"/>
    <s v="422 NÚMERO DE DÍAS PROMEDIO UTILIZADO PARA LA EXPEDICIÓN DE CONCEPTOS"/>
    <n v="23"/>
    <n v="15"/>
    <n v="22.7"/>
    <n v="21.9"/>
    <n v="22.5"/>
    <n v="17.600000000000001"/>
    <n v="22.3"/>
    <n v="16.2"/>
  </r>
  <r>
    <x v="1"/>
    <x v="12"/>
    <s v="GESTIÓN"/>
    <s v="CONSTRUCCIÓN Y PUESTA EN FUNCIONAMIENTO DEL COMITÉ DE DOCTRINA."/>
    <s v="ND"/>
    <s v="ND"/>
    <n v="1"/>
    <n v="1"/>
    <s v="CUMPLIDO"/>
    <s v="CUMPLIDO"/>
    <s v="CUMPLIDO"/>
    <s v="CUMPLIDO"/>
  </r>
  <r>
    <x v="1"/>
    <x v="12"/>
    <s v="GESTIÓN"/>
    <s v="IMPLEMENTACIÓN DE LA HERRAMIENTA DE SEGUIMIENTO DE LA DDDAN"/>
    <s v="ND"/>
    <s v="ND"/>
    <n v="0.6"/>
    <n v="0.6"/>
    <n v="0.4"/>
    <n v="0.4"/>
    <s v="CUMPLIDO"/>
    <s v="CUMPLIDO"/>
  </r>
  <r>
    <x v="0"/>
    <x v="12"/>
    <s v="GESTIÓN"/>
    <s v="Avance en la generación de proyectos de actos administrativos y otros documentos para firma del Alcalde Mayor y/o la Secretaría Jurídica Distrital"/>
    <s v="ND"/>
    <s v="ND"/>
    <s v="ND"/>
    <s v="ND"/>
    <s v="ND"/>
    <s v="ND"/>
    <n v="1"/>
    <n v="1"/>
  </r>
  <r>
    <x v="1"/>
    <x v="12"/>
    <s v="GESTIÓN"/>
    <s v="AVANCE EN LA CONSTRUCCIÓN Y PUESTA EN FUNCIONAMIENTO DEL ESPACIO DE DIÁLOGO JURÍDICO."/>
    <s v="ND"/>
    <s v="ND"/>
    <s v="ND"/>
    <s v="ND"/>
    <n v="1"/>
    <n v="1"/>
    <s v="CUMPLIDO"/>
    <s v="CUMPLIDO"/>
  </r>
  <r>
    <x v="0"/>
    <x v="13"/>
    <s v="ACCIÓN"/>
    <s v="426 NÚMERO DE CIUDADANOS ORIENTADOS EN DERECHOS Y OBLIGACIONES DE LAS ENTIDADES SIN ÁNIMO DE LUCRO - ESAL"/>
    <n v="400"/>
    <n v="402"/>
    <n v="600"/>
    <n v="663"/>
    <n v="800"/>
    <n v="819"/>
    <n v="800"/>
    <n v="971"/>
  </r>
  <r>
    <x v="0"/>
    <x v="13"/>
    <s v="ACCIÓN"/>
    <s v="427 PORCENTAJE DE PERCEPCIÓN DE LOS SERVICIOS PRESTADOS A ENTIDADES SIN ÁNIMO DE LUCRO - ESAL"/>
    <n v="0.86"/>
    <n v="0.87"/>
    <n v="0.86099999999999999"/>
    <n v="0.91300000000000003"/>
    <n v="0.86499999999999999"/>
    <n v="0.92"/>
    <n v="0.86699999999999999"/>
    <n v="0.94"/>
  </r>
  <r>
    <x v="0"/>
    <x v="13"/>
    <s v="GESTIÓN"/>
    <s v="AVANCE DEL DOCUMENTO TÉCNICO PARA LA FORMULACIÓN DE POLÍTICA DE IVC EN EL DISTRITO CAPITAL"/>
    <s v="ND"/>
    <s v="ND"/>
    <n v="0.3"/>
    <n v="0.3"/>
    <n v="0.6"/>
    <n v="0.6"/>
    <n v="1"/>
    <n v="1"/>
  </r>
  <r>
    <x v="1"/>
    <x v="13"/>
    <s v="GESTIÓN"/>
    <s v="AVANCE EN EL FORTALECMIENTO DE UN CANAL  DE COMUNICACIÓN QUE OPTIMICE LA ATENCIÓN A LA CIUDADANÍA"/>
    <s v="ND"/>
    <s v="ND"/>
    <n v="1"/>
    <n v="1"/>
    <s v="CUMPLIDO"/>
    <s v="CUMPLIDO"/>
    <s v="CUMPLIDO"/>
    <s v="CUMPLIDO"/>
  </r>
  <r>
    <x v="1"/>
    <x v="13"/>
    <s v="GESTIÓN"/>
    <s v="ESTRATEGIA PARA LA OPTIMIZACIÓN DEL SIPEJ"/>
    <s v="ND"/>
    <s v="CUMPLIDO"/>
    <n v="1"/>
    <s v="CUMPLIDO"/>
    <s v="CUMPLIDO"/>
    <s v="CUMPLIDO"/>
    <s v="CUMPLIDO"/>
    <s v="CUMPLIDO"/>
  </r>
  <r>
    <x v="0"/>
    <x v="13"/>
    <s v="GESTIÓN"/>
    <s v="PORCENTAJE DE PROCESOS ADMINISTRATIVOS SANCIONATORIOS TERMINADOS"/>
    <s v="ND"/>
    <s v="ND"/>
    <n v="0.8"/>
    <n v="0.9"/>
    <n v="0.8"/>
    <n v="0.84"/>
    <n v="0.8"/>
    <n v="0.79759562841530052"/>
  </r>
  <r>
    <x v="0"/>
    <x v="14"/>
    <s v="ACCIÓN"/>
    <s v="423 NÚMERO DE ESTUDIOS JURÍDICOS, REALIZADOS EN TEMAS DE INTERÉS PARA EL DISTRITO CAPITAL"/>
    <n v="2"/>
    <n v="2"/>
    <n v="5"/>
    <n v="5"/>
    <n v="6"/>
    <n v="6"/>
    <n v="6"/>
    <n v="6"/>
  </r>
  <r>
    <x v="0"/>
    <x v="14"/>
    <s v="ACCIÓN"/>
    <s v="425 NÚMERO DE EVENTOS DE ORIENTACIÓN JURÍDICA DESARROLLADOS"/>
    <n v="4"/>
    <n v="4"/>
    <n v="14"/>
    <n v="14"/>
    <n v="10"/>
    <n v="12"/>
    <n v="13"/>
    <n v="13"/>
  </r>
  <r>
    <x v="1"/>
    <x v="14"/>
    <s v="GESTIÓN"/>
    <s v="DOCUMENTO PARA LA CONSTRUCCIÓN DE LA HERRAMIENTA TECNOLÓGICA"/>
    <s v="ND"/>
    <s v="ND"/>
    <n v="1"/>
    <n v="1"/>
    <n v="0"/>
    <s v="CUMPLIDO"/>
    <n v="0"/>
    <s v="CUMPLIDO"/>
  </r>
  <r>
    <x v="0"/>
    <x v="14"/>
    <s v="GESTIÓN"/>
    <s v="PORCENTAJE DE INCORPORACIÓN DE LA NORMATIVIDAD A REGIMEN LEGAL"/>
    <s v="ND"/>
    <s v="ND"/>
    <n v="1"/>
    <n v="1"/>
    <n v="1"/>
    <n v="1"/>
    <n v="1"/>
    <n v="1"/>
  </r>
  <r>
    <x v="0"/>
    <x v="14"/>
    <s v="GESTIÓN"/>
    <s v="LINEAMIENTOS NORMATIVOS EXPEDIDOS Y PUBLICADOS EN REGIMEN LEGAL"/>
    <s v="ND"/>
    <s v="ND"/>
    <n v="8"/>
    <n v="9"/>
    <n v="16"/>
    <n v="17"/>
    <n v="4"/>
    <n v="8"/>
  </r>
  <r>
    <x v="0"/>
    <x v="14"/>
    <s v="ACCIÓN"/>
    <s v="PORCENTAJE DE IMPLEMENTACIÓN DEL MODELO DE GESTIÓN JURÍDICA "/>
    <s v="ND"/>
    <n v="0"/>
    <s v="ND"/>
    <n v="0"/>
    <n v="0.3"/>
    <n v="0.3"/>
    <n v="0.5"/>
    <n v="0.30100000000000005"/>
  </r>
  <r>
    <x v="1"/>
    <x v="15"/>
    <s v="GESTIÓN"/>
    <s v="PORCENTAJE DE AVANCE EN LA ESTRATEGIA ORIENTADA A MEJORAR LAS PRÁCTICAS DE GESTIÓN INSTITUCIONAL"/>
    <s v="ND"/>
    <s v="ND"/>
    <n v="0.3"/>
    <n v="0.3"/>
    <n v="0.7"/>
    <n v="0.7"/>
    <n v="0"/>
    <n v="0"/>
  </r>
  <r>
    <x v="1"/>
    <x v="15"/>
    <s v="GESTIÓN"/>
    <s v="PORCENTAJE DE AVANCE EN EL DISEÑO DE ESTRATEGIAS DE POSICIONAMIENTO PROPUESTAS POR LA OAP DE LA SJD"/>
    <s v="ND"/>
    <s v="ND"/>
    <s v="ND"/>
    <s v="ND"/>
    <n v="1"/>
    <n v="1"/>
    <n v="1"/>
    <n v="0"/>
  </r>
  <r>
    <x v="0"/>
    <x v="15"/>
    <s v="GESTIÓN"/>
    <s v="Número de sesiones realizadas para la fortalecer la gestión del conocimiento."/>
    <s v="ND"/>
    <s v="ND"/>
    <s v="ND"/>
    <s v="ND"/>
    <s v="ND"/>
    <s v="ND"/>
    <n v="6"/>
    <n v="6"/>
  </r>
  <r>
    <x v="0"/>
    <x v="15"/>
    <s v="GESTIÓN"/>
    <s v="Porcentaje de avance en el cumplimiento de la estrategia para mejorar las prácticas de gestión institucional en el Proceso de Planeación y Mejora Continua."/>
    <s v="ND"/>
    <s v="ND"/>
    <s v="ND"/>
    <s v="ND"/>
    <s v="ND"/>
    <s v="ND"/>
    <n v="1"/>
    <n v="1"/>
  </r>
  <r>
    <x v="0"/>
    <x v="15"/>
    <s v="ACCIÓN"/>
    <s v="PORCENTAJE DE IMPLEMENTACIÓN DEL SISTEMA INTEGRADO DE GESTIÓN DE LA SECRETARÍA JURÍDICA"/>
    <n v="0.1"/>
    <n v="0.03"/>
    <n v="0.3"/>
    <n v="0.35"/>
    <n v="0.3"/>
    <n v="0.32"/>
    <n v="0.2"/>
    <n v="0.25"/>
  </r>
  <r>
    <x v="1"/>
    <x v="15"/>
    <s v="GESTIÓN"/>
    <s v="NÚMERO DE INFORMES DE SEGUIMIENTO DE LA GESTIÓN DE LA SJD BAJO LA HERRAMIENTA BSC PRESENTADOS "/>
    <s v="ND"/>
    <s v="ND"/>
    <n v="1"/>
    <n v="1"/>
    <n v="4"/>
    <n v="4"/>
    <s v="CUMPLIDO"/>
    <s v="CUMPLIDO"/>
  </r>
  <r>
    <x v="1"/>
    <x v="15"/>
    <s v="ACCIÓN"/>
    <s v="PORCENTAJE DE CUMPLIMIENTO PARA LA CONSTRUCCIÓN DE LA PLATAFORMA ESTRATÉGICA DE LA SJD"/>
    <n v="1"/>
    <n v="0.5"/>
    <s v="ND"/>
    <n v="0.5"/>
    <s v="CUMPLIDO"/>
    <s v="CUMPLIDO"/>
    <s v="CUMPLIDO"/>
    <s v="CUMPLIDO"/>
  </r>
  <r>
    <x v="0"/>
    <x v="15"/>
    <s v="ACCIÓN"/>
    <s v="PORCENTAJE DE AVANCE EN LA IMPLEMENTACIÓN DE LA ARQUITECTURA EMPRESARIAL EN LA SJD"/>
    <s v="ND"/>
    <s v="ND"/>
    <s v="ND"/>
    <s v="ND"/>
    <n v="0.4"/>
    <n v="0.4"/>
    <n v="0.6"/>
    <n v="0.6"/>
  </r>
  <r>
    <x v="0"/>
    <x v="16"/>
    <s v="GESTIÓN"/>
    <s v="PORCENTAJE DE CUMPLIMIENTO DEL PLAN ANUAL DE AUDITORIA"/>
    <s v="ND"/>
    <s v="ND"/>
    <n v="1"/>
    <n v="1"/>
    <n v="1"/>
    <n v="1"/>
    <n v="1"/>
    <n v="0.89329999999999998"/>
  </r>
  <r>
    <x v="0"/>
    <x v="17"/>
    <s v="ACCIÓN"/>
    <s v="424 NÚMERO DE SISTEMAS DE INFORMACIÓN JURÍDICOS CON DESARROLLO, SOPORTE Y MANTENIMIENTO"/>
    <n v="1"/>
    <n v="0.3"/>
    <n v="1"/>
    <n v="1.7"/>
    <n v="2"/>
    <n v="2"/>
    <n v="2"/>
    <n v="2"/>
  </r>
  <r>
    <x v="1"/>
    <x v="17"/>
    <s v="GESTIÓN"/>
    <s v="AVANCE EN LA ACTUALIZACIÓN DEL SOFTWARE ADMINISTRATIVO Y MISIONAL"/>
    <n v="0"/>
    <n v="0"/>
    <n v="0.35"/>
    <n v="0.35"/>
    <n v="0.65"/>
    <n v="0.65"/>
    <s v="CUMPLIDO"/>
    <n v="0"/>
  </r>
  <r>
    <x v="0"/>
    <x v="17"/>
    <s v="GESTIÓN"/>
    <s v="Porcentaje de satisfacción en la prestación del servicio TIC"/>
    <s v="ND"/>
    <s v="ND"/>
    <s v="ND"/>
    <s v="ND"/>
    <s v="ND"/>
    <s v="ND"/>
    <n v="0.97"/>
    <n v="0.97"/>
  </r>
  <r>
    <x v="0"/>
    <x v="17"/>
    <s v="GESTIÓN"/>
    <s v="PORCENTAJE DE DISPONIBILIDAD DE LOS SERVICIOS TECNOLÓGICOS DE LA ENTIDAD"/>
    <s v="ND"/>
    <s v="ND"/>
    <s v="ND"/>
    <s v="ND"/>
    <s v="ND"/>
    <s v="ND"/>
    <n v="0.98"/>
    <n v="0.98"/>
  </r>
  <r>
    <x v="0"/>
    <x v="17"/>
    <s v="ACCIÓN"/>
    <s v="Porcentaje de avance en la implementación de la Política de Seguridad Digital en la Entidad."/>
    <s v="ND"/>
    <s v="ND"/>
    <s v="ND"/>
    <s v="ND"/>
    <s v="ND"/>
    <s v="ND"/>
    <n v="1"/>
    <n v="0.75"/>
  </r>
  <r>
    <x v="0"/>
    <x v="17"/>
    <s v="GESTIÓN"/>
    <s v="PORCENTAJE DE AVANCE E LA IMPLEMENTACIÓN DE LA POLÍTICA DE GOBIERNO DIGITAL EN LA SJD"/>
    <s v="ND"/>
    <s v="ND"/>
    <s v="ND"/>
    <s v="ND"/>
    <s v="ND"/>
    <s v="ND"/>
    <n v="1"/>
    <n v="0.7"/>
  </r>
  <r>
    <x v="1"/>
    <x v="17"/>
    <s v="ACCIÓN"/>
    <s v="AVANCE EN EL  IMPLEMENTACIÓN  DE LA INFRAESTRUCTURA TECNOLÓGICA QUE SOPORTA LOS SISTEMAS DE INFORMACIÓN JURÍDICOS"/>
    <n v="0.03"/>
    <n v="0.01"/>
    <n v="0.17"/>
    <n v="0.14000000000000001"/>
    <n v="0.3"/>
    <n v="0.25"/>
    <n v="0.4"/>
    <n v="0.27"/>
  </r>
  <r>
    <x v="0"/>
    <x v="14"/>
    <s v="GESTIÓN"/>
    <s v="EJECUCIÓN DEL PROYECTO DE INVERSIÓN CON CÓDIGO 7501"/>
    <s v="ND"/>
    <s v="ND"/>
    <n v="0.95"/>
    <n v="0.98"/>
    <n v="0.95"/>
    <n v="0.97"/>
    <n v="0.95"/>
    <n v="1"/>
  </r>
  <r>
    <x v="0"/>
    <x v="14"/>
    <s v="ACCIÓN"/>
    <s v="PERCEPCIÓN FAVORABLE DE LA COORDINACIÓN JURÍDICA DISTRITAL SUPERIOR AL 88%"/>
    <n v="0.88"/>
    <n v="0.9"/>
    <n v="0.88"/>
    <n v="0.94569999999999999"/>
    <n v="0.88"/>
    <n v="0.88"/>
    <n v="0.88"/>
    <n v="0.97499999999999998"/>
  </r>
  <r>
    <x v="0"/>
    <x v="14"/>
    <s v="GESTIÓN"/>
    <s v="REQUERIMIENTOS JURÍDICOS GESTIONADOS EN LOS TIEMPOS ESTABLECIDOS"/>
    <s v="ND"/>
    <s v="ND"/>
    <n v="1"/>
    <n v="1"/>
    <n v="1"/>
    <n v="1"/>
    <n v="1"/>
    <n v="1"/>
  </r>
  <r>
    <x v="0"/>
    <x v="18"/>
    <s v="GESTIÓN"/>
    <s v="PORCENTAJE DE AVANCE EN LA CONSTRUCCIÓN DEL PLAN ESTRATEGICO DEL TALENTO HUMANO"/>
    <s v="ND"/>
    <s v="ND"/>
    <s v="ND"/>
    <s v="ND"/>
    <s v="ND"/>
    <s v="ND"/>
    <n v="1"/>
    <n v="0.25"/>
  </r>
</pivotCacheRecords>
</file>

<file path=xl/pivotCache/pivotCacheRecords4.xml><?xml version="1.0" encoding="utf-8"?>
<pivotCacheRecords xmlns="http://schemas.openxmlformats.org/spreadsheetml/2006/main" xmlns:r="http://schemas.openxmlformats.org/officeDocument/2006/relationships" count="65">
  <r>
    <x v="0"/>
    <s v="SJD -GC01"/>
    <s v="ESTRATÉGICO"/>
    <s v="GESTIÓN"/>
    <x v="0"/>
    <s v="Hacer seguimiento a plan de comunicaciones de la Secretaría Jurídica Distrital"/>
    <x v="0"/>
    <x v="0"/>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1"/>
    <n v="1"/>
    <m/>
    <n v="0.25"/>
    <n v="0.18"/>
    <n v="0.31"/>
    <n v="0.26"/>
    <n v="0.25"/>
    <n v="0.18"/>
    <n v="0.31"/>
    <n v="0.26"/>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s v="META: Cumplir un (1) plan de comunicaciones de la Secretaría Jurídica Distrital. Actividades:_x000a_a.   Difundir, a través de nuestro boletín interno notas y noticias de interés para nuestros funcionarios sobre acontecimientos internos de la entidad y externos de otras entidades y de Bogotá._x000a_Durante el trimestre se difundieron y divulgaron los temas pertinentes y de interés para los funcionarios y contratistas de la entidad, de manera oportuna._x000a_b.    Alimentar la página web y la intranet de la entidad con información de valor para nuestras partes interesadas._x000a_ _x000a_Se realizaron las siguientes publicaciones:_x000a_ABRIL_x000a_·         POLÍTICA E INFORMÁTICA JURÍDICA:_x000a_ 1.   Banner en página web e intranet sobre los cursos virtuales para abogados._x000a_ _x000a_·         CONTROL INTERNO:_x000a_ 1.   Informe seguimiento plan anual de adquisiciones._x000a_2.   Informe multas y sanciones._x000a_3.   Seguimiento Variaciones Trimestrales Res. 706_x000a__x000a_MAYO_x000a_·         DEFENSA JUDICIAL:_x000a_ 1.   Decreto sobre el barrio María Paz._x000a_ _x000a_·         INSPECCIÓN, VIGILANCIA Y CONTROL DE PERSONAS JURÍDICAS SIN ÁNIMO DE LUCRO:_x000a_ 1.   App SuperCADE._x000a_ _x000a_·         CONTROL INTERNO:_x000a_ 1.   Seguimiento Convenio 095 a marzo de 2019._x000a_2.   Seguimiento ley de transparencia._x000a_3.   Seguimiento SECOP II._x000a_4.   Auditoria código 05 - PAD 2019._x000a_5.   Auditoria código 37 - PAD 2018._x000a_6.   Auditoria código 36 - PAD 2018._x000a_7.   Auditoria Interna Talento Humano._x000a_8.   Informe de austeridad._x000a_9.   Seguimiento Metas Plan de Desarrollo._x000a_10.  Informe Multas y Sanciones mes de Abril-2019._x000a_11.  Seguimiento al Manual de Seguridad de la Información vigencia 2019._x000a_12.  Seguimiento al Mapa de Riesgos de corrupción._x000a_13.  Informe auditoria documental._x000a_14.  Informe auditoria administrativa._x000a_15.  Informe PAAC 1° cuatrimestre 2019._x000a_16.  Informe Austeridad periodo Enero-Marzo-2019._x000a_ ·         Banner sobre la conmemoración distrital y en la Jurídica del día de la familia (15 de mayo)._x000a_ _x000a_JUNIO_x000a_·         GESTIÓN CORPORATIVA:_x000a_ 1.   Banner intranet sobre Gestión contractual – Estudios y documentos previos y supervisión de contratos._x000a_2.   Carta del trato digno – Documento y banner en web e intranet._x000a_3.   Banner en página web e intranet sobre transparencia._x000a_ _x000a_·         CONTROL INTERNO:_x000a_ 1.   Directiva ITA._x000a_2.   Seguimiento al Plan Institucional de Archivo._x000a_3.   Matriz de Seguimiento._x000a_4.   Seguimiento multas y sanciones._x000a_5.   Informe Auditoria Calidad - Gestión Contractual._x000a_6.   Informe Auditoria de Calidad - Gestión Financiera._x000a_7.   Informe Auditoria de Calidad – Notificaciones._x000a_8.   Informe Auditoria de Calidad - Contro Interno Disciplinario._x000a_9.   Informe Auditoria de Calidad TIC._x000a_10.  Informe Auditoria de Calidad - Planeación y Mejora Continua._x000a_11.  Informe de Auditoria de Calidad Atención a la Ciudadanía._x000a_12.  Informe Auditoria de Calidad – Comunicaciones._x000a_13.  Informe Auditoria Interna - Defensa Judicial._x000a_14.  Informe Auditoria Interna – ESAL._x000a_ _x000a_ _x000a_c .       Asesorar a las áreas en el desarrollo logístico de eventos._x000a_Se brindó apoyo en los siguientes eventos:_x000a_1.   Orientación a los servidores públicos del IDU sobre la responsabilidad disciplinaria en las redes sociales._x000a_2.   Segunda sesión del Comité Jurídico Distrital._x000a_3.   Jornadas de actualización en el Código General Disciplinario relacionadas con el procedimiento disciplinario unificado._x000a_4.   Jornada de orientación a servidores públicos de la Secretaría de Seguridad sobre las modificaciones sustanciales de la ley 1952 de 2019._x000a_5.   Orientación sobre el tema de supervisión de contratos._x000a_6.   Jornada de orientación sobre responsabilidad Disciplinaria._x000a_7.   Actualización en derecho disciplinario._x000a_8.   Vigencias normativas de la ley 1952 de 2019._x000a_9.   Comité Jurídico Distrital donde se presentan logros de historia clínica unificada a cargo de la Secretaría de Salud._x000a_10.  Participación de la Secretaría Jurídica, Dalila Hernández en el evento EMBDATA2019._x000a_11.  Segunda jornada de orientación jurídica sobre el tema “Garantías en el Contrato Estatal”._x000a_12.  Comité Distrital de Inspección, Vigilancia y Control de Entidades sin Ánimo de Lucro._x000a__x000a_d. Gestionar entrevistas con los medios masivos de comunicación locales y nacionales y programar y atender ruedas de prensa._x000a__x000a_Durante el trimestre se ha dado cubrimiento a los temas de alto impacto para la entidad y el Distrito._x000a_"/>
    <s v="&quot;1.        Promover la articulación entre dependencias y apoyar el fortalecimiento de la excelencia como factor clave en la cultura organizacional._x000a__x000a_2.        Apoyar y acompañar al área de Política e Informática con las necesidades de comunicación para el Seminario Internación de Gestión Jurídica._x000a__x000a_3.        Producir contenidos y revisar los mismos con el fin de distribuirlos a los medios de comunicación nacionales y locales. _x000a_   _x000a__x000a_4.        Promover la celebración del aniversario de la Secretaría Jurídica Distrital y apoyar al área Corporativa con la planificación de actividades para este fin._x000a__x000a_•        Se socializó a través del boletín interno una campaña de expectativa que le recordara a los funcionarios y colaboradores de la SJD sobre el aniversario de la entidad._x000a_•        El 5 de agosto se celebró el aniversario de la entidad y se acompañó a Corporativa en la entrega de unos obsequios para los funcionarios._x000a_•        Se socializó con las demás entidades del Distrito la fecha de nuestro aniversario para que ellos lo socializaran en sus entidades._x000a_•        Se publicó una pieza comunicacional a través de la cuenta oficial de Twitter de la SJD, en conmemoración del tercer año de la entidad.&quot;_x000a_Impactos: &quot;1.        Promover la articulación entre dependencias y apoyar el fortalecimiento de la excelencia como factor clave en la cultura organizacional._x000a__x000a_•        Después de hacer un diagnóstico con las diferentes dependencias de la entidad para identificar sus necesidades de comunicaciones, se procede a implementar las diferentes estrategias comunicativas para promover la articulación. Es así como Comunicaciones se encarga de gestionar la promoción y divulgación de los logros y actividades realizadas por cada área de la SJD._x000a_•        Adicionalmente, se invita a directivos y colaboradores de cada dependencia a trabajar en actividades como el día de la movilidad sostenible, el reto de alta velocidad, día de limpieza en Bogotá, charlas y capacitaciones que nos integren como Secretaría._x000a__x000a_2.        Apoyar y acompañar al área de Política e Informática con las necesidades de comunicación para el Seminario Internación de Gestión Jurídica._x000a__x000a_•        Se acompañó a la dependencia durante la realización de la campaña de comunicación, el desarrollo de la jornada y el posterior agradecimiento a quienes asistieron._x000a_•        Se elaboraron piezas comunicativas para los diferentes canales de comunicación de la entidad._x000a_•        Se hizo lanzamiento de campaña de expectativa a través de la cuenta oficial de twitter de la entidad._x000a_•        Se hizo cubrimiento en vivo para Twitter, del evento._x000a_•        Se hizo el mismo acompañamiento con el área de Inspección, vigilancia y control de personas jurídicas sin ánimo de lucro._x000a__x000a_3.        Producir contenidos y revisar los mismos con el fin de distribuirlos a los medios de comunicación nacionales y locales. _x000a__x000a_4.        Promover la celebración del aniversario de la Secretaría Jurídica Distrital y apoyar al área Corporativa con la planificación de actividades para este fin._x000a__x000a_•        Se socializó a través del boletín interno una campaña de expectativa que le recordara a los funcionarios y colaboradores de la SJD sobre el aniversario de la entidad._x000a_•        El 5 de agosto se celebró el aniversario de la entidad y se acompañó a Corporativa en la entrega de unos obsequios para los funcionarios._x000a_•        Se socializó con las demás entidades del Distrito la fecha de nuestro aniversario para que ellos lo socializaran en sus entidades._x000a_•        Se publicó una pieza comunicacional a través de la cuenta oficial de Twitter de la SJD, en conmemoración del tercer año de la entidad.&quot;_x000a_Beneficiarios: Funcionarios, servidores y contratistas de la Secretaría Jurídica Distrital, de las demás entidades del Distrito y ciudadanía en general._x000a_"/>
    <s v="&quot;1.         Apoyar la generación de acciones estratégicas en redes sociales que permitan informar a la opinión pública sobre las actividades de la Secretaría Jurídica Distrital._x000a__x000a_Durante el periodo octubre – diciembre de 2019 se realizaron publicaciones sobre los siguientes temas:_x000a__x000a_* Metro. (Por la importante y constante participación de la Secretaría Jurídica en las mesas de trabajo y en la toma de decisiones importantes)._x000a_* Presentación de nuestro nuevo sistema integrado de información jurídica, LegalBog._x000a_* Noticia para el Nuevo Siglo sobre los procesos judiciales de la entidad y el ahorro que representa para la ciudad la buena gestión de la Secretaría._x000a_* III jornada de actualización en derecho disciplinario._x000a_* Se le informó a la ciudadanía y el público en general, el link a través del cual pueden consultar el Plan anticorrupción y de atención al ciudadano de la entidad._x000a_* Invitamos a la ciudadanía y al público en general a conocer nuestro portafolio de productos y servicios._x000a_* Jornada de orientación en responsabilidad disciplinaria, “acoso laboral”._x000a_* Jornada de orientación sobre tratamiento tributario de las ESAL._x000a_* Plenaria Jurídica de Entidades y Organismos Distritales._x000a_ _x000a__x000a_2.        Apoyar la divugación en medios masivos de comunicación de actos realizados por la Secretaría Jurídica Distrital, logros de la vigencia, triunfos jurídicos y judiciales  y demás actividades diarias que benefician a la ciudad._x000a__x000a_Se realizaron las siguientes publicacione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_x000a_3.       Socializar con los funcionarios de la SJD, las demás entidades, la opinión pública y los medios masivos de comunicación, las activiades, logros y metas alcanzadas por la entidad durante la vigencia 2019._x000a_Según las necesidades de comunicación, apoyar al área de Corporativa con la actividad destinada para fin de año y cierre de gestión._x000a__x000a_Se socializaron los siguientes tema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 Durante el evento de cierre de año, desde comunicaciones se apoyó con la difusión de la información, la invitación a funcionarios de la entidad, apoyo en logística el día del evento, y posterior envío de la encuesta de satisfacción del mismo. Además, se apoyó con elaboración de la pieza comunicacional para el cierre de gestión que se realizó con los contratistas._x000a__x000a_1.         Apoyar la generación de acciones estratégicas en redes sociales que permitan informar a la opinión pública sobre las actividades de la Secretaría Jurídica Distrital._x000a__x000a_Durante el periodo octubre – diciembre de 2019 se realizaron publicaciones sobre los siguientes temas:_x000a__x000a_* Metro. (Por la importante y constante participación de la Secretaría Jurídica en las mesas de trabajo y en la toma de decisiones importantes)._x000a_* Presentación de nuestro nuevo sistema integrado de información jurídica, LegalBog._x000a_* Noticia para el Nuevo Siglo sobre los procesos judiciales de la entidad y el ahorro que representa para la ciudad la buena gestión de la Secretaría._x000a_* III jornada de actualización en derecho disciplinario._x000a_* Se le informó a la ciudadanía y el público en general, el link a través del cual pueden consultar el Plan anticorrupción y de atención al ciudadano de la entidad._x000a_* Invitamos a la ciudadanía y al público en general a conocer nuestro portafolio de productos y servicios._x000a_* Jornada de orientación en responsabilidad disciplinaria, “acoso laboral”._x000a_* Jornada de orientación sobre tratamiento tributario de las ESAL._x000a_* Plenaria Jurídica de Entidades y Organismos Distritales._x000a_ _x000a__x000a_2.        Apoyar la divugación en medios masivos de comunicación de actos realizados por la Secretaría Jurídica Distrital, logros de la vigencia, triunfos jurídicos y judiciales  y demás actividades diarias que benefician a la ciudad._x000a__x000a_Se realizaron las siguientes publicacione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_x000a_3.       Socializar con los funcionarios de la SJD, las demás entidades, la opinión pública y los medios masivos de comunicación, las activiades, logros y metas alcanzadas por la entidad durante la vigencia 2019._x000a_Según las necesidades de comunicación, apoyar al área de Corporativa con la actividad destinada para fin de año y cierre de gestión._x000a__x000a_Se socializaron los siguientes tema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 Durante el evento de cierre de año, desde comunicaciones se apoyó con la difusión de la información, la invitación a funcionarios de la entidad, apoyo en logística el día del evento, y posterior envío de la encuesta de satisfacción del mismo. Además, se apoyó con elaboración de la pieza comunicacional para el cierre de gestión que se realizó con los contratistas._x000a__x000a_"/>
    <s v="3-2019-2565"/>
    <m/>
    <m/>
    <m/>
    <m/>
    <m/>
    <m/>
    <m/>
    <m/>
    <s v="GESTIÓN"/>
    <s v="ACTIVO"/>
  </r>
  <r>
    <x v="1"/>
    <m/>
    <s v="OPERATIVO"/>
    <s v="GESTIÓN"/>
    <x v="1"/>
    <m/>
    <x v="1"/>
    <x v="1"/>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s v="FINALIZADO"/>
    <s v="FINALIZADO"/>
    <s v="ND"/>
    <n v="1"/>
    <n v="1"/>
    <s v="FINALIZADO"/>
    <s v="FINALIZADO"/>
    <m/>
    <m/>
    <m/>
    <m/>
    <m/>
    <m/>
    <m/>
    <m/>
    <s v="FINALIZADO"/>
    <s v="FINALIZADO"/>
    <s v="FINALIZADO"/>
    <s v="FINALIZADO"/>
    <m/>
    <m/>
    <m/>
    <m/>
    <s v="SE ARMONIZA CON NUEVO INDICADOR"/>
    <m/>
    <m/>
    <m/>
    <n v="1"/>
    <s v="GESTIÓN"/>
    <s v="INACTIVO"/>
  </r>
  <r>
    <x v="1"/>
    <s v="DGC -AC01"/>
    <s v="OPERATIVO"/>
    <s v="GESTIÓN"/>
    <x v="2"/>
    <s v="Controlar los tiempos para la asignación o traslado de requerimientos"/>
    <x v="1"/>
    <x v="1"/>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n v="1.04"/>
    <n v="1.04"/>
    <s v="ND"/>
    <s v="ND"/>
    <s v="ND"/>
    <n v="1"/>
    <m/>
    <n v="1.04"/>
    <n v="1.04"/>
    <n v="1.04"/>
    <n v="1.04"/>
    <n v="1"/>
    <n v="1"/>
    <n v="1.02"/>
    <n v="1"/>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s v="El valor presentado corresponde a el numero promedio de días para la asignación o traslado de requerimientos a otras entidades y/o asignadas a las dependencias de la Secretaria Jurídica, en termino menor a un (1) día, de acuerdo a lo reportado en el periodo en la base de datos de PQRS del sistema Distrital de Quejas y Soluciones Bogotá Te Escucha. impacto Respuesta con oportunidad al ciudadano de acuerdo a los tiempos de traslado o asignación de acuerdo a lo parametrizado en el Sistema Distrital de quejas y soluciones Bogotá Te Escucha. población beneficiada Servidores de la Secretaría Jurídica y Ciudadanía"/>
    <s v="&quot;DIRECCIÓN DE GESTIÓN CORPORATIVA _x000a_ESTADO DE AVANCE PROCESO DE ATENCIÓN  A LA CIUDADANÍA _x000a__x000a_Los avances del proceso de atención a la ciudadanía a cargo de la Dirección de Gestión Corporativa, se mencionan en los términos de implementación de lo establecido en la Política Pública Distrital de Servicio a la Ciudadanía, adoptada mediante Decreto Distrital 197 de 2014._x000a__x000a_Dicha Política Tiene como objetivo garantizar el derecho de la ciudadanía a una vida digna, aportar en la superación de las necesidades sociales, la discriminación y la segregación como factores esenciales de la pobreza y desarrollar atributos del servicio como: recibir de las entidades públicas distritales un servicio digno, efectivo, de calidad, oportuno, cálido y confiable, bajo los principios de transparencia, prevención y lucha contra la corrupción, que permita satisfacer sus necesidades y mejorar la calidad de vida._x000a__x000a_Para ello se presenta el avance de las actividades frente a cada una de las líneas, resaltando que para la presente vigencia, se armonizaron las acciones de dicha Política, con lo que señaló el Modelo de Integración de Planeación y Gestión –MIPG-,  el Índice de Transparencia de Bogotá, en el documento denominado Plan Anticorrupción y de Atención al Ciudadano. _x000a__x000a_1.        Líneas estratégicas de la Política Pública de Servicio a la Ciudadanía _x000a__x000a_1.1.        Alinear la PPDSC con instrumentos de planeación de la Entidad_x000a_La Secretaría Jurídica Distrital ha venido alineando progresivamente la PPDSC, a través del fortalecimiento de los sistemas de información jurídicos, la implementación del programa de gestión documental sostenible y para esta vigencia, consolidó tales acciones en el Plan Anticorrupción y de Atención al Ciudadano._x000a_ _x000a_1.2.        Mantener el estándar de servicio de la Administración Distrital_x000a_1.3.        Implementar sistemas de asignación de turnos en todos los puntos de atención al ciudadano_x000a_A partir del 1° de agosto de 2018, la Secretaría Jurídica, cuenta con un punto de atención a la ciudadanía en el SUPERCADE CAD,  que cumple con los requisitos de accesibilidad  y calidad para la prestación de los trámites y servicios de la entidad. Así mismo, hace parte de la Guía de Trámites del Distrito y de la Línea 195._x000a__x000a_Actualizó sus procesos y procedimientos e incluyó en los mismos, lo establecido en el Manual de Servicio a la Ciudadanía, expedido por la Secretaría General y ajustó su Carta de Trato Digno con los derechos y deberes ciudadanos, que definió dicho Manual. _x000a__x000a_1.4.        Participar en las jornadas de cualificación en servicio a la ciudadanía, programadas por la Secretaría General de la Alcaldía Mayor de Bogotá_x000a_A partir de 2018, se ha participado activamente en las jornadas de cualificación en servicio a la ciudadanía. En 2018, certificó en competencias laborales Norma Sena &quot;&quot;Atender clientes de acuerdo con procedimiento y normativa&quot;&quot; a 16 servidores y para 2019, tiene proyectado certificar 18 servidores._x000a__x000a_Durante el primer semestre de 2019, la Secretaría Jurídica Distrital, participó en las jornadas de cualificación durante los meses de marzo a mayo, con 17 servidores públicos de la Dirección de Inspección, Vigilancia y Control de Personas Jurídicas sin Ánimo de Lucro y 4 funcionarios de la Empresa de Servicios Postales 472, quienes atienden a la ciudadanía a través de la ventanilla de radicación de correspondencia._x000a__x000a_1.5.        Mejorar la calidad de las respuestas en el sistema “Bogotá Te Escucha_x000a__x000a_Se fortaleció el tema de las capacitaciones en el Plan Institucional de Capacitación y se establecieron los siguientes conceptos: _x000a_•        Desarrollo de habilidades de comunicación oral y escrita, redacción, presentación de informes y argumentación jurídica_x000a_•        Redacción y ortografía, técnicas para hablar en público_x000a_•        Atención al ciudadano e integridad: Conceptos de servicio_x000a__x000a_1.6.        Mejorar la atención de los canales de servicio a la ciudadanía_x000a_El cumplimiento de este objetivo se encuentra articulado al Plan Institucional de Capacitación, no obstante, como complemento y compromiso con la Política para esta vigencia, se suscribió el contrato interadministrativo No. 104-2019 con el Instituto Nacional de Sordos INSOR, con el objeto de generar acciones de accesibidad incluyentes en los diferentes canales de atención de la Secretaría Jurídica a la ciudadanía con discapacidad auditiva, los productos contratados, incluyen gif´s para la página web, un video institucional con interprete en lenguaje de señas y un taller en esa misma lengua para los servidores públicos que prestar la atención de cara a la ciudadanía. _x000a__x000a_2.        Líneas transversales de la Política Pública de Servicio a la Ciudadanía _x000a__x000a_2.1.        Caracterizar los ciudadanos y grupos de valor qe requieren los servicios de la Secretaría Jurídica_x000a_Esta actividad fue incluida en el Plan Anticorrupción y de Atención al Ciudadano. Durante el primer semestre de 2019,  se realizaron las reuniones de inducción con el asesor del Programa Nacional de Servicio al Ciudadano del Departamento Nacional de Planeación y se definió el objetivo del grupo de valor de ciudadanos objeto de caracterización, al finalizar esta vigencia, la Secretaría Jurídica, contará con un grupo de ciudadanos caracterizado._x000a__x000a_2.2.        Mantener la articulación de los sistemas propios de correspondencia de la Secretaría Jurídica con el Sistema Distrital de Quejas y Soluciones &quot;&quot;Bogotá, Te Escucha&quot;&quot;_x000a_A partir de septiembre de 2017, el sistema Bogotá Te Escucha y el sistema propio de correspondencia SIGA, se encuentran articulados, la Dirección de Gestión Corporativa hace seguimiento constante a la articulación de los Sistemas &quot;&quot;Bogotá, Te Escucha&quot;&quot; y SIGA para mantener el web service conectado._x000a__x000a_El pasado mes de agosto, esta Entidad recibió, a través del Equipo de Lenguaje Común de Intercambio de Información del Ministerio de Tecnologías de la Información y las Comunicaciones, la notificación de cumplimiento nivel 3, la cual certifica que la articulación “SDQS-SIGA” cumple con los requisitos del máximo nivel del dominio semántico del marco de interoperabilidad. _x000a__x000a_2.3.        Participar en la Medición del Índice de Servicio al Ciudadano de la Veeduría Distrital_x000a_La Secretaría Jurídica participó en el proceso de medición del servicio al ciudadano que realiza la Veeduría Distrital, remitió la información requerida y los resultados de tal medición, se conocerán en el mes de octubre próximo. _x000a__x000a_3.        Avances normas aplicables al Proceso de Atención a la Ciudadanía _x000a__x000a_3.1.        Decreto 371 de 2010_x000a_Por el cual se establecen lineamientos para preservar y fortalecer la transparencia y para la prevención de la corrupción en las Entidades y Organismos del Distrito Capital_x000a__x000a_Para 2018,  se creó el nodo de gestión jurídica liderado por la Secretaría Jurídica Distrital que refleja el posicionamiento de la Entidad. Desde allí se atiene lo establecido en este Decreto y se participa en las actividades que señale la plenaria del ente de control Distrital, en torno a procesos de contratación en el Distrito Capital y procesos de atención de peticiones, quejas, reclamos y sugerencias de la ciudadanía.  Es así como, para el año 2018, la Secretaría Jurídica, contribuyó a la elaboración de los documentos: Guía Ciudadana para la Gestión de las PQRS, Guía Metodológica para el Manejo de PQRS; Estructura General del Distrito Capital; Guía básica para registro de peticionario; Afiche manejo de peticiones en redes._x000a__x000a_Para esta vigencia, en reunión de la Plenaria del 29 de enero de 2019, con la Veeduría Distrital, se establecieron los compromisos de las entidades que hacen parte de la Red Plenaria a través de los nodos intersectoriales. En dicha reunión se difundió la propuesta de trabajo de éstos últimos, así: Comunicaciones y Lenguaje Claro, Formación y Capacitación y Articulación PQRS y Ciudadanía. La Secretaría Jurídica, participa en los dos primeros, asiste a las reuniones e inducciones de acuerdo con el cronograma propuesto en la reunión de la plenaria. Los resultados del trabajo realizado durante la vigencia, son validados por las entidades cabeza de sector y posteriormente, socializados y divulgados a través de la página web.  A la fecha se han asistido a 7 reuniones de Comunicaciones y Lenguaje Claro y 4 de Formación y Capacitación (Portafolio de servicios, uso del SDQS, Respuestas Virtuales).  _x000a__x000a_3.2.        Decreto 392  de 2015_x000a_Por medio del cual se reglamenta la figura del Defensor de la Ciudadanía en las entidades y organismos del Distrito Capital_x000a__x000a_Mediante Resolución No. 191 de fecha 13 de diciembre de 2017, se delegaron las funciones de defensor de la ciudadanía en la Secretaría Jurídica Distrital, en el director (a) de Gestión Corporativa y se reglamentó la figura del Defensor de la Ciudadanía en la Entidad, cuya aplicabilidad se encuentra a la fecha en un 95,4%, de acuerdo con lo reportado a la Veeduría Distrital en 2018. _x000a__x000a_3.3.        Ley 1474 de 2011_x000a_Por la cual se dictan normas orientadas a fortalecer los mecanismos de prevención, investigación y sanción de actos de corrupción y la efectividad del control de la gestión pública._x000a__x000a_De acuerdo con el Art. 73, de la Ley 1474 de 2011, la Dirección de Gestión Corporativa participó activamente en la formulación del Plan Anticorrupción y de Atención al Ciudadano, estableciendo actividades para desarrollar durante la presente vigencia en los componentes de Atención al Ciudadano y Transparencia, articuladas con la Política Pública Distrital de Servicio a la Ciudadanía y MIPG. _x000a_3.4.        Ley 1712 de 2014_x000a_Por medio de la cual se crea la Ley de Transparencia y del Derecho de Acceso a la Información Pública Nacional y se dictan otras disposiciones_x000a__x000a_Dentro del Plan Anticorrupción y de Atención al Ciudadano, el componente No. 6 se encuentra dedicado a Transparencia.  El avance de las actividades planteadas para esta vigencia, es  objeto de de revisión por parte de la Oficina de Control Interno. Respecto al cumplimiento por categorías de la Ley de Transparencia, se obtuvo, al 31 de diciembre de 2018, un porcentaje de cumplimiento del 77% y para el tercer trimestre de 2019, el porcentaje de cumplimiento, había alcanzado el 97%._x000a__x000a__x000a_Se realiza revisión de días de asignación y/o traslado de las PQRS recibidas en la entidad, durante los meses junio, julio y agosto de 2019  _x000a_&quot;_x000a_Impactos: PQRS asignadas y/o trasladadas en términos, de manera oportuna _x000a_beneficarios: Servidores de la Secretaría Jurídica Distrital_x000a_"/>
    <s v="PQRS recibidas durante los meses de octubre y noviembre, asignadas y trasladadas en el mismo día de recibo o al día siguiente hábil, cuando es festivo; en todo caso no supera la meta de 1 día. Se proyecta el mismo comportamiento para el mes de diciembre de 2019, quedando pendiente la evidencia de la base de datos de peticiones de este mes.  (para ampliar la información ver documento word en la carpeta de evidencias)_x000a_La ciudadania en general se vera beneficiada dado que las PQRS tramitadas se responderan en oportunidad_x000a_Como población beneficadad se stabelcen los Servidores de la Secretaría Jurídica y Ciudadanía_x000a_"/>
    <s v="3-2019-2689 "/>
    <s v="3-2019-5159"/>
    <m/>
    <m/>
    <s v="Indicador creado en abril de 2019"/>
    <m/>
    <m/>
    <m/>
    <m/>
    <s v="GESTIÓN"/>
    <s v="ACTIVO"/>
  </r>
  <r>
    <x v="1"/>
    <s v="DGC-GF01"/>
    <s v="TÁCTICO"/>
    <s v="GESTIÓN"/>
    <x v="3"/>
    <s v="Monitorear el comportamiento de la ejecución contractual y presupuestal del rubro de funcionamiento"/>
    <x v="1"/>
    <x v="2"/>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77"/>
    <n v="0.82"/>
    <n v="0.87"/>
    <n v="0.9"/>
    <s v="ND"/>
    <n v="0.76890000000000003"/>
    <n v="0.87939999999999996"/>
    <n v="0.85270000000000001"/>
    <m/>
    <n v="0.3"/>
    <n v="0.35"/>
    <n v="0.55000000000000004"/>
    <n v="0.87"/>
    <n v="0.2165"/>
    <n v="0.45040000000000002"/>
    <n v="0.62219999999999998"/>
    <n v="0.85270000000000001"/>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s v="En el segundo trimestre se ejecutaron $9.653.220.309 correspondientes al 45.04%, de los cuales Gastos de Personal, ejecuto $ 7.053,2 millones que corresponden al 39.98%, Adquisición de Bienes y Servicios, ejecuto $2.599,8 millones que corresponde al 68.59% y Gastos Diversos ejecuto $165 mil pesos que corresponde al 33% Impacto La ejecución del segundo trimestre supero la programación en 10 puntos, lo que denota que los procesos de contratación se han dinamizado en cumplimiento de los objetivos de la entidad. Población beneficiada Servidores de la Secretaría Jurídica"/>
    <s v="&quot;En el periodo de enero a septiembre 30 de 2019, se han expedido 213 CDP, 183 CRP, 673 órdenes de pago de vigencia y 38 órdenes de pago de reservas, se han adelantado 17 procesos de selección para la contratación de bienes y servicios, en cuanto la elaboración de los estudios de sector, estudio de mercado, evaluaciones económicas, verificaciones financieras, respuesta a observaciones en las diferentes etapas del proceso. _x000a_Se realizaron los registros económicos de la entidad, reportados por las diferentes áreas con el fin de elaborar los Estados Financieros mensuales y se presentaron en las fechas establecidas, al igual que la información trimestral presentada a la Dirección Distrital de Contabilidad en cumplimiento a la Circular 02 de agosto de 2018, mediante el aplicativo Bogotá Consolida. _x000a_En cumplimiento de la Resolución 73 de 2018 de la SDH, se reportó la información correspondiente al manejo bancario realizado por la Caja Menor de la entidad. _x000a_Se reportó la información exógena ( Retención en la fuente), de forma mensual a la Tesorería Distrital._x000a_Se atendieron los requerimientos de la Contraloría de Bogotá, al igual que la auditoria de control interno, cerrando los planes de mejoramiento y las acciones de mejora, en los procedimientos de presupuesto. _x000a_Se adelantaron todas las actividades para la elaboración del Anteproyecto de presupuesto 2020 y se realizaron las programaciones y re programaciones de PAC, como también las modificaciones al mismo y los traslados presupuestales que requiere la entidad para su normal funcionamiento._x000a__x000a_La ejecución en el primer trimestre se presenta 8,35 puntos por debajo del programado para el trimestre, sin embargo ya para el segundo trimestre se ubica 10,04 puntos por encima del programado y en el tercer trimestre también presenta una ejecución superior a la programada, ubicando los gastos de funcionamiento en $13.334,2 millones, de los cuales $10.438,9 millones corresponden a gastos de personal y $2.776,9 millones corresponden a la Adquisición de Bienes y Servicios.&quot;_x000a_Impactos: Al cierre del trimestre se ha ejecutado de forma normal, atendiendo todos los compromisos que se han generado en el periodo , tale como gastos de personal, la adquisición de bienes y servicios y los gastos de inversión que han cumplido con la ejecución de todas las metas programadas. Es necesario anotar que dentro de este proceso se encuentra la Ley de Garantías, que afecta los proceso de contratación y por ende la ejecución presupuestal._x000a_Beneficiarios: Servidores de la Secretaría Jurídica Distrital_x000a_"/>
    <s v="&quot;En el periodo octubre - diciembre de 2019 se expidieron 56 Certificados de Disponibilidad Presupuestal, 44 Certificados de Registro Presupuestal, 279 Órdenes de Pago y 8 Relaciones de autorización, se realizó la contratación de la Adquisición de licencias, el licenciamiento de software, el alquiler de impresoras, los exámenes médicos y la organización de archivos. La ejecución presupuestal se proyecta en $33.207.358.860 que equivale al  87% , las reservas presupuestales al cierre de la vigencia se proyectan en el 100% de ejecución. Se presentaron y se cerraron los planes de mejoramiento observados por la Contraloría de Bogotá, se presentaron los estados financieros en las fechas de corte y se publicaron en la página Web. La ejecución del PAC es de $7.373,5 Millones que corresponden 78% del programado._x000a__x000a_Dentro de la ejecución se programaron recursos para atender las necesidades de la entidad tanto en gastos de funcionamiento como de inversión, es así como la ejecución total alcanzó el 87% porcentaje programado, de los cuales el $18.645 millones corresponden a funcionamiento y $14.562 millones corresponden a inversión.&quot;_x000a_"/>
    <s v="3-2019-2689"/>
    <m/>
    <m/>
    <m/>
    <m/>
    <n v="2"/>
    <m/>
    <m/>
    <m/>
    <s v="GESTIÓN"/>
    <s v="ACTIVO"/>
  </r>
  <r>
    <x v="1"/>
    <m/>
    <s v="ESTRATÉGICO"/>
    <s v="GESTIÓN"/>
    <x v="4"/>
    <s v="FINALIZADO"/>
    <x v="0"/>
    <x v="3"/>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n v="0.75"/>
    <s v="FINALIZADO"/>
    <s v="FINALIZADO"/>
    <s v="FINALIZADO"/>
    <s v="FINALIZADO"/>
    <s v="FINALIZADO"/>
    <s v="FINALIZADO"/>
    <s v="FINALIZADO"/>
    <s v="FINALIZADO"/>
    <s v="FINALIZADO"/>
    <s v="FINALIZADO"/>
    <s v="FINALIZADO"/>
    <s v="FINALIZADO"/>
    <s v="FINALIZADO"/>
    <s v="FINALIZADO"/>
    <m/>
    <m/>
    <m/>
    <m/>
    <m/>
    <m/>
    <m/>
    <m/>
    <n v="2"/>
    <s v="GESTIÓN"/>
    <s v="INACTIVO"/>
  </r>
  <r>
    <x v="1"/>
    <m/>
    <s v="TÁCTICO"/>
    <s v="GESTIÓN"/>
    <x v="5"/>
    <s v="FINALIZADO"/>
    <x v="1"/>
    <x v="4"/>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s v="ND"/>
    <n v="0.5"/>
    <s v="FINALIZADO"/>
    <s v="FINALIZADO"/>
    <s v="FINALIZADO"/>
    <s v="FINALIZADO"/>
    <s v="FINALIZADO"/>
    <s v="FINALIZADO"/>
    <s v="FINALIZADO"/>
    <s v="FINALIZADO"/>
    <s v="FINALIZADO"/>
    <s v="FINALIZADO"/>
    <s v="FINALIZADO"/>
    <s v="FINALIZADO"/>
    <s v="FINALIZADO"/>
    <s v="FINALIZADO"/>
    <s v="FINALIZADO"/>
    <s v="FINALIZADO"/>
    <s v="FINALIZADO"/>
    <s v="FINALIZADO"/>
    <s v="FINALIZADO"/>
    <m/>
    <m/>
    <m/>
    <m/>
    <n v="1"/>
    <s v="GESTIÓN"/>
    <s v="INACTIVO"/>
  </r>
  <r>
    <x v="1"/>
    <s v="DGC-GD02"/>
    <s v="TÁCTICO"/>
    <s v="GESTIÓN"/>
    <x v="5"/>
    <s v="Medir el nivel de implementacióin y avance del PGD"/>
    <x v="1"/>
    <x v="4"/>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n v="1"/>
    <n v="1"/>
    <s v="ND"/>
    <s v="ND"/>
    <s v="ND"/>
    <n v="1"/>
    <m/>
    <n v="1"/>
    <n v="1"/>
    <n v="1"/>
    <n v="1"/>
    <n v="1"/>
    <n v="1"/>
    <n v="1"/>
    <n v="1"/>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s v="Aprobación  instrumentos archivisticos: sistema integrado de conservación SIC;  banco terminología BT; tabla control de acceso TCA;  modelos de requisitos de documento electrónico MOREQ ._x000a_Durante este periodo se adelantaron los instrumentos archivisitcos, la intervención de archivos y la centralización de los archivos de Gestión de la Secretaría Jurídica Distrital._x000a_Beneficiarios: Servidores de la Secretaría Jurídica_x000a_"/>
    <s v="3-2019-2689"/>
    <m/>
    <m/>
    <m/>
    <s v="Indicador creado en abril de 2019"/>
    <m/>
    <m/>
    <m/>
    <n v="1"/>
    <s v="GESTIÓN"/>
    <s v="INACTIVO"/>
  </r>
  <r>
    <x v="1"/>
    <s v="DGC-GT02"/>
    <s v="TÁCTICO"/>
    <s v="GESTIÓN"/>
    <x v="6"/>
    <m/>
    <x v="1"/>
    <x v="3"/>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s v="ND"/>
    <s v="ND"/>
    <s v="ND"/>
    <n v="0.93"/>
    <m/>
    <n v="0"/>
    <n v="0.9"/>
    <n v="0"/>
    <n v="0.9"/>
    <n v="0"/>
    <n v="0.92"/>
    <n v="0"/>
    <n v="0.93"/>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s v="El resultado responde al promedio de los resultados de la evaluación de satisfacción e impacto de tres (3 )_x000a_actividades de capacitación realizadas en el trimestre: Taller G Suite, Nuevo Código Disciplinario y Seguridad de_x000a_la Información._x000a_Frente a las actividades de Bienestar los servidores participaron en la carrera 5k y los juegos deportivos_x000a_organizados por el DASCD y desde Gestión Ambiental PIGA se realizó una visita al Jardín Botánico, también se_x000a_realizó la convocatoria de equipos de trabajo (Plan de Incentivos), con un equipo inscrito y se financió la_x000a_educación formal para los servidores y sus hijos a 4 servidores de la entidad._x000a_Impacto_x000a_El indicador denota un nivel de satisfacción e impacto muy alto frente a las capacitaciones recibidas, estas_x000a_capacitaciones han sido de tipo transversal e indica que se debe continuar con este tipo de acciones formativas._x000a_población beneficiada_x000a_Servidores de la Secretaría Jurídica"/>
    <s v="&quot;SITUACIONES ADMINISTRATIVAS_x000a_En el mes de febrero de 2019, a los servidores de carrera administrativa se les realizó la calificación definitiva por el periodo correspondiente a 2017 a 2018, así mismo se concertaron los compromisos 2019 de conformidad con el nuevo Sistema Tipo de Evaluación del Desempeño Laboral EDL - APP, que es una herramienta tecnológica de acceso web, que funciona como instrumento de apoyo a los procesos de evaluación de desempeño que se realizan en las entidades públicas de Colombia, que se rigen por el Acuerdo 617 de 2018, con el sistema EDL – APP se realizó la primera calificación parcial en el mes de agosto de 2019._x000a_Así mismo con los servidores en provisionalidad se realizó la evaluación periodo 2017 -2018 y la concertación de compromisos 2019, como también la primera calificación parcial del primer semestre de conformidad con lo estipulado con el Departamento Administrativo del Servicio Civil – DASC._x000a_Durante lo corrido del año se han tramitado los diferentes actos administrativos como son Resoluciones de nombramiento, encargos, comisiones, capacitaciones, modificaciones, licencias y aceptación de renuncias entre otros._x000a_Se han dado contestación a las peticiones de los diferentes organismos de control como también a las solicitudes realizadas por los diferentes concejales de Bogotá._x000a__x000a_SISTEMA DE GESTIÓN DE SEGURIDAD Y SALUD EN EL TRABAJO – SG-SST_x000a__x000a_Conforme a los componentes de la gestión en Seguridad y Salud en el Trabajo establecidos por la normativa vigente y adoptados en el Plan de Trabajo de la SJD, a continuación, se presenta resumen de las principales actividades adelantadas durante el periodo:_x000a__x000a_Enero_x000a__x000a_- Formulación del Plan de Trabajo anual del Sistema de Gestión de Seguridad y Salud en el Trabajo._x000a_- Formulación Programa de capacitación anual en SST._x000a_- Reunión Comité Paritario de Seguridad y Salud en el Trabajo del mes de enero._x000a_- Gestión para la realización de exámenes médicos ocupacionales conforme a los requerimientos de talento humano._x000a_- Revisión oportunidades de mejora conforme los resultados de la implementación del SG-SST en el año 2018 (Cumplimiento del Plan de Trabajo vigencia 2018: 96%) _x000a__x000a_Febrero:_x000a__x000a_- Programación anual actividades de asesoría con la Administradora de Riesgos Laborales - Plan de Trabajo con ARL Positiva vigencia 2019. _x000a_- Reunión Comité Paritario de Seguridad y Salud en el Trabajo del mes de febrero._x000a_- Evaluación del avance del SG-SST según la Resolución 1111 de 2017 (hoy Resolución 0312 de 2019).                 _x000a_- Seguimiento a recomendaciones médicas ocupacionales (exámenes 2018) mediante oficios de seguimiento personalizados para aquellos servidores a quienes el médico ocupacional solicitó algún tipo de interconsulta. _x000a_- Exámenes médicos ocupacionales conforme a los requerimientos de talento humano (3 exámenes de ingreso y un examen de egreso)._x000a_- Actualización Matriz de identificación de peligros-riesgos laborales: se realizó la actualización de la matriz y el respectivo cargue de la información en el aplicativo Smart._x000a_- Gestión de accidentes de trabajo: no se presentaron accidentes de trabajo en el mes de febrero._x000a_- Actualización Matriz de Elementos de Protección Personal – EPP: se realiza la revisión de la matriz y se ajustan requerimientos de protección auditiva para los trabajadores que laboran en las oficinas cercanas a la Plaza de Bolívar._x000a_- Resolución 117 de 2018 - Manual del SG-SST: una vez probada la resolución de adopción del Manual, se gestionó ante la Oficina Asesora de Planeación, la inclusión del mismo dentro del Proceso de Talento Humano y se publicó para conocimiento de todos los servidores en la Intranet._x000a__x000a_Marzo:_x000a__x000a_- Reunión mensual Comité Paritario de Seguridad y Salud en el Trabajo del mes de marzo_x000a_- Reunión trimestral y capacitación al Comité de Convivencia Laboral – Gestión de la Resolución para la designación de reemplazo en Comité de Convivencia Laboral- Elaboración de estudios previos para la contratación de suministros de Seguridad Industrial y Servicios Médicos Ocupacionales: el día 12 de marzo se entregó al área de contratación los documentos técnicos correspondientes: estudios previos, ficha técnica, matriz de riesgos contractuales y propuesta económica. _x000a_- Reuniones Comité Paritario de Seguridad y Salud en el Trabajo y Comité de Convivencia Laboral._x000a_- Gestión de la salud: como parte del Programa de Vigilancia Epidemiológica para desórdenes musculoesqueléticos (DME) se realiza divulgación de información sobre prevención de DME, ergonomía en el puesto de trabajo._x000a_- Refuerzo divulgación del Formato de reporte de condiciones de trabajo y salud, con el fin de permitir la participación de todos los servidores en el proceso de identificación de riesgos laborales._x000a_- Gestión de dos (2) accidentes de trabajo: reporte a ARL Positiva, investigación de los eventos, reporte ante la EPS respectivas y entrega de recomendaciones para la prevención de accidentes._x000a_- Se programan las Inspecciones trimestrales de infraestructura y de extintores._x000a_- Se divulga información de Seguridad y Salud en el Trabajo contenida en el Manual del SG-SST._x000a_- Reuniones del Comité Paritario de Seguridad y Salud en el Trabajo y Comité de Convivencia Laboral._x000a_- Gestión aplicativo SMART: se realiza el cargue de información correspondiente a la actualización de la matriz de identificación de peligros-riesgos laborales y a las actividades del Plan de Trabajo vigencia 2019._x000a__x000a_Abril_x000a__x000a_•        Reunión Comité Paritario de Seguridad y Salud en el Trabajo_x000a_•        Refuerzo Socialización Política de SST y RHSI + Política Antitabaco y alcohol_x000a_•        Gestión pago exámenes médicos ocupacionales de ingreso y egreso - Gestión de examen médico de ingreso del mes de abril._x000a_•        Capacitación personal de servicios generales_x000a_•        Programa de vigilancia epidemiológica para conservación auditiva: divulgación de información._x000a_•        Programa de vigilancia epidemiológica para prevención del riesgo cardiovascular_x000a_•        Divulgación ejercicios Pausas activas_x000a_•        Elaboración de piezas comunicativas con tips informativos sobre el contenido del Manual del SG-SST, Políticas de SST, Instructivo de Trabajo Seguro y gestión para su divulgación._x000a_•        Gestión de accidentes de trabajo_x000a_•        Informe y gestión Inspecciones de seguridad en oficinas y extintores._x000a_•        Capacitación Brigada de emergencias._x000a_•        Gestión de auditoria al SG-SST con ARL Positiva_x000a_•        Diligenciamiento Instrumento maduración SGSST - Departamento Administrativo del Servicio Civil Distrital._x000a_•        Gestión de requerimientos del aplicativo Smart (reportes de inconsistencias), revisión de procedimiento, manual del usuario y cargue de información de avance de las actividades del Plan de Trabajo._x000a_•        Seguimiento a los procesos de contratación de suministros de Seguridad Industrial y contratación de Servicios Médicos Ocupacionales._x000a__x000a_Mayo_x000a__x000a_•        Reunión Comité Paritario de Seguridad y Salud en el Trabajo: capacitación en Riesgo Psicosocial._x000a_•        Seguimiento a los procesos de contratación de suministros de Seguridad Industrial y contratación de Servicios Médicos Ocupacionales._x000a_•        Programa de vigilancia epidemiológica para conservación visual: divulgación de información sobre prevención de patología visual y pausas activas visuales_x000a_•        Plan de intervención del riesgo psicosocial: pendiente por contrato de Bienestar._x000a_•        Divulgación ejercicios Pausas activas._x000a_•        Gestión de accidentes de trabajo: no se presentaron accidentes en el mes de mayo._x000a_•        Resolución Comité para la prevención y atención de emergencias: en reunión de MIPG del 4 de junio, se define la creación del equipo de Trabajo para la prevención y atención de emergencias. Los detalles se encuentran consignados en el acta del Comité._x000a_•        Reuniones Comité de Ayuda Mutua: no se han convocado reuniones por parte del Comité, sin embargo, el 15 de mayo reportaron a los miembros que la DIAN gestionó con el CRUE la disponibilidad de una ambulancia para el sector la cual se podrá activar mediante el número único 123 y permanecerá estacionada en el Edificio Sendas, al lado del Ministerio de Hacienda_x000a_•        Elaboración de piezas comunicativas con tips informativos sobre el contenido del Manual del SG-SST: Instructivo de Trabajo Seguro, gestión para su divulgación._x000a_•        Capacitación para servidores en riesgo público y seguridad vial._x000a_•        Gestión aplicativo SMART: avance de actividades del plan de trabajo, información ficha médica e incapacidades, registro de usuarios, reportes de inconsistencias._x000a__x000a_Junio_x000a__x000a_•        Reunión mensual Comité Paritario de Seguridad y Salud en el Trabajo_x000a_•        Reunión trimestral y capacitación sobre Comunicación Asertiva en la Organización, al Comité de Convivencia Laboral_x000a_•        Actualización de la Matriz Legal del SG-SST._x000a_•        Inducción y reinducción en SST: se reporta la realización de sensibilización para la ejecución de la inducción corporativa a servidores de reciente ingreso._x000a_•        Gestión aplicativo SMART avance de actividades del plan de trabajo, información ficha médica e incapacidades, registro de usuarios._x000a_•        Seguimiento contratación de exámenes médicos ocupacionales y elementos de seguridad y salud en el trabajo._x000a_•        Programa de vigilancia epidemiológica para desórdenes musculoesqueléticos PVE-DME: divulgación de información sobre prevención de desórdenes musculoesqueléticos y práctica de pausas activas._x000a_•        Gestión de accidentes de trabajo: no se presentaron accidentes en el mes de junio_x000a_•        Actualización consolidado y recomendaciones de accidentalidad: se relaciona la información de los dos (2) accidentes de trabajo ocurridos a la fecha._x000a_•        Inspecciones de seguridad en oficinas e Inspecciones de extintores: se programa la realización de las inspecciones con el Copasst y entregarán las listas de chequeo a SST para consolidación el 5 de julio._x000a_•        Entrega de Elementos de Protección Personal – EPP: pendiente por el contrato de suministros de SST._x000a_•        Capacitación a conductores en factores de riesgo laboral: 12 de junio pasado._x000a_•        Capacitación brigada de emergencias: 21 de junio y a la jornada asistieron 8 brigadistas._x000a_•        Reuniones Comité de Ayuda Mutua: el comité no convocó a reunión en el mes de junio._x000a_•        Indicadores del SGSST: se realiza evaluación parcial (primer semestre del año) de los indicadores requeridos por la norma, cuyos resultados parciales son:_x000a__x000a__x000a_INDICADOR         DESCRIPCION        RESULTADO        INTERPRETACIÓN_x000a_Índice de Frecuencia de Accidentes de Trabajo        Es la relación entre el número total de AT con y sin incapacidad, registrados en un periodo y el total de horas trabajadas         1,2        Número de casos ocurridos por  Horas Hombre de Exposición_x000a_Índice de Severidad de Accidentes de Trabajo        Es la relación entre el número de días perdidos por accidentes de Trabajo durante un periodo y el total de horas trabajadas         2,4        Número de días perdidos por Horas Hombre de Exposición_x000a_Índice de Lesiones Incapacitantes por A.T        Corresponde a la relación entre los índices de frecuencia y severidad de accidentes de Trabajo con Incapacidad.         0        Es un índice global de comportamiento de lesiones incapacitantes que no tiene unidad, su utilidad radica en la comparación entre diferentes periodos._x000a_Tasa global de Ausentismo        Incluye enfermedad común, enfermedad profesional, accidente de trabajo.        0,34        Número de veces que se incapacita un trabajador en el periodo_x000a_Frecuencia de enfermedad profesional        Relación entre el número total de incapacidades registradas en un periodo y el total de trabajadores durante el periodo         0        Por cada 100 trabajadores se presentan cero enfermedades laborales en el año_x000a_Ejecución del plan de trabajo        Actividades ejecutadas según plan de trabajo anual        97         97% de actividades cumplidas del plan de trabajo_x000a__x000a_•        Revisión por la Alta Dirección: se entrega a la Dirección Corporativa el informe de gestión del SGSST del primer semestre de 2019, para ser socializado en los espacios de gestión de la Alta Dirección de la entidad._x000a__x000a_Julio_x000a__x000a_•        Reunión Comité Paritario de Seguridad y Salud en el Trabajo._x000a_•        Seguimiento procesos de contratación de suministros de Seguridad Industrial y contratación de Servicios Médicos Ocupacionales_x000a_•        Programación, organización, acompañamiento ejecución actividades Semana de la Salud:_x000a__x000a_        Capacitación autoestima y autocuidado – 11 asistentes_x000a_        Prevención del riesgo cardiovascular: valoración por Nutrición y Dietética: 16 asistentes_x000a_        Capacitación prevención enfermedad coronaria e hipertensión arterial: 12 asistentes        _x000a_        Prevención Cáncer de Colon – Osteoporosis: 18 asistentes_x000a_        En el marco de la semana de la salud, se trabajó en el Plan de intervención del riesgo psicosocial con la realización de consulta psicológica personalizada, del 22 al 26 de julio- 15 asistentes._x000a__x000a_•        Programa de actividad física: Pausas activas (lunes y viernes) – Yoga (miércoles)_x000a_•        Informe y Gestión de intervención del riesgo (inspecciones –matriz de peligros)_x000a_•        Entrega de elementos de protección personal_x000a_•        Gestión de accidentes de trabajo – Martha Castellanos_x000a_•        Gestión aplicativo SMART: avance de actividades del plan de trabajo_x000a_•        Asistencia reunión CAM Estatal Centro_x000a__x000a_Agosto_x000a__x000a_•        Reunión mensual Comité Paritario de Seguridad y Salud en el Trabajo._x000a_•        Seguimiento a los procesos de contratación de suministros de Seguridad Industrial y contratación de Servicios Médicos Ocupacionales._x000a_•        Actualización Profesiograma para contratación de exámenes médicos ocupacionales, incluyendo los requerimientos de las evaluaciones de ingreso, periódicas y de egreso._x000a_•        Elaboración de piezas comunicativas para divulgación de temas de seguridad y salud en el trabajo: Programa de vigilancia epidemiológica para conservación visual (pausas activas visuales, confort visual en el puesto de trabajo), refuerzo en la divulgación de actividades de orden y aseo, formato de autorreporte de condiciones de trabajo y salud 2311300-FT-104._x000a_•        Actividades del Programa de actividad física: pausas activas dirigidas para la prevención de desórdenes musculo esqueléticos (lunes y viernes) – Clases de Yoga (miércoles)_x000a_•        Reunión de seguimiento al cumplimiento del Plan de Trabajo con ARL Positiva._x000a_•        Elaboración del Plan de Emergencias del Edificio Restrepo._x000a_•        Se adelanta la reunión semestral de capacitación para el Equipo de Trabajo para la prevención y atención de emergencias, de conformidad con lo establecido en el procedimiento Brigada y Plan de Emergencias-SST 2311300-PR-042._x000a_•        Se realiza informe de gestión de SST desde 2017, solicitado por OAP_x000a_•        Gestión de accidentes de trabajo: no se presentaron casos en el mes de agosto._x000a_•        Gestión aplicativo SMART: avance de actividades del plan de trabajo._x000a_•        Asistencia reunión CAM Estatal Centro._x000a__x000a_Septiembre_x000a__x000a_•        Reunión mensual Comité Paritario de Seguridad y Salud en el Trabajo – Capacitación ARL Positiva en Riesgo Público y Seguridad Vial._x000a_•        Reunión trimestral del Comité de Convivencia Laboral: capacitación en Manejo del estrés._x000a_•        Seguimiento a los procesos de contratación de suministros de Seguridad Industrial y contratación de Servicios Médicos Ocupacionales._x000a_•        PVE-DME: divulgación de información sobre prevención de DME: ejercicios para cuello y miembros superiores, sesiones semanales de yoga y pausas activas dirigidas por Fisioterapeuta, como parte de las actividades del Programa de Actividad Física._x000a_•        Gestión de accidentes de trabajo: se presentaron dos (2) accidentes de trabajo durante el mes de septiembre; se realiza la gestión ante ARL, atención inicial de urgencias, investigación de evento, reporte a la EPS de cada servidora y seguimiento a la evolución de los casos._x000a_•        Se realiza la actualización del Plan de Emergencias de las oficinas ubicadas en la Manzana Liévano, incluyendo aspectos relacionados con la adopción del Equipo de Trabajo para la prevención y atención de emergencias y la preparación para participar en el simulacro Distrital de evacuación del 2 de octubre._x000a_•        Se realiza la divulgación del Plan de emergencias de Manzana Liévano por los medios de comunicación de la Entidad (Boletín Informativo diario e Intranet). Se socializa de manera presencial en el Edificio Restrepo._x000a_•        Reuniones y Capacitación brigada de emergencias: se realizan reuniones de preparación del grupo para la participación en el próximo simulacro Distrital_x000a_•        Reuniones Comité de Ayuda Mutua: se continúa contacto con el Comité para la participación en el simulacro de evacuación._x000a_•        Preparación simulacro de evacuación: se reorganizan rutas de evacuación, en función de las adecuaciones locativas que sBeneficviriote en la Entidad. Se comunica la información a los Brigadistas, quienes deberán informar a sus respectivas Dependencias._x000a_•        Gestión aplicativo SMART: se reportan avances de planes de mejoramiento y de actividades de la gestión de SST._x000a_•        Reinducción en Seguridad y Salud en el Trabajo: en conjunto con el área de Bienestar, se realiza seguimiento al cumplimiento de la inducción, mediante oficio emitido por la Dirección de Gestión Corporativa._x000a_•        Se da inicio al proceso de elección del COPASST y el Comité de Convivencia Laboral, cuya vigencia termina en el mes de noviembre. Se elabora memorando y piezas informativas para invitar a todos los servidores postularse para participar en los Comités, para la vigencia 2019-2021._x000a__x000a_NOMINA_x000a_Para el proceso de Nomina de la Secretaria Jurídica Distrital, antes de iniciar el año 2019 se cargó la información de la planta de personal en PREDIS para la asignación de la apropiación presupuestal de Servicios Personales en el mes de enero de 2019 se realiza la programación anual de PAC, y posterior se programa el PAC mensual para la nómina y autoliquidación, se realiza el seguimiento a los rubros presupuestales de Servicios Personales (Nómina y Autoliquidación), en cada mes se reciben, revisan e incluyen las novedades de nómina en el sistema operativo PERNO, se realiza la liquidación y revisión de la Nómina y Autoliquidación, se generan las Relaciones de Autorización de Nómina para cada nómina y autoliquidación y se solicitan la disponibilidad presupuestal para cada una de ellas en cada mes, se formalizan los pagos de Aportes Voluntarios a Pensiones y AFC y se pagan Aportes Voluntarios a Pensiones y AFC en cheque, se ingresaron los nombramientos en el mes de enero y Junio en la nómina, en el mes de Junio se realizó el Cálculo del porcentaje fijo del procedimiento dos (2) de retención en la fuente (Actividad Semestral). Se actualiza constantemente la base de Datos de Planta de personal. _x000a__x000a_Con respeto a los informes, cada mes se entregan informes correspondientes a la planta de personal en el SIDEAP, cada tres meses se genera el informe de Austeridad para Control Interno, se reporta cada mes los aportes de cesantías y comisión a FONCEP y se informa a Financiera el pago de retención en la fuente. _x000a__x000a_BIENESTAR Y CAPACITACIÓN_x000a_En los meses entre enero y junio de 2019 se realizaron las siguientes actividades: - Levantamiento de necesidades para el Programa de Bienestar e Incentivos y el Plan Institucional de Capacitación, para lo cual se utilizaron insumos como encuestas a servidores y directivos, evaluación de los planes de la vigencia anterior, revisión de planes de mejoramiento, revisión de evaluación de desempeño, diagnostico talento humano MIPG, entre otros. - Se realizaron varias reuniones con el Comité de Gestión y Planeación para la aprobación de los planes y programas. - Publicación del programa de bienestar e Incentivos y el Plan de capacitación en la Intranet de la Entidad. - Estudios previos para el contrato de bienestar de la entidad, levantamiento de matriz de riesgo, anexo especificaciones técnicas, estudio de mercado. - Estudios previos para el contrato de capacitación de la entidad, levantamiento de matriz de riesgo, anexo especificaciones técnicas, estudio de mercado. - Evaluación de experiencia de 5 proponentes para el contrato de bienestar. - Inscripciones de los servidores de carrera administrativa, provisional y de libre nombramiento y remoción a las actividades de capacitación planteadas en el PIC, Seminarios y Congresos - Evaluaciones de satisfacción e impacto de todas las actividades realizadas._x000a_En el mes de julio se dio inicio a la ejecución del contrato 103 con Royal Park, cuyo objeto es: Prestar servicios para desarrollar las actividades contempladas en el programa de bienestar social e incentivos y los planes de gestión ambiental y de seguridad y salud en el trabajo de la Secretaría Jurídica Distrital, durante el tercer trimestre se desarrollaron las siguientes actividades: _x000a_BIENESTAR _x000a_Vacaciones Recreativas julio -12 participantes _x000a_Entrega Boletas dobles de cine - 162. _x000a_Entrega Pases dobles de teatro - 162. _x000a_Entrega Bonos dobles de Spa - 162. _x000a_Taller pre-pensionados - 32 servidores _x000a_Entrega Detalle de cumpleaños - Bono Éxito - Carulla $50.000 - 162 _x000a_Selección del mejor empleado de la entidad- servidores e carrera administrativa _x000a_Se cuenta con sala de lactancia en apoyo con la Secretaría General y Gimnasio Plan de incentivos actividad Proyectos Equipos de trabajo _x000a_Actividades de salud, como pausas activas y Yoga para todos los servidores Estas actividades han sido evaluadas con un resultado promedio de 4.5/5 a nivel de satisfacción e impacto. _x000a_CAPACITACIÓN _x000a_ACTIVIDADES CON PRESUPUESTO Se realizaron inscripciones a los siguientes cursos y seminarios:_x000a_- Ingles Berlitz _x000a_- Conciliadores en Derecho _x000a_- Taller en pensamiento Analítico _x000a_- Habilidades de argumentación jurídica _x000a_- Diplomado &quot;&quot; Tutela&quot;&quot; _x000a_- 5° Conversatorio de Compras Públicas Efectivas: &quot;&quot;Innovando la gestión integral de la contratación estatal&quot;&quot; _x000a_- Edición 34 del Congreso Internacional de Tecnologías de la Información y las Comunicaciones — (TIC) — &quot;&quot;ANDICOM 2019 TURNING ON YOUR BUSINESS: THE DIGITAL TOOLBOX&quot;&quot; _x000a_- XXV Encuentro de la Jurisdicción de lo Contencioso Administrativo&quot;&quot; _x000a_- XL Congreso Internacional de Derecho Procesal - XX Jornadas Internacionales de Derecho Administrativo. _x000a_- XXV Encuentro de la Jurisdicción de lo Contencioso Administrativo _x000a_- Congreso de Arbitraje Nacional e internacional _x000a_- Jornadas colombiana de derecho tributario. _x000a_- Gerencia de proyectos_x000a_OTRAS ACTIVIDADES DE CAPACITACIÓN CON ALIADOS ESTRATÉGICOS_x000a_Taller G suite _x000a_Seguridad de la información _x000a_Nuevo Código Disciplinario _x000a_Cualificación en Atención al Ciudadano Lenguaje de señas _x000a_Gestión Documental_x000a_A la fecha ha participado en actividades de capacitación el 100% de los servidores Estas actividades han sido evaluadas con un resultado promedio de 4.5/5 a nivel de satisfacción e impacto._x000a_Frente a las actividades de bienestar de acuerdo a las evaluaciones realizadas, mas del 90% de los servidores reporta sentirse feliz con el desarrollo de las mismas, indicador que demuestra un nivel excelente frente a la percepción de los servidores frente a las actividades planeadas en el programa de Bienestar e Incentivos. Para el Plan Institucional de capacitación, frente a la pregunta: Los conocimientos adquiridos son aplicables y aportan fortalecimiento de sus competencias? el indicador demuestra que un 100% los servidores lo perciben de esta forma, Frente a las preguntas: Antes de la capacitación presentaba dominio del tema tratado y Después de la capacitación presentaba dominio del tema tratado, se observa un incremento en el dominio de los temas pasando de la categoría &quot;&quot;bueno&quot;&quot; en la línea de base a &quot;&quot;excelente&quot;&quot; después de la intervención. Frente a la pregunta Grado de cumplimiento con el objetivo de la capacitación prevista, los resultados son superiores al 90% de acuerdo con los participantes._x000a__x000a__x000a_MODIFICACIÓN AL MANUAL ESPECIFICO DE FUNCIONES Y COMPETENCIAS LABORALES DE LA SECRETARÍA JURÍDICA DISTRITAL_x000a_Me permito informar lo siguiente de acuerdo a las actividades realizadas:_x000a_Se procedió a realizar la Modificación del Manual Especifico de Funciones y Competencias Laborales de la Secretaría Jurídica Distrital Resolución 067 de 2016, de acuerdo con los requerimientos dados a través de las siguientes disposiciones legales:_x000a_Decreto 452 del 03 de agosto de 2018, para la estandarización de funciones de los Jefes de Oficina de Control Interno y de acuerdo a lo dispuesto en los artículos 2.2.4.7 y 2.2.4.8 del Decreto 815 de 2018, se modificaron las competencias comunes y comportamentales de los empleos que integran la planta de personal de la Secretaría Jurídica Distrital, a través de las Resoluciones 020 y 039 de 2019, respectivamente._x000a__x000a_IMPLEMENTACIÓN DE LA ESTRATEGIA DISTRITAL DE TELETRABAJO_x000a_De otra parte, En cumplimiento del plan de trabajo para la implementación de la estrategia en el año 2019, de la Secretaría General de la Alcaldía Mayor de Bogotá a través de la Dirección Distrital de Desarrollo Institucional, estrategia adoptada en esta Secretaría mediante la Resolución No. 134 de 2019._x000a_La Dirección de Gestión Corporativa, presentó a los miembros del Comité Institucional de Gestión y Desempeño de la Secretaría Jurídica Distrital los avances del plan piloto de teletrabajo, así como, los resultados de las convocatorias realizadas al interior de la Entidad, de los cual se destaca que en un primer momento fueron recibidas 43 solitudes o postulaciones al plan piloto de teletrabajo institucional, contado con la participación de nueve dependencias. Como segundo escenario y surtiendo las etapas de selección de los futuros teletrabajadores, se verificó con el jefe inmediato que estos candidatos tuvieran funciones teletrabjables._x000a_Teniendo en cuenta los Criterios de Priorización definidos en el Artículo 8 del Decreto 596 de 2013, fueron aplicados los criterios de priorización establecidos para tal efecto; dentro de los cuales se encuentran:_x000a_a. Tener Hijos en la etapa de primera infancia_x000a_b. Ser madre o padre cabeza de familia y_x000a_c. Ser residentes en zona rural apartada o encontrarse bajo indicaciones médicas especiales_x000a_Una vez realizadas las evaluaciones por el jefe inmediato de cada área, sólo 13 servidores fueron considerados en estos criterios de priorización (a, b, c)._x000a_De los 13 servidores que manifestaron encontrarse bajo algunos de los criterios de priorización, 1 no tenía funciones teletrabajabbles y 2 no demostraron la condición de prioridad indicada._x000a_Finalizada esta etapa, se realizó la entrevista para evaluación por competencias a 10 servidores de la SJD través del Servicio Nacional de Aprendizaje - SENA, los candidatos de esta Secretaría fueron considerados por el SENA con perfiles de Excelente y Muy Bueno para teletrabajar, por lo anterior, este resultado de las entrevistas por competencias, se continuó con el proceso de selección y se procedió a adelantar la visita en el lugar de residencia de manera conjunta con la A.R.L., el servidor designado de Oficina de Tecnologías de la Información y las Comunicaciones y el servidor designado del Proceso de Gestión del Talento Humano._x000a_Realizada las visitas domiciliarias 9 de los 10 servidores cumplieron con los criterios inspeccionados por la ARL y las especificaciones de técnicas requeridas por la Oficina de las Tecnologías y las Comunicaciones de esta entidad._x000a__x000a_&quot;_x000a_Impacto: Se desarrollaron actividades orientadas optimizar la calidad de vida de los servidores, dicho esto se demuestra una mejora continua en la percepción de los servidores."/>
    <s v="&quot;96% de satisfacción e impacto en las actividades realizadas en el marco del programa de Bienestar e Incentivos 2019, de acuerdo al resultado ponderado de las evaluaciones realizadas, Frente a las actividades realizadas en el marco del Plan institucional de capacitación el resultado es del 90%, promediados estos valores el resultado obtenido para el indicador es del 93%, (los valores antes reportados son producto de las encuestas de satisfacción aplicadas a los servidores que se han visto beneficiados con las actividades de Bienestar, Incentivos y Capacitación_x000a__x000a_ACTIVIDADES DESARROLLADAS_x000a__x000a_- El Programa de Bienestar Social y el Plan de Incentivos de la Secretaría Jurídica de la Alcaldía Mayor de Bogotá, D.C., para la vigencia 2019, se fundamenta en la normatividad legal vigente, los lineamientos del Departamento Administrativo del Servicio Civil Distrital, y de la alta dirección, el Plan Estratégico Institucional y las expectativas de sus empleados, contribuyendo así al cumplimiento de los imperativos institucionales, al fortalecimiento del clima laboral y al fomento de una cultura de innovación de la entidad._x000a__x000a_De acuerdo a la planeación prevista en los meses de octubre a diciembre se realizaron las siguientes actividades en el marco del programa de Bienestar:_x000a__x000a_1. Vacaciones recreativas octubre - 50 bonos de ingreso a jungla Kumba, parque Macadamia y Salitre mágico para niños de 5 a 16 años._x000a__x000a_2. Actividad Día de los niños: 43 niños cada uno con un acompañante (servidor público), para un total de 86 personas._x000a_Se entregará bono de refrigerio y bono de almuerzo para cada niño y acompañante y bono de regalo para cada niño por valor de $50.000 pesos, pueden asistir los niños de 0 a 13 años._x000a__x000a_3. Detalle de Cumpleaños: Entrega bono Éxito - Carulla por valor de $ 50.000_x000a__x000a_4. Actividad Clima y Cultura - presentación informe de gestión: Actividades de integración y motivación para aproximadamente 161 personas, que contribuyan a mejorar la calidad de vida de los servidores/as._x000a__x000a_5. Bonos Navideños: Entregar bonos, cada uno por valor máximo de ciento sesenta y cinco mil seiscientos veintitrés pesos M/CTE ($165.623) para la compra de juguetería, o de artículos deportivos, artísticos, didácticos y electrónicos._x000a__x000a_6. Pasaporte feliz: Entrega de 161 pases dobles para el concierto de navidad De Missi._x000a_ ._x000a__x000a_-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Todo lo anterior, dando respuesta a los diagnósticos de necesidades de capacitación previamente realizados con la participación activa de los empleados._x000a__x000a_Actividades realizadas:_x000a_1. Gestión Documental y Archivo_x000a_2. Gerencia Virtual de Proyectos_x000a_3. Redacción, Ortografía y técnicas para hablar en público._x000a_4. Diplomado en Derecho Disciplinario_x000a_5. Actualización Tributaria_x000a_6. Actualización en Control Interno con Énfasis en Auditoria basada en Riesgos, Informes de Ley y Procesos de Empalme._x000a_7. Vi Congreso Internacional De Compra Pública - XVII Jornadas De Contratación Estatal_x000a_8. Pensamiento Estratégico, Planeación y prospectiva”_x000a_9. Derecho Sancionatorio y Tributario_x000a_10. XIV Congreso Internacional del CLAD sobre la Reforma del Estado y de la Administración Pública_x000a_11. Acoso Laboral_x000a_12. VI Congreso nacional de reformas al Estado&quot;_x000a_&quot;A través de la evaluación continua de las actividades de capacitación realizadas, se evidencian los siguientes resultados:_x000a_En el 100% de las actividades incrementaron los conocimientos frente al tema tratado, en por lo menos un 30% respecto a la línea de base._x000a_Se evidencia que los conocimientos adquiridos son aplicables y aportan fortalecimiento de las competencias técnicas y blandas de los servidores superior al 90%._x000a_El nivel de satisfacción frente a las actividades de capacitación realizada es del 90%._x000a_El impacto se ve reflejado en la consecución de objetivos estratégicos y misionales tales como la defensa judicial, el ejercicio en materia disciplinaria, procesos administrativos, e inspección y vigilancia de personas jurídicas un cuerpo de abogados actualizado en sus conocimientos normativos, lo cual se evidencia en el éxito procesal del Distrito y en mejoramiento de los canales de atención al ciudadano, que es nuestra razón de ser._x000a__x000a_A través de la evaluación continua de las actividades de bienestar realizadas, se evidencian los siguientes resultados:_x000a__x000a_INDICA TU NIVEL DE SATISFACCIÓN CON EL EVENTO 96%_x000a_¿EL EVENTO TE HIZO FELIZ? 96%_x000a__x000a_De acuerdo a los resultados obtenidos en la evaluación se evidencia que se ha dado respuesta a las necesidades manifestadas de los servidores y al cumplimiento de las disposiciones legales en la materia, las actividades realizadas han contribuido al mejoramiento en la calidad de vida laboral y han generando un talento humano innovador, motivado y feliz, que presta un mejor servicio a los ciudadanos, que se siente bien consigo mismo, con su familia y sus áreas de ajuste._x000a__x000a_&quot;_x000a__x000a_"/>
    <s v="3-2019-2689"/>
    <m/>
    <m/>
    <m/>
    <m/>
    <m/>
    <m/>
    <m/>
    <m/>
    <s v="GESTIÓN"/>
    <s v="ACTIVO"/>
  </r>
  <r>
    <x v="1"/>
    <m/>
    <s v="TÁCTICO"/>
    <s v="GESTIÓN"/>
    <x v="7"/>
    <s v="FINALIZADO"/>
    <x v="1"/>
    <x v="3"/>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n v="0.81"/>
    <s v="FINALIZADO"/>
    <s v="FINALIZADO"/>
    <s v="FINALIZADO"/>
    <s v="FINALIZADO"/>
    <s v="FINALIZADO"/>
    <s v="FINALIZADO"/>
    <s v="FINALIZADO"/>
    <s v="FINALIZADO"/>
    <s v="FINALIZADO"/>
    <s v="FINALIZADO"/>
    <s v="FINALIZADO"/>
    <s v="FINALIZADO"/>
    <s v="FINALIZADO"/>
    <s v="FINALIZADO"/>
    <s v="FINALIZADO"/>
    <s v="FINALIZADO"/>
    <s v="FINALIZADO"/>
    <s v="FINALIZADO"/>
    <s v="este indicador se ajusto en la vigencia 2019 con el indicador Percepción Positiva de las actividades de bienestar y capacitación"/>
    <m/>
    <m/>
    <m/>
    <n v="1"/>
    <s v="GESTIÓN"/>
    <s v="INACTIVO"/>
  </r>
  <r>
    <x v="1"/>
    <m/>
    <s v="OPERATIVO"/>
    <s v="GESTIÓN"/>
    <x v="8"/>
    <m/>
    <x v="1"/>
    <x v="5"/>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n v="0.9"/>
    <n v="0.9"/>
    <s v="ND"/>
    <s v="ND"/>
    <s v="ND"/>
    <n v="1"/>
    <m/>
    <n v="0"/>
    <n v="1"/>
    <m/>
    <n v="1"/>
    <n v="0"/>
    <n v="1"/>
    <n v="0"/>
    <n v="1"/>
    <s v="Este indicador se reporta avance en el segundo trismestre"/>
    <s v="Las solicitudes de servicios de transporte, parqueaderos y servicios generales tales como mantenimiento de luminarias, equipos de oficina, estación de café, etc, para el segundo trimestre de 2019, fueron atendidas de manera oportuna y de acuerdo con los requerimientos. Vale la pena resaltar que los servicios de transporte solicitados se atendieron con los vehículos de la Entidad y mediante la asignación de recursos de caja menor y los otros servicios descritos mediante el uso del Convenio que se tiene con la Secretaría General. Impacto El impacto presentado como respuesta a los requerimientos de necesidades enviadas por parte de lo servidores de la SJD ante la Dirección de Gestión Corporativa, son Positivos, por cuanto con las acciones propuestas por el Equipo de trabajo, se estableció que se adelantaron de manera oportuna y eficiente, generando de esta manera los mecanismos para la prestación de un adecuado servicio por parte de las Dependencias del la SJD. Población beneficiada Servidores de la Secretaría Jurídica"/>
    <s v="&quot;Para el presente trimestre no efectuo la medición ya que la misma es semestral._x000a__x000a_1. Apertura y ejecución de la Caja Menor de la Secretaría Jurídica: _x000a_Para la presente vigencia se constituyó la Resolución No. 16 y 43 de 2019, por la cual se establecen las reglas para el funcionamiento y manejo la Caja Menor No. 1 de la Secretaría Jurídica Distrital, por medio de la cual se han atendido los gastos urgentes e inaplazables de la Entidad, de acuerdo con el procedimiento PR-077 - MANEJO DE CAJA MENOR y la normatividad legal vigente en esta materia, para la cual se realiza mensualmente arqueo y legalización._x000a_2. Recepción y respuesta de solicitudes de Servicios Generales: _x000a_Durante el periodo de enero a septiembre de 2019 se recepcionaron y atendieron las solicitudes de servicios de: transporte para los funcionarios de la secretaría Jurídica, los servicios de solicitudes de aseo y cafetería para las oficinas y eventos y las solicitudes de servicios de reparaciones locativas; las cuales fueron gestionadas mediante una respuesta oportuna y eficiente, a través del convenio interadministrativo con la Secretaría General o con recursos propios._x000a__x000a_3. Actividades de mantenimiento realizadas en las oficinas de la Secretaría Jurídica:_x000a_        En el mes de junio de 2019 se realizaron las intervenciones correspondientes a cambio de piso, limpieza y ajuste de las partes del techo, pintura y luminarias, en las oficinas de Gestión Documental y en la Dirección Distrital de Asuntos Disciplinarios, ubicadas en el edificio Liévano, piso 4._x000a_        En el mes de julio de 2019 y hasta el 19 de agosto de 2019, se dio inicio a las obras del mantenimiento del Edificio Bicentenario II Piso 3, las cuales consisten en el cambio de piso, colocación de la Red contra incendios, limpieza y ajuste de las partes del techo, pintura y ajustes de luminarias, ejecutando en este periodo la primera etapa que incluía las oficinas de la Subsecretaría y las Dirección de Gestión Corporativa._x000a_        El día 20 de agosto de 2019 y hasta finales del mes de septiembre de 2019, se dio inicio a la segunda etapa del mantenimiento del Edificio Bicentenario II Piso 3, correspondiente a las oficinas de la Dirección de Política, Oficina Tic, Oficina Asesora de Planeación y la Dirección Distrital de Inspección, Vigilancia y Control de Personas Jurídicas sin Animo de Lucro._x000a_        Para el mes de octubre de 2019 se dará inicio a la tercera parte de la intervención del Edificio Bicentenario II Piso 3, que corresponde a las salas de reunión y a las oficinas de Dirección Distrital de Defensa Judicial y Prevención del Daño Antijurídico._x000a_4. Administración de Parqueaderos:_x000a_Para el mes de enero de 2019 la Secretaría Jurídica Distrital contaba con 21 parqueaderos para atender la demanda de solicitudes de los servidores por este concepto en la Manzana Lievano; a lo cual la administración solicitó ante la Secretaría de Gobierno y Secretaría General, la adjudicación de nuevos espacios, obteniendo un total de 31 parqueaderos; con los cuales a partir del mes de junio de 2019 se están atendiendo totalmente los requerimientos de parqueadero  para los servidores de la Secretaría Jurídica._x000a_5. Referente al tema contractual, se han gestionado los siguientes procesos de contratación:_x000a_        Contrato de Suministro de combustible No. 037 de 2019, con vigencia hasta el 13 de diciembre de 2019 por valor de $19.677.771 y causado a 30 de septiembre de 2019 un valor de $6.989.851 y saldo de $13.456.244._x000a_        Contrato de firmas digitales con la firma Sociedad Comercial de Certificación  Digital Certicamara S.A., con vigencia hasta el 30 de noviembre de 2019, valor de $2.000.000, ejecutado a 30 de septiembre de 2019 de $874.650 y saldo de $1.125.350._x000a_        Servicio de telefonía celular con vigencia hasta el 16 de enero de 2020 y por valor de $6.100.000, de los cuales se ha ejecutado a septiembre 30 de 2019 $3.444.302 y saldo de $2.655.698._x000a_        Contrato de dotación de vestuario con No. 095 de 2019, por valor inicial $15.437.607, con ejecutado a 30 de septiembre de 2019  de $5.145.867 y saldo de 10.291.738._x000a_        Contrato de Seguros No. 093 de 2017 y con vigencia hasta el 22 de octubre de 2019, por valor inicial de $205.130.633 y adición de $7.816.635; actualmente se está adelantando el trámite ante los corredores de seguros para adicionar y prorrogar las pólizas hasta completar un 50% del contrato._x000a_        Contrato para adquisición de cajas, carpetas y gachos No. 117 de 2019, por valor de $37.268.461 y con fecha de terminación 3 de enero del 2020._x000a_        CONTRATO No. 113 de 2019, firmado con AGOPLA S.A.S., con el objeto de “Contratar el arrendamiento de un espacio para la Secretaría Jurídica Distrital”, en el Edificio Restrepo, por valor de $196.000.000 y un plazo de 7 meses, con fecha de Inicio 19 de julio de 2019. _x000a_        CONTRATO 118 DE 2019, firmado con MULTIPLES TECNOLOGIAS APLICADAS DE COLOMBIA S.A.S. -MTA DE COLOMBIA S.A.S., con el objeto de “Contratar la adquisición e instalación del mobiliario requerido por la Secretaría Jurídica Distrital, así como las reparaciones locativas que se requieran para tal fin”, contratado por valor de $921.202.175, con un plazo 2 Meses y fecha de Inicio 4 de Octubre de 2019. _x000a_        Contrato No. 115 de 2019, con el objeto de adquirir el sistema de monitoreo y control de las condiciones de humedad relativa y temperatura de los depósitos de archivos de la Secretaría Jurídica, por valor de $8.800.000 y un mes de plazo de ejecución. _x000a__x000a_6. Almacén e inventarios:_x000a_Respecto a los bienes de la Secretaría General que se encuentran en calidad de comodato y que actualmente se encuentran en uso por aparte de la Secretaría Jurídica Distrital; la Secretaría General allego un listado de elementos faltantes en su inventario, para lo cual se realizó la depuración, revisión y legalización de dichos elementos._x000a_En el agosto de 2019, se realizó el acta de entrega definitiva No. 1, correspondiente a la Sala de Audiencias, que pasó a ser propiedad de la Secretaría Jurídica. _x000a_En el mes de septiembre de 2019, se realizó la legalización y entrega definitiva de los elementos de computo mediante el acta de recibo No. 2 y el recibo definitivo de elementos que pasaron a ser propiedad de la Secretaría Jurídica Distrital mediante acta de entrega de bienes No. 3._x000a_El acta de entrega No. 4., corresponde a los elementos que se encuentran actualmente en uso por parte de la Secretaría Jurídica mediante comodato y serán devueltos una vez se realicen las compras de los elementos por parte de la Secretaría Jurídica._x000a_   _x000a_6. Viáticos _x000a_Durante el periodo comprendido de enero a septiembre de 2019, se atendieron viáticos para 14 servidores de la Secretaría Jurídica Distrital, por valor de 18 millones de pesos, con el fin de atender invitaciones, seminarios y ponencias en diferentes destinos._x000a_&quot;_x000a_Impacto: Las solicitudes de servicios administrativos se atienden en oportunidad_x000a_Beneficarios: Servidores de la Secretaría Jurídica Distrital_x000a_"/>
    <s v="Teniendo en cuenta que se adelanto a satisfacción los proyectos planeados, se  puede establecerse que el resultado de las actividades administrativas encaminadas al bienestar de los servidores y cumplimiento de sus actividades misionales, se cumplió plenamente, (Ver documento adjunto en las evidencias del proceso de gestión administrativa)_x000a_Se generó un impacto de bienestar de los servidores y mayor eficiencia de las actividades.  _x000a__x000a_"/>
    <m/>
    <m/>
    <m/>
    <m/>
    <s v="este indicador se ajusto en la vigencia 2019 con el indicador Percepción Positiva de las actividades de bienestar y capacitación. Para el reporte se debe realizar la herramienta objetiva de evaluación de la percepción."/>
    <m/>
    <m/>
    <m/>
    <n v="1"/>
    <s v="GESTIÓN"/>
    <s v="ACTIVO"/>
  </r>
  <r>
    <x v="1"/>
    <m/>
    <m/>
    <s v="GESTIÓN"/>
    <x v="9"/>
    <m/>
    <x v="1"/>
    <x v="6"/>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s v="FINALIZADO"/>
    <s v="FINALIZADO"/>
    <s v="FINALIZADO"/>
    <s v="FINALIZADO"/>
    <s v="FINALIZADO"/>
    <s v="FINALIZADO"/>
    <s v="FINALIZADO"/>
    <s v="FINALIZADO"/>
    <s v="FINALIZADO"/>
    <s v="FINALIZADO"/>
    <s v="FINALIZADO"/>
    <s v="FINALIZADO"/>
    <s v="FINALIZADO"/>
    <s v="ARMONIZADO"/>
    <s v="3-2019-2689"/>
    <m/>
    <m/>
    <m/>
    <s v="Se ajusta la medición del indicador con el # de actos administrativos notificados de manera indebida"/>
    <n v="2"/>
    <m/>
    <m/>
    <m/>
    <s v="GESTIÓN"/>
    <s v="INACTIVO"/>
  </r>
  <r>
    <x v="1"/>
    <m/>
    <s v="TÁCTICO"/>
    <s v="GESTIÓN"/>
    <x v="10"/>
    <m/>
    <x v="1"/>
    <x v="6"/>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n v="0"/>
    <n v="0"/>
    <s v="ND"/>
    <s v="ND"/>
    <s v="ND"/>
    <n v="0"/>
    <m/>
    <n v="0"/>
    <n v="0"/>
    <n v="0"/>
    <n v="0"/>
    <n v="0"/>
    <n v="0"/>
    <n v="0"/>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s v="&quot;El proceso de notificaciones ha realizado la numeración y fechado de trescientos setenta y un (371) actos administrativos proferidos por las diferentes dependencias de la Secretaria Jurídica Distrital, clasificándolos por tipo de acto (Resolución, Directiva y Circular), verificando el cumplimiento de los requisitos formales (formatos establecidos en el Sistema Integrado de Gestión de la Entidad, firmas autorizadas, numero de hojas y anexos). Igualmente se elaboraron y se remitieron las respectivas comunicaciones a los interesados, y, paralelamente se remitió oficio y correo electrónico de los precitados documentos para su respectiva publicación en la imprenta Distrital._x000a__x000a_Por otro lado, se notificaron todos los actos administrativos susceptibles de tal orden._x000a__x000a_A su vez, se publicaron en la cartelera de esta Secretaría novecientos veinte (920) documentos correspondientes a actos administrativos y respuestas a derechos de petición, conforme los cuales se profirió la misma cantidad de constancias de publicación, enviadas a las dependencias solicitantes como evidencia._x000a__x000a__x000a_Finalmente, se efectuó la gestión para la obtención de una cartelera para la Secretaría Jurídica Distrital, con características especiales, que nos permita garantizar el principio de publicidad de los diferentes documentos susceptibles de la medida,&quot;_x000a_Impacto: El impacto frente a la aplicación procedimiento es bueno, refleja el nivel de eficacia de los controles establecidos_x000a_Beneficiarios. Servidores de la Secretaría Jurídica Distrital_x000a_"/>
    <s v="&quot;El proceso de notificaciones ha realizado la numeración y fechado de los actos administrativos proferidos por las diferentes dependencias de la Secretaria Jurídica Distrital, clasificándolos por tipo de acto (Resolución, Directiva y Circular), verificando el cumplimiento de los requisitos formales (formatos establecidos en el Sistema Integrado de Gestión de la Entidad, firmas autorizadas, numero de hojas y anexos). Igualmente se elaboraron y se remitieron las respectivas comunicaciones a los interesados, y paralelamente se remitió oficio y correo electrónico de los precitados documentos para su respectiva publicación en la imprenta Distrital._x000a__x000a_Por otro lado, se notificaron todos los actos administrativos susceptibles de tal orden._x000a__x000a_A su vez, se publicaron en la cartelera los documentos correspondientes a actos administrativos y respuestas a derechos de petición, conforme los cuales se profirió la constancias de publicación, enviadas a las dependencias solicitantes como evidencia._x000a__x000a_Finalmente, ningun acto administrativo o publicación del mismo se ha tramitado o publicado fuera de los terminos legales.&quot;_x000a_El impacto frente a la aplicación procedimiento es bueno, refleja el nivel de eficacia de los controles establecidos._x000a_"/>
    <s v="3-2019-2689"/>
    <m/>
    <m/>
    <m/>
    <s v="se deben ajustar las programaciones trimestrales  a cero"/>
    <m/>
    <m/>
    <m/>
    <m/>
    <s v="GESTIÓN"/>
    <s v="ACTIVO"/>
  </r>
  <r>
    <x v="1"/>
    <m/>
    <m/>
    <s v="GESTIÓN"/>
    <x v="11"/>
    <m/>
    <x v="1"/>
    <x v="7"/>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s v="FINALIZADO"/>
    <s v="FINALIZADO"/>
    <s v="FINALIZADO"/>
    <s v="FINALIZADO"/>
    <s v="FINALIZADO"/>
    <s v="FINALIZADO"/>
    <s v="FINALIZADO"/>
    <s v="FINALIZADO"/>
    <s v="FINALIZADO"/>
    <s v="FINALIZADO"/>
    <s v="FINALIZADO"/>
    <s v="FINALIZADO"/>
    <s v="FINALIZADO"/>
    <s v="FINALIZADO"/>
    <s v="FINALIZADO"/>
    <s v="FINALIZADO"/>
    <s v="FINALIZADO"/>
    <s v="FINALIZADO"/>
    <s v="Indicador armonizado con &quot;Porcentaje de contratos adjudicados&quot; en el 1er trimestre de 2019"/>
    <m/>
    <m/>
    <m/>
    <n v="1"/>
    <s v="GESTIÓN"/>
    <s v="INACTIVO"/>
  </r>
  <r>
    <x v="1"/>
    <m/>
    <s v="OPERATIVO"/>
    <s v="GESTIÓN"/>
    <x v="12"/>
    <m/>
    <x v="1"/>
    <x v="7"/>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n v="1"/>
    <n v="1"/>
    <s v="ND"/>
    <s v="ND"/>
    <s v="ND"/>
    <n v="0.8"/>
    <m/>
    <n v="0.3"/>
    <n v="0.5"/>
    <n v="0.7"/>
    <n v="1"/>
    <n v="0.55800000000000005"/>
    <n v="0.76700000000000002"/>
    <n v="0.8"/>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s v="La línea base proyectada según el Plan Anual de Adquisiciones año 2019 es de 133_x000a_contrataciones, en el corte del 30 de junio de 2019 se han adjudicado 102 contratos._x000a_El valor obtenido acumulado al segundo trimestre es de %76,7. Es decir, este porcentaje equivale_x000a_a las adjudicaciones de contratos acumuladas durante el primer semestre del año 2019_x000a_De acuerdo con los procesos de contratación registrados y publicados en el SECOP I y SECOP_x000a_II, y con corte al 30 de junio de 2019, los contratos adjudicados por modalidades de selección son_x000a_los siguientes:_x000a_- Licitación Pública: 2_x000a_- Selección Abreviada por Compra por Catálogo derivados de la celebración de Acuerdos_x000a_Marco de Precios: 2_x000a_- Selección Abreviada Contratación de Menor Cuantía: 1_x000a_- Contratación Directa: 92_x000a_- Contratación mínima cuantía: 5_x000a_TOTAL_x000a_102_x000a_En la cifra anterior se encuentran los contratos Nos. 098 y 103 de 2019, suscritos con las_x000a_empresas FUNDACIÓN G3 y ROYAL PARK LTDA, respectivamente. El primer contrato, tiene_x000a_como objeto prestar los servicios para el adelantamiento de los eventos de la Secretaría Jurídica_x000a_Distrital, con el cual se pretende satisfacer la necesidad de orientación jurídica en varias_x000a_temáticas de aproximadamente 12.000 servidores públicos y de 3.000 ciudadanos. Y el segundo_x000a_contrato, tiene como objeto prestar los servicios para desarrollar las actividades contempladas en_x000a_el programa de bienestar social e incentivos y los planes de gestión ambiental y de seguridad y_x000a_salud en el trabajo de la Secretaría Jurídica Distrital, cuya cobertura es para los servidores_x000a_públicos de la Entidad._x000a_Impacto_x000a_la contratación celebrada hasta el 30 de junio de 2019, tiene un impacto positivo en la comunidad_x000a_de servidores públicos de la Entidad como en los ciudadanos de Bogotá._x000a_población beneficia"/>
    <s v="&quot;En el mes de enero de 2019 se suscribieron 25 contratos, de los cuales el 96% fueron bajo la modalidad de contratación directa, de ingreso de contratistas profesionales y de apoyo a la gestión a las diferentes dependencias de la Secretaría Jurídica Distrital. En ese mismo mes de enero, en el Plan Anual de Adquisiciones se había estimado suscribir 60 contratos, de los cuales 56 deberían corresponder a contratos de prestación de servicios entre profesionales y de apoyo a la gestión. Por las circunstancias anteriores, se reforzó el equipo de abogados de la Dirección de Gestión Corporativa para adelantar los trámites contractuales. _x000a__x000a_Con corte al mes de febrero de 2019 aumentó la cantidad de contratos suscritos a la cifra de 68, de los cuales 61 fueron contratos de prestación de servicios entre profesionales y de apoyo a la gestión para las diferentes dependencias de la Secretaría Jurídica Distrital. _x000a_Con corte al mes de mayo de 2019 los contratos efectivamente suscritos fueron un total de 84, de los cuales 79 fueron contratos de prestación de servicios entre profesionales y de apoyo a la gestión y 3 fueron de otras modalidades de selección. _x000a_Con corte al mes de septiembre de 2019 los contratos efectivamente suscritos adjudicados por modalidades de selección fueron los siguientes: 4 de Licitación Pública, 1 de Menor Cuantía, 2 de Subasta Inversa, 2 de Acuerdo Marco de Precios, 5 de Mínima Cuantía, para un total de 14 contrataciones. _x000a_Por su parte, con corte a ese mismo mes de septiembre, en el Plan Anual de Adquisiciones fueron planeados los siguientes contratos resultantes de procesos de selección: 4 de Acuerdo Marco de Precios, 7 de Licitación Pública, 1 Concurso de Méritos, 2 de Menor Cuantía, 4 de Subasta Inversa y 11 Mínima Cuantía, para un total de 29 contrataciones. _x000a_No obstante lo anterior, se celebraron entre los meses de enero a septiembre de 2019 los siguientes contratos de trascendencia para la Entidad y resultantes de procesos de selección: El contrato 098 de 2019 cuyo objeto es “Prestar los servicios de apoyo para el adelantamiento de los eventos que requiera la secretaría jurídica distrital”, a través del cual, se pretende desarrollar aproximadamente 46 eventos y/o jornadas de orientación jurídica dirigidas a 12.000 servidores públicos y a 3.000 ciudadanos y/o miembros de Entidades Sin Ánimo de Lucro, todo ello, para fortalecer la Gestión Jurídica del Distrito Capital y las competencias de los funcionarios públicos, y con miras a prevenir el daño antijurídico. _x000a_Este contrato fue firmado el 7 de junio de 2019. El contrato 103 de 2019 cuyo objeto es “Prestar servicios para desarrollar las actividades contempladas en el programa de bienestar social e incentivos y los planes de gestión ambiental y de seguridad y salud en el trabajo de la Secretaría Jurídica Distrital”, a través del cual, se desarrollan tres ejes: El primero, relacionado con talleres y eventos para identificar condiciones de salud y de trabajo que permitan prevenir la ocurrencia de accidentes de trabajo y la aparición de enfermedades profesionales en el marco de la observancia del Sistema de Gestión de Seguridad y Salud en el Trabajo; el segundo, atinente a la adopción e implementación del PIGA y concretamente para adelantar acciones de gestión ambiental que sensibilicen a los funcionario del cuidado de recursos naturales como el agua, aire y tierra; y el tercero, realizar actividades deportivas, culturales, de calidad de vida, incentivos, bonos, vacaciones recreativas en aplicación del Programa de Bienestar Social y el Plan de Incentivos de la Secretaría. Este contrato fue firmado el 17 de junio de 2019. El contrato 118 de 2019 cuyo objeto es “Contratar la adquisición e instalación del mobiliario requerido por la Secretaría Jurídica Distrital, así como las reparaciones locativas que se requieran para tal fin”, a través del cual, se pretende reorganizar espacios para mejorar áreas de trabajo de los servidores públicos de la Secretaría, así como su movilidad, garantizar lugares adecuados de reuniones, capacitaciones y atención de grupos de usuarios y dotar de un mobiliario adecuado de archivo y según los lineamientos técnicos respectivos. Con esta contratación se busca mitigar riesgos laborales y preservar la salud y el bienestar físico, mental y social de las personas, así propiciar condiciones de trabajo que fomenten la eficacia y productividad de la Entidad. Este contrato fue firmado el 27 de septiembre de 2019. Finalmente, cabe resaltar, otros contratos para la provisión de servicios y bienes que requiere habitualmente la Entidad como el servicio de fotocopiado, servicio de telefonía móvil celular y las dotaciones del personal, necesarios en su gestión normal. Estos contratos son los siguientes N° 102 del 17 de junio de 2019, N° 96 del 4 de junio de 2019 y N° 95 del 4 de junio de 2019, respectivamente._x000a__x000a_De acuerdo con los procesos de contratación registrados y publicados en el SECOP I y SECOP II, y correspondientes al trimestre de julio a septiembre de 2019, los contratos adjudicados por modalidades de selección son los siguientes:_x000a__x000a_Modalidad de Selección Contratos Adjudicados_x000a_Licitación Pública 2_x000a_Selección Abreviada Subasta Inversa. 2_x000a_Contratación Directa 1_x000a_Contratación mínima cuantía 1_x000a_TOTAL 6_x000a__x000a_Respecto del valor del indicador se encuentran definidas 134 lineas en el PAA, de las cuales a la fecha se han ejecutado un total de 108 lineas, dandonos como resultado un 80 %&quot;_x000a_Impacto: De acuerdo con lo anterior, la contratación celebrada entre el 1 de julio y hasta el 30 de septiembre de 2019, tiene un impacto positivo en la comunidad de servidores públicos de la Entidad como en los ciudadanos de Bogotá._x000a_Beneficiarios: Servidores de la Secretaría Jurídica Distrital_x000a_"/>
    <s v="&quot;De acuerdo con los procesos de contratación registrados y publicados en el SECOP I y SECOP II, y correspondientes al trimestre de julio a septiembre de 2019, los contratos adjudicados por modalidades de selección son los siguientes:_x000a_Modalidad de Selección Contratos Adjudicados (Ver documento adjunto en las evidencias del proceso de gestión contractual)_x000a__x000a_Licitación Pública 1_x000a_Selección Abreviada Subasta Inversa. 0_x000a_Contratación Directa 5_x000a_Contratación mínima cuantía 2_x000a_TOTAL 8&quot;_x000a_&quot;En la cifra anterior se encuentra el contrato No. 121 de 2019, suscrito con la empresa SKAPHE TECNOLOGIA S.A.S, cuya justificación consiste en satisfacer la necesidad de organización de archivos de gestión de la Secretaría Jurídica Distrital, brindado con esta contratación continuidad a las actividades de clasificación, ordenación y descripción de 400 metros lineales de documentos de archivo. Este contrato fue firmado el 11 de octubre de 2019._x000a_De acuerdo con lo anterior, la contratación celebrada entre el 1 de octubre y hasta el 30 de diciembre de 2019, tiene un impacto positivo en la comunidad de servidores públicos de la Entidad como para la atención de los ciudadanos de Bogotá.&quot;_x000a_"/>
    <s v="3-2019-2689"/>
    <m/>
    <m/>
    <m/>
    <m/>
    <m/>
    <m/>
    <m/>
    <m/>
    <s v="GESTIÓN"/>
    <s v="ACTIVO"/>
  </r>
  <r>
    <x v="1"/>
    <m/>
    <s v="ESTRATÉGICO"/>
    <s v="ACCIÓN"/>
    <x v="13"/>
    <m/>
    <x v="1"/>
    <x v="4"/>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n v="0.5"/>
    <n v="0.2"/>
    <s v="ND"/>
    <s v="ND"/>
    <n v="0.27"/>
    <n v="0.53"/>
    <m/>
    <n v="0.11"/>
    <n v="0.14000000000000001"/>
    <n v="0.15"/>
    <n v="0.13"/>
    <n v="0.11"/>
    <n v="0.14000000000000001"/>
    <n v="0.15"/>
    <n v="0.13"/>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s v="Durante el periodo se realizaron capacitaciones equivalentes al 100 % de lo programado 17 capacitaciones programadas y 17 realizadas con una participación del 69% con 153 participantes._x000a_Frente al contrato 130 con el AGN se realizó término la intervención de 200 ml y de los archivos de gestión de la entidad, se adelanta la centralización de los archivos de las mismas series intervenidas._x000a_Se adelantó el proceso de arrendamiento, adquisición de insumos y equipos de monitoreo, y las fichas técnicas para la intervención del segundo semestre; así mismo la contratación del conservador de bienes muebles._x000a__x000a_Impacto_x000a_Se considera un impacto alto dado que la entidad está iniciando un periodo de sensibilización frente a la gestión documental de la SJD y un cambio de la cultura y percepción frente al ciclo de vital del documento._x000a_ A la fecha se han adelantado  6 de los nueve instrumentos archivísticos  y se tiene en elaboración dos instrumentos adicionales._x000a_·         Se tiene identificación del espacio para la centralización del archivo y se están adelantando los trámites administrativos para dicho contrato._x000a_·         Se han adelantado reuniones con el área de TIC y el administrador de SIGA para evaluar la herramienta frente a los requerimientos de la gestión documental._x000a_·         Se elaboraron los documentos que soportan los procedimientos básicos para la gestión documental, los cuales deben ser publicados en Smart._x000a_·         Se adelantaron los procesos de contratación y vistos buenos por parte del archivo de Bogotá, para la adquisición de cajas, carpetas  y ganchos;  datalogers y Desumificadores._x000a_·         Se  ha venido realizando sensibilizaciones  para fortalecer la cultura archivística de la entidad._x000a_"/>
    <s v="&quot;* Durante el tercer trimestre se presentaron los siguientes resultados:_x000a__x000a_1. Realización del segundo ciclo de capacitaciones sobre aplicación de TRD, conservación documental y normatividad archivística._x000a__x000a_2. Implementación de TRD como producto del contrato 130 de 2018 para organización de archivos de gestión._x000a__x000a_3. Adquisición de equipos de monitoreo y control de condiciones ambientales. _x000a__x000a_4. Seguimiento a las metas establecidas en el PINAR y el PGD a través del Comité Interno de Archivo._x000a__x000a_* Durante el tercer trimestre se alcanzaron los siguientes logros:_x000a__x000a_1. Se realizaron 14 capacitaciones con la participación de 146 servidores, funcionarios y contratistas de la entidad._x000a__x000a_2. Organización de 304 metros lineales de archivos de gestión. Terminación del contrato 130 de 2018 el 31 de julio de 2019 y la cifra corresponde a la totalidad de la ejecución durante el año._x000a__x000a_3. Adquisición de 3 deshumidificadores y 5 dataloggers, los cuales se están instalando en las zonas de almacenamiento de archivos._x000a__x000a_4. Cumplimiento de un aproximado del 70% de las metas del PINAR y PGD.&quot;_x000a_Impactos: &quot;Los impactos para el tercer trimestre corresponden a:_x000a__x000a_1. Fortalecimiento de la cultura archivística y socialización de las políticas y lineamientos de gestión documental a los funcionarios, servidores y contratistas de la SJD. Concientización  frente a la responsabilidad de los archivos y de la seguridad de la información con relación a los archivos de la Entidad._x000a__x000a_2. Centralización de los archivos de gestión de la SJD en un 70% con relación a la volumetría documental existente. Incremento de la eficiencia en la búsqueda y recuperación de la información. Información disponible de  manera oportuna e integra._x000a__x000a_3. Identificación de las características de humdedad y temperatura de las zonas de almacenamiento de archivo con el fin de establecer estrategias preventivas y correctivas para la conservación de los archivos en atención a la normatividad vigente. Controlar las condiciones ambientales en los espacios asignados para el lamacenamiento de archivo._x000a__x000a_4. Implementación del Modelo Sostenible de Gestión Documental.&quot;_x000a_Beneficiarios: Servidores Secretaria Juridica_x000a__x000a_Resumen: El modelo sostenible de gestión documental de la SJD, durante los 3 trimestres del presente año, se han desarrollado las acciones necesarias para la plantación estratégica de la gestión documental, a través de la elaboración, formulación y actualizaron de instrumentos archivistas, así como la implementan de las primeras etapas de los mismo. dentro de las cuales se pueden mencionar los de mayor impacto como son; TRD, PINAR, PGD, SIC, CCD, FUID, Y PROCEDIMIENTOS, y la actualización de la caracterización del proceso y los procedimientos asociados, así como el PINAR. También se han adelantado las jornadas de capacitaron, sensibilización y nacionalización orientado al cambio de la cultura archivista. Así mismo dentro de la implementación de los instrumentos archivisticos; la aplicación de TRD en 304 metros lineales; la ubicación de un espacio adecuado para el almacenamiento de los archivos de de la entidad; , el inicio de la centralización del archivo de gestión con 1000 ml aproximadamente. Durante este periodo se adelantaron los instrumentos archivisitcos, la intervención de archivos y la centralización de los archivos de Gestión de la Secretaría Jurídica Distrital."/>
    <s v="Se realizaron las siguientes acciones:_x000a_1. Realización de la sensibilizacion sobre delitos documentales, taller de  aplicación de TRD y centralizacion de archivos de gestion . _x000a_2. Liquidacion contrato 130 de 2018 y anulacion de saldo de la reserva._x000a_3. Monitoreo y control de condiciones ambientales en la sede restrepo y el archivo de la direccin distrital de asuntos discipliarios.  _x000a_4. Seguimiento a las metas establecidas en el PINAR y el PGD a través del Comité Interno de Archivo._x000a__x000a_logros:_x000a_1. Registro Único de Series Documentales RUSD ante el AGN._x000a_2. Aprobacion de instrumentos archivisitcos Banco Terminologico BT, Tabla de Control de Acceso TCA, Modelo de Requisitos del Documento Electronico  MOREQ_x000a_3. Cumplimiento de un  del 98  % de las metas del PINAR y PGD._x000a_4. Se reporta el 4 % en el mes de diciembre dicho valor esta asociado a la ejecucion del contrato 121 de 2019.  &quot;_x000a__x000a_Los impactos:_x000a_1. Fortalecimiento  de la cultura archivística y socialización de las políticas y lineamientos de gestión documental a los funcionarios, servidores y contratistas de la SJD. Concientización  frente a la responsabilidad de los archivos y de la seguridad de la información con relación a los archivos de la Entidad._x000a__x000a_2. Centralización de los archivos de gestión de la SJD en un 90% con relación a la volumetría documental existente. Incremento de la eficiencia en la búsqueda y recuperación de la información. Información disponible de  manera oportuna e integra._x000a__x000a_3. Identificación de las características de humedad y temperatura de las zonas de almacenamiento de archivo con el fin de establecer estrategias preventivas y correctivas para la conservación de los archivos en atención a la normatividad vigente. Controlar las condiciones ambientales en los espacios asignados para el almacenamiento de archivo._x000a__x000a_4. Implementación del Modelo Sostenible de Gestión Documental."/>
    <s v="3-2019-2689"/>
    <m/>
    <m/>
    <m/>
    <m/>
    <m/>
    <m/>
    <m/>
    <m/>
    <s v="ACCIÓN"/>
    <s v="ACTIVO"/>
  </r>
  <r>
    <x v="1"/>
    <m/>
    <s v="ESTRATÉGICO"/>
    <s v="ACCIÓN"/>
    <x v="14"/>
    <m/>
    <x v="1"/>
    <x v="8"/>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s v="CUMPLIDO"/>
    <s v="ND"/>
    <s v="ND"/>
    <n v="1"/>
    <n v="1"/>
    <s v="CUMPLIDO"/>
    <n v="0"/>
    <n v="0.4"/>
    <n v="0.4"/>
    <n v="0.2"/>
    <n v="0"/>
    <n v="0.1"/>
    <n v="0.4"/>
    <n v="0.5"/>
    <s v="No obstante que la medición se reporta los avances a partir del segundo trimestre, en el primer trimestre se efectuó revisión a las especificaciones técnicas para la conratación"/>
    <m/>
    <s v="&quot;Se procedió al ajuste de los estudios previos, el anexo técnico, los planos de la distribución del mobiliario y el estudio de mercado, para la adquisición del mobiliario de la Secretaría Jurídica Distrital. Ya que se pretende adquirir dicho mobiliario, fue necesario coordinar el proceso de remodelación de espacios en la manzana Liévano, los cuales son adelantados por la Secretaria General, dicha remodelación consta de; cambio de pisos, limpieza de cielorrasos, pintura e instalación de redes contraincendios entre otros, lo anterior nos permite mitigaría reprocesos durante el montaje del nuevo mobiliario en las instalaciones de la Secretaría Jurídica Distrital. (Ver Licitación 003 de 2019 en la plataforma SECOP II) _x000a__x000a_De otra parte, para el tercer trimestre de la presente vigencia se llevaron a cabo las contrataciones requeridas para iniciar el proceso de contratación de la Ingeniera para apoyar la adquisición del mobiliario, así como el arrendamiento del 2do Piso del Edificio Restrepo situado en la carrera 8 No.12-21 Bogotá, el arrendamiento antes mencionado era necesario para la centralización del Archivo de gestión de la Secretaría Jurídica Distrital._x000a_Impactos: &quot;Adquisición de mobiliario, que permiten optimizar los factores ergonomicos de los servidores de la Secretaía Jurídica Distrital._x000a__x000a_Se centralizo el archivo de gestión de la Secretaría Jurídica Distrital, ello en cumplimiento de la implementación del modelo sostenible de gestión documental.&quot;_x000a_Beneficiarios: Servidores Secretaria Juridica_x000a_"/>
    <s v="&quot;Como resultado de la Licitación 003 de 2019 se contrato la firma MTA Múltiples Tecnologías Aplicadas SAS y se firmó acta de inicio el 4 de octubre. Por lo anterior se ha realizado acorde con los anexos técnicos, el pliego de condiciones y el contrato las siguientes actividades:_x000a__x000a_Piso 2 de la sede Restrepo: Se instalaron 400 estantes para archivo, 30 mesas para el proceso de organización - consulta, 40 sillas con las características de ergonomía requeridas y Lockers para que los funcionarios no ingresen objetos personales._x000a__x000a_Manzana Lievano: Se instalo el mobiliario para las 11 oficinas de los Directivos de la Entidad, se cambiaron todas las sillas de todos los servidores de la Secretaría Juridica Distrital por sillas completamente ergonomicas que permiten mejorar las  condiciones de trabajo y mejorar la eficiencia. De igual forma se instalaron 13 puestos adicionales que permitirán suplir las necesidades de puestos de trabajo y de igual forma se habilitaron salas de reunión 2 de 8 puestos, 1 de 10 puestos, 4 de 4 puestos que gracias a unos paneles se puede adaptar  una sala de reuniones para 20  personas en mesas modulares o una sala de capacitación con capacidad para 36 personas logrando solucionar uno de los principales temas, que le permitirán ahorrar tiempos de desplazamiento y costos de alquiler de salones.&quot;_x000a_Las instalaciones de la Secretaría Jurídica Distrital fueron mejoradas con el unico fin de optimizar las condiciones de trabajo de los servidores, por ende dicha mejora optimiza la gestión desarrollada por los mismos._x000a_Beneficiarios: Servidores de la Secretaría Jurídica y Ciudadanía_x000a_"/>
    <s v="3-2019-2689"/>
    <m/>
    <m/>
    <m/>
    <m/>
    <m/>
    <m/>
    <m/>
    <m/>
    <s v="ACCIÓN"/>
    <s v="ACTIVO"/>
  </r>
  <r>
    <x v="2"/>
    <s v="DIS-GD01"/>
    <s v="ESTRATÉGICO"/>
    <s v="ACCIÓN"/>
    <x v="15"/>
    <s v="Controlar el número de directrices formuladas por la DDAD"/>
    <x v="2"/>
    <x v="9"/>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4"/>
    <n v="0"/>
    <n v="0"/>
    <n v="2"/>
    <n v="2"/>
    <n v="4"/>
    <m/>
    <n v="0"/>
    <n v="2"/>
    <n v="2"/>
    <n v="0"/>
    <n v="0"/>
    <n v="2"/>
    <n v="2"/>
    <n v="0"/>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s v="se procedió a remitir por medio de correo electrónico a las 15 cabezas del sector, los dos (2) proyectos de directiva para revisión y observaciones de los mismos.  De igual manera, se convocó a segunda sesión del Comité Distrital de Asuntos Disciplinarios del año 2019, para la presentación de las mismas. Los dos proyectos de directiva presentados fueron los siguientes:_x000a__x000a_Preparación para entrada en vigencia de la Ley 1952 de 2019, Código General Disciplinario._x000a_Tratamiento de quejas anónimas._x000a_Posterior a la aprobación en el Comité Distrital de Asuntos Disciplinarios, se remitirá en el mes de julio a la Dirección Distrital de Doctrina de Asuntos Normativos de la Secretaría Jurídica Distrital para revisión y envió para la firma del Alcalde Mayor de Bogotá._x000a_"/>
    <s v="Para el tercer trimestre  de manera satisfactoria se cumplió con la meta, toda vez que, la sesión del Comite Distrital de Asuntos Disciplinarios para la presentación de los dos proyectos de directivas a las 15 cabezas de sector para la votación de la misma, se programo para el mes de noviembre de la presente anualidad._x000a_los dos proyectos de directivas se presentaron para Control de Legalidad a la Dirección Distrital de Doctrina y Asuntos Normativos y la Subsecretaria Jurídica las cuales han realizado observaciones y ajustes frente a los dos proyectos y se han realizado conforme a las solicitudes y presentando nuevamente para finalizar el trámite de legalidad._x000a_Los dos proyectos de directiva presentados fueron los siguientes:_x000a_1. Lineamiento frente a las solicitudes de prescripción en virtud a los principios de favorabilidad y y progresividad._x000a_2. De las Faltas disciplinarias consistentes en la violación del regimen de inhabilidades e incompatibilidades y conflicto de intereses._x000a__x000a_Al culminar esta trámite se remitirá al correo de las 15 cabezas de sector para revisión y ajustes se hay lugar.  Linamiento y directrices a las Oficinas de Control Interno Disciplinario o quien haga sus veces en temas de relevancia jurídica disciplinaria. Los beneficiarios están descritos como Las oficinas de Control Interno Disciplinario o quien haga sus veces. Operadores, sustanciadores disciplinarios, servidores públicos y la entidad que cumpla con las directivas, para un mejor funcionamiento."/>
    <s v="&quot;Se formularon los 4 lineamientos y/o directrices a las Oficinas de Control Interno Disciplinario o quien haga sus veces en temas de relevancia jurídica disciplinaria a saber:_x000a_1. Preparación para entrada en vigencia de la Ley 1952 de 2019, Código General Disciplinario._x000a_2. Tratamiento de quejas anónimas._x000a_3. Lineamiento frente a las solicitudes de prescripción en virtud a los principios de favorabilidad y progresividad._x000a_4. De las Faltas disciplinarias consistentes en la violación del régimen de inhabilidades e incompatibilidades y conflicto de intereses&quot;_x000a_La expedición de las 4 directivas en materia disciplinaria permiten a los operadores disciplinarios y sustanciadores, tener un derrotero que les permita comprender, analizar y responder de manera objetiva y contundente en el ámbito disciplinario las necesidades y problemáticas propias de la función._x000a_&quot;Las oficinas de Control Interno Disciplinario o quien haga sus veces._x000a__x000a_Operadores, sustanciadores disciplinarios, servidores públicos y la entidad que cumpla con las directivas, permitiéndole así un mejor funcionamiento._x000a_&quot;_x000a_"/>
    <s v="3-2019-2676"/>
    <m/>
    <m/>
    <m/>
    <s v="CREACIÓN"/>
    <s v="VERSIÓN  1"/>
    <s v="ND"/>
    <s v="ND"/>
    <m/>
    <s v="ACCIÓN"/>
    <s v="ACTIVO"/>
  </r>
  <r>
    <x v="2"/>
    <s v="DIS-GD02"/>
    <s v="ESTRATÉGICO"/>
    <s v="ACCIÓN"/>
    <x v="16"/>
    <s v="Registrar el numero de servidores públicos orientados en temas disciplinarios"/>
    <x v="0"/>
    <x v="9"/>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1471"/>
    <n v="0"/>
    <n v="2426"/>
    <n v="5990"/>
    <n v="3687"/>
    <m/>
    <n v="527"/>
    <n v="1057"/>
    <n v="1000"/>
    <n v="1000"/>
    <n v="527"/>
    <n v="1669"/>
    <n v="1021"/>
    <n v="470"/>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s v="Para el segundo trimestre de 2019 se presentó un avance del 30% el cual se cumplió de manera satisfactoria, lo que conlleva a realizar la orientación a 1669 servidores públicos, por el cual se ajusta lo programado para el primer trimestre, (programado 584 ejecutado 527), orientando en el segundo trimestre las siguientes entidades:  Secretaría Jurídica Distrital, IDU, UAESP, Secretaría de Salud, Secretaría de Seguridad, Justicia y Convivencia, Secretaría de Gobierno, Unidad de Mantenimiento Vial, Catastro, IDPC Y FONCEP, Subred Norte e IPES, brindando la orientación en los temas relacionados a la responsabilidad disciplinaria._x000a_Se tenía programado en el segundo trimestre un  total de 1000 funcionarios orientados, el cual se sobrepasa la meta logrando orientar a 1612 servidores públicos, lo que equivale a un porcentaje trimestral del 37%, este incremento se obtuvo, porque las entidades se encontraban a la expectativa de las modificaciones sustanciales del Código General Disciplinario. _x000a__x000a_Su finalidad es que los servidores públicos del Distrito mejoren el conocimiento que poseen en responsabilidad disciplinaria a fin de prevenir el acontecimiento de faltas de esta índole._x000a_Con esta avance de meta, logramos el mejoramiento en el conocimiento de la  responsabilidad disciplinaria de los servidores públicos del Distrito Capital para la mitigación de las conductas disciplinarias, beneficiando así a los Servidores Públicos para un mejor y mayor desempeño en sus funciones y al funcionamiento de las mismas entidades Distritales. _x000a__x000a_Los ciudadanos igualmente resultan impactados puesto que al tener servidores que eviten incurrir en conductas disciplinables de las que ya tuvieron conocimiento, obtendrán un mejor servicio público y una mejor Administración, a las Oficinas de Control Interno disciplinario, pues se pretende que se disminuyan las conductas disciplinables, al ser prevenidas oportunamente y finalmente, cada una de las entidades donde se ha brindado orientación, pues con un servicio público eficiente y sin conductas que afecten su desempeño y funcionamiento, desarrollarán mejor su misión._x000a_"/>
    <s v="Para el tercer trimestre  se ejecuto el 35% de manera satisfactoria, toda vez que, se realizo la orientación a 1021 servidores públicos, por el cual se ajusta el porcentaje programado para el mes de septiembre ( 20%), orientando en el tercer trimestre las siguientes entidades: Secretaria Distrital del Hábitat, Empresa Metro de Bogotá S.A., Secretaria Distrital de Salud, Secretaria Distrital de Gobierno, UAE cuerpo de bomberos de Bogotá, UAE de Catastro Distrital, Secretaria Distrital de Ambiente, Sub red integrada de servidos de salus sub red norte, Secretaria Distrital de la Mujer, Secretaria de Integración Social, IDPYBA, Empresa de Renovación Urbano ERU, Instituto de Desarrollo Urbano IDU, Secretaria Distrital de Movilidad, Sector Hacienda. &quot;Se logro el mejoramiento en el conocimiento de la responsabilidad disciplinaria de los Servidores públicos del Distrito Capital para la mitigación de las conductas disciplinarias,mejorando el desempeño de los servidores públicos en la ejecución de sus funciones y al funcionamiento de las mismas entidades del Distrito._x000a_Así mismo, se impacta a los ciudanos puesto que al tener servidores que eviten incurrir en conductas disciplinables obtendranun mejor servicio y una mejor administración._x000a_De igual manera se impacta a las OCID porque se pretende que se disminuyan las conductas disciplinables, al ser prevenidad oportunamente y tambien a la entidad el cual se dicta las orientaciones pues mejora el servicio de una manera eficaz y eficiente, desarrollando de manera satisfactoria la misión de la entidad.&quot;_x000a_&quot;Las oficinas de Control Interno Disciplinario o quien haga sus veces._x000a__x000a_Operadores, sustanciadores disciplinarios, servidores públicos y la entidad  para un mejor funciomiento.&quot;_x000a_"/>
    <s v="&quot;En el cuarto trimestre se tenía programado un avance del 25% en las actividades, el cual se cumplió de manera satisfactoria. asu vez la magnitud de la meta fue superada al orientar 103 servidores adiciobnales a los programados , cuyo porcentaje de cumplimiento equivale al 103%. Para el cuarto trimestre se orientaron a 470 servidores públicos del Distrito Capital._x000a_Para los efectos se realizaron orientaciones en las siguientes entidades: Secretaria de Educación Distrital, UAESP, Secretaría Jurídica Distrital, Secretaria Distrital de Gobierno, Canal Capital, Secretaría de Desarrollo Económico, Secretaría de Planeación Distrital._x000a_&quot; Se contribuyó en el entendimiento de la responsabilidad disciplinaria, en todos los niveles de servidores públicos del Distrito Capital, con el fin contribuir en la mitigación de las conductas disciplinarias, mejorando el desempeño de los servidores públicos en la ejecución de sus funciones y de las mismas entidades y organismos del Distrito._x000a_Así mismo, esta actividad impacta en los ciudadanos puesto que al tener servidores que eviten incurrir en faltas disciplinarias, obtendrán un mejor servicio derivada de una correcta función pública._x000a_De igual manera se impacta a las OCID y a las entidades y organismos del Distrito, porque se procura con esta actividad, disminuir las conductas disciplinariamente reprochables al ser atacadas desde la prevención oportuna. Asimismo, al enfocar las orientaciones en misionalidades, se impacta el servicio prestado en estas._x000a_&quot;_x000a_Como beneficiarios, se identificaron &quot;Las oficinas de Control Interno Disciplinario o quien haga sus veces._x000a__x000a_Operadores, sustanciadores disciplinarios, servidores públicos y la entidad  para un mejor funcionamiento."/>
    <s v="3-2019-2676"/>
    <m/>
    <m/>
    <m/>
    <s v="CREACIÓN"/>
    <s v="VERSIÓN  1"/>
    <s v="ND"/>
    <s v="ND"/>
    <m/>
    <s v="ACCIÓN"/>
    <s v="ACTIVO"/>
  </r>
  <r>
    <x v="2"/>
    <s v="DIS-GD03"/>
    <s v="ESTRATÉGICO"/>
    <s v="ACCIÓN"/>
    <x v="17"/>
    <m/>
    <x v="0"/>
    <x v="9"/>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2"/>
    <n v="1"/>
    <m/>
    <n v="0.05"/>
    <n v="0.35"/>
    <n v="0.35"/>
    <n v="0.25"/>
    <n v="0.05"/>
    <n v="0.35"/>
    <n v="0.35"/>
    <n v="0.25"/>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s v="Para el Segundo trimestre de 2019 se tiene programado un avance del 35% el cual se cumplió de manera satisfactoria, lo que conlleva a realizar en la vigencia del año 2019, las Jornadas de Actualización en el Código General Disciplinario, en el transcurso del segundo trimestre se realizaron 6 capacitaciones, las cuales se desarrollaron de la siguiente manera:_x000a__x000a_10/30 de abril y 20 de mayo: Procedimiento Disciplinario Unificado_x000a_21 de mayo y 11 de junio: Principio y Normas Rectores de la Ley Disciplinaria._x000a_27 de junio: Principio de legalidad en la Acción Disciplinaria._x000a__x000a_Se pretende posicionar a la DDAD y a la secretaría Jurídica Distrital, como un referente académico en materia disciplinaria a nivel Distrital. Es necesario que la entidad sea entendida como un referente disciplinario para las demás entidades del Distrito._x000a_Un segundo sector impactado, corresponde a los servidores públicos que apoyan las tareas disciplinarias a nivel Distrital, así como los Operadores disciplinarios, pues tendrán capacitaciones en temas de relevancia jurídica disciplinaria. _x000a_Con el cumplimiento de la meta se logra beneficiar a los Operadores y sustanciadores Disciplinarios del Distrito Capital a mantenerse actualizados  y ampliar el conocimiento en materia disciplinaria, así mismo, se beneficia a la entidad, toda vez que, los funcionarios adscritos a estas oficinas van a desarrollar con eficacia y eficiencia su labor desempeñada._x000a_"/>
    <s v="En el tercer trimestre se tiene programado un avance del 35%, el cual se cumplió de manera satisfactoria._x000a__x000a_en este trimestre se realizó 6 capacitaciones correspondientes a los siguientes temas:_x000a__x000a_Ilicitud sustancial y culpabilidad en el Código General Disciplinario ( 19 de julio y 26 de julio)_x000a_Faltas y Sanciones Disciplinarias ( 09 de agosto)_x000a_El proceso disciplinario ordinario y los principales errores que se cometen en las OCID ( 26 de agosto)_x000a_Régimen Probatorio ( 12 de septiembre)_x000a_Régimen de los Particulares ( 26 de septiembre)_x000a_ El impacto se evidencia a través de el posicionamiento a la DDAD y a la Secretaría Jurídica Distrital, como un referente académico en materia disciplinaria a nivel Distrital._x000a__x000a_Un segundo sector impacto corresponde a los servidores públicos que apoyan las tareas disciplinarias a nivel distrital, así como los Operadores Disciplinarios, que se actualizan y capacitan en temas de relevancia jurídica disciplinaria.  Con el cumplimiento de la meta se logra beneficar a los Operadores y sustanciadores Disciplinarios del Distrito Capital a mantenerse actualizados y ampliar el conocimiento en materia disciplinaria."/>
    <s v="&quot;El 24 de octubre se realizó la III Jornada de actualización en derecho disciplinario, jornada dirigida a más de 300 operadores y sustanciadores del distrito capital abordando temas de interés con la finalización de un panel acompañado por grandes exponentes del derecho disciplinario como: David Alonso Roa Salguero, Héctor Enrique Ferrer Leal, Carlos Arturo Ramírez, Ernesto Espinoza, John Harvey Pinzón, Orlando Lancheros, José Omar Ortiz, entre otros._x000a_Es así como la Dirección Distrital de Asuntos Disciplinarios culminó exitosamente la ejecución de la meta._x000a_En total se realizaron 12 talleres teórico prácticos en materia disciplinaria y 1 jornada de actualización en derecho disciplinario._x000a_&quot;_x000a_&quot;Posicionar a la DDAD y a la Secretaría Jurídica Distrital, como un referente académico en materia disciplinaria a nivel Distrital. Posicionar a la DDAD y a la Secretaría Jurídica Distrital, como un referente académico en materia disciplinaria a nivel Distrital._x000a_Se reporta como impacto adicional, el apoyo prestado a través de la capacitación a todos los servidores públicos que en la entidades y organismos del Distrito desempeñan un rol en materia disciplinaria, siendo estos los Operadores Disciplinarios o aquellos que tienen a su cargo la función disciplinaria y a los profesionales de apoyo (sustanciadores) a cargo de las tareas disciplinarias, cuya capacitación en temas de relevancia jurídica disciplinaria, redunda en el mejoramiento de sus actividades diarias propias de su funciones. &quot;_x000a_Con el cumplimiento de la meta se logra beneficiar a los Operadores y sustanciadores Disciplinarios del Distrito Capital, manteniéndose actualizados y con la posibilidad de intercambiar experiencias con demás servidores públicos distritales que se desempeñan en el ámbito disciplinario._x000a_"/>
    <s v="3-2019-2676"/>
    <m/>
    <m/>
    <m/>
    <s v="CREACIÓN"/>
    <s v="VERSIÓN  1"/>
    <s v="ND"/>
    <s v="ND"/>
    <m/>
    <s v="ACCIÓN"/>
    <s v="ACTIVO"/>
  </r>
  <r>
    <x v="2"/>
    <m/>
    <s v="OPERATIVO"/>
    <s v="GESTIÓN"/>
    <x v="18"/>
    <s v="CUMPLIDA"/>
    <x v="1"/>
    <x v="9"/>
    <s v="DIRECCIÓN DISTRITAL DE ASUNTOS DISCIPLINARIOS"/>
    <s v="PLAN DE GESTIÓN"/>
    <m/>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s v="ND"/>
    <n v="0.6"/>
    <n v="0.4"/>
    <s v="CUMPLIDO"/>
    <s v="CUMPLIDO"/>
    <s v="CUMPLIDO"/>
    <s v="CUMPLIDO"/>
    <s v="CUMPLIDO"/>
    <s v="CUMPLIDO"/>
    <s v="CUMPLIDO"/>
    <s v="CUMPLIDO"/>
    <s v="CUMPLIDO"/>
    <s v="CUMPLIDO"/>
    <s v="CUMPLIDO"/>
    <s v="CUMPLIDO"/>
    <s v="CUMPLIDO"/>
    <s v="CUMPLIDO"/>
    <m/>
    <m/>
    <m/>
    <m/>
    <m/>
    <m/>
    <m/>
    <m/>
    <n v="2"/>
    <s v="GESTIÓN"/>
    <s v="INACTIVO"/>
  </r>
  <r>
    <x v="2"/>
    <s v="DIS-GD05"/>
    <s v="OPERATIVO"/>
    <s v="GESTIÓN"/>
    <x v="19"/>
    <s v="Monitorear la totalidad de quejas disciplinarias radicadas y tramitadas, a cargo dela DDAD"/>
    <x v="1"/>
    <x v="10"/>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n v="1"/>
    <n v="1"/>
    <s v="ND"/>
    <s v="ND"/>
    <s v="ND"/>
    <n v="1"/>
    <m/>
    <n v="1"/>
    <n v="1"/>
    <n v="1"/>
    <n v="1"/>
    <n v="1"/>
    <n v="1"/>
    <n v="1"/>
    <n v="1"/>
    <s v="Se recibieron ,radicadron, numeraron y repartieron 47 quejas que llegaron a la Dirección, las cuales se evaluaron y se proyectaron los autos respectivos"/>
    <s v="Para el Segundo trimestre de 2019 se tiene un  avance del 25% el cual se cumplió de manera satisfactoria. Se recibieron, radicaron, enumeraron y repartieron  42  quejas que llegaron a la DDAD, las cuales se evaluaron y se proyectaron los autos respectivos._x000a_Impacto: Uno de los principales logros de la ciudadanía conquistados con el Estado de Derecho es la participación en la vida administrativa y el control y vigilancia sobre sus servidores._x000a_La cuestión de la transparencia administrativa y del derecho de los ciudadanos a participar en la actividad administrativa significa un instrumento para una exigencia del buen orden administrativo, como un criterio objetivo que deriva de los mandatos de buena administración, de buen funcionamiento, de objetividad clara que sobrepase la discrecionalidad de los funcionarios._x000a_Así las cosas, la ley 734 de 2002, ha permitido que los ciudadanos interpongan quejas, sobre las conductas que consideran disciplinables a fin de que sean investigadas y atacadas por parte de la propia Administración._x000a_Los ciudadanos quejosos esperan que con sus denuncias se active el aparato disciplinario._x000a_Por lo anterior, al dar trámite y estudio a las quejas presentadas, se asegura que la administración conozca las conductas que podrán generar reproche disciplinario y, si es necesario, se investiguen._x000a_Población: La ciudadanía resulta beneficiada dado que existe la certeza de que la DDAD estudiará las quejas que presente._x000a_En segundo lugar, la Secretaría Jurídica, está cumpliendo sus funciones disciplinarias, dando respuesta a los ciudadanos y mejorando su actividad interna._x000a_Resultado: Se garantiza el cumplimiento de la función disciplinaria al tenor de lo dispuesto en la Ley 734 de 2002 (norma especial disciplinaria)_x000a_"/>
    <s v="Para el Tercer trimestre de 2019, se tiene un avance que se cumplió de manera satisfactoria. Se recibieron, radicaron, numeraron y repartieron 28 quejas que se allegaron a la DDAD, las cuales fueron evaluadas a fin de adoptar la decisión que en derecho corresponda. Para el efecto se evaluaron y se proyectaron los autos respectivos. _x000a_&quot;Uno de los principales logros de la ciudadanía conquistados con el Estado de Derecho, es la participación en la vida administrativa y el control y vigilancia sobre sus servidores._x000a_La transparencia administrativa y el derecho de los ciudadanos a participar en la actividad administrativa, se materializa como uno de los instrumentos que permiten exigir un buen orden administrativo, como un criterio objetivo que deriva de los mandatos de buena administración, de buen funcionamiento, de objetividad clara que sobrepase la discrecionalidad de los funcionarios._x000a_Así las cosas, la ley 734 de 2002, ha permitido que los ciudadanos interpongan quejas, sobre las conductas que consideran disciplinables a fin de que sean investigadas y atacadas por parte de la propia Administración._x000a_Los ciudadanos quejosos esperan que sus denuncias activen el aparato disciplinario y se indague sobre los hechos que los mismos reportan como presuntas conductas disciplinables._x000a_Por lo anterior, al dar trámite y estudio a las quejas presentadas, se asegura que la administración conozca de las presuntas conductas que generan reproche disciplinario y, si las mismas revisten de la entidada necesaria para desplegar la acciópn disciplinaria.&quot;_x000a_La ciudadanía resulta beneficiada dado que existe la certeza de que la DDAD estudiará las quejas que presente._x000a_"/>
    <s v="&quot;Para el cuarto trimestre de 2019, se tiene un avance del 25% el cual se cumplió de manera satisfactoria. Se recibieron, radicaron, numeraron y se asignaron por reparto las 18 quejas que se allegaron a la DDAD, las cuales fueron evaluadas a fin de adoptar la decisión que en derecho corresponda. Para el efecto se proyectaron los autos respectivos. _x000a_Se garantiza el cumplimiento de la función disciplinaria al tenor de lo dispuesto en la Ley 734 de 2002 y las que le sean concordantes. (norma especial disciplinaria)_x000a_Uno de los principales logros de la ciudadanía conquistados con el Estado Social de Derecho, es la participación en la vida administrativa y el control y vigilancia sobre sus servidores. El derecho de los ciudadanos a participar en la actividad administrativa, se materializa como uno de los instrumentos que permiten exigir un buen orden administrativo, como un criterio objetivo que deriva de los mandatos de buena administración, de buen funcionamiento, de objetividad clara que sobrepase la discrecionalidad de los funcionarios._x000a_La ciudadanía resulta beneficiada, dado que existe la certeza de que la DDAD estudiará y tramitará las quejas que se presenten, dentro de los parámetros establecidos por la ley disciplinaria y demás que le sean concordantes, y en el marco de la competencia determinada por los artículos 75 y 67 de Lay 734 de 2002._x000a_"/>
    <s v="3-2019-2676"/>
    <m/>
    <m/>
    <m/>
    <m/>
    <m/>
    <m/>
    <m/>
    <m/>
    <s v="GESTIÓN"/>
    <s v="ACTIVO"/>
  </r>
  <r>
    <x v="2"/>
    <m/>
    <m/>
    <s v="GESTIÓN"/>
    <x v="20"/>
    <m/>
    <x v="1"/>
    <x v="10"/>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n v="1"/>
    <n v="1"/>
    <m/>
    <m/>
    <n v="1"/>
    <s v="FINALIZADO"/>
    <s v="FINALIZADO"/>
    <s v="FINALIZADO"/>
    <s v="FINALIZADO"/>
    <s v="FINALIZADO"/>
    <s v="FINALIZADO"/>
    <s v="FINALIZADO"/>
    <s v="FINALIZADO"/>
    <s v="FINALIZADO"/>
    <s v="FINALIZADO"/>
    <s v="FINALIZADO"/>
    <s v="FINALIZADO"/>
    <s v="Se garantiza el cumplimiento de la función disiciplinaria al tenor de lo dispuesto en la Ley 734 de 2002 y las que le sean concordantes. (norma especial disciplinaria)"/>
    <s v="FINALIZADO"/>
    <m/>
    <m/>
    <m/>
    <m/>
    <m/>
    <m/>
    <m/>
    <m/>
    <n v="1"/>
    <s v="GESTIÓN"/>
    <s v="INACTIVO"/>
  </r>
  <r>
    <x v="2"/>
    <m/>
    <m/>
    <s v="GESTIÓN"/>
    <x v="21"/>
    <m/>
    <x v="1"/>
    <x v="9"/>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O"/>
    <m/>
    <m/>
    <s v="ND"/>
    <n v="0.39999999999999997"/>
    <n v="0.6"/>
    <s v="CUMPLIDO"/>
    <s v="CUMPLIDO"/>
    <s v="CUMPLIDO"/>
    <s v="CUMPLIDO"/>
    <s v="CUMPLIDO"/>
    <s v="CUMPLIDO"/>
    <s v="CUMPLIDO"/>
    <s v="CUMPLIDO"/>
    <s v="CUMPLIDO"/>
    <s v="CUMPLIDO"/>
    <s v="CUMPLIDO"/>
    <s v="CUMPLIDO"/>
    <s v="CUMPLIDO"/>
    <s v="CUMPLIDO"/>
    <s v="CUMPLIDO"/>
    <s v="CUMPLIDO"/>
    <s v="CUMPLIDO"/>
    <s v="CUMPLIDO"/>
    <s v="FALTA FICHA "/>
    <m/>
    <m/>
    <m/>
    <n v="2"/>
    <s v="GESTIÓN"/>
    <s v="INACTIVO"/>
  </r>
  <r>
    <x v="3"/>
    <s v="DDD-GJ01"/>
    <s v="TÁCTICO"/>
    <s v="GESTIÓN"/>
    <x v="22"/>
    <s v="Controlar la cantidad de información registrada en SIPROJ"/>
    <x v="0"/>
    <x v="11"/>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1"/>
    <n v="0.85"/>
    <m/>
    <n v="0.2"/>
    <n v="0.5"/>
    <n v="0.15"/>
    <n v="0.15"/>
    <n v="0.2"/>
    <n v="0.5"/>
    <n v="0.15"/>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s v="Para el segundo trimestre de 2019 se tiene programado un avance del 50% para un total de avance del 70%, el cual se cumplió de manera satisfactoria, lo que conllevo al mejoramiento de la información contenida en el SIPROJ._x000a_Para el logro de esta meta se llevaron a cabo las siguientes actividades:_x000a_Durante el segundo trimestre de 2019 en la Secretaría Jurídica Distrital se notificaron 335 procesos en contra de entidades del sector central, de los cuales 25 procesos fueron asumidos por los abogados de representación judicial de la Secretaría Jurídica Distrital.  Igualmente 81 Conciliaciones fueron notificadas y registradas en SIPROJ por los funcionarios de la Dirección de Defensa Judicial._x000a_Durante el mismo periodo la Secretaría Jurídica fue notificada de 1,172 tutelas de las cuales 43 fueron contestadas directamente por abogado de representación de la Dirección. De igual manera se notificó de fallos y otros documentos que relacionados con tutelas, para un total de 1654 trámites._x000a_Durante el este trimestre se realizaron diagnósticos de información atendiendo la Circular N. 002 de 2019 por medio de la cual,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quien haga sus veces, de control interno, financieras, el gestor del sistema designado, junto con el respectivo grupo de trabajo y los administradores generales del SIPROJ-WEB. Se llevaron a cabo 35 mesas de seguimiento a entidades con la participación de 252 funcionarios._x000a_Se realizaron 11 mesas de trabajo relacionadas con el tema contable y financiero en las cuales participaron 56 funcionarios, para tratar temas de Reporte contable y pago o cumplimiento de sentencia._x000a_Se realizaron 12 sesiones de capacitación a usuarios nuevos con la participación de 62 entidades y 115 funcionarios._x000a_Se realizó 1 jornada de socialización con los Secretarios Técnicos de las entidades, en la cual se contó con la asistencia de 43 entidades distritales y la participación de 49 funcionarios._x000a_En el segundo trimestre de 2019 se crearon 109 usuarios nuevos y se activaron 76 usuarios de diferentes entidades._x000a_Se crearon 81 despachos nuevos atendiendo las solicitudes de las entidades._x000a_Se atendió 1  visita de Órganos de Control. _x000a_Se dio respuesta a todos los requerimientos hechos por las entidades distritales, las cuales se encuentran registradas en el SIGA y a través de correo electrónico. Así como a las proposiciones instauradas por el Concejo de Bogotá. Adicionalmente se realizaron 127 traslados a las diferentes entidades, que fueron notificados en la Secretaría Jurídica Distrita._x000a_Impactos obtenidos con los resultados:_x000a_Se ha logrado mejorar el porcentaje de depuración de la información y un mejor registro de la nueva que se ingresa, lo cual permite entregar en tiempo real información de manera más acertada, para agilizar la toma de decisiones._x000a__x000a_Población beneficiada_x000a_ _x000a_Entidades, órganos y organismos del Distrito Capital._x000a_Todas las evidencias del cumplimiento de la meta se encuentran anexas en el archivo denominado “Meta 2 Seguimiento información SIPROJ”_x000a__x000a__x000a_"/>
    <s v="Para el tercer trimestre de 2019 se tiene programado un avance del 15% para un total de cumplimiento del 85%, el cual se cumplió de manera satisfactoria, lo que conllevo al mejoramiento de la información contenida en el SIPROJ._x000a__x000a_En la Secretaría Jurídica Distrital se notificaron 326 procesos en contra de entidades distritales, entre los tipos de proceso más notificados tenemos que el 70% corresponde a Nulidades y Restablecimiento seguido de Reparaciones Directa con un 11%. En cuanto a los temas más relevantes tenemos el 23% se relaciona con reclamaciones laborales, seguido por solicitudes de cesantías retroactivas con el 21% e imposición de sanciones con el 4%. _x000a__x000a_El 86.20% de los procesos se encuentran instaurados en contra de 10 entidades, siendo la entidad más demandada Secretaría de Educación con el 31.60%, seguido de Bomberos con el 9.82%. _x000a__x000a_De los 326 procesos notificados durante el periodo, 41 están cargo de los abogados de representación judicial de la Secretaria Jurídica: _x000a__x000a_Durante el tercer trimestre de 2019, 87 Conciliaciones fueron notificadas y registradas en SIPROJ. El 68.97% de las conciliaciones notificadas durante el periodo están concentradas en cinco entidades: S. de Movilidad, Gobierno, Hábitat, Educación y Bomberos. _x000a__x000a_Durante el tercer trimestre de 2019 la Secretaría Jurídica fue notificada de 1.268 tutelas, de igual manera se notificó de fallos y otros documentos que relacionados con tutelas, para un total de 1650 trámites. _x000a__x000a_Se realizaron mesas de seguimiento a los compromisos con las entidades que los solicitaron, los funcionarios del grupo Siproj generaron los diagnósticos de la información, se realizaron 15 mesas de seguimiento a 14 entidades con la participación de 80 funcionarios. _x000a__x000a_Durante el tercer trimestre de 2019 se realizaron 22 mesas de trabajo relacionadas con el tema contable y financiero en las cuales participaron 84 funcionarios. _x000a__x000a_Durante el tercer trimestre de 2019 se realizaron 29 sesiones de capacitación a usuarios nuevos con la participación de 29 entidades y 58 funcionarios. _x000a__x000a_Durante el tercer trimestre de 2019 se realizó seguimiento a los procesos penales y tutelas registradas en Siproj, para lo cual se citaron a las entidades distritales.  A las mesas de trabajo asistieron de 31 entidades distritales y la participación de 98 funcionarios. _x000a__x000a_Durante el tercer trimestre de 2019, la Dirección trabajo en la elaboración de flujogramas que son insumos para el desarrollo tecnológico del nuevo sistema de información. _x000a__x000a_Se crearon 69 usuarios nuevos y se activaron 422 en el SIPROJ._x000a__x000a_Se realizó revisión de procesos en los cuales la Secretaría Jurídica ejerce la representación judicial se tenía previsto la revisión de 877 procesos y se realizaron 518 revisiones. _x000a__x000a_Se dio respuesta a todos los requerimientos hechos por las entidades distritales, las cuales se encuentran registradas en el SIGA y a través de correo electrónico. Así como a las proposiciones instauradas por el Concejo de Bogotá. A través del SDQS ingresaron 29 solicitudes, 4 se trasladaron por competencia y 25 contestadas de fondo_x000a_Se ha optimizado la toma de decisiones , al aumentar el porcentaje de depuración de la información y el eficaz  registro de la nueva que se ingresa, permitiendo acceder  en tiempo real  a  la  información objeto de analices.   Entidades y organismos del Distrito Capital. "/>
    <s v="&quot;Para el cuarto trimestre de 2019 se tiene programado un avance del 15% para un total de cumplimiento del 100%, el cual se cumplió de manera satisfactoria, lo que conllevo al mejoramiento de la información contenida en el SIPROJ._x000a__x000a_En la Secretaría Jurídica Distrital se notificaron 291 procesos en contra de entidades distritales, entre los tipos de proceso más notificados tenemos que el 78% corresponde a Nulidades y Restablecimiento seguido de Reparaciones Directa con un 6%. En cuanto a los temas más relevantes tenemos el 49.83% de los temas de las demandas notificadas durante el cuarto trimestre del año 2019 se relaciona con solicitudes de cesantías retroactivas, seguido reclamaciones laborales con el 9.62% y pensión de jubilación con el 4%. _x000a__x000a_El 91.07% de los procesos se encuentran instaurados en contra de 10 entidades, siendo la entidad más demandada Secretaría de Educación con el 57.39%, seguido de Secretaría de Gobierno con el 5.50%. _x000a__x000a_De los 291 procesos notificados durante el periodo, 19 están cargo de los abogados de representación judicial de la Secretaria Jurídica._x000a__x000a_Se notificaron  y registraron en Siproj 72 Conciliaciones. El 75% de las conciliaciones notificadas durante el periodo están concentradas en cinco entidades: S. de Movilidad, S. Educación, Gobierno, Hábitat, y Bomberos. _x000a__x000a_Los funcionarios del grupo Siproj realizaron acompañamiento al Instituto Distrital para la Investigación Educativa y el Desarrollo Pedagógico – IDEP con la participación de 6 funcionarios. Se realizaron 8 mesas de trabajo relacionadas con el tema contable y financiero en las cuales participaron 18 funcionarios. Se realizaron 27 sesiones de capacitación a usuarios nuevos con la participación de 22 entidades y 45 funcionarios. Se realizó seguimiento a los procesos penales y tutelas registradas en Siproj, para lo cual se citaron a las entidades distritales, a las mesas de trabajo asistieron de 6 entidades distritales y la participación de 25 funcionarios. _x000a_La Dirección trabajo en la elaboración de 15 flujogramas que son insumos para el desarrollo tecnológico del nuevo sistema de información. _x000a_Se crearon 69 usuarios nuevos y se activaron 422 en el SIPROJ._x000a__x000a_Se realizó revisión de procesos en los cuales la Secretaría Jurídica ejerce la representación judicial se tenía previsto la revisión de 706 procesos y se realizaron 518 revisiones. _x000a__x000a_Se dio respuesta a todos los requerimientos hechos por las entidades distritales, las cuales se encuentran registradas en el SIGA y a través de correo electrónico. Así como a las proposiciones instauradas por el Concejo de Bogotá. A través del SDQS ingresaron 59 solicitudes, 44 se trasladaron por competencia y 15 contestadas de fondo_x000a_&quot;_x000a_Se ha optimizado la toma de decisiones , al aumentar el porcentaje de depuración de la información y el eficaz  registro de la nueva que se ingresa, permitiendo acceder  en tiempo real  a  la  información objeto de analices. _x000a_Como benficiarios se identificaron Entidades y organismos del Distrito Capital. _x000a_"/>
    <s v="3-2019-2642 / 3-2019-3167"/>
    <m/>
    <m/>
    <m/>
    <s v="FALTA FICHA "/>
    <m/>
    <m/>
    <m/>
    <m/>
    <s v="GESTIÓN"/>
    <s v="ACTIVO"/>
  </r>
  <r>
    <x v="3"/>
    <s v="DDD-GJ02"/>
    <s v="ESTRATÉGICO"/>
    <s v="ACCIÓN"/>
    <x v="23"/>
    <s v="Monitorear el valor de los procesos a favor del Distrito Capital (ahorro)"/>
    <x v="2"/>
    <x v="11"/>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8"/>
    <n v="0.91"/>
    <m/>
    <n v="0.82"/>
    <n v="0.82"/>
    <n v="0.82"/>
    <n v="0.82"/>
    <n v="0.9"/>
    <n v="0.9"/>
    <n v="0.92"/>
    <n v="0.91"/>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s v="Se alcanzó y superó la meta propuesta para el segundo trimestre de 2019.  _x000a_LOGROS Y RESULTADOS DE EFICIENCIA FISCAL: es del 90% representado en el valor de las pretensiones indexadas de los procesos que finalizaron con fallo a favor de las entidades del Distrito Capital. _x000a_ _x000a_IMPACTO: El impacto del éxito de eficiencia fiscal acumulado en términos de pretensiones indexadas ha permitido ahorrar a la ciudad $3.4 Billones de pesos aproximadamente, y el D.C. ha sido condenado en cerca de 384 mil millones de pesos._x000a_ _x000a_POBLACIÓN BENEFICIADA: La ciudadanía en general ya que se puede beneficiar con nuevos proyectos sociales en educación y salud, etc._x000a_ _x000a_VALOR CONTINGENTE JUDICIAL: De acuerdo con la última valoración trimestral del contingente judicial, reportado por la Secretaría Distrital de Hacienda, con corte al 31 de diciembre de 2018, el valor del contingente judicial asciende a $4,6 billones de pesos._x000a_"/>
    <s v="Se alcanzó y supero la meta propuesta para el tercer trimestre de 2019.  La eficiencia fiscal es del 92% representado en el valor de las pretensiones indexadas de los procesos que finalizaron con fallo a favor de las entidades del Distrito Capital.    El impacto del éxito de eficiencia fiscal acumulado en términos de pretensiones indexadas ha permitido ahorrar a la ciudad $4.9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iticas públicas al interior del Distrito Capital. _x000a_Con el ahorro obtenido por la eficiencia fiscal, se beneficia la ciudadanía en general ya que se pueden desarrollar  nuevos proyectos sociales, en educación y salud, etc.. En efecto, se pueden destinar presupuestos para financiar e implementar los diferentes proyectos y politicas públicas determinadas en el Plan de Desarrollo del Distrito Capital o al inetrior de cada una de las entidades y organismos distritales, como  construciones de colegios, jardines infantiles, adecuameientoos de redes hospitalarias, creación parques y mantenimiento de los existentes, obras de infraestructura, entre otras. "/>
    <s v="Se alcanzó y supero la meta propuesta para el cuarto trimestre de 2019.  La eficiencia fiscal es del 91% representado en el valor de las pretensiones indexadas de los procesos que finalizaron con fallo a favor de las entidades del Distrito Capital.    _x000a_El impacto del éxito de eficiencia fiscal acumulado en términos de pretensiones indexadas ha permitido ahorrar a la ciudad $5.0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_x000a_Con el ahorro obtenido por la eficiencia fiscal, se beneficia la ciudadanía en general ya que se pueden desarrollar  nuevos proyectos sociales, en educación y salud, etc.. En efecto, se pueden destinar presupuestos para financiar e implementar los diferentes proyectos y politicas públicas determinadas en el Plan de Desarrollo del Distrito Capital o al inetrior de cada una de las entidades y organismos distritales, como  construciones de colegios, jardines infantiles, adecuameientoos de redes hospitalarias, creación parques y mantenimiento de los existentes, obras de infraestructura, entre otras. _x000a_"/>
    <s v="3-2019-2642"/>
    <m/>
    <m/>
    <m/>
    <s v="MODIFICACIÓN"/>
    <s v="VERSIÓN  2"/>
    <m/>
    <m/>
    <m/>
    <s v="ACCIÓN"/>
    <s v="ACTIVO"/>
  </r>
  <r>
    <x v="3"/>
    <s v="DDD-GJ03"/>
    <s v="OPERATIVO"/>
    <s v="GESTIÓN"/>
    <x v="24"/>
    <m/>
    <x v="0"/>
    <x v="11"/>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2"/>
    <n v="2"/>
    <m/>
    <n v="0"/>
    <n v="1"/>
    <n v="0"/>
    <n v="1"/>
    <n v="0"/>
    <n v="1"/>
    <n v="0"/>
    <n v="1"/>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s v="La Dirección Distrital de Defensa Judicial y Prevención del Daño Antijurídico remitió a la Subsecretaría General para la respectiva revisión de la PROPUESTA DE ADOPCIÓN DE POLÍTICA DE PREVENCIÓN DEL DAÑO ANTIJURÍDICO EN MATERIA DE ATENCIÓN A CONSULTAS PREVIAS EN EL DISTRITO CAPITAL, producto con el cual se cumple la meta propuesta para el segundo trimestre de 2019.  Adicionalmente, desde la Dirección se han proyectado los siguientes actos administrativos:_x000a_Circular N. 10, 15, 16 las cuales fueron proyectadas por funcionarios de la Dirección._x000a_Impactos obtenidos con los resultados:_x000a_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_x000a_ _x000a_Población beneficiada_x000a_ _x000a_Entidades, órganos y organismos del Distrito Capital."/>
    <s v="Esta meta se encuentra cumplida en un 77% en el segundo trimestre se entregó el primer documento de análisis denominado PROPUESTA DE ADOPCIÓN DE POLÍTICA DE PREVENCIÓN DEL DAÑO ANTIJURÍDICO EN MATERIA DE ATENCIÓN A CONSULTAS PREVIAS EN EL DISTRITO CAPITAL, Durante el tercer trimestre se realizaron las actividades correspondientes a la definición del tema de análisis, la recopilación de antecedentes Análisis y evaluación de antecedentes normativos, doctrinales y jurisprudenciales. Adicionalmente, se fijaron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_x000a_Las entidades y organismos distritales cuentan con soportes doctrinarios y jurisprudenciales para evitar la producción de daños que pueden acarrearar demandas en contra del Distrito Capital. Entidades, órganos y organismos del Distrito Capital. "/>
    <s v="&quot;Esta meta se encuentra cumplida en un 100% en el segundo trimestre se entregó el primer documento de análisis denominado PROPUESTA DE ADOPCIÓN DE POLÍTICA DE PREVENCIÓN DEL DAÑO ANTIJURÍDICO EN MATERIA DE ATENCIÓN A CONSULTAS PREVIAS EN EL DISTRITO CAPITAL, Durante el tercer trimestre se realizaron las actividades correspondientes a la definición del tema de análisis, la recopilación de antecedentes Análisis y evaluación de antecedentes normativos, doctrinales y jurisprudenciales y el cuarto trimestre  radica bajo el número 3-2019-8872 el documento denominado  “RECOMENDACIONES PARA LA ADECUADA Y EFICIENTE DEFENSA TÉCNICA EN EL TRÁMITE INCIDENTAL DE DESACATO”._x000a__x000a_Adicionalmente, desde la Dirección se han proyectado los siguientes actos administrativos. Resolución N. 1, Circulares No. 19, 21, 23 y 25. Así mismo, se encuentran en revisión Decreto “Por medio del cual se articula el esquema de cumplimiento del fallo judicial proferido dentro de la acción popular No. 11001-33-31-013-2009-00226-00.”_x000a_&quot;_x000a_Las entidades y organismos distritales cuentan con soportes doctrinarios y jurisprudenciales para evitar la producción de daños que pueden acarrearar demandas en contra del Distrito Capital. _x000a_Los beneficiarios son Entidades, órganos y organismos del Distrito Capital. _x000a_"/>
    <s v="3-2019-2642"/>
    <m/>
    <m/>
    <m/>
    <s v="FALTA FICHA "/>
    <m/>
    <m/>
    <m/>
    <m/>
    <s v="GESTIÓN"/>
    <s v="ACTIVO"/>
  </r>
  <r>
    <x v="3"/>
    <m/>
    <s v="ESTRATÉGICO"/>
    <s v="ACCIÓN"/>
    <x v="25"/>
    <s v="Controlar el número de procesos a cargo de los abogados del Distrito Capital"/>
    <x v="0"/>
    <x v="11"/>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3689999999999998"/>
    <n v="0.83230000000000004"/>
    <m/>
    <n v="0.82"/>
    <n v="0.82"/>
    <n v="0.82"/>
    <n v="0.82"/>
    <n v="0.83340000000000003"/>
    <n v="0.9"/>
    <n v="0.82869999999999999"/>
    <n v="0.83230000000000004"/>
    <s v="Alcanza un 83,34% de éxito prcoesal, representado por la cantidad de fallos a favor de las entidades del distrito como proporción del total de fallos en el periodo de análisis. "/>
    <s v="Se representó judicial y extrajudicial y con éxito todos los procesos que se encuentran a cargo de la Secretaría Jurídica por lo que los 928 procesos activos se representaron jurídicamente al 100%, blindando jurídicamente al Distrito Capital A favor 5.828 y1.177 en contra. _x000a_Los abogados de representación que tienen a cargo procesos terminados que se encuentran en cumplimiento, relacionan 19 procesos de alto impacto para Bogotá_x000a_1. Descontaminación del Rio Bogotá _x000a_2. Gavilanes_x000a_3. Vendedores 20 de Julio_x000a_4. Perpetuo Socorro _x000a_5. Patrimonio Cultural _x000a_6. Laureles_x000a_7. Verjones _x000a_8. Chorrrillos _x000a_9. San José de Bavaria _x000a_10. Desalojos _x000a_11. Cerros Orientales _x000a_12. Comunidad Muisca de Bosa _x000a_13. Baños Públicos_x000a_14. Espacio público_x000a_15. Predio Cantarrana_x000a_16. Hacinamiento en cárceles _x000a_17. Vendedores carrera 7 _x000a_18. San Juan de Dios _x000a_19. Prestaciones Sociales Foncep_x000a_"/>
    <s v="Durante el periodo la meta propuesta fue superada y corresponde al 82.87% representado en la cantidad de procesos terminados favorablemente para el Distrito Capital.    _x000a__x000a_En cuanto a cantidad de procesos el 85.19% se encuentra representado en 3 tipos de procesos: el 66.81% que corresponde a 4.159 Nulidades y Restablecimientos, el 13.59% corresponde a 846 Laborales y el 4.79% a 298 Reparaciones Directas._x000a__x000a_Las tres entidades que reportan mayor cantidad de procesos favorables son: Secretaría de Educación, FONCEP y la Empresa de Acueducto y Alcantarillado de Bogotá. _x000a_El impacto se traduce en el  éxito procesal acumulado en términos de cantidad de procesos favorables 6.225 y en contra 1.287,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_x000a_Ben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
    <s v="&quot;Durante el periodo (1-01-2016 a 30-11-2019) la meta propuesta fue superada y se presentaron 7.771 procesos terminados: 6.468 favorables y 1.303 desfavorables lo cual representa un éxito procesal de 83.23%. _x000a__x000a_En cuanto a cantidad de procesos el 85.06% se encuentra representado en 3 tipos de procesos: el 66.45% que corresponde a 4.298 Nulidades y Restablecimientos, el 13.67% corresponde a 884 Laborales y el 4.95% a 320 Reparaciones Directas._x000a__x000a_Las tres entidades que reportan mayor cantidad de procesos favorables son: Secretaría de Educación, FONCEP, Secretaría De Salud y la Empresa de Acueducto y Alcantarillado de Bogotá._x000a_&quot;_x000a_Como beneficiarios se identificaron los habitantes de la ciudad, ya que se pueden favorecer con nuevos proyectos sociales en educación y salud, etc. Adicionalmente, las entidades distritales generan resultados eficaces y efectivos en el desarrollo de su misionalidad, respaldados jurídicamente y representados judicialmente con eficacia por parte del cuerpo de abogados del Distrito._x000a_Los beneficiarios Los habitantes de la ciudad, ya que se pueden favorecer con nuevos proyectos sociales en educación y salud, etc. Adicionalmente, las entidades distritales generan resultados eficaces y efectivos en el desarrollo de su misionalidad, respaldados jurídicamente y representados judicialmente con eficacia por parte del cuerpo de abogados del Distrito._x000a_"/>
    <s v="3-2019-2642"/>
    <m/>
    <m/>
    <m/>
    <s v="MODIFICACIÓN"/>
    <s v="VERSIÓN  2"/>
    <m/>
    <m/>
    <m/>
    <s v="ACCIÓN"/>
    <s v="ACTIVO"/>
  </r>
  <r>
    <x v="3"/>
    <s v="DDD-GJ05"/>
    <s v="OPERATIVO"/>
    <s v="GESTIÓN"/>
    <x v="26"/>
    <s v="Realizar seguimiento al porcentaje de casos representados judicial y extrajudicialmente"/>
    <x v="2"/>
    <x v="11"/>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n v="1"/>
    <m/>
    <n v="1"/>
    <n v="1"/>
    <n v="1"/>
    <n v="1"/>
    <n v="1"/>
    <n v="1"/>
    <n v="1"/>
    <n v="1"/>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s v="En el segundo trimestre de 2019, se logró el porcentaje de cumplimiento establecido del 27%, lo cual permite un acumulado a la fecha del 50% del logro proyectado para la vigencia, el cumplimiento de esta meta permite que el Distrito Capital se encuentre protegido jurídicamente con respecto a los 928 procesos en los cuales los abogados de representación judicial de la Secretaría Jurídica Distrital ejercen la defensa ante los estrados judiciales._x000a_Para lograr esta meta desde la Dirección de Defensa Judicial y Prevención del Daño Antijurídico se han realizado las actividades necesarias como son:_x000a_Los abogados de representación proyectaron, presentaron y digitalizaron los documentos procesales necesarios para el ejercicio adecuado de la representación y defensa de los intereses del D.C.._x000a_Asistieron a 46 diligencias en los diferentes despachos judiciales, lo cual se evidencia a través del aplicativo SIPROJWEB, dicha actividad es realizada y consignada por cada uno de los abogados acorde a las actuaciones desplegadas en aras de defender el Distrito Capital.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6 fichas de conciliación y 9 de pacto de cumplimiento.  _x000a_Presentaron Informe mensual de los movimientos o actuaciones procesales surtidas en los procesos judiciales asignados._x000a_Como parte integral de la Representación y Defensa del D.C., se cuenta con el acompañamiento de los abogados de representación judicial a los Comités de Conciliación de las entidades distritales. Los abogados fueron invitados durante el periodo por 13 entidades distritales a participar en los Comités de Conciliación, en los cuales se trataron más de 111 casos.  _x000a_"/>
    <s v="En el tercer trimestre de 2019, se logró el porcentaje de cumplimiento establecido del 27%, lo cual permite un acumulado a la fecha del 77% de lo proyectado para la vigencia, el cumplimiento de esta meta permite que el Distrito Capital se encuentre protegido jurídicamente con respecto a los 869 procesos en los cuales los abogados de representación judicial de la Secretaría Jurídica Distrital ejercen la defensa ante los estrados judiciales. _x000a__x000a_Para lograr esta meta desde la Dirección de Defensa Judicial y Prevención del Daño Antijurídico se han realizado las actividades necesarias como son: _x000a__x000a_Los abogados de representación proyectaron, presentaron y digitalizaron los documentos procesales necesarios para el ejercicio adecuado de la representación y defensa de los intereses del D.C.. _x000a__x000a_Asistieron a 36 diligencias en los diferentes despachos judiciales, lo cual se evidencia a través del aplicativo SIPROJWEB, dicha actividad es realizada y consignada por cada uno de los abogados acorde a las actuaciones desplegadas en aras de defender el Distrito Capital._x000a_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1 fichas de conciliación y 9 de pacto de cumplimiento.  _x000a_Presentaron Informe mensual de los movimientos o actuaciones procesales surtidas en los procesos judiciales asignados. _x000a__x000a_Como parte integral de la Representación y Defensa del D.C., se cuenta con el acompañamiento de los abogados de representación judicial a los Comités de Conciliación de las entidades distritales. Los abogados fueron invitados durante el periodo por 13 entidades distritales a participar en los Comités de Conciliación, en los cuales se trataron más de 121 casos.  _x000a_Los 859 procesos activos, cuya representación judicial está a cargo de la Dirección Distrital  de Defensa Judicial y Prevención del Daño Antijuridico, se vienen atendiendo de manera oportuna, idonea, aseguarndo una adecuada defensa de los interses del Distrito Capital, lo que se traduce que no se ha expedido decision judicial que evidencie una defensa negligente o irresponsable por parte del cuerpo de abogados de esta Dirección. _x000a_Beneficiarios: Entidades y  organismos del Distrito Capital."/>
    <s v="&quot;En el cuarto trimestre de 2019, se logró el porcentaje de cumplimiento establecido del 23%, lo cual permite un acumulado a la fecha del 100% de lo proyectado para la vigencia, el cumplimiento de esta meta permite que el Distrito Capital se encuentre protegido jurídicamente con respecto a los 888 procesos en los cuales los abogados de representación judicial de la Secretaría Jurídica Distrital ejercen la defensa ante los estrados judiciales. _x000a__x000a_Para lograr esta meta desde la Dirección de Defensa Judicial y Prevención del Daño Antijurídico se han realizado las actividades necesarias como son: _x000a__x000a_Los abogados de representación proyectaron, presentaron y digitalizaron los documentos procesales necesarios para el ejercicio adecuado de la representación y defensa de los intereses del D.C.. _x000a__x000a_Asistieron a 40 diligencias en los diferentes despachos judiciales, lo cual se evidencia a través del aplicativo SIPROJWEB, dicha actividad es realizada y consignada por cada uno de los abogados acorde a las actuaciones desplegadas en aras de defender el Distrito Capital._x000a_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4 fichas de conciliación y 7 de pacto de cumplimiento.  _x000a_Presentaron Informe mensual de los movimientos o actuaciones procesales surtidas en los procesos judiciales asignados. _x000a__x000a_Como parte integral de la Representación y Defensa del D.C., se cuenta con el acompañamiento de los abogados de representación judicial a los Comités de Conciliación de las entidades distritales. Los abogados fueron invitados durante el periodo por 12 entidades distritales a participar en los Comités de Conciliación, en los cuales se trataron más de 98 casos.  _x000a_&quot;_x000a_Los 888 procesos activos, cuya representación judicial está a cargo de la Dirección Distrital de Defensa Judicial y Prevención del Daño Antijurídico, se vienen atendiendo de manera oportuna, idónea, asegurando una adecuada defensa de los intereses del Distrito Capital, lo que se traduce que no se ha expedido decisión judicial que evidencie una defensa negligente o irresponsable por parte del cuerpo de abogados de esta Dirección._x000a_Los beneficiarios se identificaron como Entidades y  organismos del Distrito Capital._x000a_"/>
    <s v="3-2019-2642"/>
    <m/>
    <m/>
    <m/>
    <s v="CREACIÓN"/>
    <s v="VERSIÓN  1"/>
    <m/>
    <m/>
    <m/>
    <s v="GESTIÓN"/>
    <s v="ACTIVO"/>
  </r>
  <r>
    <x v="4"/>
    <s v="DDN-GN01"/>
    <s v="ESTRATÉGICO"/>
    <s v="ACCIÓN"/>
    <x v="27"/>
    <m/>
    <x v="1"/>
    <x v="12"/>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17.600000000000001"/>
    <n v="16.2"/>
    <m/>
    <n v="22.3"/>
    <n v="22.3"/>
    <n v="22.3"/>
    <n v="22.3"/>
    <n v="13"/>
    <n v="22"/>
    <n v="13.7"/>
    <n v="16.2"/>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s v="Durante el segundo trimestre de 2019 fueron emitidos 10 conceptos jurídicos en un tiempo promedio de 22 días hábiles, mejorando la meta de 22,3 días hábiles. Estos conceptos están relacionados con los siguientes temas:_x000a_ _x000a_1. Régimen de inhabilidades, incompatibilidades y conflicto de interés en la contratación estatal. Régimen de inhabilidades, incompatibilidades y conflictos de interés en la función pública._x000a_2. Régimen de inhabilidades e incompatibilidades para aspirar a cargos de elección popular en las entidades territoriales. Doble militancia._x000a_3. Pliegos de condiciones de los procesos de selección de contratación pública._x000a_4. Régimen de inhabilidades e incompatibilidades para aspirar a cargos de elección popular en las entidades territoriales._x000a_5. Régimen de inhabilidades e incompatibilidades para aspirar a cargos de elección popular en las entidades territoriales._x000a_6. Notificación de actos administrativos._x000a_7. Pago aportes del sistema de seguridad social integral._x000a_8. Inhabilidades del Revisor Fiscal con relación a la Propiedad Horizontal._x000a_9. Personería jurídica de la Secretaría Distrital del Hábitat._x000a_10. Competencia del FONCEP para sustituir en el pago de una obligación pensional a un establecimiento público._x000a__x000a_Durante el periodo, se desarrollaron las tareas de: generar alertas periódicas que permitan el seguimiento oportuno al cumplimiento de los términos de los trámites de la Dirección Distrital de Doctrina y Asuntos Normativos (5%); seguimiento y monitoreo a los asuntos relativos al Concejo de Bogotá y al Congreso de la República (10%) y; revisión de legalidad de actos administrativos y emisión de conceptos jurídicos y pronunciamientos sobre Proyectos de Acuerdo y de Ley (10%). A continuación, se relacionan los trámites atendidos en este sentido:_x000a_ _x000a_Se realizaron comentarios a 111 proyectos de Acuerdo. Asimismo, junto con los sectores distritales competentes en el tema, se desarrollaron 20 mesas de trabajo con el objetivo de discutir y coordinar la acción de la Administración Distrital frente a Proyectos de Acuerdo, así:_x000a_1. &quot;Por medio del cual se establece que las entidades distritales en la celebración de contratos de obra pública prohíban el uso de elementos o productos cuyo material de fabricación sea el asbesto o amianto y/o alguno de sus derivados y se crea el registro distrital de seguimiento a la exposición al asbesto&quot; (2 mesas)_x000a_2. &quot;Por el cual se institucionaliza Bogotá líder y se promueve la red de participación de las organizaciones sociales juveniles en el D.C&quot; (2 mesas)_x000a_3. &quot;Por el cual se crea el instituto distrital para el envejecimiento y la vejez en Bogotá, D.C.&quot;_x000a_4. &quot;Por el cual se adoptan lineamientos para la formulación de la política pública distrital de liderazgo y empoderamiento de las niñas en Bogotá, D.C.&quot;_x000a_5. &quot;Por el cual se modifica el acuerdo 013 de 2000&quot;_x000a_6. &quot;Por medio del cual se adoptan los lineamientos de política pública para el desarrollo integral de la primera infancia, en el marco de la política de infancia y adolescencia en Bogotá, D.C.&quot;_x000a_7. &quot;Por medio del cual se promueven acciones de comunicación para prevenir y atender consumo de sustancias psicoactivas legales e ilegales en el D.C.&quot;_x000a_8. “Por el cual se establecen lineamientos para promover buenas conductas viales y el uso apropiado del espacio público por parte de los bici tenderos en Bogotá D.C. y se dictan otras disposiciones.” (2 mesas)_x000a_9. “Por el cual se institucionaliza Bogotá líder y se promueve la red de participación de las organizaciones sociales juveniles en el Distrito Capital”_x000a_10.  “Por el cual se establecen lineamientos para el fomento, desarrollo y promoción de la economía circular en los Residuos de Construcción y Demolición (RCD) en el Distrito Capital” (2 mesas)_x000a_11.  “Por el cual se establece una estrategia para fortalecer la oferta de servicios institucionales para niños, niñas y jóvenes en situaciones de vulnerabilidad y/o en condiciones de fragilidad social en Bogotá D.C.”_x000a_12.  “Por el cual se adoptan lineamientos para la formulación de la política pública distrital de liderazgo y empoderamiento de las niñas en Bogotá D.C., se crean los laboratorios de liderazgo y empoderamiento “juntos por las niñas” y se dictan otras disposiciones”_x000a_13.  “Por medio del cual se garantiza la atención educativa pertinente y de calidad a los estudiantes con trastornos específicos de aprendizaje y/o con trastorno por déficit de atención con/sin hiperactividad matriculados en las Instituciones Educativas de Bogotá D.C.”_x000a_14.  “Por el cual se adoptan medidas relacionadas con el consumo de tabaco y exposición al humo de tabaco en el Distrito Capital y se dictan otras disposiciones”_x000a_15.  “Por medio del cual se implementan los lineamientos para la formulación de una política pública de economía circular en Bogotá y se dictan otras disposiciones”_x000a_16.  “Por medio del cual se dictan lineamientos para la creación de un sistema de información tecnológico para la prevención del consumo de sustancias psicoactivas en las instituciones educativas del Distrito Capital&quot;_x000a_ _x000a_De manera similar, se tramitaron doce (12) comentarios a proyecto de Ley:  _x000a_ _x000a_1. Proyecto de ley 336/2019c &quot;Por la cual se expiden normas en materia tributaria territorial&quot;._x000a_2. Proyecto de ley 365/2019c &quot;Por el cual se modifica el artículo 361 de la constitución política&quot;._x000a_3. Proyecto de ley 100 de 2018c &quot;Por medio del cual se dictan normas para la regulación del ejercicio de las libertades económicas&quot;._x000a_4. Proyecto de ley 313/2019c &quot;Por medio del cual se modifica el código nacional de policía y convivencia (ley 1801 de 2016) para fortalecer la lucha contra la delincuencia&quot;._x000a_5. Proyecto de ley 382/2019 c &quot;Por medio de la cual se modifica el decreto ley 1421 de 1993 &quot;por el cual se dicta el régimen especial para el D.C. de Santafé de Bogotá&quot;._x000a_6. Proyecto de ley 064/2018c &quot;Por el cual se eliminan las prácticas taurinas en el territorio nacional&quot;._x000a_7. Proyecto de ley 113 de 2018s &quot;Por medio de la cual se modifica el artículo 38 de la ley 1564 de 2012 y los artículos 205 y 206 de la ley 1801 de 2016&quot;._x000a_8. Proyecto de ley 232 de 2019s 112 de 2018c &quot;Por medio de la cual se modifica el código de policía y convivencia y el código de la infancia y adolescencia en materia de consumo, porte y distribución de sustancias psicoactivas en lugares con presencia de menores de edad&quot;._x000a_9. Proyecto de ley 39 de 2019s 355 de 2019c &quot;Por medio de la cual se reforma el régimen de control fiscal&quot;._x000a_10.  Proyecto de ley 289/2018c &quot;Por la cual se modifica el parágrafo del artículo 265 de la ley 9 de 1979 con el fin de autorizar el ingreso de animales de compañía a los establecimientos de comercio donde se expendan o consuman alimentos o bebidas&quot;._x000a_11.  Proyecto de ley 320/2019c “Por medio del cual se presentan los lineamientos para la elaboración de la política pública del sistema de bicicletas público (SBP)&quot;._x000a_12.  Proyecto de ley 114 de 2018 &quot;Por medio de la cual se adiciona la ley 336 de 1996&quot;._x000a_ _x000a_De otro lado, la DDDAN realizó la revisión de legalidad de 48 Decretos Distritales de materias misionales relacionadas con todos los sectores administrativos, así como la revisión de cuatro (3) Resoluciones para firma del Alcalde Mayor._x000a__x000a__x000a_"/>
    <s v="&quot;- Expedir 9 conceptos jurídicos en un promedio de 13,7 días hábiles, mejorando la meta de la vigencia._x000a_- Mantener actualizada la información relacionada con el Concejo de Bogotá y el Congreso de la República, lo cual contribuye al eficiente desarrollo de las relaciones políticas, jurídicas y normativas de la Secretaría Jurídica Distrital._x000a_- Garantizar la atención oportuna de los trámites mediante el seguimiento constante de su estado.&quot;_x000a_Impactos: &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_x000a_&quot;_x000a_Beneficiarios:  - Alcalde Mayor_x000a_- Entidades distritales_x000a_- Ciudadanía_x000a_"/>
    <s v="&quot;- Expedir 9 conceptos jurídicos en un promedio de 13,7 días hábiles, mejorando la meta de la vigencia._x000a_- Mantener actualizada la información relacionada con el Concejo de Bogotá y el Congreso de la República, lo cual contribuye al eficiente desarrollo de las relaciones políticas, jurídicas y normativas de la Secretaría Jurídica Distrital._x000a_- Garantizar la atención oportuna de los trámites mediante el seguimiento constante de su estado.&quot;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_x000a_&quot;_x000a_Como benficiarios están &quot; - Alcalde Mayor_x000a_- Entidades distritales_x000a_- Ciudadanía&quot;_x000a_"/>
    <s v="3-2019-2614"/>
    <m/>
    <m/>
    <s v="  3-2019-2614"/>
    <s v="CREACIÓN"/>
    <s v="VERSIÓN  1"/>
    <s v="ND"/>
    <s v="ND"/>
    <m/>
    <s v="ACCIÓN"/>
    <s v="ACTIVO"/>
  </r>
  <r>
    <x v="4"/>
    <m/>
    <m/>
    <s v="GESTIÓN"/>
    <x v="28"/>
    <m/>
    <x v="1"/>
    <x v="12"/>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s v="CUMPLIDO"/>
    <m/>
    <s v="ND"/>
    <n v="1"/>
    <s v="CUMPLIDO"/>
    <s v="CUMPLIDO"/>
    <s v="CUMPLIDO"/>
    <s v="CUMPLIDO"/>
    <s v="CUMPLIDO"/>
    <s v="CUMPLIDO"/>
    <s v="CUMPLIDO"/>
    <s v="CUMPLIDO"/>
    <s v="CUMPLIDO"/>
    <s v="CUMPLIDO"/>
    <s v="CUMPLIDO"/>
    <s v="CUMPLIDO"/>
    <s v="CUMPLIDO"/>
    <s v="- Mantener actualizada la información relacionada con el Concejo de Bogotá y el Congreso de la República, lo cual contribuye al eficiente desarrollo de las relaciones políticas, jurídicas y normativas de la Secretaría Jurídica Distrital."/>
    <s v="CUMPLIDO"/>
    <s v="CUMPLIDO"/>
    <s v="CUMPLIDO"/>
    <s v="CUMPLIDO"/>
    <s v="CUMPLIDO"/>
    <s v="CUMPLIDO"/>
    <s v="CUMPLIDO"/>
    <m/>
    <m/>
    <n v="2"/>
    <s v="GESTIÓN"/>
    <s v="INACTIVO"/>
  </r>
  <r>
    <x v="4"/>
    <m/>
    <m/>
    <s v="GESTIÓN"/>
    <x v="29"/>
    <m/>
    <x v="1"/>
    <x v="12"/>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s v="CUMPLIDO"/>
    <s v="CUMPLIDO"/>
    <s v="ND"/>
    <n v="0.6"/>
    <n v="0.4"/>
    <s v="CUMPLIDO"/>
    <s v="CUMPLIDO"/>
    <s v="CUMPLIDO"/>
    <s v="CUMPLIDO"/>
    <s v="CUMPLIDO"/>
    <s v="CUMPLIDO"/>
    <s v="CUMPLIDO"/>
    <s v="CUMPLIDO"/>
    <s v="CUMPLIDO"/>
    <s v="CUMPLIDO"/>
    <s v="CUMPLIDO"/>
    <s v="CUMPLIDO"/>
    <s v="- Garantizar la atención oportuna de los trámites mediante el seguimiento constante de su estado."/>
    <s v="CUMPLIDO"/>
    <s v="CUMPLIDO"/>
    <s v="CUMPLIDO"/>
    <s v="CUMPLIDO"/>
    <m/>
    <m/>
    <m/>
    <m/>
    <m/>
    <n v="2"/>
    <s v="GESTIÓN"/>
    <s v="INACTIVO"/>
  </r>
  <r>
    <x v="4"/>
    <s v="DDN-GN02"/>
    <s v="TÁCTICO"/>
    <s v="GESTIÓN"/>
    <x v="30"/>
    <s v="Realizar seguimiento al porcentaje de actos administrativos para firma del Alcalde o la Secretaría Jurídica"/>
    <x v="1"/>
    <x v="12"/>
    <s v="DIRECCIÓN DISTRITAL DE DOCTRINA Y ASUNTOS NORMATIVOS"/>
    <s v="PLAN DE GESTIÓN"/>
    <m/>
    <m/>
    <m/>
    <s v="Sumatoria del porcentaje de avance en la generación de proyectos de actos administrativos y otros documentos "/>
    <s v="Actos administrativos  / Otros documentos para firma del señor Alcalde ó la Secretaría Jurídica Distrital"/>
    <s v="Sumatoria de fases programadas para la generación de proyectos de actos administrativos "/>
    <s v="Sumatoria de fases realizadas para la generación de proyectos de actos administrativos "/>
    <s v="Sumatoria de fases programadas para la generación de proyectos de actos administrativos "/>
    <s v="Sumatoria de fases realizadas para la generación de proyectos de actos administrativos "/>
    <s v="Infomres trimestrales"/>
    <s v="Informes trimestrales"/>
    <s v="N.A."/>
    <s v="N.A."/>
    <s v="Suma"/>
    <s v="Trimestral"/>
    <s v="Eficacia"/>
    <s v="Profesional Especializado"/>
    <s v="Profesional Especializado"/>
    <s v="Directora Distrital de Doctrina y asuntos Normativos"/>
    <s v="ND"/>
    <s v="ND"/>
    <s v="ND"/>
    <n v="1"/>
    <m/>
    <s v="ND"/>
    <s v="ND"/>
    <s v="ND"/>
    <n v="1"/>
    <m/>
    <n v="0.25"/>
    <n v="0.25"/>
    <n v="0.25"/>
    <n v="0.25"/>
    <n v="0.25"/>
    <n v="0.25"/>
    <n v="0.25"/>
    <n v="0.25"/>
    <s v="Tuvieron lugar 54 mesas de trabajo para la discusión de Proyectos de Decreto y/o algunos otros asuntos de índole jurídica, las cuales han sido útiles para generar 8 actos administrativos._x000a_ 1.       Demanda contra Decreto 565/2017 - Humedales, 2.       Instancias de coordinación 3.       Acciones predio Monteverde Humedal la Vaca 4.       Proyectos de Decreto Distrital de instancias de coordinación, 5.       Revisión proyectos de Decreto Distrital racionalización de instancias SDG,  6.       Revisión proyecto de Decreto único de Educación 7.       Revisión proyectos de Decreto Distrital de la SDCRD en trámite, 8.       Revisión temas IDPYBA Delegación, 9.       Proyecto modificación Decreto Distrital 351 de 2017, 10.   Proyectos de Decretos y Acuerdos de la SDS, 11.   Revisión observaciones proyecto de Decreto sobre embellecimiento fachadas_x000a_12.   Reglamentación Acuerdo Distrital 735 de 2019, 13.   Publicación PP Transparencia, 14.   Revisión proyecto de Decreto reglamentación Consejos locales de Gobierno,  15.   Revisión comentarios y proyectos de comentarios de Acuerdo, 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s v=" Durante el trimestre se realizó seguimiento a las temáticas de las mesas de trabajo, de tal forma que fuera posible establecer si como resultado de estas, había sido necesaria la generación de actos administrativos. Así entonces, se realizaron 55 mesas de trabajo para la discusión de Proyectos de Decreto y/o algunos otros asuntos de índole jurídica, las cuales fueron útiles para generar 11 actos administrativos. Así mismo, esta actividad impacta positivamente en:_x000a_Respaldo jurídico confiable sobre las decisiones administrativas del Alcalde Mayor, las cuales están fundamentadas en derecho._x000a_Defensa jurídica del Distrito ante eventuales demandas debido a actos administrativos jurídicamente fundamentados._x000a_Existencia de unidad normativa y conceptual en el Distrito por medio de conceptos, mesas de trabajo y Comités de Doctrina.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4/2019. Temas: 1) Competencia de la Secretaría Jurídica Distrital para resolver los conflictos de competencia en los procedimientos de policía, en los casos que involucren atribuciones correspondientes a más de una entidad de las definidas como Autoridad Administrativa Especial de Policía en el Acuerdo Distrital No. 735 de 2019. 2) Solicitud de concepto relacionado con la capacidad de jurídica de los cabildos indígenas para suscribir contratos o convenios interadministrativos con entidades y organismos del orden distrital._x000a_- Fecha 22/05/2019. Temas: 1) SIC uso de imágenes menores de edad; 2) Proyecto de decreto &quot;Por medio del cual se declara la existencia de especiales condiciones de urgencia por motivos de utilidad pública e interés social, para la adquisición de los predios necesarios a través de expropiación por vía administrativa para los proyectos contemplados en el Acuerdo Distrital 724 del 6 de diciembre de 2018 &quot;Por el cual se establece el cobro de una contribución de valorización por beneficio local para la construcción de un plan de obras&quot;, 3) Términos para el trámite del POT y; 4) Modificación Decreto Distrital 323 de 2016._x000a_- Fecha 18/06/2019. Temas: Exención del impuesto predial contenida en el literal d) del artículo 28 del Decreto Distrital 352 de 2002._x000a_"/>
    <s v=" - Se realizaron 53 mesas de trabajo que, hasta el momento, generaron 14 actos administrativos. los impactos son: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quot; y como beneficarios están &quot; - Alcalde Mayor_x000a_- Entidades distritales_x000a_- Ciudadanía&quot;_x000a__x000a_"/>
    <s v=" - Se realizaron 53 mesas de trabajo que, hasta el momento, generaron 14 actos administrativos.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quot;_x000a_Se tieien como beneficiarios &quot; - Alcalde Mayor_x000a_- Entidades distritales_x000a_- Ciudadanía&quot;_x000a_"/>
    <s v="3-2019-2614"/>
    <m/>
    <m/>
    <m/>
    <m/>
    <m/>
    <m/>
    <m/>
    <m/>
    <s v="GESTIÓN"/>
    <s v="ACTIVO"/>
  </r>
  <r>
    <x v="4"/>
    <m/>
    <m/>
    <s v="GESTIÓN"/>
    <x v="31"/>
    <m/>
    <x v="1"/>
    <x v="12"/>
    <s v="DIRECCIÓN DISTRITAL DE DOCTRINA Y ASUNTOS NORMATIVOS"/>
    <s v="PLAN DE GESTIÓN"/>
    <m/>
    <m/>
    <m/>
    <m/>
    <m/>
    <m/>
    <s v="Por definir"/>
    <s v="Por definir"/>
    <s v="Por definir"/>
    <s v="Por definir"/>
    <s v="Por definir"/>
    <s v="Por definir"/>
    <s v="Por definir"/>
    <s v="Suma"/>
    <m/>
    <m/>
    <m/>
    <m/>
    <m/>
    <s v="ND"/>
    <s v="ND"/>
    <n v="1"/>
    <s v="CUMPLIDO"/>
    <s v="CUMPLIDO"/>
    <s v="ND"/>
    <s v="ND"/>
    <n v="1"/>
    <s v="CUMPLIDO"/>
    <s v="CUMPLIDO"/>
    <s v="CUMPLIDO"/>
    <s v="CUMPLIDO"/>
    <s v="CUMPLIDO"/>
    <s v="CUMPLIDO"/>
    <s v="CUMPLIDO"/>
    <s v="CUMPLIDO"/>
    <s v="CUMPLIDO"/>
    <s v="CUMPLIDO"/>
    <s v="CUMPLIDO"/>
    <s v="CUMPLIDO"/>
    <s v="CUMPLIDO"/>
    <s v="CUMPLIDO"/>
    <m/>
    <m/>
    <m/>
    <s v="CUMPLIDO"/>
    <s v="CUMPLIDO"/>
    <s v="CUMPLIDO"/>
    <m/>
    <m/>
    <n v="2"/>
    <s v="GESTIÓN"/>
    <s v="INACTIVO"/>
  </r>
  <r>
    <x v="5"/>
    <s v="IVC-IV01"/>
    <s v="ESTRATÉGICO"/>
    <s v="ACCIÓN"/>
    <x v="32"/>
    <m/>
    <x v="2"/>
    <x v="1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145"/>
    <n v="402"/>
    <n v="663"/>
    <n v="819"/>
    <n v="971"/>
    <m/>
    <n v="0"/>
    <n v="0"/>
    <n v="600"/>
    <n v="200"/>
    <n v="0"/>
    <n v="0"/>
    <n v="715"/>
    <n v="256"/>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s v="Durante el segundo trimestre se logró adjudicar el proceso de contratación del operador logístico a la Fundación G3, cuyo objeto es “Prestar los servicios de apoyo para el adelantamiento de los eventos que requiera la Secretaría Jurídica Distrital”, el número del contrato es el 098-2019, y la fecha de inicio fue el 10 de junio de 2019._x000a_ En desarrollo del contrato, se han realizado dos reuniones con el operador logísticos y los supervisores, en las cuales se han precisado los eventos que se van a desarrollar, así como los criterios que se requieren para la prestación del servicio._x000a_"/>
    <s v="&quot;Durante el periodo se realizaron una jornada de orientación y el 4to Seminario Internacional a las ESAL, estos eventos son dirigidos a los representantes o miembros de las ESAL y la ciudadanía en general. A continuación, se presenta la información general de los eventos: _x000a__x000a_Nombre del evento: Jornada de Orientación en Aspectos Relevantes de la Contratación Estatal - Decreto 092 de 2017_x000a_Expositor: Camilo Guzmán_x000a_Lugar: Auditorio Huitaca -  Alcaldía Mayor de Bogotá_x000a_Fecha: 30 de julio de 2019_x000a_Ciudadanos Orientados: 205_x000a__x000a_Nombre del evento: 4to Seminario Internacional de Inspección, Vigilancia y Control a Entidades sin Ánimo de Lucro: Una Visión Objetiva de las Organizaciones de la Sociedad Civil_x000a_Expositores: tres invitados internacionales (España, Argentina y Estados Unidos), 29 expositores y panelistas nacionales._x000a_Fecha: 25 y 26 de septiembre de 2019_x000a_Lugar: Auditorio Huitaca – Alcaldia Mayor de Bogotá D.C._x000a_Ciudadanos Orientados: 510&quot;_x000a_&quot;Con las jornadas realizadas se logró articular con diferentes actores (academia, entidades privadas, públicas, asesores expertos) que se vinculan con las ESAL, aunado a ello, la ciudadanía logró tener la perspectiva de diferentes países (España, Argentina y Estados Unidos) respecto de los fines de las ESAL._x000a__x000a_Así mismo, los asistentes fueron actualizados en la normatividad vigente que les es aplicable a las ESAL.&quot;_x000a_Con las dos jornadas de orientación se llegó a 715 personas, miembros de las ESAL o ciudadanía en general._x000a_"/>
    <s v="&quot;Durante el trimestre se llevó a cabo la última jornada de orientación dirigida a los miembros y/o representantes de las ESAL y ciudadanía en general, a continuacióm se relacionan los principales datos de la Jornada de Orientación: _x000a__x000a_Nombre: “TRATAMIENTO TRIBUTARIO DE LAS ESAL”_x000a_Conferencista: Daniel Felipe Ortegón._x000a_Población Beneficiada: 256 representantes o miembros de las ESAL, y/o ciudadanía en general._x000a_Lugar: Auditorio Huitaca – Alcaldía Mayor de Bogotá D.C._x000a_Fecha: 13 de noviembre de 2019_x000a_Hora de Inicio: 7:30 a.m. Hora de Terminación: 1:00 p.m._x000a__x000a_De tal forma, se puede establecer que la meta de orientar a 800 ciudadano programada para el 2019, se cumplió a cabalidad pues se llegó a 971 ciudadanos. Desde el 2016 a la fecha se han orientado un total de 2,855 ciudadanos, es decir, que para alcanzar la meta de los 3,000 ciudadanos, así las cosas, para cumplir con el total de la meta, se proyecta que para el año 2020, la meta será de 145 miembros y/o representantes de las ESAL y ciudadanía en general._x000a__x000a_En el punto de atención ubicado en el SUPERCADE CAD se registraron un total de 828 ciudadanos (dato a 10 de diciembre de 2019), que se acercaron para solicitar información jurídica, contable y financiera de las ESAL._x000a__x000a_En coordinación con la UAESP, en 8 jornadas de orientación, realizadas entre el 15 y 18 de octubre de 2019, se orientaron en Derechos y Obligaciones de las ESAL, alrededor de 80 representantes o miembros de asociaciones de Recicladores y funcionarios de la UAESP._x000a__x000a_Se realizó el 10 de diciembre de 2019, en el marco del PIOEG la actividad de Implementar un Plan Piloto en una Casa de Igualdad y Oportunidades, a través de una jornada de orientación sobre entidades sin ánimo de lucro dirigida  a las mujeres y organizaciones que participan en la Casa de Igualdad y Oportunidades en la localidad de la Candelaria.&quot;_x000a_&quot;Se logró orientar a 254 ciudadanos, específicamente en el Tratamiento Tributario que hoy en día rige a las ESAL._x000a__x000a_En coordinación con la UAESP se pudo convocar y orientar a los representantes o miembros de las asociones, organizaciones y/o colectividades de recicladores._x000a__x000a_Se realizó el 10 de diciembre de 2019, en el marco del PIOEG la actividad de Implementar un Plan Piloto en una Casa de Igualdad y Oportunidades, a través de una jornada de orientación sobre entidades sin ánimo de lucro dirigida  a las mujeres y organizaciones que participan en la Casa de Igualdad y Oportunidades en la localidad de la Candelaria.&quot;_x000a_Los beneficiarios se identificaron como: &quot;254 miembros y/o representantes de las ESAL orientados en el Tratamiento Tributario de las ESAL._x000a_828 ciudadanos orientados personalmente en el Punto de Atención a la Ciudadanía del Supercade CAD Calle 26._x000a_Alrededor de 80 representantes o miembros de asociaciones de Recicladores y funcionarios de la UAESP._x000a__x000a_Primero jornada de orientación sobre entidades sin ánimo de lucro dirigida  a las mujeres y organizaciones que participan en la Casa de Igualdad y Oportunidades en la localidad de la Candelaria.&quot;_x000a_"/>
    <m/>
    <s v=" 3-2019-4997"/>
    <m/>
    <s v="3-2019-2710"/>
    <s v="CREACIÓN"/>
    <s v="VERSIÓN  1"/>
    <s v="ND"/>
    <s v="ND"/>
    <m/>
    <s v="ACCIÓN"/>
    <s v="ACTIVO"/>
  </r>
  <r>
    <x v="5"/>
    <s v="IVC-IV02"/>
    <s v="ESTRATÉGICO"/>
    <s v="ACCIÓN"/>
    <x v="33"/>
    <m/>
    <x v="0"/>
    <x v="1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4"/>
    <m/>
    <n v="0"/>
    <n v="0.87"/>
    <n v="0"/>
    <n v="0.87"/>
    <n v="0"/>
    <n v="0.91"/>
    <n v="0"/>
    <n v="0.94"/>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s v="Durante el trimestre, se han desarrollado diferentes acciones en el marco de la función de inspección, vigilancia y control a las entidades sin ánimo de lucro, como quiera que se han adelantado requerimientos de tipo jurídico y/o financiera a las entidades nuevas, a las entidades inactivas, en proceso de liquidación y a aquellas que han aportado su información jurídica y financiera, así mismo, en los casos en que se presenta incumplimiento, se ha procedido a adelantar el proceso administrativo sancionatorio._x000a_De otro parte, se ha generado una mesa de trabajo distrital para temas financieros, espacio en el cual se convocan a los servidores públicos que analizan la información financiera de las entidades sin ánimo de lucro en las diferentes Secretarías. En tal sentido, estas acciones se han adelantado con el apoyo de los contratos a los cuales la Dirección ejerce la supervisión, que a la fecha se alcanza un 45% de ejecución._x000a_En el mes de junio se aplicó la encuesta de percepción de los servicios brindados a la ciudadanía y/o miembros de las ESAL que asistieron al punto de atención en el Supercade CAD Calle 26, se diligenciaron un total de 156 encuestas, el cuestionario tuvo un total de 16 campos para resolver, de los cuales, 7 campos correspondieron a preguntas específicas para calificar el producto o servicio solicitado, por la ciudadanía, el resultado de la percepción favorable ascendió a un 91%, superando la meta del 87% de percepción favorable._x000a_"/>
    <s v="Durante el trimestre se ejecutaron a satisfacción los contratos vinculados al cumplimiento de la Meta, lo cual ha permitido entregar información oportuna a la ciudadanía._x000a_Las consultas y trámites realizados por la ciudadanía se ejecutan en los términos señalados por la Ley, entregando información oportuna a los solicitantes._x000a_Ciudadanía en general y representantes o miembros de las ESAL._x000a_"/>
    <s v="&quot;Durante el periodo se realizaron acciones administrativas tendientes a dar respuesta de manera oportuna a la ciudadanía que requería los servicios de la Dirección, brindando de manera oportuna y calidad, con información fidedigna de los trámites y servicios de la Dirección._x000a__x000a_En el mes de noviembre se inició la implementación de la encuesta de percepción de los servicios brindados por la Dirección en el Punto de Atención a la Ciudadanía, obteniendo un porcentaje del 94% de percepción favorable de los servicios brindados.&quot;_x000a_94% de la ciudadanía que requiere los servicios de la Dirección, percibe que favorablemente los servicios brindados. De esta forma, la Dirección se posiciona con su población objetivo. _x000a_Beneficiarios: Miembros, representantes de las ESAL y ciudadanía en general._x000a_"/>
    <m/>
    <s v=" 3-2019-4997"/>
    <m/>
    <s v="3-2019-2710"/>
    <s v="CREACIÓN"/>
    <s v="VERSIÓN  1"/>
    <s v="ND"/>
    <s v="ND"/>
    <m/>
    <s v="ACCIÓN"/>
    <s v="ACTIVO"/>
  </r>
  <r>
    <x v="5"/>
    <s v="IVC-IV03"/>
    <s v="TÁCTICO"/>
    <s v="GESTIÓN"/>
    <x v="34"/>
    <m/>
    <x v="0"/>
    <x v="1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6"/>
    <n v="1"/>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s v="finalizado por cumplimiento"/>
    <m/>
    <m/>
    <m/>
    <m/>
    <m/>
    <s v="3-2019-2710"/>
    <m/>
    <m/>
    <m/>
    <m/>
    <m/>
    <s v="GESTIÓN"/>
    <s v="ACTIVO"/>
  </r>
  <r>
    <x v="5"/>
    <m/>
    <s v="TÁCTICO"/>
    <s v="GESTIÓN"/>
    <x v="35"/>
    <m/>
    <x v="1"/>
    <x v="13"/>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O"/>
    <s v="CUMPLIDO"/>
    <s v="CUMPLIDO"/>
    <s v="ND"/>
    <n v="1"/>
    <s v="CUMPLIDO"/>
    <s v="CUMPLIDO"/>
    <s v="CUMPLIDO"/>
    <m/>
    <m/>
    <m/>
    <m/>
    <m/>
    <m/>
    <m/>
    <m/>
    <s v="CUMPLIDO"/>
    <s v="CUMPLIDO"/>
    <s v="CUMPLIDO"/>
    <s v="CUMPLIDO"/>
    <s v="CUMPLIDO"/>
    <s v="CUMPLIDO"/>
    <s v="CUMPLIDO"/>
    <s v="CUMPLIDO"/>
    <s v="CUMPLIDO"/>
    <m/>
    <m/>
    <m/>
    <n v="2"/>
    <s v="GESTIÓN"/>
    <s v="INACTIVO"/>
  </r>
  <r>
    <x v="5"/>
    <m/>
    <s v="OPERATIVO"/>
    <s v="GESTIÓN"/>
    <x v="36"/>
    <m/>
    <x v="3"/>
    <x v="13"/>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O"/>
    <s v="CUMPLIDO"/>
    <s v="CUMPLIDO"/>
    <s v="CUMPLIDO"/>
    <s v="CUMPLIDO"/>
    <s v="CUMPLIDO"/>
    <s v="CUMPLIDO"/>
    <s v="CUMPLIDO"/>
    <m/>
    <m/>
    <m/>
    <m/>
    <m/>
    <m/>
    <m/>
    <m/>
    <s v="CUMPLIDO"/>
    <s v="CUMPLIDO"/>
    <s v="CUMPLIDO"/>
    <s v="CUMPLIDO"/>
    <s v="CUMPLIDO"/>
    <s v="CUMPLIDO"/>
    <s v="CUMPLIDO"/>
    <s v="CUMPLIDO"/>
    <s v="CUMPLIDO"/>
    <m/>
    <m/>
    <m/>
    <n v="2"/>
    <s v="GESTIÓN"/>
    <s v="INACTIVO"/>
  </r>
  <r>
    <x v="5"/>
    <s v="IVC-IV06"/>
    <s v="TÁCTICO"/>
    <s v="GESTIÓN"/>
    <x v="37"/>
    <m/>
    <x v="1"/>
    <x v="13"/>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s v="ND"/>
    <n v="0.9"/>
    <n v="0.84"/>
    <n v="0.79759562841530052"/>
    <m/>
    <n v="0.18"/>
    <n v="0.2"/>
    <n v="0.21"/>
    <n v="0.21"/>
    <n v="0.17759562841530055"/>
    <n v="0.2"/>
    <n v="0.21"/>
    <n v="0.21"/>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s v="Durante el segundo trimestre se profirieron un total de 72 Resoluciones (20%) finales que culminaron el proceso administrativo sancionatorio, dando cumplimiento a la meta "/>
    <s v="En el período se profirieron 77 decisiones definitivas de las entidades sin ánimo de lucro que se encontraban incursas en procesos administrativos sancionatorios, 26 en el mes de julio, 26 en el mes agosto y 25 en el mes de septiembre._x000a_Con la resolución de los procesos administrativos sancionatorios, se logra tomar acciones jurídicas concretas (sanciones) sobre las entidades sin ánimo de lucro que incumplen su objeto social o se desvían del mismo. Aunado a ello, se cumple la función social, de garantizar el bien común en la ciudadanía._x000a_Ciudadanía en general y representantes o miembros de las ESAL._x000a_No obstante lo anterior, Durante el período, particularmente en el mes de septiembre se había planeado un total de 26 decisiones definitivas, alcanzo 25 actos administrativos definitivos. Este retraso se debe particularmente, a las etapas procesales propias de cada caso en particular._x000a_La supervisora del contrato adelantó las gestiones pertinentes para legalizar la solicitud de suspensión del Contrato 076-2019, información que quedó registrada en el SIPEJ._x000a_"/>
    <s v="Durante el período se profieron 77 decisiones definitivas de los procesos administrativos sancionatorios que se encontraban en curso, así 27 durante el mes de Octubre, 25 en el mes de Noviembre y 25 en el mes de Diciembre._x000a_La ciudadanía en general y los miembros y representantes de las ESAL cuentan con información oportuna y precisa del estado y cumplimiento de las obligaciones de las ESAL con el ente de supervisión y la ciudadanía en general._x000a_Beneficiarios: Ciudadanía en general, miembros y representantes de las ESAL._x000a_"/>
    <m/>
    <s v=" 3-2019-4997"/>
    <m/>
    <s v="3-2019-2710"/>
    <s v="CUMPLIDO"/>
    <m/>
    <m/>
    <m/>
    <n v="2"/>
    <s v="GESTIÓN"/>
    <s v="ACTIVO"/>
  </r>
  <r>
    <x v="6"/>
    <m/>
    <s v="ESTRATÉGICO"/>
    <s v="ACCIÓN"/>
    <x v="38"/>
    <m/>
    <x v="0"/>
    <x v="14"/>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6"/>
    <n v="1"/>
    <n v="2"/>
    <n v="5"/>
    <n v="6"/>
    <n v="6"/>
    <m/>
    <m/>
    <n v="1"/>
    <n v="2"/>
    <n v="3"/>
    <n v="0"/>
    <n v="1"/>
    <n v="2"/>
    <n v="3"/>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s v="Durante el segundo trimestre de 2019, se publicó el estudio jurídico No. 1 &quot;El acoso sexual y conductas de violencia en espacios comunitarios&quot; en el sistema de información Biblioteca Virtual. De igual manera, se definió y determinó el nombre del segundo estudio jurídico, cuyo título es: &quot;Acciones populares_x000a_en fallas urbanísticas&quot;, el cual se encuentra en revisión normativa._x000a_La ejecución acumulada en el Plan de Desarrollo corresponde a 14 estudios juridicos de los 20 programados para el cuatrienio, que equivalen a un 70% del total programado."/>
    <s v="&quot;Los estudios programados  para el tercer trimestre son:_x000a_Estudio No.2.&quot;&quot;Fallas Urbanísticas del Distrito Capital y Acciones Populares&quot;&quot;. Se finalizó y público en el _x000a_Sistema de informacón Biblioteca Virtual de Bogotá._x000a_Estudio No.3.&quot;&quot;El Régimen Jurídico de la Contratación Pública Electrónica y los Acuerdos Marco de Precios&quot;&quot; Se finalizó y público en el Sistema de Información Biblioteca Virtual de Bogotá a través del siguiente link http://biblioteca.bogotajuridica.gov.co/BJV/awdoc.jsp?idn=null&amp;i=2243._x000a_el cual por recomendacion de la Subsecretaría Jurídica, cambia el nombre por el de “El Régimen Jurídico de la Contratación Pública Electrónica y los Acuerdos Marco de Precios”, como se evidencia en la pagina anunciada.  _x000a__x000a__x000a__x000a_Por otra parte, teniendo en cuenta el Plan de trabajo de la Dirección de Poliítica e Informática Jurídica se _x000a_presentan los siguientes avances:_x000a_Estudio No.4. &quot;&quot; Legalidad, Privacidad, y Ética de la Administración Pública Digital&quot;&quot;, se entregó documento que_x000a_contiene la estructura general y consideraciones para el mismo._x000a_Estudio No.5. &quot;&quot;Estudio sobre la función de inspección, vigilancia y control de las entidades sin ánimo de lucro_x000a_y su tratamiento tributario de conformidad con los cambios normativos introducidos por la Ley 1819 de 2016&quot;&quot;,_x000a_se han logrado resultados como Plan de acción para generar sinergiaas entre la admnistración tributaria y la_x000a_entidad del distrito que hacen IVC con el fin de generar acciones armónicas de control._x000a_Estudio No.6. &quot;&quot;Terminación unilateral de contratos distritales en sedes administrativa por causal de nulidad_x000a_absoluta&quot;&quot;, se logro la elaboración de fichas Siproj de las sentencias analizadas en la ejecución del mismo._x000a_&quot;_x000a_&quot;Para el tercer trimestres los impactos de los estudios jurídicos fueron:_x000a_Estudio No.2.El estudio tiene un alto impacto para la ciudanía de la Ciudad de Bogotá,  para las alcaldías locales, Secretarías de Despacho y entidades descentralizadas con incidencia al tema objeto del estudio y para el cuerpo de abogados del distrito._x000a_Estudio No.3.Pretende orientar el diseño de la estrategia jurídica en las entidades del Distrito en temas relacionados con la contratación por medios digitales._x000a_Estudio No.4. Fortalecer la administración pública digital como instrumento para promover la transparencia, eficiencia, responsabilidad, legalidad y ética de la función administrativa._x000a_Los datos son el insumo del Gobierno Digital y resulta fundamental analizar el impacto jurídico de la implementación de herramientas analíticas avanzadas y/u otras herramientas, soluciones o productos tecnológicos para optimizar el ejercicio de la función administrativa._x000a_Estudio No.5.El estudio analizará la función de inspección, vigilancia y control de las entidades sin ánimo de lucro, particularmente de las domiciliadas en la ciudad de Bogotá D.C., para lo cual, se realizará una revisión normativa nacional y distrital._x000a_Adicionalmente, el estudio abordará  un análisis del impacto que han sufrido las entidades sin ánimo de lucro, respecto de los cambios normativos introducidos por la Ley 1819 de 2016, específicamente, lo concerniente a la calificación para permanecer en el régimen tributario especial._x000a_Estudio No.6.Ciudadanía en general, Las Alcaldías Locales, Secretarías Ambientales, de Planeación y Obras Públicas y para el cuerpo de abogados del Distrito Capital.&quot;_x000a_&quot;Ciudadanía en general, Alcaldías Locales, Secretarías Ambietales, de Planeación,_x000a_Instituto de Obras Públicas, Cuerpo de Abogados del Distrito Capital, Entidades y Organismos del Distrito Capital.&quot;"/>
    <s v="&quot;Tres (3) estudios jurídicos los cuales se publibicaron en el Sistema de información Biblioteca_x000a_Virtual:_x000a__x000a_Estudio No.4 &quot;&quot;Legalidad, Privacidad y Ética Digital de la Administración Pública Digital&quot;&quot;. http://biblioteca.bogotajuridica.gov.co/BJV/awdoc.jsp?idn=&amp;i=2247. _x000a_Estudio No.5 &quot;&quot;Estudio sobre la función de inspección, vigilancia y control de las entidades sin ánimo de lucro y su tratamiento tributario de conformidad con los cambios normativos introducidos por la Ley 1819 de 2016&quot;&quot;. _x000a_http://biblioteca.bogotajuridica.gov.co/BJV/awdoc.jsp?idn=&amp;i=2256.  _x000a_Estudio No.6 &quot;&quot;Terminación Unilateral de Contratos Distritales en Sede Administrativa por Causal de Nulidad Absoluta&quot;&quot;._x000a_http://biblioteca.bogotajuridica.gov.co/BJV/awdoc.jsp?idn=&amp;i=2254_x000a_&quot;_x000a_&quot;Estudio No.4 &quot;&quot;Legalidad, privacidad y ética da la administración pública digital&quot;&quot;.Se busca fortalecer la administración pública digital como instrumento para promover la transparencia, eficiencia, responsabilidad, legalidad y ética de la función administrativa. _x000a__x000a_Estudio No.5 &quot;&quot;Estudio sobre la función de inspección, vigilancia y control de las entidades sin ánimo de lucro y su tratamiento tributario de conformidad con los cambios normativos introducidos por la Ley 1819 de 2016&quot;&quot;. Se busca analizar la función de inspección y control de las entidades sin ánimo de lcro, particularmente de las domiciliadas en la ciudad de Bogotá D.C., para lo cual, se ha realizado una revisión normativa nacional y distrital, también abordará un análisis del impacto que han sufrido las entidades sin ánimo de lucro, respecto de los cambios normativos introducidos por la Ley 1819 de 2016, especificamente, lo concerniente a la calificación para permanecer en el régimen tributario especial._x000a__x000a_Estudio No.6&quot;&quot;Terminación de contratos distritales en sede administrativa por causal de nulidad absoluta&quot;&quot;. El objetivo es tener un instructivo o lineamiento de procedimiento distrital ágil y en sede administrativa que permita estipular los motivos de declaratoria de nulidad y procedencia de la terminación unilateral.&quot;_x000a_Beneficiarios: Cuerpo de abogados del Distrito Capital y ciudadania en general."/>
    <s v="3-2019-2671 / _x000a_3-2019-2868"/>
    <s v="3-2019-4926"/>
    <m/>
    <m/>
    <s v="CREACIÓN"/>
    <s v="VERSIÓN  1 Rad 3-2019-1106"/>
    <s v="ND"/>
    <s v="ND"/>
    <m/>
    <s v="ACCIÓN"/>
    <s v="ACTIVO"/>
  </r>
  <r>
    <x v="6"/>
    <m/>
    <s v="ESTRATÉGICO"/>
    <s v="ACCIÓN"/>
    <x v="39"/>
    <m/>
    <x v="0"/>
    <x v="14"/>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3"/>
    <n v="4"/>
    <n v="14"/>
    <n v="12"/>
    <n v="13"/>
    <m/>
    <n v="0"/>
    <n v="1"/>
    <n v="8"/>
    <n v="4"/>
    <n v="0"/>
    <n v="2"/>
    <n v="7"/>
    <n v="4"/>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s v="Durante el 2o. trimestre de 2019, se han llevado a cabo 2 eventos de orientación jurídica al cuerpo de abogados del D.C. así:_x000a_1. Actualización en Derecho Disciplinario realizado el 11 de junio, contó con la participación de 220 asistentes, y permitió que los Abogados del D.C. se actualizaran respecto de las vigencias normativas de la Ley 1952 de 2019, su aplicación e impacto en los procesos disciplinarios vigentes y los que se_x000a_inicien posterior a la entrada en vigencia de la Ley precitada._x000a_2. Garantías en la Contratación Estatal realizado el 25 de junio, contó con la participación de 173 asistentes, la jornada ilustró sobre las facultades de las entidades respecto de la materialización y efectividad de las garantías contractuales exigidas durante los procesos y las clases de garantías en cada una_x000a_de las etapas contractuales. Así mismo se establecieron las causales de incumplimiento que faculta para la exigencia de las garantías._x000a_De los 46 eventos de orientación jurídica programados para el cuatrienio, se han llevado a cabo 32 eventos, que equivalen al 69,57% del total programado, lo cual beneficia directamente al cuerpo de abogados del Distrito Capital, fortaleciendo la gestión jurídica de las Entidades"/>
    <s v="&quot;Se realizaron 7 jornadas de orientación jurídica lograndose el fortalecimiento de competencias de los abogados del Distrito en los siguientes temas:_x000a__x000a_a. Acción de Tutela: Estrategias de defensa, oportunidad de la acción e incidente de desacato._x000a_b. Acciones Populares: Estrategias de defensa, uso, abuso y agotamiento de la jurisdicción._x000a_c. Taller en defensa jurídica._x000a_d. Taller en técnicas de juicio oral._x000a_e. Taller de redacción jurídica - Consejos prácticos._x000a_f. Derecho probatorio: Tipos de prueba según medio de control / Medidas Cautelares en los procesos contenciosos administrativos._x000a_g. XVI Seminario Internacional de Gestión Jurídica Pública, en el cual se compartieron experiencias exitosas en materia de gestión jurídica y se actualizaron los conocimientos de más de 500 abogados, en temas jurídicos._x000a_Se fortalecieron las habilidades y actualizaron conocimientos de los/as abogados/as del Distrito Capital en diferentes temas jurídicos de impacto para el Distrito Capital, permitiendose el mejoramiento de su gestión y complementando sus competencias en defensa de los intereses del Distrito y la prevención del daño antijurídico.  Por otra parte, el indicador se encuentra afectado por fuerza mayor, (orden público), por protestas por parte de estudiantes y transportadores en la ciudad de Bogotá el día 24 de septiembre de 2019, fecha en la que estaba programada la jornada de orientación. En tal sentido, se reprogramó la jornada &quot;contratación de prestación de servicios profesionales con objetos iguales - fraccionamiento de contrato&quot;, contando con la disponibilidad de la conferencista para el día 01 de octubre de la vigencia actual._x000a_Beneficiarios: Cuerpo de abogados del Distrito Capital _x000a__x000a_"/>
    <m/>
    <s v="3-2019-2671 / _x000a_3-2019-2868"/>
    <s v="3-2019-4926"/>
    <m/>
    <m/>
    <s v="CREACIÓN"/>
    <s v="VERSIÓN  1 Rad 3-2019-1106"/>
    <s v="ND"/>
    <s v="ND"/>
    <m/>
    <s v="ACCIÓN"/>
    <s v="ACTIVO"/>
  </r>
  <r>
    <x v="6"/>
    <m/>
    <m/>
    <s v="GESTIÓN"/>
    <x v="40"/>
    <m/>
    <x v="3"/>
    <x v="14"/>
    <s v="DIRECCIÓN DISTRITAL DE POLÍTICA E INFORMÁTICA JURÍDICA"/>
    <s v="PLAN DE GESTIÓN"/>
    <m/>
    <m/>
    <m/>
    <m/>
    <m/>
    <m/>
    <m/>
    <m/>
    <m/>
    <m/>
    <m/>
    <m/>
    <m/>
    <s v="Suma"/>
    <s v="Trimestral"/>
    <s v="Eficacia"/>
    <m/>
    <m/>
    <m/>
    <s v="ND"/>
    <n v="1"/>
    <n v="0"/>
    <n v="0"/>
    <n v="0"/>
    <s v="ND"/>
    <n v="1"/>
    <s v="CUMPLIDO"/>
    <s v="CUMPLIDO"/>
    <s v="CUMPLIDO"/>
    <m/>
    <m/>
    <m/>
    <m/>
    <m/>
    <m/>
    <m/>
    <m/>
    <s v="CUMPLIDO"/>
    <s v="CUMPLIDO"/>
    <s v="CUMPLIDO"/>
    <s v="CUMPLIDO"/>
    <m/>
    <m/>
    <m/>
    <m/>
    <m/>
    <m/>
    <m/>
    <m/>
    <n v="2"/>
    <s v="GESTIÓN"/>
    <s v="INACTIVO"/>
  </r>
  <r>
    <x v="6"/>
    <s v="DDP-GJ05"/>
    <s v="OPERATIVO"/>
    <s v="GESTIÓN"/>
    <x v="41"/>
    <m/>
    <x v="2"/>
    <x v="14"/>
    <s v="DIRECCIÓN DISTRITAL DE POLÍTICA E INFORMÁTICA JURÍDICA"/>
    <s v="PLAN DE GESTIÓN"/>
    <m/>
    <m/>
    <m/>
    <s v="Porcentaje de normatividad de regimen legal incorporada"/>
    <s v="normas incorporadas"/>
    <s v="Cantidad de normas incorporadas"/>
    <s v="Total de normas a incorporar en el periodo"/>
    <s v="Número de normas imcuidas en regimen legal"/>
    <s v="Total de normas a incluir en regimen legal, en el periodo de análisi"/>
    <s v="Regimen legal"/>
    <s v="Regimen legal"/>
    <s v="N.A."/>
    <s v="N.A."/>
    <s v="Constante"/>
    <s v="Trimestral"/>
    <s v="Eficacia"/>
    <s v="Profesional Universitario Grado 1"/>
    <s v="Profesional Universitario Grado 1"/>
    <s v="Director(a) Distirtal de Política e Informática Jurídica "/>
    <s v="ND"/>
    <n v="1"/>
    <n v="1"/>
    <n v="1"/>
    <n v="1"/>
    <s v="ND"/>
    <n v="1"/>
    <n v="1"/>
    <n v="1"/>
    <m/>
    <n v="1"/>
    <n v="1"/>
    <n v="1"/>
    <n v="1"/>
    <n v="1"/>
    <n v="1"/>
    <n v="1"/>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s v="Para el segundo trimestre de la actual vigencia, se incorporaron un total de 595 disposiciones en el sistema de información jurídica Régimen Legal entre las cuales se encuentran 382 normas de nivel distrital, 56 del orden nacional y 157 providencias de interés. Así mismo, se incluyó información de relevancia jurídica y datos importantes para el Distrito como: 13 Boletines Jurídicos de circulación semanal, generando un incremento de 782 personas en su inscripción , en el que se alcanzó un total de 3.957 personas suscritas._x000a_Cabe señalar, que revisado el sistema de Régimen Legal de Bogotá se observa que para el segundo trimestre de la vigencia 2019, se presentaron un total de 4.610.566 visitas y un promedio de 152.084 consultas diarias"/>
    <s v="&quot;En el tercer trimestre de la actual vigencia se incorporaron 708 disposiciones en el sistema de información jurídica Régimen Legal de Bogotá, entre las cuales se encuentran 426 normas de nivel distrital, 128 del orden nacional y 154 providencias de interés. También se creo el documento de relatoria 006 de 2019, referente a los conceptos de interés general expedidos por la Secretaría Jurídica Distrital desde el año 2017._x000a__x000a_Adicionalmente se incluyó información de relevancia jurídica para el Distrito Capital en 13 boletines jurídicos de circulación semanal y se generó un incremento de 344 personas, alcanzandose un total de 4301 personas suscritas. &quot;_x000a_&quot;Se actualizó diariamente el sistema de información jurídica Régimen Legal de Bogotá, con el fin de constituirla en una herramienta de consulta normativa que contribuya a la gestión de los servidores públicos del distrito, en la defensa de los intereses del Distrito y prevención del daño antijurídico._x000a__x000a_Además, Régimen Legal de Bogotá se ha constituido en un sistema de busqueda de estudiantes y la ciudadania en general.&quot;_x000a_Beneficiarios: Cuerpo de abogados del Distrito Capital y ciudadania._x000a_"/>
    <m/>
    <s v="3-2019-2671_x000a_3-2019-2868"/>
    <s v="3-2019-4926"/>
    <m/>
    <m/>
    <s v="FALTA FICHA "/>
    <s v="VERSIÓN  1 Rad 3-2019-1106"/>
    <m/>
    <m/>
    <m/>
    <s v="GESTIÓN"/>
    <s v="ACTIVO"/>
  </r>
  <r>
    <x v="6"/>
    <s v="DDP-GJ06"/>
    <s v="OPERATIVO"/>
    <s v="GESTIÓN"/>
    <x v="42"/>
    <m/>
    <x v="0"/>
    <x v="14"/>
    <s v="DIRECCIÓN DISTRITAL DE POLÍTICA E INFORMÁTICA JURÍDICA"/>
    <s v="PLAN DE GESTIÓN"/>
    <s v="PROCESOS"/>
    <m/>
    <m/>
    <s v="Sumatoria de lineamientos"/>
    <s v="lineamientos"/>
    <s v="Sumatoria de lineamientos"/>
    <s v="N.A."/>
    <s v="El acumulado del número de lineamIentos que sean de impacto para el Distrito Capital"/>
    <s v="N.A."/>
    <s v="Sistema de Información Régimen Legal,  Documentos JurídiCOS"/>
    <s v="N.A."/>
    <n v="32"/>
    <s v="N.A."/>
    <s v="Suma"/>
    <s v="Trimestral"/>
    <s v="Eficacia"/>
    <s v="Profesional Universitario Grado 1"/>
    <s v="Profesional Universitario Grado 1"/>
    <s v="Director(a) Distirtal de Política e Informática Jurídica "/>
    <s v="ND"/>
    <n v="8"/>
    <n v="16"/>
    <n v="4"/>
    <n v="4"/>
    <s v="ND"/>
    <n v="9"/>
    <n v="17"/>
    <n v="8"/>
    <m/>
    <n v="0"/>
    <n v="2"/>
    <n v="0"/>
    <n v="2"/>
    <n v="1"/>
    <n v="3"/>
    <n v="4"/>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s v="Para el segundo trimestre de la vigencia 2019 se tenía programado tanto la identificación de 2 temas requeridos para elaborar los lineamientos como la entrega de dos lineamientos que fueran de interés para el Distrito Capital. Al respecto fueron realizados los siguientes documentos por parte de la Dirección Distrital de Política e Informática Jurídica: Directiva 003 de 2019 Término de subsanación de las ofertas de contratación, Radicado SIGA 2-2019-8366 del 27 de junio de 2019; y Circular 021 de 2019, tema Aportes al sistema de seguridad social por contratistas, con el radicado 2-2019-8367; y la Resolución 007 de 2019 &quot;Por la cual se reglamenta la intervención de la Secretaría Jurídica Distrital en los conflictos y/o controversias que se presenten entre organismos y/o entidades distritales. Por otro lado, se derogó la Directiva 001 de 2019 con la Directiva 002 de 2019 en la cual se incorporaron las restricciones y disposiciones contenidas en la Directiva 008 de 2019 de la Procuraduría General de la Nación en cuanto la participación política de los y las servidoras públicas del distrito capital durante la vigencia de la Ley de Garantías Electorales. Está se encuentra ubicada en el siguiente link https://www.alcaldiabogota.gov.co/sisjur/normas/Norma1.jsp?i=84807_x000a_De igual manera, se elaboró y publicó una Circular, con el propósito de invitar a la Plenaria Jurídica Distrital a las entidades y organismos distritales responsables de asistir. _x000a__x000a_"/>
    <s v="&quot;Durante el tercer trimestre se elaboraron y publicaron las siguientes Dierctivas:_x000a__x000a_a. Directiva conjunta 004 de 2019. Lineamientos a seguir por las Alcaldías Locales y las Entidades del Sector Central y Descentralizado por Servicios del orden Distrital, en la suscripción y ejecución de convenios y contratos interadministrativos._x000a_b. Directiva 005 de 2019. Tratamiento de datos personales - Autorizaciones, datos sensibles, datos de niños, niñas y adolescentes, cámaras y videos de seguridad, sanciones y recomendaciones._x000a_c. Directiva 006 de 2019. Tratamiento de las garantías en la contratación estatal._x000a_d. Directiva 007 de 2019. Procedimiento aplicable al reparto notarial de los actos que requieran escritura pública._x000a__x000a_Los anteriores documentos administrativos se encuentran publicados en el Sistema de Información Régimen Legal._x000a_Impactos: &quot;a. Directiva conjunta 004 de 2019. Lineamientos a seguir por las Alcaldías Locales y las Entidades del Sector_x000a_Central y Descentralizado por Servicios del orden Distrital, en la suscripción y ejecución de convenios y_x000a_contratos interadministrativos._x000a__x000a_b. Directiva 005 de 2019. Tratamiento de datos personales - Autorizaciones, datos sensibles, datos de niños,_x000a_niñas y adolescentes, cámaras y videos de seguridad, sanciones y recomendaciones._x000a__x000a_c. Directiva 006 de 2019. Tratamiento de las garantías en la contratación estatal._x000a__x000a_d.Directiva 007 de 2019. Procedimiento aplicable al reparto notarial de los actos que requieran escritura pública._x000a__x000a_De lo anterior, desde el segundo trimestre de la vigencia 2019 se han cumplido con las magnitudes y la meta proyectada frente a la elaboración y publicación de lineamientos, razón por la cual la ejecución del indicador evidencia un 100% y los demás lineamientos expedidos son reportados como avances en la gestión de la dependencia.&quot;_x000a_Beneficiarios: Entidades del Distrito Capital._x000a_"/>
    <m/>
    <s v="3-2019-2671_x000a_3-2019-2868"/>
    <s v="3-2019-4926"/>
    <m/>
    <m/>
    <s v="FALTA FICHA "/>
    <s v="VERSIÓN  1 Rad 3-2019-1106"/>
    <m/>
    <m/>
    <m/>
    <s v="GESTIÓN"/>
    <s v="ACTIVO"/>
  </r>
  <r>
    <x v="6"/>
    <s v="DDP-GJ09"/>
    <s v="ESTRATÉGICO"/>
    <s v="ACCIÓN"/>
    <x v="43"/>
    <m/>
    <x v="0"/>
    <x v="14"/>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n v="0.5"/>
    <n v="0.2"/>
    <n v="0"/>
    <n v="0"/>
    <n v="0.3"/>
    <n v="0.30100000000000005"/>
    <m/>
    <n v="0.1"/>
    <n v="0.2"/>
    <n v="0.1"/>
    <n v="0.1"/>
    <n v="0.1"/>
    <n v="0.2"/>
    <n v="1E-3"/>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s v="Hasta el corte del 30 de junio de 2019 se socializó el Modelo de Gestión Jurídica Pública a 38 entidades públicas del nivel distrital, para un total de 1.176 abogados capacitados durante la vigencia. De igual manera, para el desarrollo de la etapa de evaluación de entendimiento definida en el Decreto 430 de 2018, se practicó una encuesta de entrada a 639 personas y de salida a 734 personas, obteniendo un resultado satisfactorio en el conocimiento de cada uno de los compornentes del modelo. Por otro lado, para la medición de los componentes del modelo de gestión, se realizó y remitió el instrumento a 30 entidades públicas distritales. Actualmente, se encuentra en etapa de revisión de los instrumentos y de la elaboración de los primero planes de acción."/>
    <s v="&quot;Durante el tercer trimestre del año 2019 se obtuvieron avances en las cinco fases de implementación del Modelo de Gestión Jurídica Pública, las cuales se encuentran previstas en el Plan de Trabajo presentado a la Oficina Asesora de Planeación de la Secretaría Jurídica Distrital, a continuación se describen cada uno de ellos:_x000a__x000a_a. Se realizó la socialización del Modelo de Gestión Jurídica Pública en la Secretaría Distrital de Gobierno, Secretaría Distrital de Hacienda y en el sector descentralizado territorialmente, integrado por las 20 Alcaldías Locales de la ciudad, para un total de 308 abogados sensibilizados. La sesión dónde se presentó mayor participación fue la realizada en el Archivo Distrital de Bogotá con 193 personas participantes._x000a_b. Se practicó la encuesta de entrada y salida a los participantes de las jornadas adelantadas por la Dirección Distrital de Política e Informática, evidenciando un mejoramiento en los conocimientos del cuerpo de abogados en cuanto a los componentes y elementos del MGJP._x000a_c. Se realizó la medición de los elementos del componente temático del MGJP a 44 entidades y organismos públicos distritales, de los cuales 30 de ellas ya cuentan con medición definitiva y 14 están en proceso de revisión. Está se practicó a través del instrumento diseñado por la Secretaría Jurídica Distrital._x000a_d. De las 30 entidades y organismos públicos distritales con medición definitiva de los estándares del modelo, 23 suscribieron planes de acción, 4 ya cuentan con 100% de cumplimiento y 3 de ellas está en proceso de aprobación._x000a_e. Se han practicado 4 seguimientos a la implementación de los planes de acción suscritos con las siguientes entidades: FONCEP, Empresa Metro, ERU y Departamento Administrativo del Servicio Civil Distrital._x000a_f. Se diseñaron dos instrumentos de políticas o lineamientos para la implementación del MGJP, los cuales son: a. Parámetros para que las entidades y organismos incorporen dentro de sus actividades la gestión del conocimiento y del cambio, b. Resolución 107 de 2019 que reglamenta la intervención de la Secretaría Jurídica Distrital en los conflictos y controversias  que se presenten entre organismos y/o entiedades distritales.&quot;_x000a_&quot;Los impactos han sido a nivel distrital, en virtud que se han realizado diferentes jornadas sesibilización y socialización del Modelo de Gestión de Jurídica en el cuerpo de abogados así como cada una de sus fases han sido aplicadas integralmente en cada una de las entidades y organismos distritales, mostrando una participación activa de los jefes jurídicos en esté importante proceso para mejorar la gestión jurídica en el distrito._x000a__x000a_Los beneficarios han sido el cuerpo de abogados del Distrito Capital y los ciudadanos que son usuarios de las diferentes entidades y organismos distritales._x000a__x000a__x000a__x000a__x000a__x000a__x000a__x000a__x000a__x000a__x000a__x000a__x000a__x000a__x000a__x000a__x000a_&quot;_x000a_"/>
    <m/>
    <s v="3-2019-2671_x000a_3-2019-2868"/>
    <s v="3-2019-4926"/>
    <m/>
    <m/>
    <m/>
    <s v="VERSIÓN  1 Rad 3-2019-1106"/>
    <m/>
    <m/>
    <m/>
    <s v="ACCIÓN"/>
    <s v="ACTIVO"/>
  </r>
  <r>
    <x v="7"/>
    <m/>
    <m/>
    <s v="GESTIÓN"/>
    <x v="44"/>
    <m/>
    <x v="1"/>
    <x v="15"/>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7"/>
    <n v="0"/>
    <m/>
    <m/>
    <m/>
    <m/>
    <m/>
    <m/>
    <m/>
    <m/>
    <m/>
    <s v="CUMPLIDO"/>
    <s v="CUMPLIDO"/>
    <s v="CUMPLIDO"/>
    <s v="CUMPLIDO"/>
    <s v="CUMPLIDO"/>
    <s v="CUMPLIDO"/>
    <m/>
    <m/>
    <m/>
    <m/>
    <m/>
    <m/>
    <n v="2"/>
    <s v="GESTIÓN"/>
    <s v="INACTIVO"/>
  </r>
  <r>
    <x v="7"/>
    <m/>
    <m/>
    <s v="GESTIÓN"/>
    <x v="45"/>
    <m/>
    <x v="0"/>
    <x v="15"/>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1"/>
    <n v="0"/>
    <m/>
    <m/>
    <m/>
    <m/>
    <m/>
    <m/>
    <m/>
    <m/>
    <m/>
    <s v="CUMPLIDO"/>
    <s v="CUMPLIDO"/>
    <s v="CUMPLIDO"/>
    <s v="CUMPLIDO"/>
    <s v="CUMPLIDO"/>
    <s v="CUMPLIDO"/>
    <m/>
    <m/>
    <m/>
    <m/>
    <m/>
    <m/>
    <n v="2"/>
    <s v="GESTIÓN"/>
    <s v="INACTIVO"/>
  </r>
  <r>
    <x v="7"/>
    <s v="OAP-PM08"/>
    <m/>
    <s v="GESTIÓN"/>
    <x v="46"/>
    <m/>
    <x v="1"/>
    <x v="15"/>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n v="6"/>
    <n v="6"/>
    <s v="ND"/>
    <s v="ND"/>
    <s v="ND"/>
    <n v="6"/>
    <m/>
    <n v="0"/>
    <n v="2"/>
    <n v="3"/>
    <n v="1"/>
    <n v="0"/>
    <n v="2"/>
    <n v="2"/>
    <n v="2"/>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s v=" La meta se ejecutó de acuerdo con la programación trimestral, en la cual se contempló el desarrollo de actividades lúdicas orientadas a sensibilizar al equipo humano de la Oficina Asesora de Planeación y dinamizar y fortalecer la gestión del conocimiento en la dependencia, según las temáticas seleccionadas en el primer trimestre._x000a_Para el período de seguimiento –entre abril y junio–, se llevaron a cabo dos (2) sesiones denominadas “jornadas del saber” en las cuales los servidores de planta de la Oficina Asesora de Planeación realizaron la convocatoria de los participantes, estructuraron y presentaron los contenidos y elaboraron preguntas de tipo test para generar recordación sobre las temáticas abordadas._x000a_ Sesión No. 1. Manejo de conflictos con programación neurolingüística_x000a_·      Temáticas abordadas: dentro de los contenidos presentados, se encuentran las dimensiones y estilos de negociación, recursos necesarios para tener éxito en una negociación, tácticas de negociación, lenguaje verbal y lenguaje corporal, entre otras._x000a_·      Cantidad de participantes: doce (12)._x000a_Sesión No. 2. Parques Nacionales Naturales de Colombia_x000a_·      Temáticas abordadas: dentro de los contenidos presentados, se encuentran las regiones de los Parques Nacionales Naturales de Colombia, Sistema Nacional de Áreas Protegidas – SINAP, datos de biodiversidad, servicios eco sistémicos, conflictos socio-ambientales, especies de fauna en vía de extinción, entre otras._x000a_·      Cantidad de participantes: once (11)._x000a__x000a_ El cumplimiento de las sesiones programadas equivale al 30% de avance en las actividades de la meta en la vigencia 2019._x000a__x000a_"/>
    <s v="Desarrollo de dos (2) jornadas del saber para gestión del conocimiento al interior del equipo de la Oficina Asesora de Planeación, en las cuales se abordaron temas de políticas públicas en el marco del documento CONPES y negociación y manejo de conflictos con Programación Neuro Lingüística._x000a_Imapctos: Mejoramiento en las capacidades del equipo humano de la Oficina Asesora de Planeación, en lo relacionado con la estructuración de políticas públicas como instrumentos de planeación de largo plazo y con habilidades de liderazgo y actitudes de cambio._x000a_Beneficiarios: &quot;Ciudadanía._x000a_Entidades Distritales._x000a_Equipo Humano de la Secretaría Jurídica Distrital._x000a_Entes de control.&quot;_x000a_"/>
    <s v="&quot;A través de los anexos mencionados a continuación, se destacan los principales resultados obtenidos con relación a la meta:_x000a__x000a_Anexo No. 11. Jornada del saber.&quot;_x000a_Beneficiarios: Equipo humano de la Oficina Asesora de Planeación._x000a_"/>
    <m/>
    <m/>
    <m/>
    <m/>
    <m/>
    <m/>
    <m/>
    <m/>
    <m/>
    <s v="GESTIÓN"/>
    <s v="ACTIVO"/>
  </r>
  <r>
    <x v="7"/>
    <s v="OAP-PM01"/>
    <m/>
    <s v="GESTIÓN"/>
    <x v="47"/>
    <m/>
    <x v="1"/>
    <x v="15"/>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n v="1"/>
    <n v="1"/>
    <s v="ND"/>
    <s v="ND"/>
    <s v="ND"/>
    <n v="1"/>
    <m/>
    <n v="0.25"/>
    <n v="0.3"/>
    <n v="0.25"/>
    <n v="0.2"/>
    <n v="0.25"/>
    <n v="0.3"/>
    <n v="0.25"/>
    <n v="0.2"/>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s v="A continuación, se describen las actividades desarrolladas por la Oficina Asesora de Planeación durante el segundo trimestre de la vigencia 2019, en el marco del Sistema de Gestión Ambiental:_x000a_ Procesamiento y análisis de información, según la solicitud de la Secretaría Distrital de Ambiente –SDA en el marco del Proceso de evaluación, control y seguimiento del plan institucional de gestión ambiental PIGA y el cumplimiento ambiental para la vigencia 2018-2019. Para tal efecto, se proyectaron oficios para solicitar información a las diferentes dependencias de acuerdo a lo solicitado por la Autoridad Ambiental._x000a_ Actualización y revisión de la Matriz Legal Ambiental y revisión y ajuste de la Política Ambiental de la Entidad para su posterior validación y aprobación en el Comité Técnico Ambiental._x000a_Desarrollo de mesas de trabajo con el equipo humano del Proceso de Gestión Documental, con el fin de avanzar en la definición e implementación de la Estrategia del Uso Eficiente de los Recursos de la Entidad._x000a_ Socialización al interior de la Entidad, en la cual se trató el uso eficiente del agua, uso eficiente de la energía, gestión integral de residuos sólidos, consumo sostenible e implementación de prácticas sostenibles, huella de carbono corporativa y eco- conducción. _x000a_Participación en reunión con la Secretaría Distrital de Movilidad en la cual se definieron acciones para la definición e implementación del Plan Integral de Movilidad Sostenible -PIMS- y la conformación del Equipo de Sostenibilidad de la Entidad. _x000a_Participación en la reunión sobre Producción y Consumo Sostenible con la Secretaría Distrital de Ambiente. Dentro de las propuestas presentadas, se contempla avanzar con la implementación de las Compras Públicas Sostenibles (CPS) en las Entidades Distritales _x000a_Asistencia a reunión sobre Indicadores Ambientales, la cual se realizó en el marco del Programa de Gestión Ambiental Empresarial –GAE de la Secretaría Distrital de Ambiente -SDA en el cual participa la Secretaría Jurídica Distrital. _x000a_Proyección de respuesta a la Unidad Administrativa Especial de Servicios Públicos –UAESP, para la asignación de dos (2) espacios para la realización de la Conferencia Fuerza, Reciclar Transforma al equipo directivo y a los colaboradores. _x000a_Revisión y emisión de concepto técnico y legal ambiental para la inclusión de las cláusulas y criterios ambientales en el proceso de contratación para la obra de mantenimiento de puestos de trabajo que se realizará en la Entidad. _x000a_Seguimiento a la Encuesta de Movilidad Sostenible realizada por la Secretaría Distrital de Movilidad -SDM como parte inicial para la elaboración del Plan Integral de Movilidad Sostenible –PIMS. _x000a_Avances en la realización del documento del Plan Integral de Movilidad Sostenible –PIMS._x000a_"/>
    <s v="Cumplimiento del 100% de las actividades programadas en el trimestre en el Plan de Acción del PIGA de la entidad. Revisión a los informes de los Contratos de Prestación de Servicios de los meses de julio, agosto y septiembre. Elaboración de la estructura del informe multivariado y presentación del informe, en el marco del Modelo Integrado de Planeación y Gestión. Participación, en representación de la Secretaría Jurídica Distrital, en la Mesa de Reformulación de la Política y la Mesa Intersectorial para el bienestar y protección de las personas en condición de discapacidad. Seguimiento a los compromisos del Diálogo Ciudadano realizado en la vigencia 2018 y elaboración de informe, el cual fue enviado a la Veeduría Distrital. Consolidación del seguimiento del Plan Anticorrupción y de Atención al Ciudadano correspondiente al segundo cuatrimestre. Ajuste y publicación del Plan Anticorrupción y de Atención al Ciudadano._x000a_Cumplimiento de los requerimientos, directrices y normatividad ambiental vigente. Fortalecimiento del compromiso y cultura ambiental organizacional. Mejoramiento en la Gestión Integral de Residuos Sólidos. Implementación de las Compras Públicas Sostenibles en el proceso de Gestión Contractual. Implementación y fortalecimiento del Sistema de Gestión Ambiental y del Plan Institucional de Gestión Ambiental –PIGA. Acceso a los datos de interés ambiental de la Entidad. Prevención de hallazgos en futuras auditorías de la Contraloría de Bogotá. Mejoramiento de herramientas para el reporte de la gestión. Cumplimiento de compromisos adquiridos con grupos de valor y grupos de interés. Aportes a la ejecución de políticas públicas distritales. Aportes a la ejecución de estrategias anticorrupción en la entidad._x000a_Beneficiarios: &quot;Ciudadanía._x000a_Entidades Distritales._x000a_Secretaría Jurídica Distrital._x000a_Entes de control.&quot;_x000a_"/>
    <s v="&quot;A través de los anexos mencionados a continuación, se destacan los principales resultados obtenidos con relación a la meta:_x000a__x000a_Anexo No. 12. Sistema de Gestión Ambiental._x000a_Anexo No. 13. Políticas Públicas._x000a_Anexo No. 14. Diálogos ciudadanos. _x000a_Anexo No. 15. Gestión contractual. _x000a_Anexo No. 16. PAAC. &quot;_x000a__x000a_Beneficiarios: &quot;Ciudadanía._x000a_Entidades Distritales._x000a_Secretaría Jurídica Distrital._x000a_Entes de control.&quot;_x000a_"/>
    <m/>
    <m/>
    <m/>
    <m/>
    <m/>
    <m/>
    <m/>
    <m/>
    <m/>
    <s v="GESTIÓN"/>
    <s v="ACTIVO"/>
  </r>
  <r>
    <x v="7"/>
    <s v="OAP-PM04"/>
    <s v="TÁCTICO"/>
    <s v="ACCIÓN"/>
    <x v="48"/>
    <m/>
    <x v="1"/>
    <x v="15"/>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
    <n v="5.0000000000000044E-2"/>
    <n v="0.03"/>
    <n v="0.35"/>
    <n v="0.32"/>
    <n v="0.25"/>
    <m/>
    <n v="0.04"/>
    <n v="0.05"/>
    <n v="0.09"/>
    <n v="7.0000000000000007E-2"/>
    <n v="0.04"/>
    <n v="0.05"/>
    <n v="0.09"/>
    <n v="7.0000000000000007E-2"/>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s v="Durante el segundo trimestre de la vigencia 2019, se llevaron a cabo las siguientes actividades relacionadas con los indicadores de la Secretaría Jurídica Distrital:_x000a__x000a_Incorporación de la información de los indicadores, correspondiente al primer trimestre de la vigencia, en el sistema de registro de indicadores de la entidad._x000a__x000a_Actualización a la hoja de vida de los indicadores de Objetivo Desarrollo Sostenible (ODS), de acuerdo con los lineamientos de la Secretaría Distrital Planeación. Asistencia a reunión con la veeduría Distrital donde se realizó una exposición sobre la articulación de Planes en el marco MIPG y se recibió retroalimentación positiva respecto del manejo de los indicadores institucionales. _x000a_Actualización de la información en el Sistema PREDIS de indicadores de objetivo y producto, así como también, los giros del presupuesto de inversión y funcionamiento del periodo correspondiente al mes de marzo y se remitió correo informando la actualización a la Secretaría Distrital de Hacienda. _x000a_Se llevaron a cabo mesas de trabajo con contratistas de la Oficina Asesora de Planeación para asesorar la propuesta de ajuste a imperativos e indicadores de la Secretaría Jurídica Distrital. _x000a_Análisis, actualización y socialización de las hojas de vida de los indicadores asociados a las metas del Plan de Acción y Plan de Gestión de la Oficina Asesora de Planeación._x000a__x000a_Actualización de la información en el Sistema PREDIS de indicadores de objetivo y producto, así como también, los giros del presupuesto de inversión y funcionamiento del periodo correspondiente al mes de abril y mayo. _x000a__x000a_Presentación magistral al grupo de implementación del Sistema integrado de Información Jurídico, de la estructura del módulo de indicadores del aplicativo Smart. _x000a__x000a_Participación en la reunión para acompañar la propuesta de formulación de indicadores de &quot;teletrabajo&quot; e investigación y generación de documento con los conceptos e indicadores utilizados en experiencias empresariales similares. _x000a__x000a_Actualización del módulo de indicadores del aplicativo Smart, con todos los indicadores de la Dirección de Gestión Corporativa._x000a_Seguimientos a Productos, Metas y Resultados – PMR _x000a_En el trimestre, se solicitó la información del avance de los indicadores de producto  del P.M.R. (Productos, Metas y Resultados), registrados en el Sistema Predis, correspondiente al mes de marzo, abril y mayo de 2019 y se reportó de avance mensual del indicador de Productos, Metas y Resultados (PMR) de la Oficina Asesora de Planeación, para el mes de marzo, abril y mayo._x000a__x000a_"/>
    <s v="&quot;Revisión por la alta dirección al sistema de gestión de la entidad y la política integrada de gestión. Orientaciones técnicas suministradas a los procesos, como preparación para la auditoría externa de seguimiento a la certificación NTC ISO 9001:2015. Desarrollo de actividades orientadas a disminuir la brecha identificada para el cumplimiento de requisitos de la NTC ISO 9001:2015 en la entidad. Ejecución de estrategias pedagógicas para apropiación de conocimientos del Sistema de Gestión de Calidad a través de la Ruta de la calidad 2019. Monitoreo y revisión de los riesgos de gestión. Validación y consolidación del segundo monitoreo y revisión a los riesgos de corrupción de la entidad. Divulgación de la Política de riesgos (versión 2). Actualización y mejora permanente de la documentación del Sistema Integrado de Gestión. Revisión de la documentación del Sistema Integrado de Gestión en el marco de las fuentes de consulta de la Secretaría Jurídica Distrital (página web, intranet y Smart). Actualización de la información en el sistema Predis -P.M.R. Asesoría en la formulación, seguimiento y finalización de planes de mejoramiento. Seguimiento a los planes de mejoramiento formulados con ocasión a los hallazgos de entes de control externos. Elaboración de doscientas cuatro (204) piezas comunicacionales para resaltar la gestión de la Secretaría Jurídica Distrital. Contribución a la elaboración del documento sobre la Participación Ciudadana en la Secretaría Jurídica Distrital. Contribución al desarrollo de las actividades del proyecto piloto de Teletrabajo en la entidad. Consolidación del portafolio de los productos y/o servicios de los procesos transversales y actualización y divulgación del Portafolio de Productos y servicios de los procesos misionales. Consolidación y divulgación del Informe de Gestión y Resultados correspondiente al segundo trimestre de la vigencia 2019. Revisión e instalación de desarrollos que mejoran y/o actualizan el aplicativo que soporta el Sistema Integrado de Gestión – Smart y revisiones permanentes al funcionamiento y operación de los módulos con el respectivo reporte, gestión y seguimiento de incidencias presentadas en los módulos del sistema. Actualización de proyectos de inversión. Respuestas a solicitudes de información remitidas por usuarios y/o partes interesadas._x000a__x000a_Ajuste a los formatos de autodiagnósticos del DAFP para incluir el Plan de sostenibilidad por política, para ser evaluados y consolidados. Diseño de estrategias lúdicas para fortalecimiento de conocimientos de MIPG en el marco de la ruta de la calidad, dirigidas al comité directivo, gestores de calidad y equipo humano de la entidad. Revisión de la información del avance de la gestión del segundo trimestre de la vigencia 2019, de acuerdo con la estructura de integración de planes en el marco de MIPG. Presentación de los avances del MIPG en el marco del informe de empalme. Asistencia a reunión por parte de la Secretaría General- DAFP para presentar resultados del FURAG 2018; en este sentido, se realiza presentación con destino al Comité Institucional de Gestión y Desempeño de la entidad, evidenciando los resultados, presentando la estrategia en el Plan de Trabajo, el estado de implementación y el plan de sensibilización, integrado a la Ruta de la Calidad 2019. Presentación de propuesta para ajustar el instrumento de recolección de información para la gestión institucional de manera articulada con MIPG. Gestión de autodiagnósticos con el objeto de contar con los Planes de Sostenibilidad actualizados. En este sentido, se cuenta con el documento piloto para ajustar la herramienta de recolección de información para la gestión del tercer trimestre de la vigencia 2019 y se generó una herramienta articulada para los Planes de Sostenibilidad. Se actualizó la información de indicadores en el aplicativo SMART, con lo cual es posible contar con información actualizada de los compromisos institucionales reportados a través de indicadores. Elaboración de propuesta de los Planes de Sostenibilidad MIPG, de la Políticas de Direccionamiento y Planeación y gestión presupuestal. Se encuentran en revisión las siguientes políticas: trámites, participación ciudadana, control interno, gestión del conocimiento, transparencia y acceso a la información pública, y rendición cuentas. &quot;_x000a__x000a_Impactos: &quot;Mejora continua del Sistema integrado de gestión. Estrategias definidas y ejecutadas para el mantenimiento de la certificación bajo NTC ISO 9001:2015. Apropiación del conocimiento para contribuir al cumplimiento de los requisitos y la mejora continua por parte del equipo humano de la Entidad. Generación de información a la Alta Dirección para la toma de decisiones. Medidas preventivas y controles implementados para disminuir probabilidad de ocurrencia de los riesgos de gestión o de situaciones de corrupción. Mantenimiento de la información documentada, estandarización de procesos y generación de buenas prácticas. Documentación del Sistema Integrado de Gestión de la Secretaría Jurídica Distrital, revisada y actualizada, en los diferentes medios de consulta (SMART, página web e Intranet). Apropiación de la información documentada, a través de las divulgaciones de los cambios de la documentación. Visibilidad y disponibilidad de información de la gestión y logros alcanzados por la Entidad durante el cuatrienio y del avance de las metas de resultado y producto. Gestión de la entidad divulgada a nivel interno y externo y mejoramiento en la comunicación con los grupos de interés y grupos de valor. Información detallada y precisa de las salidas de los procesos transversales a través de herramienta para la identificación de los productos/o servicios, dirigida a usuarios y/o partes interesadas. Información ampliada y precisa del Portafolio de productos y/o servicios de procesos misionales, mejoramiento de este instrumento en torno a la identificación de las salidas de los procesos misionales, usuarios y/o partes interesadas. Disponibilidad y síntesis de información relacionada con la gestión y resultados institucionales, logros y nivel de cumplimiento de las metas del Plan de Desarrollo “Bogotá mejor para todos”. Disponibilidad de la información incorporada en el aplicativo que soporta el Sistema Integrado de Gestión, ante los usuarios y/o partes interesadas. Mejoramiento del aplicativo que soporta el Sistema Integrado de Gestión – Smart. Ajuste y priorización de los recursos de inversión, orientados a garantizar el cumplimiento de los compromisos institucionales. Información suministrada para el ejercicio del control en las actividades institucionales._x000a__x000a_Mejora del nivel de conocimiento del equipo humano de la Secretaría Jurídica Distrital, en lo relacionado con el MIPG. Información ampliada de la gestión, tendiente a mejorar la efectividad de la entidad, medida a través del FURAG. Mejora en la calidad y oportunidad de la información presentada por la Secretaría Jurídica Distrital a la ciudadanía y partes interesadas. Avances en la actualización del Sistema Integrado de Gestión de la entidad con las disposiciones del Modelo Integrado de Planeación y Gestión. Mejora en la calificación obtenida en el FURAG 2018. Información disponible y fiable para la toma de decisiones.&quot;_x000a__x000a__x000a_Benficiarios: &quot;Ciudadanía._x000a_Entidades Distritales._x000a_Equipo Humano de la Secretaría Jurídica Distrital._x000a_Entes de control.&quot;_x000a__x000a_"/>
    <s v="&quot;A través de los anexos mencionados a continuación, se destacan los principales resultados obtenidos pos cada herramienta:_x000a__x000a_Anexo No. 1. Mantenimiento certificación NTC ISO 9001:2015._x000a_Anexo No. 2. Sistema de Gestión de Calidad._x000a_Anexo No. 3. Aplicativo SIG - Smart._x000a_Anexo No. 4. Riesgos_x000a_Anexo No. 5. Plan Operativo Anual_x000a_Anexo No. 6. Seguimientos_x000a_Anexo No. 7. Informes_x000a_Anexo No. 8. Divulgación_x000a_Anexo No. 9. MIPG/SIGD&quot;_x000a__x000a_Impactos_x000a_&quot;Anexo No. 1. Mantenimiento certificación NTC ISO 9001:2015._x000a_Anexo No. 2. Sistema de Gestión de Calidad._x000a_Anexo No. 3. Aplicativo SIG - Smart._x000a_Anexo No. 4. Riesgos_x000a_Anexo No. 5. Plan Operativo Anual_x000a_Anexo No. 6. Seguimientos_x000a_Anexo No. 7. Informes_x000a_Anexo No. 8. Divulgación_x000a_Anexo No. 9. MIPG/SIGD&quot;_x000a__x000a_Beneficiarios: &quot;Ciudadanía._x000a_Entidades Distritales._x000a_Equipo Humano de la Secretaría Jurídica Distrital._x000a_Entes de control.&quot;_x000a__x000a__x000a__x000a_"/>
    <m/>
    <m/>
    <m/>
    <m/>
    <m/>
    <s v="VERSIÓN  1"/>
    <s v="ND"/>
    <s v="ND"/>
    <m/>
    <s v="ACCIÓN"/>
    <s v="ACTIVO"/>
  </r>
  <r>
    <x v="7"/>
    <m/>
    <m/>
    <s v="GESTIÓN"/>
    <x v="49"/>
    <m/>
    <x v="1"/>
    <x v="15"/>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s v="CUMPLIDO"/>
    <s v="CUMPLIDO"/>
    <s v="ND"/>
    <n v="1"/>
    <n v="4"/>
    <s v="CUMPLIDO"/>
    <s v="CUMPLIDO"/>
    <m/>
    <m/>
    <m/>
    <m/>
    <m/>
    <m/>
    <m/>
    <m/>
    <m/>
    <m/>
    <m/>
    <m/>
    <m/>
    <m/>
    <m/>
    <m/>
    <s v="Se cumple con el indicdor se remplaza por seguimiento en el Plan de Contraloría"/>
    <m/>
    <m/>
    <m/>
    <n v="2"/>
    <s v="GESTIÓN"/>
    <s v="INACTIVO"/>
  </r>
  <r>
    <x v="7"/>
    <m/>
    <s v="ESTRATÉGICO"/>
    <s v="ACCIÓN"/>
    <x v="50"/>
    <m/>
    <x v="1"/>
    <x v="15"/>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s v="CUMPLIDO"/>
    <s v="CUMPLIDO"/>
    <n v="0.5"/>
    <n v="0.5"/>
    <s v="CUMPLIDO"/>
    <s v="CUMPLIDO"/>
    <s v="CUMPLIDO"/>
    <m/>
    <m/>
    <m/>
    <m/>
    <m/>
    <m/>
    <m/>
    <m/>
    <s v="CUMPLIDO"/>
    <s v="CUMPLIDO"/>
    <s v="CUMPLIDO"/>
    <s v="CUMPLIDO"/>
    <s v="CUMPLIDO"/>
    <s v="CUMPLIDO"/>
    <s v="CUMPLIDO"/>
    <s v="CUMPLIDO"/>
    <s v="CUMPLIDO"/>
    <s v="FINALIZADO POR CUMPLIMIENTO EN EL 2017"/>
    <m/>
    <m/>
    <n v="2"/>
    <s v="ACCIÓN"/>
    <s v="INACTIVO"/>
  </r>
  <r>
    <x v="7"/>
    <s v="OAP-PM07"/>
    <s v="ESTRATÉGICO"/>
    <s v="ACCIÓN"/>
    <x v="51"/>
    <m/>
    <x v="1"/>
    <x v="15"/>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0.6"/>
    <m/>
    <s v="ND"/>
    <s v="ND"/>
    <n v="0.4"/>
    <n v="0.6"/>
    <m/>
    <n v="0.06"/>
    <n v="0.18"/>
    <n v="0.21"/>
    <n v="0.15"/>
    <n v="0.06"/>
    <n v="0.18"/>
    <n v="0.21"/>
    <n v="0.15"/>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s v="En el marco de la meta “implementar el 60% del Modelo de Arquitectura Empresarial de la Secretaría Jurídica Distrital”, durante el trimestre, se avanzó en el desarrollo del proyecto de gestión de Indicadores. Al respecto, se llevaron a cabo mesas de trabajo con la Oficina Asesora de Planeación y la gerente del proyecto del Sistema Integrado de Información de la Secretaría Jurídica Distrital con el fin de conocer el avance del proyecto de implementación, conocer el cronograma de intervención e implementación en las diferentes Direcciones. Teniendo en cuenta el impacto de la transición al SII, el cual implica la actualización la documentación del Sistema Integrado de Información, la Oficina Asesora de Planeación prevé intervenir en el acompañamiento a las Direcciones para la modificación progresiva de procesos y procedimientos. Adicionalmente, en desarrollo del proyecto de gestión de Indicadores, se consolidó, presentó y revisó la propuesta para desarrollar el proyecto, ante el jefe de la Oficina Asesora de Planeación y se inició la compilación y estudio de material para elaborar el manual de indicadores, sobre el cual se está trabajando en un primer borrador._x000a_Por otro lado, se gestionaron mesas de trabajo con participación de la Oficina Asesora de Planeación, Oficina de Tecnologías de la Información y las Comunicaciones y la Gerente del proyecto de implementación del SII y con el fin de dar a conocer el proyecto de capacitación en informática e indagar si se contemplan los componentes sobre la materia en relación a la gestión del cambio. Para el efecto, se llevaron a cabo reuniones preparatorias con los profesionales asignados en la Dirección Distrital de Doctrina y Asuntos Normativos con el fin de contextualizar a la dependencia sobre el desarrollo del proyecto y estructurar la agenda a seguir en el proyecto de gestión Normativa, para lo cual se adelantó un análisis previo de normas y se asignaron compromisos. Así mismo, se realizó una mesa de trabajo con el Jefe de la Oficina de Tecnologías de la Información y las Comunicaciones para contextualizar el proyecto de capacitación que se enmarca dentro del componente de gestión del conocimiento._x000a__x000a_Adicionalmente, se llevaron a cabo mesas de trabajo con los contratistas de la Oficina Asesora de Planeación y la unión temporal que implementa el Sistema Integrado de Información de la Secretaría Jurídica Distrital con el fin de socializar la operación del módulo de indicadores del aplicativo Smart, analizar la interoperabilidad entre las dos plataformas y, con ello, alinear los sistemas de medición de la gestión en la entidad y el Sistema Integrado de Información. _x000a_"/>
    <s v="Elaboración de Plan de Acción con Cronograma e informe final del proyecto brecha de ajuste normativo, el cual será implementado una vez entre en operación el Sistema Integrado de Información Jurídica Distrital. En desarrollo del proyecto &quot;Gestión Normativa&quot;, se compilaron y analizaron las respuestas al análisis de normas enviados a las Direcciones Misionales de la Entidad, orientado a mitigar el impacto de la entrada en operación del Sistema Integrado de Información. En cuanto al proyecto de actualización estratégica de la entidad, se asistió a taller organizado por el DAFP en el cual se dieron lineamientos sobre la dimensión 2 de MIPG Direccionamiento estratégico y sobre Procedimientos de la Arquitectura Empresarial - de acuerdo a los Lineamientos MINTIC. Elaboración de pieza comunicacional con los avances materia de Arquitectura Misional en las vigencias 2018 y 2019. Análisis el documento &quot;Monografías por localidades Bogotá 2017&quot; y formulación de recomendaciones. Presentación del Informe de Resultados del Índice de Innovación Pública, en el proceso de acompañamiento al proyecto &quot;Innovación Pública&quot; de la Veeduría Distrital. Asistencia a reunión de presentación de experiencias significativas de innovación en el mundo y se emitieron recomendaciones para escalar en el ranking de innovación como entidad. Evaluación a la gestión del conocimiento en la entidad, acorde con los lineamientos establecidos por MIPG. Gestión para realizar orientación por parte de Veeduría Distrital en la entidad, en lo referente al proyecto LAB Capital. Participación en la elaboración de los documentos que conforman el Informe de empalme (transición con la administración entrante), en el marco de los imperativos institucionales y el marco estratégico de la entidad._x000a_Impacto: Preparación de la Secretaría Jurídica Distrital para atender los impactos que presente la entidad por la entrada en operación del SIISJD. Avances en la construcción de la memoria institucional del período 2016-2019 lo cual genera visibilidad en la gestión, tareas pendientes y retos para próximos gobiernos.  Generación de conocimiento y apropiación de los avances en materia de la Arquitectura Empresarial y LAB capital en la entidad._x000a_Beneficiarios: &quot;Ciudadanía._x000a_Entidades Distritales._x000a_Equipo Humano de la Secretaría Jurídica Distrital._x000a_Entes de control.&quot;_x000a_"/>
    <s v="&quot;A través de los anexos mencionados a continuación, se destacan los principales resultados obtenidos con relación a la meta:_x000a__x000a_Anexo No. 10. Arquitectura Empresarial, Plan Estadístico Distrital e Índice de Innovación.&quot;_x000a_Anexo No. 10. Arquitectura Empresarial, Plan Estadístico Distrital e Índice de Innovación._x000a_Beneficiarios: &quot;Ciudadanía._x000a_Entidades Distritales._x000a_Equipo Humano de la Secretaría Jurídica Distrital._x000a_Entes de control.&quot;_x000a_"/>
    <m/>
    <m/>
    <m/>
    <m/>
    <m/>
    <s v="VERSIÓN  1"/>
    <s v="ND"/>
    <s v="ND"/>
    <m/>
    <s v="ACCIÓN"/>
    <s v="ACTIVO"/>
  </r>
  <r>
    <x v="8"/>
    <s v="OCI - EV01"/>
    <m/>
    <s v="GESTIÓN"/>
    <x v="52"/>
    <m/>
    <x v="1"/>
    <x v="16"/>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1"/>
    <n v="0.89329999999999998"/>
    <m/>
    <n v="0.2049"/>
    <n v="0.29509999999999997"/>
    <n v="0.27710000000000001"/>
    <n v="0.22289999999999999"/>
    <n v="0.2049"/>
    <n v="0.25509999999999999"/>
    <n v="0.27710000000000001"/>
    <n v="0.15620000000000001"/>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s v="Elaborar y Presentar los Informes de Ley definidos en el PAA 2019:_x000a_En el periodo comprendido entre abril a junio de 2019 se realizaron los siguientes informes de ley, los cuales se pueden consultar en la página web de la entidad._x000a_1.    Informe de Austeridad del gasto_x000a_2.    Informe Pormenorizado de Control Interno_x000a_3.    Informe de Seguimiento y recomendaciones orientadas al cumplimiento de las metas del Plan de Desarrollo._x000a_4.    Informe de cumplimiento a la Directiva N° 003 de 2013_x000a_Anexo: http://secretariajuridica.gov.co/transparencia/control/reportes-control-interno_x000a_Realizar los seguimientos establecidos en el PAA 2019:_x000a_En el periodo comprendido entre abril a junio de 2019 se realizaron los siguientes seguimientos, los cuales se pueden consultar en la página web de la entidad._x000a_1.    Seguimiento al Convenio Interadministrativo N° 095 de 2017_x000a_2.    Seguimiento al Plan Anticorrupción y Mapa de Riesgos_x000a_3.    Seguimiento a la información de multas y sanciones_x000a_4.    Seguimiento al cumplimiento de la resolución 706 - Variaciones trimestrales_x000a_5.    Seguimiento a la Seguridad y Privacidad de la información_x000a_6.    Seguimiento a la Ley de Transparencia_x000a_7.    Seguimiento a los contratos de SECOP II_x000a_8.    Seguimiento al Plan Anual de Adquisiciones_x000a_9.    Seguimiento al Plan Anual PINAR_x000a_Anexo. http://secretariajuridica.gov.co/transparencia/control/reportes-control-interno_x000a_Realizar Auditorías Especiales Programadas en el PAA 2019_x000a_Como auditorías especiales en lo que va de la vigencia 2019 se ha realizado un arqueo de caja, correspondiente al primer trimestre._x000a_ Realizar Consultorías y/o Mesas de Trabajo programadas en el PAA 2019._x000a_Para el segundo trimestre de la vigencia 2019 se realizaron las siguientes consultorías y/o Mesas de Trabajo:_x000a_1.    Presentación en el subcomité de autocontrol de la Dirección de Gestión Corporativa del mes de abril acerca del Sistema de Control Interno y Política de Riesgos_x000a_2.    Presentación en el subcomité de autocontrol de la Dirección de Inspección Vigilancia y Control de las entidades sin ánimo de lucro del mes de mayo acerca del Sistema de Control Interno y Política de Riesgos_x000a_3.    Mesa de trabajo del 30 de abril con la Oficina Asesora de Planeación para la validación de los componentes de control en la política de riesgos._x000a_4.    Mesa de trabajo del 10 de mayo con la Oficina Asesora de Planeación para la revisión de la guía de riesgos de la Función Pública._x000a_5.    Mesa de trabajo del 24 de mayo con la Oficina Asesora de Planeación para la revisión de ajustes a la metodología de riesgos de la Secretaría Jurídica Distrital._x000a_6.    Mesa de trabajo del 24 de mayo con la Oficina Asesora de Planeación para la revisión de ajustes a la metodología de riesgos de la Secretaría Jurídica Distrital._x000a_Auditorias de SIG._x000a_La Oficina de Control Interno realizó cinco (05) siguientes Auditorías Internas a los siguientes procesos:_x000a_Gestión del Talento Humano_x000a_ Gestión Administrativa_x000a_ Gestión Documental_x000a_ Inspección Vigilancia y Control – ESAL_x000a_Defensa Judicial y Extrajudicial_x000a_Así mismo realizó ocho (08) Auditorias de Calidad al SIG a los siguientes Proceso:_x000a_A.   Gestión Contractual_x000a_B.  Gestión Financiera_x000a_C.  Notificaciones_x000a_D.   Atención a la Ciudadanía_x000a_E.    Comunicaciones_x000a_F.    Control Interno Disciplinario_x000a_G.   Gestión TIC_x000a_H.   Planeación y Mejora Continua  _x000a_Anexo. http://secretariajuridica.gov.co/transparencia/control/informes-gestion-evaluacion-auditoria"/>
    <s v="Durante el tercer trimestre de la vigencia se realizaron 4 Informes de Ley,  15 Seguimientos, 2 Auditorias Internas y 8 Auditorias de Calidad, y se realizó 1 Arqueo de Caja Menor_x000a__x000a_El jefe de la Oficina de Control Interno Participo en los Subomites de Autocontrol mensuales de cada dependencia con el fin de brindar las respectivas capacitaciones en cuanto a MECI - MIPG y El Proceso de Evaluacion Independiente._x000a__x000a_Beneficiarios:_x000a_&quot; - Representante Legal_x000a_ - Lider de la Direccion de Gestion Corporativa_x000a_ - Lider del Proceso de Planeacion y Mejora Continua _x000a_  - Total 3 Personas&quot;_x000a__x000a_&quot; - Representante Legal _x000a_- Gerente de Auditoria - Ente de Control (Contraloria)_x000a_ - Lider de: Gestion Corporativa, ESAL, Planeacion, Politica e Informatica, TIC, Disciplinarios, Defensa Judicial_x000a_  - Total 9 personas &quot;_x000a__x000a_&quot; - Representante Legal_x000a_ - Lider de Gestion Corporativa&quot;_x000a__x000a_&quot; - Representante Legal _x000a_ - Lider de: Gestion Corporativa, TIC, Doctrina, Disciplinarios, Defensa Judicial, ESAL, Politica e Informatica, _x000a__x000a_ - Total 8 personas&quot;_x000a__x000a_&quot; - 18 personas de Doctrina_x000a_ - 21 personas de Politica_x000a_ - 14 personas de planeacion_x000a_ - 7 personas de TIC"/>
    <s v="&quot;Se realizaron los siguientes Informes de Ley:_x000a_  - Austeridad (Trimestral)_x000a_  - Pormenorizado (Cuatrimestral)_x000a_  - Segto al cumplimiento de Metas del Plan de Desarrollo (Trimestral)_x000a_  - Informe a la Directiva N° 003 (semestral)&quot;_x000a_&quot;- Seguimiento Planes de Mejoramiento Auditoria Internas y de Calidad (trimestral)_x000a_  - Seguimiento Planes de Mejoramiento Contraloria (trimestral)_x000a_  - Segto Convenio Interadministrativo N° 095_x000a_  - Segto. Multas y Sanciones (Mensual)_x000a_  - Segto. Contable Resolucion 706 Variaciones Trimestrales_x000a_  - Segto. Plan Anual de Adquisiciones_x000a_  -&quot;_x000a_&quot;En el mes de octubre se finalizaron las Auditorias Internas a los Procesos de:_x000a_ _x000a_ 1. Gestion Disciplinaria Distrital _x000a_ 2. Gestion Normativa y Conceptual&quot;_x000a_El 23 de octubre se realizó la auditoria especial de Arqueo de Caja_x000a__x000a_Beneficiarios: &quot;- Representante Legal_x000a_  - Lider de la Direccion de Gestion Corporativa_x000a_  - Lider del Proceso de Planeacion y Mejora Continua_x000a_  - Lider de Control interno Disciplinario_x000a_  - Gerente de Auditoria - Ente de Control (Contraloria)_x000a_  - Lider de: Gestion Corporativa, ESAL, Planeacion, Politica e Informatica, TIC, Disciplinarios, Defensa Judicial, Doctrina._x000a_ _x000a_"/>
    <s v="3-2019-2624"/>
    <m/>
    <m/>
    <m/>
    <m/>
    <m/>
    <m/>
    <m/>
    <m/>
    <s v="GESTIÓN"/>
    <s v="ACTIVO"/>
  </r>
  <r>
    <x v="9"/>
    <s v="TIC-GT01"/>
    <s v="ESTRATÉGICO"/>
    <s v="ACCIÓN"/>
    <x v="53"/>
    <s v="Realizar seguimiento al desarrollo, soporte y mantenimiento de los sistemas de información jurídicos"/>
    <x v="3"/>
    <x v="17"/>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2"/>
    <n v="2"/>
    <m/>
    <n v="0"/>
    <n v="0"/>
    <n v="1"/>
    <n v="1"/>
    <n v="0"/>
    <n v="0"/>
    <n v="1"/>
    <n v="1"/>
    <s v="No se presentaron retrasos, la ejecución se encuentra de acuerdo con lo programado para el período."/>
    <s v="Se generaron sesiones entre la UT implementadora y los usuarios funcionales de las Direcciones de Política, Doctrina, Defensa Judicial y Disciplinarios, así mismo se generaron sesiones técnicas entre la UT implementadora, el equipo técnico de la SJD._x000a_Para la evaluación de los COTS se basaron en la información disponible de los productos revisados en sus páginas oficiales, informes publicados por consultoras especializadas y experiencia de uso de la fábrica acerca de las herramientas, teniendo en cuanto a  lo anterior, se han seleccionado los siguientes COTS (Software): BIZAGI, como la herramienta BPMS del sistema y se continúa con la evaluación de herramientas._x000a_Se elaboró el Modelo de Datos del Sistema Integrado de Información. _x000a_Se ha realizado por parte la Unión Temporal la Evaluación funcional del análisis y diseño funcional de la Dirección de Política, la Dirección de Inspección Vigilancia y Control de Entidades sin Ánimo de Lucro y Dirección Distrital de Doctrina y Asuntos Normativos, en este proceso de entendimiento permite fortalecer puntos y definiciones en los casos de uso, a través de las validaciones con el equipo asesor y las áreas funcionales dueñas de los procesos._x000a_Por otra parte, se cumplió con los entregables de las fases de inicio, planeación y validación del análisis y diseño el 23/05/19:_x000a_Presentación y Acta de KickOff_x000a_Project Charter o Acta de constitución del proyecto._x000a_Plan de dirección del proyecto y planes subsidiarios_x000a_La planeación del proyecto se realizará bajo los lineamientos de la metodología PMI (Guía PMBOK v.5.0)_x000a_ Plan para la gestión del cambio, uso y apropiación_x000a_ Plan de transferencia de conocimiento_x000a_Cronograma del Proyecto, se envió una primera versión para revisión._x000a_Documentos de análisis y diseño actualizados_x000a_Justificación de productos COTS_x000a_Sistemas de información Misionales Actuales _x000a_Mediante el uso del sistema de registro de uso de incidencias GLPI, instalados en los servidores de la Secretaría Jurídica, se han documentado 163 incidencias informadas por los líderes de cada uno de los sistemas de información (SIPROJ, REGIMEN LEGAL, SIPEJ, SIDIE, SISTEMA DE INFORMACIÓN DE LA ABOGACÍA GENERAL DEL DISTRITO CAPITAL, SID Y BIBLIOTECA VIRTUAL DE BOGOTÁ). Anexo 9_x000a_Sistemas Administrativos_x000a_Se realiza continuamente el mantenimiento y soporte a los diferentes sistemas de información administrativos como PERNO, LIMAY, SAE - SAI  y SIGA en los módulos que lo componen en el Anexo 9 se encuentra enunciadas las actividades realizadas en cada sistema._x000a_Impactos obtenidos con los resultados:_x000a_Se cumplió con la contratación planeada para el segundo trimestre cubriendo las necesidades del proyecto “Desarrollo e Implementación del Sistema de Información Integrado de la Secretaría Jurídica Distrital”._x000a_Se encuentra en ejecución de la primera fase de implementación enfocada en el módulo de Política, el cual tiene 4 sprint que se ejecutan en paralelo y se espera tener culminado el 15 de agosto de 2019._x000a_Mantener el servicio las 24 horas del día los 7 dias de la semana, para apoyar las actividades que realizan las diferentes áreas de la Dirección de Gestión Corporativa y Direcciones Misionales de la Secretaría Jurídica Distrital._x000a_"/>
    <s v="Se continua realizando los backups, afinamiento, disponibilidad del servicio  de las bases de datos misionales y administrativas, se crearon ambientes de bases de datos misionales, la base de datos para Bizagi, se realzizó restaruación de bases de datos misional y administrativa, asi mismo se realiza seguimiento a la capacidad del OVM y SAN externa la infraestructura de la entidad. Ver documento INFORME DE GESTION TERCER TRIMESTRE 2019 VF_x000a__x000a_Se elaboró el Plan de contingencia – Red y Políticas de Seguridad IPv6 Secretaría Jurídica Distrital y se verifica el funcionamiento, adecuación de los servers para el funcionamiento del IPv6. Ver documetno TRANSICION IPV 4 A IPV 6 V1.6_x000a__x000a_Se monitorea el firewall el cual tiene un proceso y tráfico normal, no presento alarmas de incidentes de seguridad. Ver documento INFORME DE GESTION TERCER TRIMESTRE 2019 VF_x000a__x000a_Se programan backup de Windows y se realiza backup de Core, Directorio activo, WIFI AURUBA además se realiza hardening en los equipos de la infraestructura tecnológica de la entidad. Ver documento INFORME DE GESTION TERCER TRIMESTRE 2019 VF._x000a_&quot;Se encuentra en ejecución de la primera fase de implementación enfocada en el módulo de Política, el cual tiene 4 sprint que se ejecutan en paralelo._x000a_Se encuentra en ejecución la segunda fase de implementación enfocada en el módulo de Defensa y Disciplinario. Los 2 sprints se ejecutan en paralelo._x000a_Se encuentra en ejecución la tercera fase de implementación enfocada en el módulo de IVC y Doctrina. Los 2 sprints se ejecutan en paralelo._x000a_En la fase de gestión del cambio se realizó la reunión con los facilitadores de UT con el propósito de revisar la ejecución de la gestión del cambio, ademas se revisaron las líneas de tiempo del proyecto y se armonizaron con las fechas de la intervención del Plan de Gestión del Cambio. _x000a_Se realizaron actividades tendientes a la definición del nombre del sistema y su identidad._x000a_Proceso de Migración de datos_x000a_Se da inicio al contrato de migración en el mes de septiembre, adjudicado a la firma Advantange y se evalúa los perfiles de su equipo mínimo para dar inicio al contrato en el mes de septiembre._x000a_Se realizaron sesiones con la UT que se encuentra implementando el sistema de información y el equipo técnico de la SJD._x000a_Se les realizó la entrega del módulo de datos para la migración de la primera fase (módulo de política). Ver anexo INFORME DE GESTION TERCER TRIMESTRE 2019 VF_x000a__x000a_Sistemas Misionales Actuales. Mediante el uso del sistema de registro de uso de incidencias GLPI, instalados en los servidores de la Secretaría Jurídica, se han documentado 225 incidencias informadas por los líderes de cada uno de los sistemas de información (SIPROJ, REGIMENLEGAL, SIPEJ, SIDIE, SISTEMA DE INFORMACIÓN DE LA ABOGACIA GENERAL DEL DISTRITO CAPITAL, SID Y BIBLIOTECA VIRTUAL DE BOGOTÁ). Ver anexo INFORME DE GESTION TERCER TRIMESTRE 2019 VF_x000a__x000a_Para este trimestre se entregará el Sistema de Disciplinarios con el desarrollo que permite tener un vinculo que permite Migrar la Planta de las entidades del Distrito esto con el objeto que las entidades puedan cargar sus plantas o actualizarlas en el Sistema de Disciplinarios, el cual consiste en desplegar un árbol de entidades e ingresar a la entidad a la cual se le va a cargar la información, se agrega el registro para realizar la acción y se carga la planta de la entidad, el sistema procesa la información y se adapta a las demás funcionales que intervienen dentro del mismo. Se anexa documento Manual_administracion_planta_entidades_2019. _x000a_Sistemas Administrativos. Mediante el uso del sistema de registro de uso de incidencias GLPI, instalados en los servidores de la Secretaría Jurídica, se han documentado 127 incidencias informadas por los líderes de cada uno de los sistemas de información administrativos.  Ver anexo INFORME DE GESTION TERCER TRIMESTRE 2019 VF._x000a_Imapctos: Mantener la plataforma de infraestrucutra de bases de datos, red y equipos tecnológicos con el obejtivo de tener disponibles los siete dias de la semana las 24 horas del dia los servicios tecnologicos de la entidad._x000a_&quot;Se encuentra en ejecución de la primera fase de implementación enfocada en el módulo de Política, el cual tiene 4 sprint que se ejecutan en paralelo con los módulos de Defensa y Disciplinario, IVC y Doctrina con los 4 sprint._x000a_Se realizaron actividades tendientes a la definición del nombre del sistema y su identidad la cual es Sabvia Legal._x000a_Se da inicio al contrato de migración en el mes de septiembre, adjudicado a la firma Advantange y se evalúa los perfiles de su equipo mínimo para dar inicio al contrato en el mes de septiembre y entregando el módulo de datos para la migración de la primera fase (módulo de política)&quot;_x000a_Beneficiarios: Los funcionarios y contratistas de la entidad ademas de las demas entidades del Distrito y la ciudadanía en general._x000a__x000a_"/>
    <s v="&quot;Para este trimestre se realizará un desarrollo para el Sistema de Información Biblioteca Virtual de Bogotá._x000a__x000a_1.  Separación de las opciones administrativas del sistema de información, se publica este nuevo aplicativo en el servidor 10.80.50.195._x000a_a. El nuevo contexto se denomina BJVMantenimiento_x000a_b. Se accede usando la url http://10.80.50.195:8081/BJVMantenimiento/admin_x000a_c. Generación de procedimiento de indexación de PDF usando la librería PDProcess independiente del publicado del sistema en modo público._x000a_d. Se crean diferentes reportes planteados en la solicitud GLPI 34_x000a_e. Se crea el módulo de administración de usuarios basado en dos tipos: ADMINISTRADOR, USUARIO._x000a_f. Las opciones administrativas son accedidas desde la red interna de la Secretaria Jurídica_x000a_2.  Las opciones públicas al separarse del aplicativo original se instalan en el servidor 10.80.50.193._x000a_a. Para acceder a la información pública se accede desde http://www.bogotajuridica.gov.co/BJV/_x000a_b. Corrección de la búsqueda basada en palabras en la página principal._x000a_ _x000a_Al final de diciembre se entregará el desarrollo con su respectiva documentación de la Biblioteca Virtual de Bogotá._x000a__x000a_Para el proyecto del Sistema Integrado de información en su Fase de Implementación se realizaron las siguientes actividades:_x000a_• Se encuentra en ejecución las pruebas de la primera fase de implementación enfocada en el módulo de Política, el cual tiene 4 sprint que se ejecutan en paralelo._x000a_• Se encuentra en ejecución las pruebas de la segunda fase de implementación enfocada en el módulo de Defensa y Disciplinario. Los 2 sprint se ejecutan en paralelo._x000a_• Se encuentra en ejecución la tercera fase de implementación enfocada en el módulo de IVC y Doctrina. Los 2 sprint se ejecutan en paralelo._x000a_• Se planteó un plan de choque para culminar la fase I._x000a_• Se realizó la instalación en los ambientes de prueba y producción de la SJD._x000a__x000a_Para finales del mes de diciembre del presente año, se hará la entrega de los módulos que conforman LegalBog para pruebas de usuario._x000a_&quot;_x000a_Mantener los Sistemas de Información Misionales y administrativos d ela entidad, ademas contar con el nuevo Ssitema de información Integrado LegalBog con sus respectivos módulos como son  Formulacion de proyectos, Regimen Legal, Biblioteca Virtiual , Mesas de Trabajo, Disciplinarios, procesos judiciales, Doctrina._x000a_Beneficiarios: Los funcionarios, contratistas de la entidad y entidades del Distrito y la ciudadanía en general._x000a_"/>
    <m/>
    <m/>
    <m/>
    <m/>
    <s v="CREACIÓN"/>
    <s v="VERSIÓN  1"/>
    <s v="ND"/>
    <s v="ND"/>
    <m/>
    <s v="ACCIÓN"/>
    <s v="ACTIVO"/>
  </r>
  <r>
    <x v="9"/>
    <s v="TIC-GT02"/>
    <m/>
    <s v="GESTIÓN"/>
    <x v="54"/>
    <m/>
    <x v="3"/>
    <x v="17"/>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s v="CUMPLIDO"/>
    <m/>
    <n v="0"/>
    <n v="0.35"/>
    <n v="0.65"/>
    <n v="0"/>
    <s v="CUMPLIDO"/>
    <m/>
    <m/>
    <m/>
    <m/>
    <m/>
    <m/>
    <m/>
    <m/>
    <s v="CUMPLIDO"/>
    <s v="CUMPLIDO"/>
    <s v="CUMPLIDO"/>
    <s v="CUMPLIDO"/>
    <s v="CUMPLIDO"/>
    <s v="CUMPLIDO"/>
    <s v="CUMPLIDO"/>
    <s v="CUMPLIDO"/>
    <s v="CUMPLIDO"/>
    <s v="CUMPLIDO"/>
    <s v="CUMPLIDO"/>
    <s v="CUMPLIDO"/>
    <n v="2"/>
    <s v="GESTIÓN"/>
    <s v="INACTIVO"/>
  </r>
  <r>
    <x v="9"/>
    <s v="TIC-GT06"/>
    <s v="TÁCTICO"/>
    <s v="GESTIÓN"/>
    <x v="55"/>
    <s v="Monitorear periódicamente la satisfacción del usuario respecto del servicio prestado"/>
    <x v="3"/>
    <x v="17"/>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n v="0.97"/>
    <n v="0.97"/>
    <s v="ND"/>
    <s v="ND"/>
    <s v="ND"/>
    <n v="0.97"/>
    <m/>
    <n v="0.97"/>
    <n v="0.97"/>
    <n v="0.97"/>
    <n v="0.97"/>
    <n v="0.97"/>
    <n v="0.99"/>
    <n v="0.97"/>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s v="El indicador se encuentra en el 99% de satisfacción en la prestación del servicio a los usuarios de la Secretaría Jurídica Distrital. Contempla preguntas relacionadas con cambios de contraseña, impresión, redes, telefonía, internet, ofimática, entre otros._x000a_Indaga sobre los tiempos de atención, de lo cual el 69% tiene respuesta inmediata, y el 11,7% entre 1 y 5 minutos; el 7,4% tarda más 20 minutos. Así mismo pregunta sobre los atributos el técnico a lo cual el 99% responde que el técnico es paciente, escucha con atención y esta bien informado; y el nivel general de satisfacción se ubica en el 99%_x000a_"/>
    <s v="&quot;Los incidentes de soporte técnico son atendidos y clasificados por medio de la Herramienta de Soporte GLPI, para este trimestre se atendieron 191 requerimientos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_x000a_Se realizó el analisis de la encuesta de satisfacción del trimestre reportando el 97% de satisifacción en la prestación del servicio. Ver anexo INFORME DE GESTION TERCER TRIMESTRE 2019 VF&quot;_x000a_Impactos: Mantener el porcentaje un 100% de satisfacción en la prestación del servicio en soporte técnico en la entidad._x000a_Beneficiarios: Los funcionarios y contratistas de la entidad ademas de las demas entidades del Distrito y la ciudadanía en general._x000a_"/>
    <m/>
    <s v="3-2019-3062"/>
    <m/>
    <m/>
    <m/>
    <m/>
    <s v="3-2019-1149"/>
    <m/>
    <m/>
    <m/>
    <s v="GESTIÓN"/>
    <s v="ACTIVO"/>
  </r>
  <r>
    <x v="9"/>
    <s v="TIC-GT07"/>
    <s v="TÁCTICO"/>
    <s v="GESTIÓN"/>
    <x v="56"/>
    <s v="Medir la efectividad de los servicios tecnológicos de la entidad"/>
    <x v="3"/>
    <x v="17"/>
    <s v="OFICINA DE TECNOLOGÍAS DE LA INFORMACIÓN Y LAS COMUNICACIONES "/>
    <s v="PROCESOS"/>
    <s v="PLAN DE GESTIÓN"/>
    <m/>
    <m/>
    <s v="Promedio ponderado del tiempo que los servicios tecnológicos están disponibles"/>
    <s v="Disponibilidad"/>
    <s v="Promedio de los tiempos de cuatro componentes de servicios tecnológicos"/>
    <s v="N.A."/>
    <s v="Es el porcentaje de horas disponbibles de los servicios teccnológicos (de 720 horas/mes)"/>
    <s v="N.A."/>
    <s v="GLPI"/>
    <s v="N.A."/>
    <s v="nd"/>
    <s v="nd"/>
    <s v="Constante"/>
    <s v="Trimestral"/>
    <s v="Eficiencia"/>
    <s v="Profesional Universitario"/>
    <s v="Profesional Especializado"/>
    <s v="Jefe Oficina TIC"/>
    <s v="ND"/>
    <s v="ND"/>
    <s v="ND"/>
    <n v="0.98"/>
    <n v="0.98"/>
    <s v="ND"/>
    <s v="ND"/>
    <s v="ND"/>
    <n v="0.98"/>
    <m/>
    <n v="0.98"/>
    <n v="0.98"/>
    <n v="0.98"/>
    <n v="0.98"/>
    <n v="0"/>
    <n v="0.98"/>
    <n v="0.98"/>
    <m/>
    <s v="ND"/>
    <s v="Se identificaron las métricas de los servicios tecnológicos de la Secretaría Jurídica Distrital, con el objetivo de monitorear la infraestructura y los servicios tecnológicos, para prestar un buen servicio y mantener un control, para ello se elaboró un documento denominado Métricas de Servicios de TI._x000a_Impactos obtenidos con los resultados:_x000a_Monitorear y controlar los servicios tecnológicos de la Secretaría Jurídica Distrital, para evitar vulnerabilidades, indisponibilidad de servicios._x000a_Población beneficiada. Los funcionarios y contratistas de la Secretaría Jurídica Distrital._x000a_Los incidentes de soporte técnico son atendidos y clasificados por medio de la Herramienta de Soporte GLPI,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_x000a_En forma general en el segundo trimestre se reportaron en la mesa de ayuda GLPI 194 requerimientos de soporte los cuales fueron asignados y atendidos por el grupo de soporte de la Oficina de TIC._x000a__x000a__x000a_"/>
    <s v="Se generó el informe del tercer trimestre de Métricas de Servicios de TI, el cual incluye la definición de cada servicio tecnológico con su respectivo informe en el cual se evidencia que nos encontramos con una disponibilidad del 99%. Se anexa documento Disponibilidad Servicios  IT_x000a_Impactos: Contamos con herramientas que nos permiten realizar seguimiento y control a los diferentes servicios tecnológicos permitiendo mantener una disponibilidad del 99%._x000a_Beneficiarios: Los funcionarios y contratistas de la entidad ademas de las demas entidades del Distrito y la ciudadanía en general._x000a_"/>
    <m/>
    <m/>
    <m/>
    <m/>
    <m/>
    <m/>
    <m/>
    <m/>
    <m/>
    <m/>
    <s v="GESTIÓN"/>
    <s v="ACTIVO"/>
  </r>
  <r>
    <x v="9"/>
    <s v="TIC-GT05"/>
    <s v="TÁCTICO"/>
    <s v="ACCIÓN"/>
    <x v="57"/>
    <s v="Medir el cumplimiento de la implementación de la política de seguridad digital en la entidad"/>
    <x v="3"/>
    <x v="17"/>
    <s v="OFICINA DE TECNOLOGÍAS DE LA INFORMACIÓN Y LAS COMUNICACIONES "/>
    <s v="PROYECTO DE INVERSIÓN"/>
    <s v="PROCESOS"/>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n v="1"/>
    <m/>
    <s v="ND"/>
    <s v="ND"/>
    <s v="ND"/>
    <n v="0.75"/>
    <m/>
    <n v="0.1"/>
    <n v="0.35"/>
    <n v="0.3"/>
    <n v="0.25"/>
    <n v="0.1"/>
    <n v="0.35"/>
    <n v="0.3"/>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s v="Logros Alcanzados en la vigencia:_x000a_1.  Presentación de avances en la implementación del Modelo de Seguridad y Privacidad de la Información._x000a_ Se presenta el informe de implementación de SGSI. Anexo 10_x000a_2.   Identificación de los controles adecuados para Sistema de Gestión de Seguridad de la Información._x000a_Se elaboró el documento de Gestión de Riesgos de Seguridad Digital, donde se identificó los riesgos inherentes, amenazas, vulnerabilidades, la valoración y evaluación de los controles. Se anexa documento. Anexo 4_x000a_3.  Definición de la implementación de las actividades o fases del SGSI._x000a_En el Plan de Seguridad y Privacidad de la Información, están planteadas las actividades que componente las fases del Sistema de Gestión de la Seguridad de la Información. Se anexa documento. Anexo 11_x000a_ 4.  Identificación, análisis y evaluación de los riesgos de seguridad y privacidad de la información conforme a la metodología planteada_x000a_Se elaboró el documento de Gestión de Riesgos de Seguridad Digital, donde se identificó los riesgos inherentes, amenazas, vulnerabilidades, la valoración y evaluación de los controles. Se anexa documento. Anexo 4_x000a_5.  Implementar y documentar las herramientas de gestión para el monitoreo y generación de alarmas tempranas sobre la continuidad y disponibilidad de los servicios. Realizar la proyección de la capacidad de los servicios tecnológicos._x000a_Se elaboró el documento de Métricas de Disponibilidad de Servicios de TI de la Secretaría Jurídica Distrital, donde se explican las métricas para los servicios de red, correo electrónico, soporte técnico, servicios de información misionales y administrativos, Bases de Datos. Anexo 1_x000a_6.  La metodología para la gestión del riesgo de seguridad y privacidad de la información._x000a_Se elaboró el documento de Gestión de Riesgos de Seguridad Digital, donde se identificó los riesgos inherentes, amenazas, vulnerabilidades, la valoración y evaluación de los controles. Se anexa documento. Anexo 4_x000a_7.  El plan de tratamiento del riesgo establecido a la gestión del riesgo de seguridad y privacidad de la información._x000a_Se elaboró el documento de Gestión de Riesgos de Seguridad Digital, donde se identificó el plan de tratamiento de riesgos de seguridad e indicadores para la gestión del riesgo. Se anexa documento. Anexo 4_x000a_8.  La declaración de aplicabilidad_x000a_ Se ingresó el Sistema de SMART los controles de la declaración de aplicabilidad que es un SoA se trata de un documento que enlista los controles de seguridad establecidos en el Anexo A del estándar ISO/IEC 27001 (un conjunto de 114 controles agrupados en 35 objetivos de control)._x000a_9. El plan de control operacional, en el cual se indica la metodología para implementar las medidas de seguridad definidas en el plan de tratamiento de riesgos._x000a_Se elaboró el documento de Gestión de Riesgos de Seguridad Digital, donde se identificó los riesgos inherentes, amenazas, vulnerabilidades, la valoración y evaluación de los controles. Se anexa documento. Anexo 4_x000a_10. Los informes relacionados con la implementación de los controles de seguridad y privacidad de la información_x000a_Se elaboró el documento de Gestión de Riesgos de Seguridad Digital, donde se identificó los riesgos inherentes, amenazas, vulnerabilidades, la valoración y evaluación de los controles. Se anexa documento. Anexo 4_x000a_11. Los indicadores de gestión y cumplimiento que permitan identificar si la implementación del MSPI es eficiente, eficaz y efectiva_x000a_Se elaboró el documento de Indicadores seguridad de la información, donde se identificó los riesgos inherentes, amenazas, vulnerabilidades, la valoración y evaluación de los controles. Se anexa documento. Anexo 20_x000a_12. Los controles de calidad para los servicios tecnológicos_x000a_Los controles de calidad para los servicios tecnológicos nos expuesto por cada uno de los contratistas que prestan los servicios tecnológicos, se explica en el documento de Métricas de Disponibilidad de Servicios de TI de la Secretaría Jurídica Distrital. Anexo 1_x000a_13. Indicadores para el seguimiento de la efectividad de los controles de calidad de los servicios tecnológicos._x000a_Se elaboró el documento de Métricas de Disponibilidad de Servicios de TI de la Secretaría Jurídica Distrital, en la página 21 se encuentra el capítulo de Indicadores de controles de calidad de los servicios tecnológicos. Anexo 1_x000a_14. Indicadores para el seguimiento de la efectividad de los controles de seguridad de los servicios tecnológicos._x000a_Se elaboró el documento de Indicadores propuestos para la Oficina de Tecnologías de la Información y las Comunicaciones. Anexo 1_x000a_Impactos obtenidos con los resultados:_x000a_El avance en el segundo trimestre fue de 35% en las actividades que se deben realizar para la implementación del MSPI, para un total de ejecución del semestre de  45% ._x000a__x000a_"/>
    <s v="&quot;Se elaboró Política de Gestión de Documentos Electrónicos Secretaría Jurídica Distrital. Ver documento Politica_docs_electronicos-SJDF_x000a__x000a_Se realizaron tres sensibilizaciones a los funcionarios y contratistas sobre Residuos de Aparatos Eléctricos y Electrónicos que funcionan con corriente eléctrica o un campo electromagnético y han dejado de ser efectivos Ley 1672 de 2013. Ver anexos RAEE, RAEE2, RAEE3_x000a__x000a_Se realizó una sensibilización a los funcionarios y contratistas sobre la función de Seguridad de la Información en la entidad, y sus objetivos. Ver anexo SEGURIDAD-SEPTIEMBRE_x000a__x000a_Se realizaron tres sensibilizaciones a los funcionarios y contratistas sobre temas como Activos de Información y Seguridad de la información. Ver TIPS AGOSTO POLÍTICA_x000a__x000a_Se realizó una capacitación sobre Navegación segura en Internet los días 22 y 30 de julio. Ver anexo Presentación1_x000a__x000a_Sistema de seguridad de la información. Se continua con la actualización del Manual de Políticas de Seguridad de la información para establecer las políticas de seguridad de la Información para la Secretaría Jurídica Distrital, con el fin de cumplir con los requisitos de seguridad, definidos en el SGSI y el MSPI que ayudarán mediante su implementación, a preservar la confidencialidad, integridad y disponibilidad de la información. Ver documento Manual de politicas de seguridad-VER67 -índicesf2-Septiembre_x000a__x000a_Se elaboró el Plan de Preservación a Largo Plazo para documentos electrónicos en el cual se establecen el manejo para el almacenamiento de esta información dando las pautas de seguridad, definiendo los Riesgos para la preservación de estos documentos. Ver documento Plan de preservacion a Largo Plazo_x000a_&quot;Sensibilizar a los funcionarios y contratistas sobre la importancia de la Seguridad de la información en la entidad y en sus hogares, asi como el manejo que se le debe dar a los resifuos tecnologicos._x000a_La entidad cuenta con el Plan de Preservación a Largo Plazo para documentos electrónicos, donde se encuentra llas politicas, principios y estrategias que se deben tener en cuenta para la preservacion de este tipo de documentos.&quot;_x000a_Beneficiarios: Los funcionarios y contratistas de la entidad ademas de las demas entidades del Distrito y la ciudadanía en general._x000a_"/>
    <m/>
    <s v="3-2019-3062"/>
    <m/>
    <m/>
    <m/>
    <m/>
    <s v="3-2019-1149"/>
    <m/>
    <m/>
    <m/>
    <s v="ACCIÓN"/>
    <s v="ACTIVO"/>
  </r>
  <r>
    <x v="9"/>
    <s v="TIC-GT08"/>
    <s v="TÁCTICO"/>
    <s v="GESTIÓN"/>
    <x v="58"/>
    <s v="Medir el cumplimiento de la implementación de la política de gobierno digital en la entidad"/>
    <x v="3"/>
    <x v="17"/>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n v="1"/>
    <m/>
    <s v="ND"/>
    <s v="ND"/>
    <s v="ND"/>
    <n v="0.7"/>
    <m/>
    <n v="0.15"/>
    <n v="0.3"/>
    <n v="0.25"/>
    <n v="0.3"/>
    <n v="0.15"/>
    <n v="0.3"/>
    <n v="0.25"/>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s v="Para este segundo trimestre se realizaron las siguientes actividades cumpliendo con 45% acumulado de ejecución para este periodo._x000a_1. Avance en la implementación de las herramientas de gestión de monitoreo y generación de alarmas tempranas sobre la continuidad y disponibilidad de los servicios tecnológicos_x000a_Se elaboró el documento de Métricas de Servicios de TI, el cual incluye la definición de cada servicio tecnológico con su respectivo informe. Se anexa documento Anexo 1._x000a_2. Avance en la actualización de la arquitectura de servicios tecnológicos_x000a_Se elaboró el documento denominado Guía Sistemas de Información en su página 26 se encuentra el avance realizado en la Arquitecturas de solución de sistemas de información. Anexo 2._x000a_3. Diagramas de interacción e interoperabilidad si aplica a los sistemas de información misionales y administrativos  _x000a_En este caso el único sistema de información que tiene interoperabilidad y está certificado por el MinTIC con el nivel 1 es el Sistema de Gestión Documental SIGA ya que este interopera con el SDQS Bogotá Te Escucha, en el documento Guía Sistemas de Información en su página 50 encontrarán los Diagramas de interoperabilidad. Anexo 2.                                        _x000a_4.  Documentación de las arquitecturas de solución de los sistemas de información misionales y administrativos._x000a_Se elaboró el documento denominado Guía Sistemas de Información en su página 26 se encuentra un avance de la Arquitecturas de solución de sistemas de información. Anexo 2._x000a_5. Implementar y documentar las herramientas de gestión para el monitoreo y generación de alarmas tempranas sobre la continuidad y disponibilidad de los servicios.  _x000a_Se elaboró el documento de Métricas de Servicios de TI, el cual incluye la definición de cada servicio tecnológico con su respectivo informe. Se anexa documento. Anexo 1.                                                                                        _x000a_6. Realizar la proyección de la capacidad de los servicios tecnológicos_x000a_Se elaboró el Inventario de la infraestructura de la Secretaría Jurídica Distrital y su proyección de capacidad y crecimiento de los servicios tecnológicos. Anexo 8_x000a_7. Actualización del PETI con un nuevo alcance y objetivos para cumplir el 100% de las metas de la Oficina de TIC._x000a_Se realizó un avance en la actualización del documento de PETI, actualizando el alcance y los objetivos orientado a las metas de la Oficina TIC. Se anexa documento. Anexo 3._x000a_8. El plan de control operacional, en el cual se indica la metodología para implementar las medidas de seguridad definidas en el plan de tratamiento de riesgos. _x000a_Se elaboró el documento de Gestión de Riesgos de Seguridad Digital, donde se identificó los riesgos inherentes, amenazas, vulnerabilidades, la valoración y evaluación de los controles. Se anexa documento. Anexo 4._x000a_9. Los informes relacionados con la implementación de los controles de seguridad y privacidad de la información._x000a_Se elaboró el documento de Gestión de Riesgos de Seguridad Digital, donde se identificó los riesgos inherentes, amenazas, vulnerabilidades, la valoración y evaluación de los controles. Se anexa documento. Anexo 4._x000a_10. Los indicadores de gestión y cumplimiento que permitan identificar si la implementación del MSPI es eficiente, eficaz y efectiva_x000a_Se elaboró el documento de Indicadores seguridad de la información, donde se identificó los riesgos inherentes, amenazas, vulnerabilidades, la valoración y evaluación de los controles. Se anexa documento. Anexo 21_x000a_11. Arquitectura de servicios tecnológicos actualizada_x000a_Se encuentra actualizada la arquitectura de servicios tecnológicos. Se anexa        documento. Anexo 5._x000a_12. Catálogos o directorio de datos (abiertos y georreferenciados)_x000a_Se elaboró el directorio de datos abiertos, en cuanto a los georeferenciados la entidad no maneja este tipo de datos. Se anexa documento. Anexo 6._x000a_13. Catálogo de Flujos de información_x000a_Se elaboró el Catálogo de Flujos de información, en cuanto a los georeferenciados la entidad no maneja este tipo de datos. Se anexa documento. Anexo 6._x000a_14. Esquema de gobierno de los componentes de información _x000a_Se cumplió con el lineamiento G.INF.07 Guía Cómo construir el catálogo de Componentes de Información impartido por MinTIC, en el cual indica la metodología y diseño del catálogo de componentes de información los cuales están compuestos por el catálogo de datos abiertos , y el catálogo de Flujos de información representa el punto de partida para la construcción de la arquitectura de información y la base para iniciar procesos de calidad de información de la entidad e interoperabilidad entre entidades   el directorio de datos abiertos, en cuanto a los georeferenciados la entidad no maneja este tipo de datos. Se anexa documento. Anexo 6._x000a_15. Metodología para el diseño y el esquema para el análisis y aprovechamiento de los componentes de información_x000a_Se cumplió con el lineamiento G.INF.07 Guía Cómo construir el catálogo de Componentes de Información impartido por MinTIC, en el cual indica la metodología y diseño del catálogo de componentes de información los cuales están compuestos por el catálogo de datos abiertos , y el catálogo de Flujos de información representa el punto de partida para la construcción de la arquitectura de información y la base para iniciar procesos de calidad de información de la entidad e interoperabilidad entre entidades   el directorio de datos abiertos, en cuanto a los georeferenciados la entidad no maneja este tipo de datos. Se anexa documento. Anexo 6._x000a_16. Implementación de la Guía de estilo y las especificaciones técnicas de usabilidad definidas por la Entidad y el Ministerio de TIC en los Sistemas de información de soporte y Sistemas de información estratégicos_x000a_Se elaboró el documento denominado Guía Estilo y Usabilidad para Sistemas de Información. Se anexa documento. Anexo 7._x000a_17. Acciones de mejoras a partir de los indicadores de seguimiento y evaluación del PETI._x000a_Se planteó un Riesgo y Plan de mejoramiento a partir de los indicadores de seguimiento del PETI el cual es Fuente del Análisis de riesgos de gestión la cual es el Incumplimiento en la ejecución de las actividades enmarcadas en el Proyecto de Inversión y de Gestión. - Incumplimiento en la ejecución de las actividades enmarcadas en el Proyecto de Inversión y de Gestión, la actividad es “Realizar la revisión del plan de trabajo y cronogramas de actividades que permitan verificar la ejecución de las actividades que componen la meta del Plan de Inversión y gestión”, donde se reflejan los indicadores de seguimiento y evaluación del PETI. Anexo 3._x000a_Impactos obtenidos con los resultados:_x000a_Se ha avanzado en un 45% de implementación de la Política de Gobierno Digital en el primer semestre del año en la Secretaría Jurídica Distrital._x000a_Población beneficiada_x000a_         Los funcionarios y contratistas de la Secretaría Jurídica Distrital."/>
    <s v="&quot;Avance en la actualización del Plan Estratégico de Tecnologías de Información – PETI. Se ha avanzado en la formulación de un nuevo objetivo, alcance, rupturas estratégicas, se ajustó el análisis de la situación actual tecnológica en el Plan Estratégico de Tecnologías de Información, así mismo se actualizó el Marco normativo. Ver documento PLAN ESTRATEGICO PETI v1 2019-09-27._x000a_Se terminó de ajustar el Catálogo de Componentes de Información el cual representa el punto de partida para la construcción de la arquitectura de información y la base para iniciar procesos de calidad de información de la entidad e interoperabilidad entre entidades. Se anexa documento denominado Catalogo de componentes de información._x000a_Se elaboró el documento denominado “Estrategia de Uso y Apropiación de las Tecnologías de Información” en el cual se encuentra el diagnóstico del uso y apropiación de TI, la caracterización de los grupos de interés internos y externos, la implementación de la/las estrategias de gestión del cambio para los proyectos de TI, los indicadores para la medición del impacto del uso y apropiación de TI en la entidad. Ver documento USO Y APROPIACION._x000a_Se han realizado diferentes capaciones con los grupos de interés sobre el proyecto del Sistema Integrado de Información por ser misional para la entidad, toda vez que se planificó la modernización de los siete sistemas de información, para lo cual se han realizado diferentes reuniones donde han participado Directivos, funcionarios internos y externos._x000a_Se ha conformado un grupo de gestión del cambio con el objetivo de dar a conocer el Sistema de Información Integrado a los diferentes grupos de interés que hacen parte del proyecto. Ver documento 5. SJD Taller Presentación y Alineación Equipo Plan Piloto y Pruebas de Usuario, 6. SJD Taller Presentación y Alineación Equipo de Padrinos de las Direcciones Misionales y 7.Procesos y Procedimientos Impactados con SIIJD._x000a_Se presentó ante los Directivos de la entidad el proyecto de Transición de IPv4 a IPv6 siendo aprobado y documentado en el acta de Comité de Desempeño Institucional - MIPG, esta acta hará parte del Documento Final de la Transición de IPv4 a IPv6. Ver documentos TRANSICION IPV 4 A IPV 6 V1.6 y TRANSICION IPV 4 A IPV 6 V1.6_x000a_Porcentaje de avance en implementación de la Política de Gobierno Digital en la Entidad para el mes de septiembre es de 17%, para un total de 27% para el tercer trimestre, debido a que en el primer trimestre falto un 2% de ejecución, ya que no se había socializado el tema de Transición de IPv4 a IPv6 con el Comité de Desempeño Institucional – MIPG, reunión que se efectuó el 2 de septiembre del presente año, donde nos dieron el aval del proyecto, cumpliendo con el porcentaje de ejecución que se encontraba sin ejecutar para un total de ejecución de 70%._x000a_&quot;_x000a_Impacto: &quot;Se esta estructurando  Plan Estratégico de Tecnologías de Información – PETI de la entidad._x000a_La entidad cuenta con el Catálogo de Componentes de Información el cual representa el punto de partida para la construcción de la arquitectura de información y la base para iniciar procesos de calidad de información de la entidad e interoperabilidad con otras entidades._x000a_estrategia de Uso y Apropiación,_x000a_La entidad cuenta con la Estrategia de Uso y Apropiación de las Tecnologías de Información la cual es una estrategia para la gestión del cambio y medición de resultados de uso y apropiación de nuevas tecnologias, en este caso con la implementación del Sistema Integrado de Información se esta aplicando la estrategia en las diferentes estapas del proyecto.&quot;_x000a_Beneficiarios: Los funcionarios y contratistas de la entidad ademas de las demas entidades del Distrito y la ciudadanía en general._x000a_"/>
    <m/>
    <s v="3-2019-3062"/>
    <m/>
    <m/>
    <m/>
    <s v="SE SOLICITA MODIFICACIÓN RAD 3-2017-4325, alineado con el indicador AVANCE EN LA ACTUALIZACIÓN DE LA INFRAESTRUCTURA HW SW COM"/>
    <m/>
    <m/>
    <m/>
    <m/>
    <s v="GESTIÓN"/>
    <s v="ACTIVO"/>
  </r>
  <r>
    <x v="9"/>
    <s v="TIC-GT03"/>
    <s v="TÁCTICO"/>
    <s v="ACCIÓN"/>
    <x v="59"/>
    <m/>
    <x v="3"/>
    <x v="17"/>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n v="0.4"/>
    <n v="0.2"/>
    <n v="0.01"/>
    <n v="0.14000000000000001"/>
    <n v="0.25"/>
    <n v="0.27"/>
    <m/>
    <n v="0.06"/>
    <n v="0.11"/>
    <n v="0.13"/>
    <n v="0.1"/>
    <n v="0.06"/>
    <n v="0.11"/>
    <n v="0.1"/>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s v="Se realizó la contratación de los dos ingenieros de pruebas de los requerimientos funcionales, un profesional para la formulación, ejecución y evaluación de todos los asuntos legales, contractuales, un profesional para prestar servicios profesionales para apoyar el seguimiento a la ejecución de la estrategia de gestión del Cambio y se adquirió las licencias Bizagi, para el proyecto de desarrollo e implementación del Sistema de Información Integrado de la Secretaría Jurídica Distrital._x000a_Se contrató el ingeniero de sistemas que seguirá cumpliendo con el objeto de prestar servicios profesionales en la administración/mantenimiento de Sistemas Operativos Windows Server y los servicios asociados a éstos en la Secretaría Jurídica Distrital, ya que el ingeniero Javier Algeciras que se encontraba con este contrato se retiró._x000a_No se realizó la contratación del ingeniero de pruebas de los requerimientos funcionales del área de defensa judicial y requerimientos no funcionales, para el proyecto de desarrollo e implementación del Sistema de Información Integrado de la Secretaría Jurídica Distrital ya que las funciones serán realizadas por el equipo que gerencia el proyecto del Sistema de Información Integrado de la Secretaría Jurídica Distrital._x000a__x000a_Se realizaron dos contrataciones adicionales para este segundo trimestre. _x000a_1.  Se adquirió el servicio de correo electrónico y hosting para la Secretaría Jurídica Distrital con Eforcers S.A._x000a_ 2.  Se contrató el servicio de acceso internet para el desarrollo de las funciones de     la Secretaría Jurídica Distrital, con ETB con un Convenio Interadministrativo._x000a_"/>
    <m/>
    <m/>
    <s v="3-2019-3062"/>
    <m/>
    <m/>
    <m/>
    <s v="SE SOLICITA MODIFICACIÓN RAD 3-2017-4325, alineado con el indicador AVANCE EN LA ACTUALIZACIÓN DE LA INFRAESTRUCTURA HW SW COM"/>
    <m/>
    <m/>
    <m/>
    <n v="1"/>
    <s v="ACCIÓN"/>
    <s v="INACTIVO"/>
  </r>
  <r>
    <x v="10"/>
    <m/>
    <s v="OPERATIVO"/>
    <s v="GESTIÓN"/>
    <x v="60"/>
    <m/>
    <x v="0"/>
    <x v="14"/>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n v="0.95"/>
    <n v="0.95"/>
    <s v="ND"/>
    <n v="0.98"/>
    <n v="0.97"/>
    <n v="1"/>
    <m/>
    <n v="0.65"/>
    <n v="0.75"/>
    <n v="0.85"/>
    <n v="0.95"/>
    <n v="0.59"/>
    <n v="0.77610000000000001"/>
    <n v="0.77"/>
    <n v="1"/>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s v="El proyecto alcanzó una ejecución del 77,61% superando lo programado, y que corresponde a $2.949 millones de pesos. El impacto de este indicador se refleja en el cumplimiento de las metas asociadas al proyecto."/>
    <s v="El Proyecto mantuvo su ejecución del 77,61%, que corresponden a $2.949.085.228,00. No obstante lo anterior no alcanzó la meta planteada para el tercer trimestre de 2019, ya que el traslado presupuesta solo quedó aprobado por la SHD el 3 de octubre y a esa fecha la ejecución es del 100%. Los giros fueron por valor de $1.705.239.262,00 representando el 44,87% del presupuesto._x000a_Impactos. El impacto es significativo, tal y como se puede observar en el desarrollo de las metas físicas y presupuestales del proyecto que muchas de ellas sobrepasaron las expectativas fijadas para el trimestre._x000a_"/>
    <s v="El Proyecto al 9 de diciembre de 2019, alcanzó una ejecución del 100%, que corresponden a $2.949.085.228,00 y los giros a esa misma fecha alcanzaron un valor de $2.604.791.168,00 representando el 88,3% del presupuesto._x000a_El impacto es significativo, tal y como se puede observar en el desarrollo de las metas físicas y presupuestales del proyecto que muchas de ellas sobrepasaron las expectativas fijadas para la vigencia._x000a_"/>
    <s v=" 3-2019-2684"/>
    <s v=" 3-2019-4969"/>
    <m/>
    <m/>
    <m/>
    <m/>
    <m/>
    <m/>
    <m/>
    <s v="GESTIÓN"/>
    <s v="ACTIVO"/>
  </r>
  <r>
    <x v="10"/>
    <m/>
    <s v="ESTRATÉGICO"/>
    <s v="ACCIÓN"/>
    <x v="61"/>
    <m/>
    <x v="0"/>
    <x v="14"/>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n v="0.88"/>
    <n v="0.88"/>
    <n v="0.9"/>
    <n v="0.94569999999999999"/>
    <n v="0.88"/>
    <n v="0.97499999999999998"/>
    <m/>
    <n v="0"/>
    <n v="0.88"/>
    <n v="0"/>
    <n v="0.88"/>
    <n v="0"/>
    <n v="0.96"/>
    <n v="0"/>
    <n v="0.97499999999999998"/>
    <s v="La medición de la percepción se realiza en el segundo trimestre, no obstante, se viene trabajando en los ajustes de la herramienta de medición"/>
    <s v="La encuesta se reimitó las entidades distritales mediante la circular 013 de 2019, y fue contestada por 55 entidades de los sectores central y descentralizado.  En al análsis se evidenció que el servicio prestado por la Secretaría Jurídica resaltando el apoyo y disposición en la gestión de los temas jurídicos._x000a_se evaluaron 6 temas a nivel general y las diferentes preguntas_x000a_constituyen un monitoreo a la calidad de la gestión de las direcciones misionales_x000a_de la Entidad. Los temas generales fueron:_x000a_ Oportunidad en la revisión de proyectos de actos administrativos y emisión_x000a_de conceptos._x000a_ Satisfacción con el sistema de información SIPROJ WEB que contiene los_x000a_procesos judiciales y pre judiciales del D.C._x000a_ Participación en mesas de trabajo en temas de acto impacto._x000a_ Sistema de información jurídica (Régimen Legal, SIPROJ, Biblioteca_x000a_Jurídica Virtual y Abogacía General del D.C.)._x000a_ Publicaciones periódicas de contenido jurídico. (Actualización semanal_x000a_“Bogotá Jurídica” los martes)._x000a_ Actividad de instancia de coordinación de gestión jurídica y prevención del_x000a_daño antijurídico (Comité Jurídico Distrital, Comité Distrital de apoyo a la_x000a_contratación, Comités Intersectoriales de Coordinación Jurídica, Comité_x000a_Distrital de Asuntos Disciplinarios, Comité de Inspección, Vigilancia y_x000a_Control)."/>
    <s v="La encuesta se realizará en el cuarto trimestre de 2019."/>
    <s v="La encuesta se remitió a las entidades mediante la Circular 024 del 20/11/19. Con corte al 9 de diciembre de 2019 la encuesta ha sido contestada por 39 entidades de las 65 de los sectores central y descentralizado, representando un 68% de la totalidad de la muestra. Se alcanzó una percepción promedio positiva de las preguntas del 97,5% sumando y promediando las valoraciones consideradas como Excelente (41%) y Buena (56%)._x000a_&quot;En términos generales las entidades consideran que el servicio prestado por al Secretaría Jurídica Distrital es muy positivo. Así mismo, agradecen la disposición y apoyo en la gestión de temas jurídicos de interes y/o impacto._x000a__x000a_Estos resultados apuntan directamente al cumplimiento del imperativo estratégico &quot;&quot;Respaldo jurídico que genera confianza&quot;&quot;, que está relacionado con el cumplimiento de las metas del Plan de Desarrollo.&quot;_x000a_La encuesta está dirigida a las Entidades del sectro central y descentralizado del Distrito Capital quienes son los usuarios directos de nuestros servicios._x000a_"/>
    <s v=" 3-2019-2684"/>
    <s v=" 3-2019-4969"/>
    <m/>
    <m/>
    <s v="CREACIÓN"/>
    <s v="VERSIÓN  1"/>
    <s v="ND"/>
    <s v="ND"/>
    <m/>
    <s v="ACCIÓN"/>
    <s v="ACTIVO"/>
  </r>
  <r>
    <x v="10"/>
    <m/>
    <s v="OPERATIVO"/>
    <s v="GESTIÓN"/>
    <x v="62"/>
    <m/>
    <x v="0"/>
    <x v="14"/>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n v="1"/>
    <n v="1"/>
    <s v="ND"/>
    <n v="1"/>
    <n v="1"/>
    <n v="1"/>
    <m/>
    <n v="1"/>
    <n v="1"/>
    <n v="1"/>
    <n v="1"/>
    <n v="1"/>
    <n v="1"/>
    <n v="1"/>
    <m/>
    <s v="Se gestionaron oportunamente en el periodo de análsis, el 100% de los requerimientos jurídicos de competencia de la Subsecretaría, que corresponden a 227 solicitudes. "/>
    <s v="Se gestionaron oportunamente 281 requerimientos  de competencia directa de la Subsecretaría, dentro de los que se destacan 116 proyectos de acuerdo, 47 disciplinarios,  42 Decretos, y 15 circulares, etre otros."/>
    <s v="Se gestionaron oportunamente en el tercer trimestre 330 requerimientos de competencia de la Subsecretaría. En el Anexo se remite el detalle de los requerimientos y su tipología del trimestre. _x000a_Impactos: &quot;Cuando se gestionan los requerimientos en los tiempos establecidos se impacta positivamente en la gestión pública del Distrito.                                                                                                                                                                                                                                                _x000a_Beneficiarios: Entidades distritales y usuarios internos en la SJD_x000a_"/>
    <s v="Con corte al 9/12/19 se han gestionado oportunamente 246 requerimientos de competencia de la Subsecretaría y en lo acumulado del año son ya 1.084 los asuntos_x000a_Cuando se gestionan los requerimientos en los tiempos establecidos se impacta positivamente en la gestión pública del Distrito._x000a_"/>
    <s v=" 3-2019-2684"/>
    <s v=" 3-2019-4969"/>
    <m/>
    <m/>
    <s v="CREACIÓN"/>
    <s v="VERSIÓN  1"/>
    <m/>
    <m/>
    <m/>
    <s v="GESTIÓN"/>
    <s v="ACTIVO"/>
  </r>
  <r>
    <x v="1"/>
    <s v="DGC-GT01"/>
    <s v="TÁCTICO"/>
    <s v="GESTIÓN"/>
    <x v="63"/>
    <m/>
    <x v="1"/>
    <x v="18"/>
    <s v="DIRECCIÓN DE GESTIÓN CORPORATIVA"/>
    <s v="PROCESOS"/>
    <m/>
    <m/>
    <m/>
    <s v="Sumatoria de las actividades de definidas en el Plan Estratégico del modelo de GETH"/>
    <s v="Avance del Plan"/>
    <s v="Actividades realizadas"/>
    <s v="Actividades programadas"/>
    <s v="Actividades desarrolladas en el periodod de análisis"/>
    <s v="Plan Estratégico definido por actividades o fases"/>
    <s v="Reporte de gestión"/>
    <s v="Reporte de gestión"/>
    <s v="nd"/>
    <s v="nd"/>
    <s v="Suma"/>
    <s v="Trimestral"/>
    <s v="Eficacia"/>
    <s v="Técnico DGC"/>
    <s v="Profesional Especializado"/>
    <s v="Director (a) de Gestión Corporativa"/>
    <s v="ND"/>
    <s v="ND"/>
    <s v="ND"/>
    <n v="1"/>
    <m/>
    <s v="ND"/>
    <s v="ND"/>
    <s v="ND"/>
    <n v="0.25"/>
    <m/>
    <n v="0.15"/>
    <n v="0.2"/>
    <n v="0.4"/>
    <n v="0.25"/>
    <n v="0.15"/>
    <n v="0.2"/>
    <n v="0.4"/>
    <n v="0.25"/>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s v="&quot;A partir del auto-diagnóstico de MIPG se han realizado las siguientes mejoras y actividades durante el 3er trimestre:_x000a_Capacitación y bienestar: Revisado el procedimiento se procedió a realizar la evaluación de la eficacia de las actividades de bienestar a través del formato virtual 2311300-FT-122 Versión 02. Se adelantan las actividades necesarias para sensibilizar, documentar y evaluar las actividades realizadas en capacitación y bienestar, por medio del buzón de comunicaciones, correo electrónico, formatos de evaluación virtual, se realizan informes sobre los resultados de las evaluaciones que sirven como insumo para las próximas vigencias._x000a_Aplicativo PERNO: Se solicitó a TIC, los usuarios del aplicativo PERNO ingresaran la información de la base de datos de Talento Humano, para ello se citó al Ingeniero Faccello Argel Manjarres quien realizó la capacitación de dicho sistema en los módulos de Hoja de Vida, Bienes y Capacitación. _x000a_Evaluación del Desempeño: una vez revisada la metodología de evaluación del desempeño de la Secretaría Jurídica Distrital se procedió a adoptar el Acuerdo 617 de 2018 “Por el cual se establece el Sistema Tipo de Evaluación del Desempeño Laboral de los Empleados Públicos de Carrera Administrativa y en Período de Prueba.” Expedido por la comisión nacional del sistema civil – CNSC, se implementó dicho acuerdo fue adoptado mediante Resolución 017 de 2019. _x000a_Así mismo la Comisión Nacional del Servicio Civil - CNSC desarrollo el Sistema Tipo de Evaluación del Desempeño Laboral EDL - APP, es una herramienta tecnológica de acceso web, que funciona como instrumento de apoyo a los procesos de evaluación de desempeño que se realizan en las entidades públicas de Colombia, que se rigen por el Acuerdo 617 de 2018. Respecto de los Acuerdos de Gestión en el primer trimestre se expidió la Resolución 034 de 20119 “Por medio del cual se designan los pares de los gerentes públicos para efectos de los Acuerdos de Gestión en la Secretaría Jurídica Distrital&quot;&quot; de conformidad con la Resolución 044 de 2018. _x000a_Impactos: &quot;Las mejoras realizadas permiten llevar un alto control y seguimiento a las actividades realizadas en bienestar y capacitación permitiendo identificar su cobertura, eficacia e impacto, así como también evaluar el nivel de satisfacción de los servidores frente a las mismas, lo que nos permite realizar mejora continua dentro de los procesos, procedimientos, planes y programas._x000a__x000a_El equipo de Gestión del Talento Humano, procederá a la Actualización de información en el sistema PERNO._x000a__x000a_El impacto y beneficios para la evaluación del desempeño adoptada a través del aplicativo  del sistema APP – EDL son:_x000a__x000a_• Permite el acceso web &quot;&quot;centralizado&quot;&quot; en la infraestructura de la CNSC._x000a_• Se elimina el uso de formatos en Excel, agilizando la gestión de EDL._x000a_• No requiere instalación o infraestructura por parte de las entidades._x000a_• Facilidad de modificación y adecuación ante cambios._x000a_Beneficiarios: Servidores de la Secretaría Jurídica Distrital_x000a_"/>
    <s v="&quot;Se elaboró el procedimiento para el tramite de incapacidades médicas y manejo del reconocimiento de auxilio de incapacidades, cuyo objetivo es el de tramitar las incapacidades de los servidores públicos de la planta de personal de la Secretaría Jurídica Distrital - SJD de manera oportuna y acorde con las disposiciones legales y normativas, con el fin de conocer y controlar las ausencias al sitio de trabajo por motivos de salud, así como garantizar el reconocimiento de las prestaciones económicas y asistenciales por parte de la EPS o ARL._x000a__x000a_El presente documento aplica para todos los Servidores Públicos vinculados a la Secretaría Jurídica Distrital - SJD, el cual inicia con la presentación de la incapacidad por origen común o enfermedad o accidente laboral, y finaliza con el pago de las prestaciones económicas o la determinación de la incapacidad permanente del servidor._x000a__x000a_De otra parte,  dentro del Plan Estratégico del Talento Humano, se actualizó la información correspondiente a provisión de empleos de acuerdo con los nombramientos y movimientos. _x000a__x000a_Se se actualizó  el procedimiento de permanencia de los servidores públicos de la Secretaría Jurídica Distrital, contemplando en él, la implementación de la estrategia distrital del  Teletrabajo, adoptado oficialmente por esta entidad mediante la Resolución 134 del 7  de septiembre de 2019._x000a__x000a_En cuanto al proceso de desvinculación se viene adelantando una actualización al procedimiento. &quot;_x000a_&quot;_x000a_Los servidores cuentan con información actualizada, lo que permite llevar un alto control y seguimiento a las actividades realizadas del plan estrategico del talento Humano.&quot;_x000a_"/>
    <s v="3-2019-2689"/>
    <m/>
    <m/>
    <m/>
    <m/>
    <m/>
    <m/>
    <m/>
    <m/>
    <s v="GESTIÓN"/>
    <s v="ACTIVO"/>
  </r>
</pivotCacheRecords>
</file>

<file path=xl/pivotCache/pivotCacheRecords5.xml><?xml version="1.0" encoding="utf-8"?>
<pivotCacheRecords xmlns="http://schemas.openxmlformats.org/spreadsheetml/2006/main" xmlns:r="http://schemas.openxmlformats.org/officeDocument/2006/relationships" count="65">
  <r>
    <s v="DESPACHO SECRETARÍA JURÍDICA"/>
    <s v="SJD -GC01"/>
    <s v="ESTRATÉGICO"/>
    <s v="GESTIÓN"/>
    <x v="0"/>
    <s v="Hacer seguimiento a plan de comunicaciones de la Secretaría Jurídica Distrital"/>
    <x v="0"/>
    <x v="0"/>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x v="0"/>
    <n v="1"/>
    <s v="ND"/>
    <n v="1"/>
    <n v="1"/>
    <x v="0"/>
    <m/>
    <n v="0.25"/>
    <n v="0.18"/>
    <n v="0.31"/>
    <n v="0.26"/>
    <n v="0.25"/>
    <n v="0.18"/>
    <n v="0.31"/>
    <n v="0.26"/>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s v="META: Cumplir un (1) plan de comunicaciones de la Secretaría Jurídica Distrital. Actividades:_x000a_a.   Difundir, a través de nuestro boletín interno notas y noticias de interés para nuestros funcionarios sobre acontecimientos internos de la entidad y externos de otras entidades y de Bogotá._x000a_Durante el trimestre se difundieron y divulgaron los temas pertinentes y de interés para los funcionarios y contratistas de la entidad, de manera oportuna._x000a_b.    Alimentar la página web y la intranet de la entidad con información de valor para nuestras partes interesadas._x000a_ _x000a_Se realizaron las siguientes publicaciones:_x000a_ABRIL_x000a_·         POLÍTICA E INFORMÁTICA JURÍDICA:_x000a_ 1.   Banner en página web e intranet sobre los cursos virtuales para abogados._x000a_ _x000a_·         CONTROL INTERNO:_x000a_ 1.   Informe seguimiento plan anual de adquisiciones._x000a_2.   Informe multas y sanciones._x000a_3.   Seguimiento Variaciones Trimestrales Res. 706_x000a__x000a_MAYO_x000a_·         DEFENSA JUDICIAL:_x000a_ 1.   Decreto sobre el barrio María Paz._x000a_ _x000a_·         INSPECCIÓN, VIGILANCIA Y CONTROL DE PERSONAS JURÍDICAS SIN ÁNIMO DE LUCRO:_x000a_ 1.   App SuperCADE._x000a_ _x000a_·         CONTROL INTERNO:_x000a_ 1.   Seguimiento Convenio 095 a marzo de 2019._x000a_2.   Seguimiento ley de transparencia._x000a_3.   Seguimiento SECOP II._x000a_4.   Auditoria código 05 - PAD 2019._x000a_5.   Auditoria código 37 - PAD 2018._x000a_6.   Auditoria código 36 - PAD 2018._x000a_7.   Auditoria Interna Talento Humano._x000a_8.   Informe de austeridad._x000a_9.   Seguimiento Metas Plan de Desarrollo._x000a_10.  Informe Multas y Sanciones mes de Abril-2019._x000a_11.  Seguimiento al Manual de Seguridad de la Información vigencia 2019._x000a_12.  Seguimiento al Mapa de Riesgos de corrupción._x000a_13.  Informe auditoria documental._x000a_14.  Informe auditoria administrativa._x000a_15.  Informe PAAC 1° cuatrimestre 2019._x000a_16.  Informe Austeridad periodo Enero-Marzo-2019._x000a_ ·         Banner sobre la conmemoración distrital y en la Jurídica del día de la familia (15 de mayo)._x000a_ _x000a_JUNIO_x000a_·         GESTIÓN CORPORATIVA:_x000a_ 1.   Banner intranet sobre Gestión contractual – Estudios y documentos previos y supervisión de contratos._x000a_2.   Carta del trato digno – Documento y banner en web e intranet._x000a_3.   Banner en página web e intranet sobre transparencia._x000a_ _x000a_·         CONTROL INTERNO:_x000a_ 1.   Directiva ITA._x000a_2.   Seguimiento al Plan Institucional de Archivo._x000a_3.   Matriz de Seguimiento._x000a_4.   Seguimiento multas y sanciones._x000a_5.   Informe Auditoria Calidad - Gestión Contractual._x000a_6.   Informe Auditoria de Calidad - Gestión Financiera._x000a_7.   Informe Auditoria de Calidad – Notificaciones._x000a_8.   Informe Auditoria de Calidad - Contro Interno Disciplinario._x000a_9.   Informe Auditoria de Calidad TIC._x000a_10.  Informe Auditoria de Calidad - Planeación y Mejora Continua._x000a_11.  Informe de Auditoria de Calidad Atención a la Ciudadanía._x000a_12.  Informe Auditoria de Calidad – Comunicaciones._x000a_13.  Informe Auditoria Interna - Defensa Judicial._x000a_14.  Informe Auditoria Interna – ESAL._x000a_ _x000a_ _x000a_c .       Asesorar a las áreas en el desarrollo logístico de eventos._x000a_Se brindó apoyo en los siguientes eventos:_x000a_1.   Orientación a los servidores públicos del IDU sobre la responsabilidad disciplinaria en las redes sociales._x000a_2.   Segunda sesión del Comité Jurídico Distrital._x000a_3.   Jornadas de actualización en el Código General Disciplinario relacionadas con el procedimiento disciplinario unificado._x000a_4.   Jornada de orientación a servidores públicos de la Secretaría de Seguridad sobre las modificaciones sustanciales de la ley 1952 de 2019._x000a_5.   Orientación sobre el tema de supervisión de contratos._x000a_6.   Jornada de orientación sobre responsabilidad Disciplinaria._x000a_7.   Actualización en derecho disciplinario._x000a_8.   Vigencias normativas de la ley 1952 de 2019._x000a_9.   Comité Jurídico Distrital donde se presentan logros de historia clínica unificada a cargo de la Secretaría de Salud._x000a_10.  Participación de la Secretaría Jurídica, Dalila Hernández en el evento EMBDATA2019._x000a_11.  Segunda jornada de orientación jurídica sobre el tema “Garantías en el Contrato Estatal”._x000a_12.  Comité Distrital de Inspección, Vigilancia y Control de Entidades sin Ánimo de Lucro._x000a__x000a_d. Gestionar entrevistas con los medios masivos de comunicación locales y nacionales y programar y atender ruedas de prensa._x000a__x000a_Durante el trimestre se ha dado cubrimiento a los temas de alto impacto para la entidad y el Distrito._x000a_"/>
    <s v="&quot;1.        Promover la articulación entre dependencias y apoyar el fortalecimiento de la excelencia como factor clave en la cultura organizacional._x000a__x000a_2.        Apoyar y acompañar al área de Política e Informática con las necesidades de comunicación para el Seminario Internación de Gestión Jurídica._x000a__x000a_3.        Producir contenidos y revisar los mismos con el fin de distribuirlos a los medios de comunicación nacionales y locales. _x000a_   _x000a__x000a_4.        Promover la celebración del aniversario de la Secretaría Jurídica Distrital y apoyar al área Corporativa con la planificación de actividades para este fin._x000a__x000a_•        Se socializó a través del boletín interno una campaña de expectativa que le recordara a los funcionarios y colaboradores de la SJD sobre el aniversario de la entidad._x000a_•        El 5 de agosto se celebró el aniversario de la entidad y se acompañó a Corporativa en la entrega de unos obsequios para los funcionarios._x000a_•        Se socializó con las demás entidades del Distrito la fecha de nuestro aniversario para que ellos lo socializaran en sus entidades._x000a_•        Se publicó una pieza comunicacional a través de la cuenta oficial de Twitter de la SJD, en conmemoración del tercer año de la entidad.&quot;_x000a_Impactos: &quot;1.        Promover la articulación entre dependencias y apoyar el fortalecimiento de la excelencia como factor clave en la cultura organizacional._x000a__x000a_•        Después de hacer un diagnóstico con las diferentes dependencias de la entidad para identificar sus necesidades de comunicaciones, se procede a implementar las diferentes estrategias comunicativas para promover la articulación. Es así como Comunicaciones se encarga de gestionar la promoción y divulgación de los logros y actividades realizadas por cada área de la SJD._x000a_•        Adicionalmente, se invita a directivos y colaboradores de cada dependencia a trabajar en actividades como el día de la movilidad sostenible, el reto de alta velocidad, día de limpieza en Bogotá, charlas y capacitaciones que nos integren como Secretaría._x000a__x000a_2.        Apoyar y acompañar al área de Política e Informática con las necesidades de comunicación para el Seminario Internación de Gestión Jurídica._x000a__x000a_•        Se acompañó a la dependencia durante la realización de la campaña de comunicación, el desarrollo de la jornada y el posterior agradecimiento a quienes asistieron._x000a_•        Se elaboraron piezas comunicativas para los diferentes canales de comunicación de la entidad._x000a_•        Se hizo lanzamiento de campaña de expectativa a través de la cuenta oficial de twitter de la entidad._x000a_•        Se hizo cubrimiento en vivo para Twitter, del evento._x000a_•        Se hizo el mismo acompañamiento con el área de Inspección, vigilancia y control de personas jurídicas sin ánimo de lucro._x000a__x000a_3.        Producir contenidos y revisar los mismos con el fin de distribuirlos a los medios de comunicación nacionales y locales. _x000a__x000a_4.        Promover la celebración del aniversario de la Secretaría Jurídica Distrital y apoyar al área Corporativa con la planificación de actividades para este fin._x000a__x000a_•        Se socializó a través del boletín interno una campaña de expectativa que le recordara a los funcionarios y colaboradores de la SJD sobre el aniversario de la entidad._x000a_•        El 5 de agosto se celebró el aniversario de la entidad y se acompañó a Corporativa en la entrega de unos obsequios para los funcionarios._x000a_•        Se socializó con las demás entidades del Distrito la fecha de nuestro aniversario para que ellos lo socializaran en sus entidades._x000a_•        Se publicó una pieza comunicacional a través de la cuenta oficial de Twitter de la SJD, en conmemoración del tercer año de la entidad.&quot;_x000a_Beneficiarios: Funcionarios, servidores y contratistas de la Secretaría Jurídica Distrital, de las demás entidades del Distrito y ciudadanía en general._x000a_"/>
    <s v="&quot;1.         Apoyar la generación de acciones estratégicas en redes sociales que permitan informar a la opinión pública sobre las actividades de la Secretaría Jurídica Distrital._x000a__x000a_Durante el periodo octubre – diciembre de 2019 se realizaron publicaciones sobre los siguientes temas:_x000a__x000a_* Metro. (Por la importante y constante participación de la Secretaría Jurídica en las mesas de trabajo y en la toma de decisiones importantes)._x000a_* Presentación de nuestro nuevo sistema integrado de información jurídica, LegalBog._x000a_* Noticia para el Nuevo Siglo sobre los procesos judiciales de la entidad y el ahorro que representa para la ciudad la buena gestión de la Secretaría._x000a_* III jornada de actualización en derecho disciplinario._x000a_* Se le informó a la ciudadanía y el público en general, el link a través del cual pueden consultar el Plan anticorrupción y de atención al ciudadano de la entidad._x000a_* Invitamos a la ciudadanía y al público en general a conocer nuestro portafolio de productos y servicios._x000a_* Jornada de orientación en responsabilidad disciplinaria, “acoso laboral”._x000a_* Jornada de orientación sobre tratamiento tributario de las ESAL._x000a_* Plenaria Jurídica de Entidades y Organismos Distritales._x000a_ _x000a__x000a_2.        Apoyar la divugación en medios masivos de comunicación de actos realizados por la Secretaría Jurídica Distrital, logros de la vigencia, triunfos jurídicos y judiciales  y demás actividades diarias que benefician a la ciudad._x000a__x000a_Se realizaron las siguientes publicacione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_x000a_3.       Socializar con los funcionarios de la SJD, las demás entidades, la opinión pública y los medios masivos de comunicación, las activiades, logros y metas alcanzadas por la entidad durante la vigencia 2019._x000a_Según las necesidades de comunicación, apoyar al área de Corporativa con la actividad destinada para fin de año y cierre de gestión._x000a__x000a_Se socializaron los siguientes tema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 Durante el evento de cierre de año, desde comunicaciones se apoyó con la difusión de la información, la invitación a funcionarios de la entidad, apoyo en logística el día del evento, y posterior envío de la encuesta de satisfacción del mismo. Además, se apoyó con elaboración de la pieza comunicacional para el cierre de gestión que se realizó con los contratistas._x000a__x000a_1.         Apoyar la generación de acciones estratégicas en redes sociales que permitan informar a la opinión pública sobre las actividades de la Secretaría Jurídica Distrital._x000a__x000a_Durante el periodo octubre – diciembre de 2019 se realizaron publicaciones sobre los siguientes temas:_x000a__x000a_* Metro. (Por la importante y constante participación de la Secretaría Jurídica en las mesas de trabajo y en la toma de decisiones importantes)._x000a_* Presentación de nuestro nuevo sistema integrado de información jurídica, LegalBog._x000a_* Noticia para el Nuevo Siglo sobre los procesos judiciales de la entidad y el ahorro que representa para la ciudad la buena gestión de la Secretaría._x000a_* III jornada de actualización en derecho disciplinario._x000a_* Se le informó a la ciudadanía y el público en general, el link a través del cual pueden consultar el Plan anticorrupción y de atención al ciudadano de la entidad._x000a_* Invitamos a la ciudadanía y al público en general a conocer nuestro portafolio de productos y servicios._x000a_* Jornada de orientación en responsabilidad disciplinaria, “acoso laboral”._x000a_* Jornada de orientación sobre tratamiento tributario de las ESAL._x000a_* Plenaria Jurídica de Entidades y Organismos Distritales._x000a_ _x000a__x000a_2.        Apoyar la divugación en medios masivos de comunicación de actos realizados por la Secretaría Jurídica Distrital, logros de la vigencia, triunfos jurídicos y judiciales  y demás actividades diarias que benefician a la ciudad._x000a__x000a_Se realizaron las siguientes publicacione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_x000a_3.       Socializar con los funcionarios de la SJD, las demás entidades, la opinión pública y los medios masivos de comunicación, las activiades, logros y metas alcanzadas por la entidad durante la vigencia 2019._x000a_Según las necesidades de comunicación, apoyar al área de Corporativa con la actividad destinada para fin de año y cierre de gestión._x000a__x000a_Se socializaron los siguientes tema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 Durante el evento de cierre de año, desde comunicaciones se apoyó con la difusión de la información, la invitación a funcionarios de la entidad, apoyo en logística el día del evento, y posterior envío de la encuesta de satisfacción del mismo. Además, se apoyó con elaboración de la pieza comunicacional para el cierre de gestión que se realizó con los contratistas._x000a__x000a_"/>
    <s v="3-2019-2565"/>
    <m/>
    <m/>
    <m/>
    <m/>
    <m/>
    <m/>
    <m/>
    <m/>
  </r>
  <r>
    <s v="DIRECCIÓN DE GESTIÓN CORPORATIVA"/>
    <m/>
    <s v="OPERATIVO"/>
    <s v="GESTIÓN"/>
    <x v="1"/>
    <m/>
    <x v="1"/>
    <x v="1"/>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x v="1"/>
    <s v="FINALIZADO"/>
    <s v="ND"/>
    <n v="1"/>
    <n v="1"/>
    <x v="1"/>
    <s v="FINALIZADO"/>
    <m/>
    <m/>
    <m/>
    <m/>
    <m/>
    <m/>
    <m/>
    <m/>
    <s v="FINALIZADO"/>
    <s v="FINALIZADO"/>
    <s v="FINALIZADO"/>
    <s v="FINALIZADO"/>
    <m/>
    <m/>
    <m/>
    <m/>
    <s v="SE ARMONIZA CON NUEVO INDICADOR"/>
    <m/>
    <m/>
    <m/>
    <n v="1"/>
  </r>
  <r>
    <s v="DIRECCIÓN DE GESTIÓN CORPORATIVA"/>
    <s v="DGC -AC01"/>
    <s v="OPERATIVO"/>
    <s v="GESTIÓN"/>
    <x v="2"/>
    <s v="Controlar los tiempos para la asignación o traslado de requerimientos"/>
    <x v="1"/>
    <x v="1"/>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x v="2"/>
    <n v="1.04"/>
    <s v="ND"/>
    <s v="ND"/>
    <s v="ND"/>
    <x v="0"/>
    <m/>
    <n v="1.04"/>
    <n v="1.04"/>
    <n v="1.04"/>
    <n v="1.04"/>
    <n v="1"/>
    <n v="1"/>
    <n v="1.02"/>
    <n v="1"/>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s v="El valor presentado corresponde a el numero promedio de días para la asignación o traslado de requerimientos a otras entidades y/o asignadas a las dependencias de la Secretaria Jurídica, en termino menor a un (1) día, de acuerdo a lo reportado en el periodo en la base de datos de PQRS del sistema Distrital de Quejas y Soluciones Bogotá Te Escucha. impacto Respuesta con oportunidad al ciudadano de acuerdo a los tiempos de traslado o asignación de acuerdo a lo parametrizado en el Sistema Distrital de quejas y soluciones Bogotá Te Escucha. población beneficiada Servidores de la Secretaría Jurídica y Ciudadanía"/>
    <s v="&quot;DIRECCIÓN DE GESTIÓN CORPORATIVA _x000a_ESTADO DE AVANCE PROCESO DE ATENCIÓN  A LA CIUDADANÍA _x000a__x000a_Los avances del proceso de atención a la ciudadanía a cargo de la Dirección de Gestión Corporativa, se mencionan en los términos de implementación de lo establecido en la Política Pública Distrital de Servicio a la Ciudadanía, adoptada mediante Decreto Distrital 197 de 2014._x000a__x000a_Dicha Política Tiene como objetivo garantizar el derecho de la ciudadanía a una vida digna, aportar en la superación de las necesidades sociales, la discriminación y la segregación como factores esenciales de la pobreza y desarrollar atributos del servicio como: recibir de las entidades públicas distritales un servicio digno, efectivo, de calidad, oportuno, cálido y confiable, bajo los principios de transparencia, prevención y lucha contra la corrupción, que permita satisfacer sus necesidades y mejorar la calidad de vida._x000a__x000a_Para ello se presenta el avance de las actividades frente a cada una de las líneas, resaltando que para la presente vigencia, se armonizaron las acciones de dicha Política, con lo que señaló el Modelo de Integración de Planeación y Gestión –MIPG-,  el Índice de Transparencia de Bogotá, en el documento denominado Plan Anticorrupción y de Atención al Ciudadano. _x000a__x000a_1.        Líneas estratégicas de la Política Pública de Servicio a la Ciudadanía _x000a__x000a_1.1.        Alinear la PPDSC con instrumentos de planeación de la Entidad_x000a_La Secretaría Jurídica Distrital ha venido alineando progresivamente la PPDSC, a través del fortalecimiento de los sistemas de información jurídicos, la implementación del programa de gestión documental sostenible y para esta vigencia, consolidó tales acciones en el Plan Anticorrupción y de Atención al Ciudadano._x000a_ _x000a_1.2.        Mantener el estándar de servicio de la Administración Distrital_x000a_1.3.        Implementar sistemas de asignación de turnos en todos los puntos de atención al ciudadano_x000a_A partir del 1° de agosto de 2018, la Secretaría Jurídica, cuenta con un punto de atención a la ciudadanía en el SUPERCADE CAD,  que cumple con los requisitos de accesibilidad  y calidad para la prestación de los trámites y servicios de la entidad. Así mismo, hace parte de la Guía de Trámites del Distrito y de la Línea 195._x000a__x000a_Actualizó sus procesos y procedimientos e incluyó en los mismos, lo establecido en el Manual de Servicio a la Ciudadanía, expedido por la Secretaría General y ajustó su Carta de Trato Digno con los derechos y deberes ciudadanos, que definió dicho Manual. _x000a__x000a_1.4.        Participar en las jornadas de cualificación en servicio a la ciudadanía, programadas por la Secretaría General de la Alcaldía Mayor de Bogotá_x000a_A partir de 2018, se ha participado activamente en las jornadas de cualificación en servicio a la ciudadanía. En 2018, certificó en competencias laborales Norma Sena &quot;&quot;Atender clientes de acuerdo con procedimiento y normativa&quot;&quot; a 16 servidores y para 2019, tiene proyectado certificar 18 servidores._x000a__x000a_Durante el primer semestre de 2019, la Secretaría Jurídica Distrital, participó en las jornadas de cualificación durante los meses de marzo a mayo, con 17 servidores públicos de la Dirección de Inspección, Vigilancia y Control de Personas Jurídicas sin Ánimo de Lucro y 4 funcionarios de la Empresa de Servicios Postales 472, quienes atienden a la ciudadanía a través de la ventanilla de radicación de correspondencia._x000a__x000a_1.5.        Mejorar la calidad de las respuestas en el sistema “Bogotá Te Escucha_x000a__x000a_Se fortaleció el tema de las capacitaciones en el Plan Institucional de Capacitación y se establecieron los siguientes conceptos: _x000a_•        Desarrollo de habilidades de comunicación oral y escrita, redacción, presentación de informes y argumentación jurídica_x000a_•        Redacción y ortografía, técnicas para hablar en público_x000a_•        Atención al ciudadano e integridad: Conceptos de servicio_x000a__x000a_1.6.        Mejorar la atención de los canales de servicio a la ciudadanía_x000a_El cumplimiento de este objetivo se encuentra articulado al Plan Institucional de Capacitación, no obstante, como complemento y compromiso con la Política para esta vigencia, se suscribió el contrato interadministrativo No. 104-2019 con el Instituto Nacional de Sordos INSOR, con el objeto de generar acciones de accesibidad incluyentes en los diferentes canales de atención de la Secretaría Jurídica a la ciudadanía con discapacidad auditiva, los productos contratados, incluyen gif´s para la página web, un video institucional con interprete en lenguaje de señas y un taller en esa misma lengua para los servidores públicos que prestar la atención de cara a la ciudadanía. _x000a__x000a_2.        Líneas transversales de la Política Pública de Servicio a la Ciudadanía _x000a__x000a_2.1.        Caracterizar los ciudadanos y grupos de valor qe requieren los servicios de la Secretaría Jurídica_x000a_Esta actividad fue incluida en el Plan Anticorrupción y de Atención al Ciudadano. Durante el primer semestre de 2019,  se realizaron las reuniones de inducción con el asesor del Programa Nacional de Servicio al Ciudadano del Departamento Nacional de Planeación y se definió el objetivo del grupo de valor de ciudadanos objeto de caracterización, al finalizar esta vigencia, la Secretaría Jurídica, contará con un grupo de ciudadanos caracterizado._x000a__x000a_2.2.        Mantener la articulación de los sistemas propios de correspondencia de la Secretaría Jurídica con el Sistema Distrital de Quejas y Soluciones &quot;&quot;Bogotá, Te Escucha&quot;&quot;_x000a_A partir de septiembre de 2017, el sistema Bogotá Te Escucha y el sistema propio de correspondencia SIGA, se encuentran articulados, la Dirección de Gestión Corporativa hace seguimiento constante a la articulación de los Sistemas &quot;&quot;Bogotá, Te Escucha&quot;&quot; y SIGA para mantener el web service conectado._x000a__x000a_El pasado mes de agosto, esta Entidad recibió, a través del Equipo de Lenguaje Común de Intercambio de Información del Ministerio de Tecnologías de la Información y las Comunicaciones, la notificación de cumplimiento nivel 3, la cual certifica que la articulación “SDQS-SIGA” cumple con los requisitos del máximo nivel del dominio semántico del marco de interoperabilidad. _x000a__x000a_2.3.        Participar en la Medición del Índice de Servicio al Ciudadano de la Veeduría Distrital_x000a_La Secretaría Jurídica participó en el proceso de medición del servicio al ciudadano que realiza la Veeduría Distrital, remitió la información requerida y los resultados de tal medición, se conocerán en el mes de octubre próximo. _x000a__x000a_3.        Avances normas aplicables al Proceso de Atención a la Ciudadanía _x000a__x000a_3.1.        Decreto 371 de 2010_x000a_Por el cual se establecen lineamientos para preservar y fortalecer la transparencia y para la prevención de la corrupción en las Entidades y Organismos del Distrito Capital_x000a__x000a_Para 2018,  se creó el nodo de gestión jurídica liderado por la Secretaría Jurídica Distrital que refleja el posicionamiento de la Entidad. Desde allí se atiene lo establecido en este Decreto y se participa en las actividades que señale la plenaria del ente de control Distrital, en torno a procesos de contratación en el Distrito Capital y procesos de atención de peticiones, quejas, reclamos y sugerencias de la ciudadanía.  Es así como, para el año 2018, la Secretaría Jurídica, contribuyó a la elaboración de los documentos: Guía Ciudadana para la Gestión de las PQRS, Guía Metodológica para el Manejo de PQRS; Estructura General del Distrito Capital; Guía básica para registro de peticionario; Afiche manejo de peticiones en redes._x000a__x000a_Para esta vigencia, en reunión de la Plenaria del 29 de enero de 2019, con la Veeduría Distrital, se establecieron los compromisos de las entidades que hacen parte de la Red Plenaria a través de los nodos intersectoriales. En dicha reunión se difundió la propuesta de trabajo de éstos últimos, así: Comunicaciones y Lenguaje Claro, Formación y Capacitación y Articulación PQRS y Ciudadanía. La Secretaría Jurídica, participa en los dos primeros, asiste a las reuniones e inducciones de acuerdo con el cronograma propuesto en la reunión de la plenaria. Los resultados del trabajo realizado durante la vigencia, son validados por las entidades cabeza de sector y posteriormente, socializados y divulgados a través de la página web.  A la fecha se han asistido a 7 reuniones de Comunicaciones y Lenguaje Claro y 4 de Formación y Capacitación (Portafolio de servicios, uso del SDQS, Respuestas Virtuales).  _x000a__x000a_3.2.        Decreto 392  de 2015_x000a_Por medio del cual se reglamenta la figura del Defensor de la Ciudadanía en las entidades y organismos del Distrito Capital_x000a__x000a_Mediante Resolución No. 191 de fecha 13 de diciembre de 2017, se delegaron las funciones de defensor de la ciudadanía en la Secretaría Jurídica Distrital, en el director (a) de Gestión Corporativa y se reglamentó la figura del Defensor de la Ciudadanía en la Entidad, cuya aplicabilidad se encuentra a la fecha en un 95,4%, de acuerdo con lo reportado a la Veeduría Distrital en 2018. _x000a__x000a_3.3.        Ley 1474 de 2011_x000a_Por la cual se dictan normas orientadas a fortalecer los mecanismos de prevención, investigación y sanción de actos de corrupción y la efectividad del control de la gestión pública._x000a__x000a_De acuerdo con el Art. 73, de la Ley 1474 de 2011, la Dirección de Gestión Corporativa participó activamente en la formulación del Plan Anticorrupción y de Atención al Ciudadano, estableciendo actividades para desarrollar durante la presente vigencia en los componentes de Atención al Ciudadano y Transparencia, articuladas con la Política Pública Distrital de Servicio a la Ciudadanía y MIPG. _x000a_3.4.        Ley 1712 de 2014_x000a_Por medio de la cual se crea la Ley de Transparencia y del Derecho de Acceso a la Información Pública Nacional y se dictan otras disposiciones_x000a__x000a_Dentro del Plan Anticorrupción y de Atención al Ciudadano, el componente No. 6 se encuentra dedicado a Transparencia.  El avance de las actividades planteadas para esta vigencia, es  objeto de de revisión por parte de la Oficina de Control Interno. Respecto al cumplimiento por categorías de la Ley de Transparencia, se obtuvo, al 31 de diciembre de 2018, un porcentaje de cumplimiento del 77% y para el tercer trimestre de 2019, el porcentaje de cumplimiento, había alcanzado el 97%._x000a__x000a__x000a_Se realiza revisión de días de asignación y/o traslado de las PQRS recibidas en la entidad, durante los meses junio, julio y agosto de 2019  _x000a_&quot;_x000a_Impactos: PQRS asignadas y/o trasladadas en términos, de manera oportuna _x000a_beneficarios: Servidores de la Secretaría Jurídica Distrital_x000a_"/>
    <s v="PQRS recibidas durante los meses de octubre y noviembre, asignadas y trasladadas en el mismo día de recibo o al día siguiente hábil, cuando es festivo; en todo caso no supera la meta de 1 día. Se proyecta el mismo comportamiento para el mes de diciembre de 2019, quedando pendiente la evidencia de la base de datos de peticiones de este mes.  (para ampliar la información ver documento word en la carpeta de evidencias)_x000a_La ciudadania en general se vera beneficiada dado que las PQRS tramitadas se responderan en oportunidad_x000a_Como población beneficadad se stabelcen los Servidores de la Secretaría Jurídica y Ciudadanía_x000a_"/>
    <s v="3-2019-2689 "/>
    <s v="3-2019-5159"/>
    <m/>
    <m/>
    <s v="Indicador creado en abril de 2019"/>
    <m/>
    <m/>
    <m/>
    <m/>
  </r>
  <r>
    <s v="DIRECCIÓN DE GESTIÓN CORPORATIVA"/>
    <s v="DGC-GF01"/>
    <s v="TÁCTICO"/>
    <s v="GESTIÓN"/>
    <x v="3"/>
    <s v="Monitorear el comportamiento de la ejecución contractual y presupuestal del rubro de funcionamiento"/>
    <x v="1"/>
    <x v="2"/>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77"/>
    <n v="0.82"/>
    <x v="3"/>
    <n v="0.9"/>
    <s v="ND"/>
    <n v="0.76890000000000003"/>
    <n v="0.87939999999999996"/>
    <x v="2"/>
    <m/>
    <n v="0.3"/>
    <n v="0.35"/>
    <n v="0.55000000000000004"/>
    <n v="0.87"/>
    <n v="0.2165"/>
    <n v="0.45040000000000002"/>
    <n v="0.62219999999999998"/>
    <n v="0.85270000000000001"/>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s v="En el segundo trimestre se ejecutaron $9.653.220.309 correspondientes al 45.04%, de los cuales Gastos de Personal, ejecuto $ 7.053,2 millones que corresponden al 39.98%, Adquisición de Bienes y Servicios, ejecuto $2.599,8 millones que corresponde al 68.59% y Gastos Diversos ejecuto $165 mil pesos que corresponde al 33% Impacto La ejecución del segundo trimestre supero la programación en 10 puntos, lo que denota que los procesos de contratación se han dinamizado en cumplimiento de los objetivos de la entidad. Población beneficiada Servidores de la Secretaría Jurídica"/>
    <s v="&quot;En el periodo de enero a septiembre 30 de 2019, se han expedido 213 CDP, 183 CRP, 673 órdenes de pago de vigencia y 38 órdenes de pago de reservas, se han adelantado 17 procesos de selección para la contratación de bienes y servicios, en cuanto la elaboración de los estudios de sector, estudio de mercado, evaluaciones económicas, verificaciones financieras, respuesta a observaciones en las diferentes etapas del proceso. _x000a_Se realizaron los registros económicos de la entidad, reportados por las diferentes áreas con el fin de elaborar los Estados Financieros mensuales y se presentaron en las fechas establecidas, al igual que la información trimestral presentada a la Dirección Distrital de Contabilidad en cumplimiento a la Circular 02 de agosto de 2018, mediante el aplicativo Bogotá Consolida. _x000a_En cumplimiento de la Resolución 73 de 2018 de la SDH, se reportó la información correspondiente al manejo bancario realizado por la Caja Menor de la entidad. _x000a_Se reportó la información exógena ( Retención en la fuente), de forma mensual a la Tesorería Distrital._x000a_Se atendieron los requerimientos de la Contraloría de Bogotá, al igual que la auditoria de control interno, cerrando los planes de mejoramiento y las acciones de mejora, en los procedimientos de presupuesto. _x000a_Se adelantaron todas las actividades para la elaboración del Anteproyecto de presupuesto 2020 y se realizaron las programaciones y re programaciones de PAC, como también las modificaciones al mismo y los traslados presupuestales que requiere la entidad para su normal funcionamiento._x000a__x000a_La ejecución en el primer trimestre se presenta 8,35 puntos por debajo del programado para el trimestre, sin embargo ya para el segundo trimestre se ubica 10,04 puntos por encima del programado y en el tercer trimestre también presenta una ejecución superior a la programada, ubicando los gastos de funcionamiento en $13.334,2 millones, de los cuales $10.438,9 millones corresponden a gastos de personal y $2.776,9 millones corresponden a la Adquisición de Bienes y Servicios.&quot;_x000a_Impactos: Al cierre del trimestre se ha ejecutado de forma normal, atendiendo todos los compromisos que se han generado en el periodo , tale como gastos de personal, la adquisición de bienes y servicios y los gastos de inversión que han cumplido con la ejecución de todas las metas programadas. Es necesario anotar que dentro de este proceso se encuentra la Ley de Garantías, que afecta los proceso de contratación y por ende la ejecución presupuestal._x000a_Beneficiarios: Servidores de la Secretaría Jurídica Distrital_x000a_"/>
    <s v="&quot;En el periodo octubre - diciembre de 2019 se expidieron 56 Certificados de Disponibilidad Presupuestal, 44 Certificados de Registro Presupuestal, 279 Órdenes de Pago y 8 Relaciones de autorización, se realizó la contratación de la Adquisición de licencias, el licenciamiento de software, el alquiler de impresoras, los exámenes médicos y la organización de archivos. La ejecución presupuestal se proyecta en $33.207.358.860 que equivale al  87% , las reservas presupuestales al cierre de la vigencia se proyectan en el 100% de ejecución. Se presentaron y se cerraron los planes de mejoramiento observados por la Contraloría de Bogotá, se presentaron los estados financieros en las fechas de corte y se publicaron en la página Web. La ejecución del PAC es de $7.373,5 Millones que corresponden 78% del programado._x000a__x000a_Dentro de la ejecución se programaron recursos para atender las necesidades de la entidad tanto en gastos de funcionamiento como de inversión, es así como la ejecución total alcanzó el 87% porcentaje programado, de los cuales el $18.645 millones corresponden a funcionamiento y $14.562 millones corresponden a inversión.&quot;_x000a_"/>
    <s v="3-2019-2689"/>
    <m/>
    <m/>
    <m/>
    <m/>
    <n v="2"/>
    <m/>
    <m/>
    <m/>
  </r>
  <r>
    <s v="DIRECCIÓN DE GESTIÓN CORPORATIVA"/>
    <m/>
    <s v="ESTRATÉGICO"/>
    <s v="GESTIÓN"/>
    <x v="4"/>
    <s v="FINALIZADO"/>
    <x v="0"/>
    <x v="3"/>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x v="4"/>
    <n v="1"/>
    <s v="ND"/>
    <n v="0.25"/>
    <n v="0.75"/>
    <x v="1"/>
    <s v="FINALIZADO"/>
    <s v="FINALIZADO"/>
    <s v="FINALIZADO"/>
    <s v="FINALIZADO"/>
    <s v="FINALIZADO"/>
    <s v="FINALIZADO"/>
    <s v="FINALIZADO"/>
    <s v="FINALIZADO"/>
    <s v="FINALIZADO"/>
    <s v="FINALIZADO"/>
    <s v="FINALIZADO"/>
    <s v="FINALIZADO"/>
    <s v="FINALIZADO"/>
    <m/>
    <m/>
    <m/>
    <m/>
    <m/>
    <m/>
    <m/>
    <m/>
    <n v="2"/>
  </r>
  <r>
    <s v="DIRECCIÓN DE GESTIÓN CORPORATIVA"/>
    <s v="DGC-GD02"/>
    <s v="TÁCTICO"/>
    <s v="GESTIÓN"/>
    <x v="5"/>
    <s v="Medir el nivel de implementacióin y avance del PGD"/>
    <x v="1"/>
    <x v="4"/>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x v="0"/>
    <n v="1"/>
    <s v="ND"/>
    <s v="ND"/>
    <s v="ND"/>
    <x v="0"/>
    <m/>
    <n v="1"/>
    <n v="1"/>
    <n v="1"/>
    <n v="1"/>
    <n v="1"/>
    <n v="1"/>
    <n v="1"/>
    <n v="1"/>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s v="Aprobación  instrumentos archivisticos: sistema integrado de conservación SIC;  banco terminología BT; tabla control de acceso TCA;  modelos de requisitos de documento electrónico MOREQ ._x000a_Durante este periodo se adelantaron los instrumentos archivisitcos, la intervención de archivos y la centralización de los archivos de Gestión de la Secretaría Jurídica Distrital._x000a_Beneficiarios: Servidores de la Secretaría Jurídica_x000a_"/>
    <s v="3-2019-2689"/>
    <m/>
    <m/>
    <m/>
    <s v="Indicador creado en abril de 2019"/>
    <m/>
    <m/>
    <m/>
    <n v="1"/>
  </r>
  <r>
    <s v="DIRECCIÓN DE GESTIÓN CORPORATIVA"/>
    <m/>
    <s v="TÁCTICO"/>
    <s v="GESTIÓN"/>
    <x v="5"/>
    <s v="FINALIZADO"/>
    <x v="1"/>
    <x v="4"/>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s v="ND"/>
    <x v="5"/>
    <n v="0"/>
    <s v="ND"/>
    <n v="0.5"/>
    <s v="FINALIZADO"/>
    <x v="1"/>
    <s v="FINALIZADO"/>
    <s v="FINALIZADO"/>
    <s v="FINALIZADO"/>
    <s v="FINALIZADO"/>
    <s v="FINALIZADO"/>
    <s v="FINALIZADO"/>
    <s v="FINALIZADO"/>
    <s v="FINALIZADO"/>
    <s v="FINALIZADO"/>
    <s v="FINALIZADO"/>
    <s v="FINALIZADO"/>
    <s v="FINALIZADO"/>
    <s v="FINALIZADO"/>
    <s v="FINALIZADO"/>
    <s v="FINALIZADO"/>
    <s v="FINALIZADO"/>
    <s v="FINALIZADO"/>
    <m/>
    <m/>
    <m/>
    <m/>
    <n v="1"/>
  </r>
  <r>
    <s v="DIRECCIÓN DE GESTIÓN CORPORATIVA"/>
    <s v="DGC-GT02"/>
    <s v="TÁCTICO"/>
    <s v="GESTIÓN"/>
    <x v="6"/>
    <m/>
    <x v="1"/>
    <x v="3"/>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x v="4"/>
    <n v="0.9"/>
    <s v="ND"/>
    <s v="ND"/>
    <s v="ND"/>
    <x v="3"/>
    <m/>
    <n v="0"/>
    <n v="0.9"/>
    <n v="0"/>
    <n v="0.9"/>
    <n v="0"/>
    <n v="0.92"/>
    <n v="0"/>
    <n v="0.93"/>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s v="El resultado responde al promedio de los resultados de la evaluación de satisfacción e impacto de tres (3 )_x000a_actividades de capacitación realizadas en el trimestre: Taller G Suite, Nuevo Código Disciplinario y Seguridad de_x000a_la Información._x000a_Frente a las actividades de Bienestar los servidores participaron en la carrera 5k y los juegos deportivos_x000a_organizados por el DASCD y desde Gestión Ambiental PIGA se realizó una visita al Jardín Botánico, también se_x000a_realizó la convocatoria de equipos de trabajo (Plan de Incentivos), con un equipo inscrito y se financió la_x000a_educación formal para los servidores y sus hijos a 4 servidores de la entidad._x000a_Impacto_x000a_El indicador denota un nivel de satisfacción e impacto muy alto frente a las capacitaciones recibidas, estas_x000a_capacitaciones han sido de tipo transversal e indica que se debe continuar con este tipo de acciones formativas._x000a_población beneficiada_x000a_Servidores de la Secretaría Jurídica"/>
    <s v="&quot;SITUACIONES ADMINISTRATIVAS_x000a_En el mes de febrero de 2019, a los servidores de carrera administrativa se les realizó la calificación definitiva por el periodo correspondiente a 2017 a 2018, así mismo se concertaron los compromisos 2019 de conformidad con el nuevo Sistema Tipo de Evaluación del Desempeño Laboral EDL - APP, que es una herramienta tecnológica de acceso web, que funciona como instrumento de apoyo a los procesos de evaluación de desempeño que se realizan en las entidades públicas de Colombia, que se rigen por el Acuerdo 617 de 2018, con el sistema EDL – APP se realizó la primera calificación parcial en el mes de agosto de 2019._x000a_Así mismo con los servidores en provisionalidad se realizó la evaluación periodo 2017 -2018 y la concertación de compromisos 2019, como también la primera calificación parcial del primer semestre de conformidad con lo estipulado con el Departamento Administrativo del Servicio Civil – DASC._x000a_Durante lo corrido del año se han tramitado los diferentes actos administrativos como son Resoluciones de nombramiento, encargos, comisiones, capacitaciones, modificaciones, licencias y aceptación de renuncias entre otros._x000a_Se han dado contestación a las peticiones de los diferentes organismos de control como también a las solicitudes realizadas por los diferentes concejales de Bogotá._x000a__x000a_SISTEMA DE GESTIÓN DE SEGURIDAD Y SALUD EN EL TRABAJO – SG-SST_x000a__x000a_Conforme a los componentes de la gestión en Seguridad y Salud en el Trabajo establecidos por la normativa vigente y adoptados en el Plan de Trabajo de la SJD, a continuación, se presenta resumen de las principales actividades adelantadas durante el periodo:_x000a__x000a_Enero_x000a__x000a_- Formulación del Plan de Trabajo anual del Sistema de Gestión de Seguridad y Salud en el Trabajo._x000a_- Formulación Programa de capacitación anual en SST._x000a_- Reunión Comité Paritario de Seguridad y Salud en el Trabajo del mes de enero._x000a_- Gestión para la realización de exámenes médicos ocupacionales conforme a los requerimientos de talento humano._x000a_- Revisión oportunidades de mejora conforme los resultados de la implementación del SG-SST en el año 2018 (Cumplimiento del Plan de Trabajo vigencia 2018: 96%) _x000a__x000a_Febrero:_x000a__x000a_- Programación anual actividades de asesoría con la Administradora de Riesgos Laborales - Plan de Trabajo con ARL Positiva vigencia 2019. _x000a_- Reunión Comité Paritario de Seguridad y Salud en el Trabajo del mes de febrero._x000a_- Evaluación del avance del SG-SST según la Resolución 1111 de 2017 (hoy Resolución 0312 de 2019).                 _x000a_- Seguimiento a recomendaciones médicas ocupacionales (exámenes 2018) mediante oficios de seguimiento personalizados para aquellos servidores a quienes el médico ocupacional solicitó algún tipo de interconsulta. _x000a_- Exámenes médicos ocupacionales conforme a los requerimientos de talento humano (3 exámenes de ingreso y un examen de egreso)._x000a_- Actualización Matriz de identificación de peligros-riesgos laborales: se realizó la actualización de la matriz y el respectivo cargue de la información en el aplicativo Smart._x000a_- Gestión de accidentes de trabajo: no se presentaron accidentes de trabajo en el mes de febrero._x000a_- Actualización Matriz de Elementos de Protección Personal – EPP: se realiza la revisión de la matriz y se ajustan requerimientos de protección auditiva para los trabajadores que laboran en las oficinas cercanas a la Plaza de Bolívar._x000a_- Resolución 117 de 2018 - Manual del SG-SST: una vez probada la resolución de adopción del Manual, se gestionó ante la Oficina Asesora de Planeación, la inclusión del mismo dentro del Proceso de Talento Humano y se publicó para conocimiento de todos los servidores en la Intranet._x000a__x000a_Marzo:_x000a__x000a_- Reunión mensual Comité Paritario de Seguridad y Salud en el Trabajo del mes de marzo_x000a_- Reunión trimestral y capacitación al Comité de Convivencia Laboral – Gestión de la Resolución para la designación de reemplazo en Comité de Convivencia Laboral- Elaboración de estudios previos para la contratación de suministros de Seguridad Industrial y Servicios Médicos Ocupacionales: el día 12 de marzo se entregó al área de contratación los documentos técnicos correspondientes: estudios previos, ficha técnica, matriz de riesgos contractuales y propuesta económica. _x000a_- Reuniones Comité Paritario de Seguridad y Salud en el Trabajo y Comité de Convivencia Laboral._x000a_- Gestión de la salud: como parte del Programa de Vigilancia Epidemiológica para desórdenes musculoesqueléticos (DME) se realiza divulgación de información sobre prevención de DME, ergonomía en el puesto de trabajo._x000a_- Refuerzo divulgación del Formato de reporte de condiciones de trabajo y salud, con el fin de permitir la participación de todos los servidores en el proceso de identificación de riesgos laborales._x000a_- Gestión de dos (2) accidentes de trabajo: reporte a ARL Positiva, investigación de los eventos, reporte ante la EPS respectivas y entrega de recomendaciones para la prevención de accidentes._x000a_- Se programan las Inspecciones trimestrales de infraestructura y de extintores._x000a_- Se divulga información de Seguridad y Salud en el Trabajo contenida en el Manual del SG-SST._x000a_- Reuniones del Comité Paritario de Seguridad y Salud en el Trabajo y Comité de Convivencia Laboral._x000a_- Gestión aplicativo SMART: se realiza el cargue de información correspondiente a la actualización de la matriz de identificación de peligros-riesgos laborales y a las actividades del Plan de Trabajo vigencia 2019._x000a__x000a_Abril_x000a__x000a_•        Reunión Comité Paritario de Seguridad y Salud en el Trabajo_x000a_•        Refuerzo Socialización Política de SST y RHSI + Política Antitabaco y alcohol_x000a_•        Gestión pago exámenes médicos ocupacionales de ingreso y egreso - Gestión de examen médico de ingreso del mes de abril._x000a_•        Capacitación personal de servicios generales_x000a_•        Programa de vigilancia epidemiológica para conservación auditiva: divulgación de información._x000a_•        Programa de vigilancia epidemiológica para prevención del riesgo cardiovascular_x000a_•        Divulgación ejercicios Pausas activas_x000a_•        Elaboración de piezas comunicativas con tips informativos sobre el contenido del Manual del SG-SST, Políticas de SST, Instructivo de Trabajo Seguro y gestión para su divulgación._x000a_•        Gestión de accidentes de trabajo_x000a_•        Informe y gestión Inspecciones de seguridad en oficinas y extintores._x000a_•        Capacitación Brigada de emergencias._x000a_•        Gestión de auditoria al SG-SST con ARL Positiva_x000a_•        Diligenciamiento Instrumento maduración SGSST - Departamento Administrativo del Servicio Civil Distrital._x000a_•        Gestión de requerimientos del aplicativo Smart (reportes de inconsistencias), revisión de procedimiento, manual del usuario y cargue de información de avance de las actividades del Plan de Trabajo._x000a_•        Seguimiento a los procesos de contratación de suministros de Seguridad Industrial y contratación de Servicios Médicos Ocupacionales._x000a__x000a_Mayo_x000a__x000a_•        Reunión Comité Paritario de Seguridad y Salud en el Trabajo: capacitación en Riesgo Psicosocial._x000a_•        Seguimiento a los procesos de contratación de suministros de Seguridad Industrial y contratación de Servicios Médicos Ocupacionales._x000a_•        Programa de vigilancia epidemiológica para conservación visual: divulgación de información sobre prevención de patología visual y pausas activas visuales_x000a_•        Plan de intervención del riesgo psicosocial: pendiente por contrato de Bienestar._x000a_•        Divulgación ejercicios Pausas activas._x000a_•        Gestión de accidentes de trabajo: no se presentaron accidentes en el mes de mayo._x000a_•        Resolución Comité para la prevención y atención de emergencias: en reunión de MIPG del 4 de junio, se define la creación del equipo de Trabajo para la prevención y atención de emergencias. Los detalles se encuentran consignados en el acta del Comité._x000a_•        Reuniones Comité de Ayuda Mutua: no se han convocado reuniones por parte del Comité, sin embargo, el 15 de mayo reportaron a los miembros que la DIAN gestionó con el CRUE la disponibilidad de una ambulancia para el sector la cual se podrá activar mediante el número único 123 y permanecerá estacionada en el Edificio Sendas, al lado del Ministerio de Hacienda_x000a_•        Elaboración de piezas comunicativas con tips informativos sobre el contenido del Manual del SG-SST: Instructivo de Trabajo Seguro, gestión para su divulgación._x000a_•        Capacitación para servidores en riesgo público y seguridad vial._x000a_•        Gestión aplicativo SMART: avance de actividades del plan de trabajo, información ficha médica e incapacidades, registro de usuarios, reportes de inconsistencias._x000a__x000a_Junio_x000a__x000a_•        Reunión mensual Comité Paritario de Seguridad y Salud en el Trabajo_x000a_•        Reunión trimestral y capacitación sobre Comunicación Asertiva en la Organización, al Comité de Convivencia Laboral_x000a_•        Actualización de la Matriz Legal del SG-SST._x000a_•        Inducción y reinducción en SST: se reporta la realización de sensibilización para la ejecución de la inducción corporativa a servidores de reciente ingreso._x000a_•        Gestión aplicativo SMART avance de actividades del plan de trabajo, información ficha médica e incapacidades, registro de usuarios._x000a_•        Seguimiento contratación de exámenes médicos ocupacionales y elementos de seguridad y salud en el trabajo._x000a_•        Programa de vigilancia epidemiológica para desórdenes musculoesqueléticos PVE-DME: divulgación de información sobre prevención de desórdenes musculoesqueléticos y práctica de pausas activas._x000a_•        Gestión de accidentes de trabajo: no se presentaron accidentes en el mes de junio_x000a_•        Actualización consolidado y recomendaciones de accidentalidad: se relaciona la información de los dos (2) accidentes de trabajo ocurridos a la fecha._x000a_•        Inspecciones de seguridad en oficinas e Inspecciones de extintores: se programa la realización de las inspecciones con el Copasst y entregarán las listas de chequeo a SST para consolidación el 5 de julio._x000a_•        Entrega de Elementos de Protección Personal – EPP: pendiente por el contrato de suministros de SST._x000a_•        Capacitación a conductores en factores de riesgo laboral: 12 de junio pasado._x000a_•        Capacitación brigada de emergencias: 21 de junio y a la jornada asistieron 8 brigadistas._x000a_•        Reuniones Comité de Ayuda Mutua: el comité no convocó a reunión en el mes de junio._x000a_•        Indicadores del SGSST: se realiza evaluación parcial (primer semestre del año) de los indicadores requeridos por la norma, cuyos resultados parciales son:_x000a__x000a__x000a_INDICADOR         DESCRIPCION        RESULTADO        INTERPRETACIÓN_x000a_Índice de Frecuencia de Accidentes de Trabajo        Es la relación entre el número total de AT con y sin incapacidad, registrados en un periodo y el total de horas trabajadas         1,2        Número de casos ocurridos por  Horas Hombre de Exposición_x000a_Índice de Severidad de Accidentes de Trabajo        Es la relación entre el número de días perdidos por accidentes de Trabajo durante un periodo y el total de horas trabajadas         2,4        Número de días perdidos por Horas Hombre de Exposición_x000a_Índice de Lesiones Incapacitantes por A.T        Corresponde a la relación entre los índices de frecuencia y severidad de accidentes de Trabajo con Incapacidad.         0        Es un índice global de comportamiento de lesiones incapacitantes que no tiene unidad, su utilidad radica en la comparación entre diferentes periodos._x000a_Tasa global de Ausentismo        Incluye enfermedad común, enfermedad profesional, accidente de trabajo.        0,34        Número de veces que se incapacita un trabajador en el periodo_x000a_Frecuencia de enfermedad profesional        Relación entre el número total de incapacidades registradas en un periodo y el total de trabajadores durante el periodo         0        Por cada 100 trabajadores se presentan cero enfermedades laborales en el año_x000a_Ejecución del plan de trabajo        Actividades ejecutadas según plan de trabajo anual        97         97% de actividades cumplidas del plan de trabajo_x000a__x000a_•        Revisión por la Alta Dirección: se entrega a la Dirección Corporativa el informe de gestión del SGSST del primer semestre de 2019, para ser socializado en los espacios de gestión de la Alta Dirección de la entidad._x000a__x000a_Julio_x000a__x000a_•        Reunión Comité Paritario de Seguridad y Salud en el Trabajo._x000a_•        Seguimiento procesos de contratación de suministros de Seguridad Industrial y contratación de Servicios Médicos Ocupacionales_x000a_•        Programación, organización, acompañamiento ejecución actividades Semana de la Salud:_x000a__x000a_        Capacitación autoestima y autocuidado – 11 asistentes_x000a_        Prevención del riesgo cardiovascular: valoración por Nutrición y Dietética: 16 asistentes_x000a_        Capacitación prevención enfermedad coronaria e hipertensión arterial: 12 asistentes        _x000a_        Prevención Cáncer de Colon – Osteoporosis: 18 asistentes_x000a_        En el marco de la semana de la salud, se trabajó en el Plan de intervención del riesgo psicosocial con la realización de consulta psicológica personalizada, del 22 al 26 de julio- 15 asistentes._x000a__x000a_•        Programa de actividad física: Pausas activas (lunes y viernes) – Yoga (miércoles)_x000a_•        Informe y Gestión de intervención del riesgo (inspecciones –matriz de peligros)_x000a_•        Entrega de elementos de protección personal_x000a_•        Gestión de accidentes de trabajo – Martha Castellanos_x000a_•        Gestión aplicativo SMART: avance de actividades del plan de trabajo_x000a_•        Asistencia reunión CAM Estatal Centro_x000a__x000a_Agosto_x000a__x000a_•        Reunión mensual Comité Paritario de Seguridad y Salud en el Trabajo._x000a_•        Seguimiento a los procesos de contratación de suministros de Seguridad Industrial y contratación de Servicios Médicos Ocupacionales._x000a_•        Actualización Profesiograma para contratación de exámenes médicos ocupacionales, incluyendo los requerimientos de las evaluaciones de ingreso, periódicas y de egreso._x000a_•        Elaboración de piezas comunicativas para divulgación de temas de seguridad y salud en el trabajo: Programa de vigilancia epidemiológica para conservación visual (pausas activas visuales, confort visual en el puesto de trabajo), refuerzo en la divulgación de actividades de orden y aseo, formato de autorreporte de condiciones de trabajo y salud 2311300-FT-104._x000a_•        Actividades del Programa de actividad física: pausas activas dirigidas para la prevención de desórdenes musculo esqueléticos (lunes y viernes) – Clases de Yoga (miércoles)_x000a_•        Reunión de seguimiento al cumplimiento del Plan de Trabajo con ARL Positiva._x000a_•        Elaboración del Plan de Emergencias del Edificio Restrepo._x000a_•        Se adelanta la reunión semestral de capacitación para el Equipo de Trabajo para la prevención y atención de emergencias, de conformidad con lo establecido en el procedimiento Brigada y Plan de Emergencias-SST 2311300-PR-042._x000a_•        Se realiza informe de gestión de SST desde 2017, solicitado por OAP_x000a_•        Gestión de accidentes de trabajo: no se presentaron casos en el mes de agosto._x000a_•        Gestión aplicativo SMART: avance de actividades del plan de trabajo._x000a_•        Asistencia reunión CAM Estatal Centro._x000a__x000a_Septiembre_x000a__x000a_•        Reunión mensual Comité Paritario de Seguridad y Salud en el Trabajo – Capacitación ARL Positiva en Riesgo Público y Seguridad Vial._x000a_•        Reunión trimestral del Comité de Convivencia Laboral: capacitación en Manejo del estrés._x000a_•        Seguimiento a los procesos de contratación de suministros de Seguridad Industrial y contratación de Servicios Médicos Ocupacionales._x000a_•        PVE-DME: divulgación de información sobre prevención de DME: ejercicios para cuello y miembros superiores, sesiones semanales de yoga y pausas activas dirigidas por Fisioterapeuta, como parte de las actividades del Programa de Actividad Física._x000a_•        Gestión de accidentes de trabajo: se presentaron dos (2) accidentes de trabajo durante el mes de septiembre; se realiza la gestión ante ARL, atención inicial de urgencias, investigación de evento, reporte a la EPS de cada servidora y seguimiento a la evolución de los casos._x000a_•        Se realiza la actualización del Plan de Emergencias de las oficinas ubicadas en la Manzana Liévano, incluyendo aspectos relacionados con la adopción del Equipo de Trabajo para la prevención y atención de emergencias y la preparación para participar en el simulacro Distrital de evacuación del 2 de octubre._x000a_•        Se realiza la divulgación del Plan de emergencias de Manzana Liévano por los medios de comunicación de la Entidad (Boletín Informativo diario e Intranet). Se socializa de manera presencial en el Edificio Restrepo._x000a_•        Reuniones y Capacitación brigada de emergencias: se realizan reuniones de preparación del grupo para la participación en el próximo simulacro Distrital_x000a_•        Reuniones Comité de Ayuda Mutua: se continúa contacto con el Comité para la participación en el simulacro de evacuación._x000a_•        Preparación simulacro de evacuación: se reorganizan rutas de evacuación, en función de las adecuaciones locativas que sBeneficviriote en la Entidad. Se comunica la información a los Brigadistas, quienes deberán informar a sus respectivas Dependencias._x000a_•        Gestión aplicativo SMART: se reportan avances de planes de mejoramiento y de actividades de la gestión de SST._x000a_•        Reinducción en Seguridad y Salud en el Trabajo: en conjunto con el área de Bienestar, se realiza seguimiento al cumplimiento de la inducción, mediante oficio emitido por la Dirección de Gestión Corporativa._x000a_•        Se da inicio al proceso de elección del COPASST y el Comité de Convivencia Laboral, cuya vigencia termina en el mes de noviembre. Se elabora memorando y piezas informativas para invitar a todos los servidores postularse para participar en los Comités, para la vigencia 2019-2021._x000a__x000a_NOMINA_x000a_Para el proceso de Nomina de la Secretaria Jurídica Distrital, antes de iniciar el año 2019 se cargó la información de la planta de personal en PREDIS para la asignación de la apropiación presupuestal de Servicios Personales en el mes de enero de 2019 se realiza la programación anual de PAC, y posterior se programa el PAC mensual para la nómina y autoliquidación, se realiza el seguimiento a los rubros presupuestales de Servicios Personales (Nómina y Autoliquidación), en cada mes se reciben, revisan e incluyen las novedades de nómina en el sistema operativo PERNO, se realiza la liquidación y revisión de la Nómina y Autoliquidación, se generan las Relaciones de Autorización de Nómina para cada nómina y autoliquidación y se solicitan la disponibilidad presupuestal para cada una de ellas en cada mes, se formalizan los pagos de Aportes Voluntarios a Pensiones y AFC y se pagan Aportes Voluntarios a Pensiones y AFC en cheque, se ingresaron los nombramientos en el mes de enero y Junio en la nómina, en el mes de Junio se realizó el Cálculo del porcentaje fijo del procedimiento dos (2) de retención en la fuente (Actividad Semestral). Se actualiza constantemente la base de Datos de Planta de personal. _x000a__x000a_Con respeto a los informes, cada mes se entregan informes correspondientes a la planta de personal en el SIDEAP, cada tres meses se genera el informe de Austeridad para Control Interno, se reporta cada mes los aportes de cesantías y comisión a FONCEP y se informa a Financiera el pago de retención en la fuente. _x000a__x000a_BIENESTAR Y CAPACITACIÓN_x000a_En los meses entre enero y junio de 2019 se realizaron las siguientes actividades: - Levantamiento de necesidades para el Programa de Bienestar e Incentivos y el Plan Institucional de Capacitación, para lo cual se utilizaron insumos como encuestas a servidores y directivos, evaluación de los planes de la vigencia anterior, revisión de planes de mejoramiento, revisión de evaluación de desempeño, diagnostico talento humano MIPG, entre otros. - Se realizaron varias reuniones con el Comité de Gestión y Planeación para la aprobación de los planes y programas. - Publicación del programa de bienestar e Incentivos y el Plan de capacitación en la Intranet de la Entidad. - Estudios previos para el contrato de bienestar de la entidad, levantamiento de matriz de riesgo, anexo especificaciones técnicas, estudio de mercado. - Estudios previos para el contrato de capacitación de la entidad, levantamiento de matriz de riesgo, anexo especificaciones técnicas, estudio de mercado. - Evaluación de experiencia de 5 proponentes para el contrato de bienestar. - Inscripciones de los servidores de carrera administrativa, provisional y de libre nombramiento y remoción a las actividades de capacitación planteadas en el PIC, Seminarios y Congresos - Evaluaciones de satisfacción e impacto de todas las actividades realizadas._x000a_En el mes de julio se dio inicio a la ejecución del contrato 103 con Royal Park, cuyo objeto es: Prestar servicios para desarrollar las actividades contempladas en el programa de bienestar social e incentivos y los planes de gestión ambiental y de seguridad y salud en el trabajo de la Secretaría Jurídica Distrital, durante el tercer trimestre se desarrollaron las siguientes actividades: _x000a_BIENESTAR _x000a_Vacaciones Recreativas julio -12 participantes _x000a_Entrega Boletas dobles de cine - 162. _x000a_Entrega Pases dobles de teatro - 162. _x000a_Entrega Bonos dobles de Spa - 162. _x000a_Taller pre-pensionados - 32 servidores _x000a_Entrega Detalle de cumpleaños - Bono Éxito - Carulla $50.000 - 162 _x000a_Selección del mejor empleado de la entidad- servidores e carrera administrativa _x000a_Se cuenta con sala de lactancia en apoyo con la Secretaría General y Gimnasio Plan de incentivos actividad Proyectos Equipos de trabajo _x000a_Actividades de salud, como pausas activas y Yoga para todos los servidores Estas actividades han sido evaluadas con un resultado promedio de 4.5/5 a nivel de satisfacción e impacto. _x000a_CAPACITACIÓN _x000a_ACTIVIDADES CON PRESUPUESTO Se realizaron inscripciones a los siguientes cursos y seminarios:_x000a_- Ingles Berlitz _x000a_- Conciliadores en Derecho _x000a_- Taller en pensamiento Analítico _x000a_- Habilidades de argumentación jurídica _x000a_- Diplomado &quot;&quot; Tutela&quot;&quot; _x000a_- 5° Conversatorio de Compras Públicas Efectivas: &quot;&quot;Innovando la gestión integral de la contratación estatal&quot;&quot; _x000a_- Edición 34 del Congreso Internacional de Tecnologías de la Información y las Comunicaciones — (TIC) — &quot;&quot;ANDICOM 2019 TURNING ON YOUR BUSINESS: THE DIGITAL TOOLBOX&quot;&quot; _x000a_- XXV Encuentro de la Jurisdicción de lo Contencioso Administrativo&quot;&quot; _x000a_- XL Congreso Internacional de Derecho Procesal - XX Jornadas Internacionales de Derecho Administrativo. _x000a_- XXV Encuentro de la Jurisdicción de lo Contencioso Administrativo _x000a_- Congreso de Arbitraje Nacional e internacional _x000a_- Jornadas colombiana de derecho tributario. _x000a_- Gerencia de proyectos_x000a_OTRAS ACTIVIDADES DE CAPACITACIÓN CON ALIADOS ESTRATÉGICOS_x000a_Taller G suite _x000a_Seguridad de la información _x000a_Nuevo Código Disciplinario _x000a_Cualificación en Atención al Ciudadano Lenguaje de señas _x000a_Gestión Documental_x000a_A la fecha ha participado en actividades de capacitación el 100% de los servidores Estas actividades han sido evaluadas con un resultado promedio de 4.5/5 a nivel de satisfacción e impacto._x000a_Frente a las actividades de bienestar de acuerdo a las evaluaciones realizadas, mas del 90% de los servidores reporta sentirse feliz con el desarrollo de las mismas, indicador que demuestra un nivel excelente frente a la percepción de los servidores frente a las actividades planeadas en el programa de Bienestar e Incentivos. Para el Plan Institucional de capacitación, frente a la pregunta: Los conocimientos adquiridos son aplicables y aportan fortalecimiento de sus competencias? el indicador demuestra que un 100% los servidores lo perciben de esta forma, Frente a las preguntas: Antes de la capacitación presentaba dominio del tema tratado y Después de la capacitación presentaba dominio del tema tratado, se observa un incremento en el dominio de los temas pasando de la categoría &quot;&quot;bueno&quot;&quot; en la línea de base a &quot;&quot;excelente&quot;&quot; después de la intervención. Frente a la pregunta Grado de cumplimiento con el objetivo de la capacitación prevista, los resultados son superiores al 90% de acuerdo con los participantes._x000a__x000a__x000a_MODIFICACIÓN AL MANUAL ESPECIFICO DE FUNCIONES Y COMPETENCIAS LABORALES DE LA SECRETARÍA JURÍDICA DISTRITAL_x000a_Me permito informar lo siguiente de acuerdo a las actividades realizadas:_x000a_Se procedió a realizar la Modificación del Manual Especifico de Funciones y Competencias Laborales de la Secretaría Jurídica Distrital Resolución 067 de 2016, de acuerdo con los requerimientos dados a través de las siguientes disposiciones legales:_x000a_Decreto 452 del 03 de agosto de 2018, para la estandarización de funciones de los Jefes de Oficina de Control Interno y de acuerdo a lo dispuesto en los artículos 2.2.4.7 y 2.2.4.8 del Decreto 815 de 2018, se modificaron las competencias comunes y comportamentales de los empleos que integran la planta de personal de la Secretaría Jurídica Distrital, a través de las Resoluciones 020 y 039 de 2019, respectivamente._x000a__x000a_IMPLEMENTACIÓN DE LA ESTRATEGIA DISTRITAL DE TELETRABAJO_x000a_De otra parte, En cumplimiento del plan de trabajo para la implementación de la estrategia en el año 2019, de la Secretaría General de la Alcaldía Mayor de Bogotá a través de la Dirección Distrital de Desarrollo Institucional, estrategia adoptada en esta Secretaría mediante la Resolución No. 134 de 2019._x000a_La Dirección de Gestión Corporativa, presentó a los miembros del Comité Institucional de Gestión y Desempeño de la Secretaría Jurídica Distrital los avances del plan piloto de teletrabajo, así como, los resultados de las convocatorias realizadas al interior de la Entidad, de los cual se destaca que en un primer momento fueron recibidas 43 solitudes o postulaciones al plan piloto de teletrabajo institucional, contado con la participación de nueve dependencias. Como segundo escenario y surtiendo las etapas de selección de los futuros teletrabajadores, se verificó con el jefe inmediato que estos candidatos tuvieran funciones teletrabjables._x000a_Teniendo en cuenta los Criterios de Priorización definidos en el Artículo 8 del Decreto 596 de 2013, fueron aplicados los criterios de priorización establecidos para tal efecto; dentro de los cuales se encuentran:_x000a_a. Tener Hijos en la etapa de primera infancia_x000a_b. Ser madre o padre cabeza de familia y_x000a_c. Ser residentes en zona rural apartada o encontrarse bajo indicaciones médicas especiales_x000a_Una vez realizadas las evaluaciones por el jefe inmediato de cada área, sólo 13 servidores fueron considerados en estos criterios de priorización (a, b, c)._x000a_De los 13 servidores que manifestaron encontrarse bajo algunos de los criterios de priorización, 1 no tenía funciones teletrabajabbles y 2 no demostraron la condición de prioridad indicada._x000a_Finalizada esta etapa, se realizó la entrevista para evaluación por competencias a 10 servidores de la SJD través del Servicio Nacional de Aprendizaje - SENA, los candidatos de esta Secretaría fueron considerados por el SENA con perfiles de Excelente y Muy Bueno para teletrabajar, por lo anterior, este resultado de las entrevistas por competencias, se continuó con el proceso de selección y se procedió a adelantar la visita en el lugar de residencia de manera conjunta con la A.R.L., el servidor designado de Oficina de Tecnologías de la Información y las Comunicaciones y el servidor designado del Proceso de Gestión del Talento Humano._x000a_Realizada las visitas domiciliarias 9 de los 10 servidores cumplieron con los criterios inspeccionados por la ARL y las especificaciones de técnicas requeridas por la Oficina de las Tecnologías y las Comunicaciones de esta entidad._x000a__x000a_&quot;_x000a_Impacto: Se desarrollaron actividades orientadas optimizar la calidad de vida de los servidores, dicho esto se demuestra una mejora continua en la percepción de los servidores."/>
    <s v="&quot;96% de satisfacción e impacto en las actividades realizadas en el marco del programa de Bienestar e Incentivos 2019, de acuerdo al resultado ponderado de las evaluaciones realizadas, Frente a las actividades realizadas en el marco del Plan institucional de capacitación el resultado es del 90%, promediados estos valores el resultado obtenido para el indicador es del 93%, (los valores antes reportados son producto de las encuestas de satisfacción aplicadas a los servidores que se han visto beneficiados con las actividades de Bienestar, Incentivos y Capacitación_x000a__x000a_ACTIVIDADES DESARROLLADAS_x000a__x000a_- El Programa de Bienestar Social y el Plan de Incentivos de la Secretaría Jurídica de la Alcaldía Mayor de Bogotá, D.C., para la vigencia 2019, se fundamenta en la normatividad legal vigente, los lineamientos del Departamento Administrativo del Servicio Civil Distrital, y de la alta dirección, el Plan Estratégico Institucional y las expectativas de sus empleados, contribuyendo así al cumplimiento de los imperativos institucionales, al fortalecimiento del clima laboral y al fomento de una cultura de innovación de la entidad._x000a__x000a_De acuerdo a la planeación prevista en los meses de octubre a diciembre se realizaron las siguientes actividades en el marco del programa de Bienestar:_x000a__x000a_1. Vacaciones recreativas octubre - 50 bonos de ingreso a jungla Kumba, parque Macadamia y Salitre mágico para niños de 5 a 16 años._x000a__x000a_2. Actividad Día de los niños: 43 niños cada uno con un acompañante (servidor público), para un total de 86 personas._x000a_Se entregará bono de refrigerio y bono de almuerzo para cada niño y acompañante y bono de regalo para cada niño por valor de $50.000 pesos, pueden asistir los niños de 0 a 13 años._x000a__x000a_3. Detalle de Cumpleaños: Entrega bono Éxito - Carulla por valor de $ 50.000_x000a__x000a_4. Actividad Clima y Cultura - presentación informe de gestión: Actividades de integración y motivación para aproximadamente 161 personas, que contribuyan a mejorar la calidad de vida de los servidores/as._x000a__x000a_5. Bonos Navideños: Entregar bonos, cada uno por valor máximo de ciento sesenta y cinco mil seiscientos veintitrés pesos M/CTE ($165.623) para la compra de juguetería, o de artículos deportivos, artísticos, didácticos y electrónicos._x000a__x000a_6. Pasaporte feliz: Entrega de 161 pases dobles para el concierto de navidad De Missi._x000a_ ._x000a__x000a_-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Todo lo anterior, dando respuesta a los diagnósticos de necesidades de capacitación previamente realizados con la participación activa de los empleados._x000a__x000a_Actividades realizadas:_x000a_1. Gestión Documental y Archivo_x000a_2. Gerencia Virtual de Proyectos_x000a_3. Redacción, Ortografía y técnicas para hablar en público._x000a_4. Diplomado en Derecho Disciplinario_x000a_5. Actualización Tributaria_x000a_6. Actualización en Control Interno con Énfasis en Auditoria basada en Riesgos, Informes de Ley y Procesos de Empalme._x000a_7. Vi Congreso Internacional De Compra Pública - XVII Jornadas De Contratación Estatal_x000a_8. Pensamiento Estratégico, Planeación y prospectiva”_x000a_9. Derecho Sancionatorio y Tributario_x000a_10. XIV Congreso Internacional del CLAD sobre la Reforma del Estado y de la Administración Pública_x000a_11. Acoso Laboral_x000a_12. VI Congreso nacional de reformas al Estado&quot;_x000a_&quot;A través de la evaluación continua de las actividades de capacitación realizadas, se evidencian los siguientes resultados:_x000a_En el 100% de las actividades incrementaron los conocimientos frente al tema tratado, en por lo menos un 30% respecto a la línea de base._x000a_Se evidencia que los conocimientos adquiridos son aplicables y aportan fortalecimiento de las competencias técnicas y blandas de los servidores superior al 90%._x000a_El nivel de satisfacción frente a las actividades de capacitación realizada es del 90%._x000a_El impacto se ve reflejado en la consecución de objetivos estratégicos y misionales tales como la defensa judicial, el ejercicio en materia disciplinaria, procesos administrativos, e inspección y vigilancia de personas jurídicas un cuerpo de abogados actualizado en sus conocimientos normativos, lo cual se evidencia en el éxito procesal del Distrito y en mejoramiento de los canales de atención al ciudadano, que es nuestra razón de ser._x000a__x000a_A través de la evaluación continua de las actividades de bienestar realizadas, se evidencian los siguientes resultados:_x000a__x000a_INDICA TU NIVEL DE SATISFACCIÓN CON EL EVENTO 96%_x000a_¿EL EVENTO TE HIZO FELIZ? 96%_x000a__x000a_De acuerdo a los resultados obtenidos en la evaluación se evidencia que se ha dado respuesta a las necesidades manifestadas de los servidores y al cumplimiento de las disposiciones legales en la materia, las actividades realizadas han contribuido al mejoramiento en la calidad de vida laboral y han generando un talento humano innovador, motivado y feliz, que presta un mejor servicio a los ciudadanos, que se siente bien consigo mismo, con su familia y sus áreas de ajuste._x000a__x000a_&quot;_x000a__x000a_"/>
    <s v="3-2019-2689"/>
    <m/>
    <m/>
    <m/>
    <m/>
    <m/>
    <m/>
    <m/>
    <m/>
  </r>
  <r>
    <s v="DIRECCIÓN DE GESTIÓN CORPORATIVA"/>
    <m/>
    <s v="TÁCTICO"/>
    <s v="GESTIÓN"/>
    <x v="7"/>
    <s v="FINALIZADO"/>
    <x v="1"/>
    <x v="3"/>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x v="6"/>
    <n v="0.93"/>
    <s v="ND"/>
    <n v="0.9"/>
    <n v="0.81"/>
    <x v="1"/>
    <s v="FINALIZADO"/>
    <s v="FINALIZADO"/>
    <s v="FINALIZADO"/>
    <s v="FINALIZADO"/>
    <s v="FINALIZADO"/>
    <s v="FINALIZADO"/>
    <s v="FINALIZADO"/>
    <s v="FINALIZADO"/>
    <s v="FINALIZADO"/>
    <s v="FINALIZADO"/>
    <s v="FINALIZADO"/>
    <s v="FINALIZADO"/>
    <s v="FINALIZADO"/>
    <s v="FINALIZADO"/>
    <s v="FINALIZADO"/>
    <s v="FINALIZADO"/>
    <s v="FINALIZADO"/>
    <s v="este indicador se ajusto en la vigencia 2019 con el indicador Percepción Positiva de las actividades de bienestar y capacitación"/>
    <m/>
    <m/>
    <m/>
    <n v="1"/>
  </r>
  <r>
    <s v="DIRECCIÓN DE GESTIÓN CORPORATIVA"/>
    <m/>
    <s v="OPERATIVO"/>
    <s v="GESTIÓN"/>
    <x v="8"/>
    <m/>
    <x v="1"/>
    <x v="5"/>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x v="4"/>
    <n v="0.9"/>
    <s v="ND"/>
    <s v="ND"/>
    <s v="ND"/>
    <x v="0"/>
    <m/>
    <n v="0"/>
    <n v="1"/>
    <m/>
    <n v="1"/>
    <n v="0"/>
    <n v="1"/>
    <n v="0"/>
    <n v="1"/>
    <s v="Este indicador se reporta avance en el segundo trismestre"/>
    <s v="Las solicitudes de servicios de transporte, parqueaderos y servicios generales tales como mantenimiento de luminarias, equipos de oficina, estación de café, etc, para el segundo trimestre de 2019, fueron atendidas de manera oportuna y de acuerdo con los requerimientos. Vale la pena resaltar que los servicios de transporte solicitados se atendieron con los vehículos de la Entidad y mediante la asignación de recursos de caja menor y los otros servicios descritos mediante el uso del Convenio que se tiene con la Secretaría General. Impacto El impacto presentado como respuesta a los requerimientos de necesidades enviadas por parte de lo servidores de la SJD ante la Dirección de Gestión Corporativa, son Positivos, por cuanto con las acciones propuestas por el Equipo de trabajo, se estableció que se adelantaron de manera oportuna y eficiente, generando de esta manera los mecanismos para la prestación de un adecuado servicio por parte de las Dependencias del la SJD. Población beneficiada Servidores de la Secretaría Jurídica"/>
    <s v="&quot;Para el presente trimestre no efectuo la medición ya que la misma es semestral._x000a__x000a_1. Apertura y ejecución de la Caja Menor de la Secretaría Jurídica: _x000a_Para la presente vigencia se constituyó la Resolución No. 16 y 43 de 2019, por la cual se establecen las reglas para el funcionamiento y manejo la Caja Menor No. 1 de la Secretaría Jurídica Distrital, por medio de la cual se han atendido los gastos urgentes e inaplazables de la Entidad, de acuerdo con el procedimiento PR-077 - MANEJO DE CAJA MENOR y la normatividad legal vigente en esta materia, para la cual se realiza mensualmente arqueo y legalización._x000a_2. Recepción y respuesta de solicitudes de Servicios Generales: _x000a_Durante el periodo de enero a septiembre de 2019 se recepcionaron y atendieron las solicitudes de servicios de: transporte para los funcionarios de la secretaría Jurídica, los servicios de solicitudes de aseo y cafetería para las oficinas y eventos y las solicitudes de servicios de reparaciones locativas; las cuales fueron gestionadas mediante una respuesta oportuna y eficiente, a través del convenio interadministrativo con la Secretaría General o con recursos propios._x000a__x000a_3. Actividades de mantenimiento realizadas en las oficinas de la Secretaría Jurídica:_x000a_        En el mes de junio de 2019 se realizaron las intervenciones correspondientes a cambio de piso, limpieza y ajuste de las partes del techo, pintura y luminarias, en las oficinas de Gestión Documental y en la Dirección Distrital de Asuntos Disciplinarios, ubicadas en el edificio Liévano, piso 4._x000a_        En el mes de julio de 2019 y hasta el 19 de agosto de 2019, se dio inicio a las obras del mantenimiento del Edificio Bicentenario II Piso 3, las cuales consisten en el cambio de piso, colocación de la Red contra incendios, limpieza y ajuste de las partes del techo, pintura y ajustes de luminarias, ejecutando en este periodo la primera etapa que incluía las oficinas de la Subsecretaría y las Dirección de Gestión Corporativa._x000a_        El día 20 de agosto de 2019 y hasta finales del mes de septiembre de 2019, se dio inicio a la segunda etapa del mantenimiento del Edificio Bicentenario II Piso 3, correspondiente a las oficinas de la Dirección de Política, Oficina Tic, Oficina Asesora de Planeación y la Dirección Distrital de Inspección, Vigilancia y Control de Personas Jurídicas sin Animo de Lucro._x000a_        Para el mes de octubre de 2019 se dará inicio a la tercera parte de la intervención del Edificio Bicentenario II Piso 3, que corresponde a las salas de reunión y a las oficinas de Dirección Distrital de Defensa Judicial y Prevención del Daño Antijurídico._x000a_4. Administración de Parqueaderos:_x000a_Para el mes de enero de 2019 la Secretaría Jurídica Distrital contaba con 21 parqueaderos para atender la demanda de solicitudes de los servidores por este concepto en la Manzana Lievano; a lo cual la administración solicitó ante la Secretaría de Gobierno y Secretaría General, la adjudicación de nuevos espacios, obteniendo un total de 31 parqueaderos; con los cuales a partir del mes de junio de 2019 se están atendiendo totalmente los requerimientos de parqueadero  para los servidores de la Secretaría Jurídica._x000a_5. Referente al tema contractual, se han gestionado los siguientes procesos de contratación:_x000a_        Contrato de Suministro de combustible No. 037 de 2019, con vigencia hasta el 13 de diciembre de 2019 por valor de $19.677.771 y causado a 30 de septiembre de 2019 un valor de $6.989.851 y saldo de $13.456.244._x000a_        Contrato de firmas digitales con la firma Sociedad Comercial de Certificación  Digital Certicamara S.A., con vigencia hasta el 30 de noviembre de 2019, valor de $2.000.000, ejecutado a 30 de septiembre de 2019 de $874.650 y saldo de $1.125.350._x000a_        Servicio de telefonía celular con vigencia hasta el 16 de enero de 2020 y por valor de $6.100.000, de los cuales se ha ejecutado a septiembre 30 de 2019 $3.444.302 y saldo de $2.655.698._x000a_        Contrato de dotación de vestuario con No. 095 de 2019, por valor inicial $15.437.607, con ejecutado a 30 de septiembre de 2019  de $5.145.867 y saldo de 10.291.738._x000a_        Contrato de Seguros No. 093 de 2017 y con vigencia hasta el 22 de octubre de 2019, por valor inicial de $205.130.633 y adición de $7.816.635; actualmente se está adelantando el trámite ante los corredores de seguros para adicionar y prorrogar las pólizas hasta completar un 50% del contrato._x000a_        Contrato para adquisición de cajas, carpetas y gachos No. 117 de 2019, por valor de $37.268.461 y con fecha de terminación 3 de enero del 2020._x000a_        CONTRATO No. 113 de 2019, firmado con AGOPLA S.A.S., con el objeto de “Contratar el arrendamiento de un espacio para la Secretaría Jurídica Distrital”, en el Edificio Restrepo, por valor de $196.000.000 y un plazo de 7 meses, con fecha de Inicio 19 de julio de 2019. _x000a_        CONTRATO 118 DE 2019, firmado con MULTIPLES TECNOLOGIAS APLICADAS DE COLOMBIA S.A.S. -MTA DE COLOMBIA S.A.S., con el objeto de “Contratar la adquisición e instalación del mobiliario requerido por la Secretaría Jurídica Distrital, así como las reparaciones locativas que se requieran para tal fin”, contratado por valor de $921.202.175, con un plazo 2 Meses y fecha de Inicio 4 de Octubre de 2019. _x000a_        Contrato No. 115 de 2019, con el objeto de adquirir el sistema de monitoreo y control de las condiciones de humedad relativa y temperatura de los depósitos de archivos de la Secretaría Jurídica, por valor de $8.800.000 y un mes de plazo de ejecución. _x000a__x000a_6. Almacén e inventarios:_x000a_Respecto a los bienes de la Secretaría General que se encuentran en calidad de comodato y que actualmente se encuentran en uso por aparte de la Secretaría Jurídica Distrital; la Secretaría General allego un listado de elementos faltantes en su inventario, para lo cual se realizó la depuración, revisión y legalización de dichos elementos._x000a_En el agosto de 2019, se realizó el acta de entrega definitiva No. 1, correspondiente a la Sala de Audiencias, que pasó a ser propiedad de la Secretaría Jurídica. _x000a_En el mes de septiembre de 2019, se realizó la legalización y entrega definitiva de los elementos de computo mediante el acta de recibo No. 2 y el recibo definitivo de elementos que pasaron a ser propiedad de la Secretaría Jurídica Distrital mediante acta de entrega de bienes No. 3._x000a_El acta de entrega No. 4., corresponde a los elementos que se encuentran actualmente en uso por parte de la Secretaría Jurídica mediante comodato y serán devueltos una vez se realicen las compras de los elementos por parte de la Secretaría Jurídica._x000a_   _x000a_6. Viáticos _x000a_Durante el periodo comprendido de enero a septiembre de 2019, se atendieron viáticos para 14 servidores de la Secretaría Jurídica Distrital, por valor de 18 millones de pesos, con el fin de atender invitaciones, seminarios y ponencias en diferentes destinos._x000a_&quot;_x000a_Impacto: Las solicitudes de servicios administrativos se atienden en oportunidad_x000a_Beneficarios: Servidores de la Secretaría Jurídica Distrital_x000a_"/>
    <s v="Teniendo en cuenta que se adelanto a satisfacción los proyectos planeados, se  puede establecerse que el resultado de las actividades administrativas encaminadas al bienestar de los servidores y cumplimiento de sus actividades misionales, se cumplió plenamente, (Ver documento adjunto en las evidencias del proceso de gestión administrativa)_x000a_Se generó un impacto de bienestar de los servidores y mayor eficiencia de las actividades.  _x000a__x000a_"/>
    <m/>
    <m/>
    <m/>
    <m/>
    <s v="este indicador se ajusto en la vigencia 2019 con el indicador Percepción Positiva de las actividades de bienestar y capacitación. Para el reporte se debe realizar la herramienta objetiva de evaluación de la percepción."/>
    <m/>
    <m/>
    <m/>
    <n v="1"/>
  </r>
  <r>
    <s v="DIRECCIÓN DE GESTIÓN CORPORATIVA"/>
    <m/>
    <m/>
    <s v="GESTIÓN"/>
    <x v="9"/>
    <m/>
    <x v="1"/>
    <x v="6"/>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x v="0"/>
    <n v="1"/>
    <s v="ND"/>
    <n v="1"/>
    <n v="1"/>
    <x v="1"/>
    <s v="FINALIZADO"/>
    <s v="FINALIZADO"/>
    <s v="FINALIZADO"/>
    <s v="FINALIZADO"/>
    <s v="FINALIZADO"/>
    <s v="FINALIZADO"/>
    <s v="FINALIZADO"/>
    <s v="FINALIZADO"/>
    <s v="FINALIZADO"/>
    <s v="FINALIZADO"/>
    <s v="FINALIZADO"/>
    <s v="FINALIZADO"/>
    <s v="ARMONIZADO"/>
    <s v="3-2019-2689"/>
    <m/>
    <m/>
    <m/>
    <s v="Se ajusta la medición del indicador con el # de actos administrativos notificados de manera indebida"/>
    <n v="2"/>
    <m/>
    <m/>
    <m/>
  </r>
  <r>
    <s v="DIRECCIÓN DE GESTIÓN CORPORATIVA"/>
    <m/>
    <s v="TÁCTICO"/>
    <s v="GESTIÓN"/>
    <x v="10"/>
    <m/>
    <x v="1"/>
    <x v="6"/>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x v="7"/>
    <n v="0"/>
    <s v="ND"/>
    <s v="ND"/>
    <s v="ND"/>
    <x v="4"/>
    <m/>
    <n v="0"/>
    <n v="0"/>
    <n v="0"/>
    <n v="0"/>
    <n v="0"/>
    <n v="0"/>
    <n v="0"/>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s v="&quot;El proceso de notificaciones ha realizado la numeración y fechado de trescientos setenta y un (371) actos administrativos proferidos por las diferentes dependencias de la Secretaria Jurídica Distrital, clasificándolos por tipo de acto (Resolución, Directiva y Circular), verificando el cumplimiento de los requisitos formales (formatos establecidos en el Sistema Integrado de Gestión de la Entidad, firmas autorizadas, numero de hojas y anexos). Igualmente se elaboraron y se remitieron las respectivas comunicaciones a los interesados, y, paralelamente se remitió oficio y correo electrónico de los precitados documentos para su respectiva publicación en la imprenta Distrital._x000a__x000a_Por otro lado, se notificaron todos los actos administrativos susceptibles de tal orden._x000a__x000a_A su vez, se publicaron en la cartelera de esta Secretaría novecientos veinte (920) documentos correspondientes a actos administrativos y respuestas a derechos de petición, conforme los cuales se profirió la misma cantidad de constancias de publicación, enviadas a las dependencias solicitantes como evidencia._x000a__x000a__x000a_Finalmente, se efectuó la gestión para la obtención de una cartelera para la Secretaría Jurídica Distrital, con características especiales, que nos permita garantizar el principio de publicidad de los diferentes documentos susceptibles de la medida,&quot;_x000a_Impacto: El impacto frente a la aplicación procedimiento es bueno, refleja el nivel de eficacia de los controles establecidos_x000a_Beneficiarios. Servidores de la Secretaría Jurídica Distrital_x000a_"/>
    <s v="&quot;El proceso de notificaciones ha realizado la numeración y fechado de los actos administrativos proferidos por las diferentes dependencias de la Secretaria Jurídica Distrital, clasificándolos por tipo de acto (Resolución, Directiva y Circular), verificando el cumplimiento de los requisitos formales (formatos establecidos en el Sistema Integrado de Gestión de la Entidad, firmas autorizadas, numero de hojas y anexos). Igualmente se elaboraron y se remitieron las respectivas comunicaciones a los interesados, y paralelamente se remitió oficio y correo electrónico de los precitados documentos para su respectiva publicación en la imprenta Distrital._x000a__x000a_Por otro lado, se notificaron todos los actos administrativos susceptibles de tal orden._x000a__x000a_A su vez, se publicaron en la cartelera los documentos correspondientes a actos administrativos y respuestas a derechos de petición, conforme los cuales se profirió la constancias de publicación, enviadas a las dependencias solicitantes como evidencia._x000a__x000a_Finalmente, ningun acto administrativo o publicación del mismo se ha tramitado o publicado fuera de los terminos legales.&quot;_x000a_El impacto frente a la aplicación procedimiento es bueno, refleja el nivel de eficacia de los controles establecidos._x000a_"/>
    <s v="3-2019-2689"/>
    <m/>
    <m/>
    <m/>
    <s v="se deben ajustar las programaciones trimestrales  a cero"/>
    <m/>
    <m/>
    <m/>
    <m/>
  </r>
  <r>
    <s v="DIRECCIÓN DE GESTIÓN CORPORATIVA"/>
    <m/>
    <m/>
    <s v="GESTIÓN"/>
    <x v="11"/>
    <m/>
    <x v="1"/>
    <x v="7"/>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x v="0"/>
    <n v="1"/>
    <s v="ND"/>
    <n v="1"/>
    <n v="1"/>
    <x v="1"/>
    <s v="FINALIZADO"/>
    <s v="FINALIZADO"/>
    <s v="FINALIZADO"/>
    <s v="FINALIZADO"/>
    <s v="FINALIZADO"/>
    <s v="FINALIZADO"/>
    <s v="FINALIZADO"/>
    <s v="FINALIZADO"/>
    <s v="FINALIZADO"/>
    <s v="FINALIZADO"/>
    <s v="FINALIZADO"/>
    <s v="FINALIZADO"/>
    <s v="FINALIZADO"/>
    <s v="FINALIZADO"/>
    <s v="FINALIZADO"/>
    <s v="FINALIZADO"/>
    <s v="FINALIZADO"/>
    <s v="Indicador armonizado con &quot;Porcentaje de contratos adjudicados&quot; en el 1er trimestre de 2019"/>
    <m/>
    <m/>
    <m/>
    <n v="1"/>
  </r>
  <r>
    <s v="DIRECCIÓN DE GESTIÓN CORPORATIVA"/>
    <m/>
    <s v="OPERATIVO"/>
    <s v="GESTIÓN"/>
    <x v="12"/>
    <m/>
    <x v="1"/>
    <x v="7"/>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x v="0"/>
    <n v="1"/>
    <s v="ND"/>
    <s v="ND"/>
    <s v="ND"/>
    <x v="5"/>
    <m/>
    <n v="0.3"/>
    <n v="0.5"/>
    <n v="0.7"/>
    <n v="1"/>
    <n v="0.55800000000000005"/>
    <n v="0.76700000000000002"/>
    <n v="0.8"/>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s v="La línea base proyectada según el Plan Anual de Adquisiciones año 2019 es de 133_x000a_contrataciones, en el corte del 30 de junio de 2019 se han adjudicado 102 contratos._x000a_El valor obtenido acumulado al segundo trimestre es de %76,7. Es decir, este porcentaje equivale_x000a_a las adjudicaciones de contratos acumuladas durante el primer semestre del año 2019_x000a_De acuerdo con los procesos de contratación registrados y publicados en el SECOP I y SECOP_x000a_II, y con corte al 30 de junio de 2019, los contratos adjudicados por modalidades de selección son_x000a_los siguientes:_x000a_- Licitación Pública: 2_x000a_- Selección Abreviada por Compra por Catálogo derivados de la celebración de Acuerdos_x000a_Marco de Precios: 2_x000a_- Selección Abreviada Contratación de Menor Cuantía: 1_x000a_- Contratación Directa: 92_x000a_- Contratación mínima cuantía: 5_x000a_TOTAL_x000a_102_x000a_En la cifra anterior se encuentran los contratos Nos. 098 y 103 de 2019, suscritos con las_x000a_empresas FUNDACIÓN G3 y ROYAL PARK LTDA, respectivamente. El primer contrato, tiene_x000a_como objeto prestar los servicios para el adelantamiento de los eventos de la Secretaría Jurídica_x000a_Distrital, con el cual se pretende satisfacer la necesidad de orientación jurídica en varias_x000a_temáticas de aproximadamente 12.000 servidores públicos y de 3.000 ciudadanos. Y el segundo_x000a_contrato, tiene como objeto prestar los servicios para desarrollar las actividades contempladas en_x000a_el programa de bienestar social e incentivos y los planes de gestión ambiental y de seguridad y_x000a_salud en el trabajo de la Secretaría Jurídica Distrital, cuya cobertura es para los servidores_x000a_públicos de la Entidad._x000a_Impacto_x000a_la contratación celebrada hasta el 30 de junio de 2019, tiene un impacto positivo en la comunidad_x000a_de servidores públicos de la Entidad como en los ciudadanos de Bogotá._x000a_población beneficia"/>
    <s v="&quot;En el mes de enero de 2019 se suscribieron 25 contratos, de los cuales el 96% fueron bajo la modalidad de contratación directa, de ingreso de contratistas profesionales y de apoyo a la gestión a las diferentes dependencias de la Secretaría Jurídica Distrital. En ese mismo mes de enero, en el Plan Anual de Adquisiciones se había estimado suscribir 60 contratos, de los cuales 56 deberían corresponder a contratos de prestación de servicios entre profesionales y de apoyo a la gestión. Por las circunstancias anteriores, se reforzó el equipo de abogados de la Dirección de Gestión Corporativa para adelantar los trámites contractuales. _x000a__x000a_Con corte al mes de febrero de 2019 aumentó la cantidad de contratos suscritos a la cifra de 68, de los cuales 61 fueron contratos de prestación de servicios entre profesionales y de apoyo a la gestión para las diferentes dependencias de la Secretaría Jurídica Distrital. _x000a_Con corte al mes de mayo de 2019 los contratos efectivamente suscritos fueron un total de 84, de los cuales 79 fueron contratos de prestación de servicios entre profesionales y de apoyo a la gestión y 3 fueron de otras modalidades de selección. _x000a_Con corte al mes de septiembre de 2019 los contratos efectivamente suscritos adjudicados por modalidades de selección fueron los siguientes: 4 de Licitación Pública, 1 de Menor Cuantía, 2 de Subasta Inversa, 2 de Acuerdo Marco de Precios, 5 de Mínima Cuantía, para un total de 14 contrataciones. _x000a_Por su parte, con corte a ese mismo mes de septiembre, en el Plan Anual de Adquisiciones fueron planeados los siguientes contratos resultantes de procesos de selección: 4 de Acuerdo Marco de Precios, 7 de Licitación Pública, 1 Concurso de Méritos, 2 de Menor Cuantía, 4 de Subasta Inversa y 11 Mínima Cuantía, para un total de 29 contrataciones. _x000a_No obstante lo anterior, se celebraron entre los meses de enero a septiembre de 2019 los siguientes contratos de trascendencia para la Entidad y resultantes de procesos de selección: El contrato 098 de 2019 cuyo objeto es “Prestar los servicios de apoyo para el adelantamiento de los eventos que requiera la secretaría jurídica distrital”, a través del cual, se pretende desarrollar aproximadamente 46 eventos y/o jornadas de orientación jurídica dirigidas a 12.000 servidores públicos y a 3.000 ciudadanos y/o miembros de Entidades Sin Ánimo de Lucro, todo ello, para fortalecer la Gestión Jurídica del Distrito Capital y las competencias de los funcionarios públicos, y con miras a prevenir el daño antijurídico. _x000a_Este contrato fue firmado el 7 de junio de 2019. El contrato 103 de 2019 cuyo objeto es “Prestar servicios para desarrollar las actividades contempladas en el programa de bienestar social e incentivos y los planes de gestión ambiental y de seguridad y salud en el trabajo de la Secretaría Jurídica Distrital”, a través del cual, se desarrollan tres ejes: El primero, relacionado con talleres y eventos para identificar condiciones de salud y de trabajo que permitan prevenir la ocurrencia de accidentes de trabajo y la aparición de enfermedades profesionales en el marco de la observancia del Sistema de Gestión de Seguridad y Salud en el Trabajo; el segundo, atinente a la adopción e implementación del PIGA y concretamente para adelantar acciones de gestión ambiental que sensibilicen a los funcionario del cuidado de recursos naturales como el agua, aire y tierra; y el tercero, realizar actividades deportivas, culturales, de calidad de vida, incentivos, bonos, vacaciones recreativas en aplicación del Programa de Bienestar Social y el Plan de Incentivos de la Secretaría. Este contrato fue firmado el 17 de junio de 2019. El contrato 118 de 2019 cuyo objeto es “Contratar la adquisición e instalación del mobiliario requerido por la Secretaría Jurídica Distrital, así como las reparaciones locativas que se requieran para tal fin”, a través del cual, se pretende reorganizar espacios para mejorar áreas de trabajo de los servidores públicos de la Secretaría, así como su movilidad, garantizar lugares adecuados de reuniones, capacitaciones y atención de grupos de usuarios y dotar de un mobiliario adecuado de archivo y según los lineamientos técnicos respectivos. Con esta contratación se busca mitigar riesgos laborales y preservar la salud y el bienestar físico, mental y social de las personas, así propiciar condiciones de trabajo que fomenten la eficacia y productividad de la Entidad. Este contrato fue firmado el 27 de septiembre de 2019. Finalmente, cabe resaltar, otros contratos para la provisión de servicios y bienes que requiere habitualmente la Entidad como el servicio de fotocopiado, servicio de telefonía móvil celular y las dotaciones del personal, necesarios en su gestión normal. Estos contratos son los siguientes N° 102 del 17 de junio de 2019, N° 96 del 4 de junio de 2019 y N° 95 del 4 de junio de 2019, respectivamente._x000a__x000a_De acuerdo con los procesos de contratación registrados y publicados en el SECOP I y SECOP II, y correspondientes al trimestre de julio a septiembre de 2019, los contratos adjudicados por modalidades de selección son los siguientes:_x000a__x000a_Modalidad de Selección Contratos Adjudicados_x000a_Licitación Pública 2_x000a_Selección Abreviada Subasta Inversa. 2_x000a_Contratación Directa 1_x000a_Contratación mínima cuantía 1_x000a_TOTAL 6_x000a__x000a_Respecto del valor del indicador se encuentran definidas 134 lineas en el PAA, de las cuales a la fecha se han ejecutado un total de 108 lineas, dandonos como resultado un 80 %&quot;_x000a_Impacto: De acuerdo con lo anterior, la contratación celebrada entre el 1 de julio y hasta el 30 de septiembre de 2019, tiene un impacto positivo en la comunidad de servidores públicos de la Entidad como en los ciudadanos de Bogotá._x000a_Beneficiarios: Servidores de la Secretaría Jurídica Distrital_x000a_"/>
    <s v="&quot;De acuerdo con los procesos de contratación registrados y publicados en el SECOP I y SECOP II, y correspondientes al trimestre de julio a septiembre de 2019, los contratos adjudicados por modalidades de selección son los siguientes:_x000a_Modalidad de Selección Contratos Adjudicados (Ver documento adjunto en las evidencias del proceso de gestión contractual)_x000a__x000a_Licitación Pública 1_x000a_Selección Abreviada Subasta Inversa. 0_x000a_Contratación Directa 5_x000a_Contratación mínima cuantía 2_x000a_TOTAL 8&quot;_x000a_&quot;En la cifra anterior se encuentra el contrato No. 121 de 2019, suscrito con la empresa SKAPHE TECNOLOGIA S.A.S, cuya justificación consiste en satisfacer la necesidad de organización de archivos de gestión de la Secretaría Jurídica Distrital, brindado con esta contratación continuidad a las actividades de clasificación, ordenación y descripción de 400 metros lineales de documentos de archivo. Este contrato fue firmado el 11 de octubre de 2019._x000a_De acuerdo con lo anterior, la contratación celebrada entre el 1 de octubre y hasta el 30 de diciembre de 2019, tiene un impacto positivo en la comunidad de servidores públicos de la Entidad como para la atención de los ciudadanos de Bogotá.&quot;_x000a_"/>
    <s v="3-2019-2689"/>
    <m/>
    <m/>
    <m/>
    <m/>
    <m/>
    <m/>
    <m/>
    <m/>
  </r>
  <r>
    <s v="DIRECCIÓN DE GESTIÓN CORPORATIVA"/>
    <m/>
    <s v="ESTRATÉGICO"/>
    <s v="ACCIÓN"/>
    <x v="13"/>
    <m/>
    <x v="1"/>
    <x v="4"/>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x v="8"/>
    <n v="0.2"/>
    <s v="ND"/>
    <s v="ND"/>
    <n v="0.27"/>
    <x v="6"/>
    <m/>
    <n v="0.11"/>
    <n v="0.14000000000000001"/>
    <n v="0.15"/>
    <n v="0.13"/>
    <n v="0.11"/>
    <n v="0.14000000000000001"/>
    <n v="0.15"/>
    <n v="0.13"/>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s v="Durante el periodo se realizaron capacitaciones equivalentes al 100 % de lo programado 17 capacitaciones programadas y 17 realizadas con una participación del 69% con 153 participantes._x000a_Frente al contrato 130 con el AGN se realizó término la intervención de 200 ml y de los archivos de gestión de la entidad, se adelanta la centralización de los archivos de las mismas series intervenidas._x000a_Se adelantó el proceso de arrendamiento, adquisición de insumos y equipos de monitoreo, y las fichas técnicas para la intervención del segundo semestre; así mismo la contratación del conservador de bienes muebles._x000a__x000a_Impacto_x000a_Se considera un impacto alto dado que la entidad está iniciando un periodo de sensibilización frente a la gestión documental de la SJD y un cambio de la cultura y percepción frente al ciclo de vital del documento._x000a_ A la fecha se han adelantado  6 de los nueve instrumentos archivísticos  y se tiene en elaboración dos instrumentos adicionales._x000a_·         Se tiene identificación del espacio para la centralización del archivo y se están adelantando los trámites administrativos para dicho contrato._x000a_·         Se han adelantado reuniones con el área de TIC y el administrador de SIGA para evaluar la herramienta frente a los requerimientos de la gestión documental._x000a_·         Se elaboraron los documentos que soportan los procedimientos básicos para la gestión documental, los cuales deben ser publicados en Smart._x000a_·         Se adelantaron los procesos de contratación y vistos buenos por parte del archivo de Bogotá, para la adquisición de cajas, carpetas  y ganchos;  datalogers y Desumificadores._x000a_·         Se  ha venido realizando sensibilizaciones  para fortalecer la cultura archivística de la entidad._x000a_"/>
    <s v="&quot;* Durante el tercer trimestre se presentaron los siguientes resultados:_x000a__x000a_1. Realización del segundo ciclo de capacitaciones sobre aplicación de TRD, conservación documental y normatividad archivística._x000a__x000a_2. Implementación de TRD como producto del contrato 130 de 2018 para organización de archivos de gestión._x000a__x000a_3. Adquisición de equipos de monitoreo y control de condiciones ambientales. _x000a__x000a_4. Seguimiento a las metas establecidas en el PINAR y el PGD a través del Comité Interno de Archivo._x000a__x000a_* Durante el tercer trimestre se alcanzaron los siguientes logros:_x000a__x000a_1. Se realizaron 14 capacitaciones con la participación de 146 servidores, funcionarios y contratistas de la entidad._x000a__x000a_2. Organización de 304 metros lineales de archivos de gestión. Terminación del contrato 130 de 2018 el 31 de julio de 2019 y la cifra corresponde a la totalidad de la ejecución durante el año._x000a__x000a_3. Adquisición de 3 deshumidificadores y 5 dataloggers, los cuales se están instalando en las zonas de almacenamiento de archivos._x000a__x000a_4. Cumplimiento de un aproximado del 70% de las metas del PINAR y PGD.&quot;_x000a_Impactos: &quot;Los impactos para el tercer trimestre corresponden a:_x000a__x000a_1. Fortalecimiento de la cultura archivística y socialización de las políticas y lineamientos de gestión documental a los funcionarios, servidores y contratistas de la SJD. Concientización  frente a la responsabilidad de los archivos y de la seguridad de la información con relación a los archivos de la Entidad._x000a__x000a_2. Centralización de los archivos de gestión de la SJD en un 70% con relación a la volumetría documental existente. Incremento de la eficiencia en la búsqueda y recuperación de la información. Información disponible de  manera oportuna e integra._x000a__x000a_3. Identificación de las características de humdedad y temperatura de las zonas de almacenamiento de archivo con el fin de establecer estrategias preventivas y correctivas para la conservación de los archivos en atención a la normatividad vigente. Controlar las condiciones ambientales en los espacios asignados para el lamacenamiento de archivo._x000a__x000a_4. Implementación del Modelo Sostenible de Gestión Documental.&quot;_x000a_Beneficiarios: Servidores Secretaria Juridica_x000a__x000a_Resumen: El modelo sostenible de gestión documental de la SJD, durante los 3 trimestres del presente año, se han desarrollado las acciones necesarias para la plantación estratégica de la gestión documental, a través de la elaboración, formulación y actualizaron de instrumentos archivistas, así como la implementan de las primeras etapas de los mismo. dentro de las cuales se pueden mencionar los de mayor impacto como son; TRD, PINAR, PGD, SIC, CCD, FUID, Y PROCEDIMIENTOS, y la actualización de la caracterización del proceso y los procedimientos asociados, así como el PINAR. También se han adelantado las jornadas de capacitaron, sensibilización y nacionalización orientado al cambio de la cultura archivista. Así mismo dentro de la implementación de los instrumentos archivisticos; la aplicación de TRD en 304 metros lineales; la ubicación de un espacio adecuado para el almacenamiento de los archivos de de la entidad; , el inicio de la centralización del archivo de gestión con 1000 ml aproximadamente. Durante este periodo se adelantaron los instrumentos archivisitcos, la intervención de archivos y la centralización de los archivos de Gestión de la Secretaría Jurídica Distrital."/>
    <s v="Se realizaron las siguientes acciones:_x000a_1. Realización de la sensibilizacion sobre delitos documentales, taller de  aplicación de TRD y centralizacion de archivos de gestion . _x000a_2. Liquidacion contrato 130 de 2018 y anulacion de saldo de la reserva._x000a_3. Monitoreo y control de condiciones ambientales en la sede restrepo y el archivo de la direccin distrital de asuntos discipliarios.  _x000a_4. Seguimiento a las metas establecidas en el PINAR y el PGD a través del Comité Interno de Archivo._x000a__x000a_logros:_x000a_1. Registro Único de Series Documentales RUSD ante el AGN._x000a_2. Aprobacion de instrumentos archivisitcos Banco Terminologico BT, Tabla de Control de Acceso TCA, Modelo de Requisitos del Documento Electronico  MOREQ_x000a_3. Cumplimiento de un  del 98  % de las metas del PINAR y PGD._x000a_4. Se reporta el 4 % en el mes de diciembre dicho valor esta asociado a la ejecucion del contrato 121 de 2019.  &quot;_x000a__x000a_Los impactos:_x000a_1. Fortalecimiento  de la cultura archivística y socialización de las políticas y lineamientos de gestión documental a los funcionarios, servidores y contratistas de la SJD. Concientización  frente a la responsabilidad de los archivos y de la seguridad de la información con relación a los archivos de la Entidad._x000a__x000a_2. Centralización de los archivos de gestión de la SJD en un 90% con relación a la volumetría documental existente. Incremento de la eficiencia en la búsqueda y recuperación de la información. Información disponible de  manera oportuna e integra._x000a__x000a_3. Identificación de las características de humedad y temperatura de las zonas de almacenamiento de archivo con el fin de establecer estrategias preventivas y correctivas para la conservación de los archivos en atención a la normatividad vigente. Controlar las condiciones ambientales en los espacios asignados para el almacenamiento de archivo._x000a__x000a_4. Implementación del Modelo Sostenible de Gestión Documental."/>
    <s v="3-2019-2689"/>
    <m/>
    <m/>
    <m/>
    <m/>
    <m/>
    <m/>
    <m/>
    <m/>
  </r>
  <r>
    <s v="DIRECCIÓN DE GESTIÓN CORPORATIVA"/>
    <m/>
    <s v="ESTRATÉGICO"/>
    <s v="ACCIÓN"/>
    <x v="14"/>
    <m/>
    <x v="1"/>
    <x v="8"/>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x v="0"/>
    <s v="CUMPLIDO"/>
    <s v="ND"/>
    <s v="ND"/>
    <n v="1"/>
    <x v="0"/>
    <s v="CUMPLIDO"/>
    <n v="0"/>
    <n v="0.4"/>
    <n v="0.4"/>
    <n v="0.2"/>
    <n v="0"/>
    <n v="0.1"/>
    <n v="0.4"/>
    <n v="0.5"/>
    <s v="No obstante que la medición se reporta los avances a partir del segundo trimestre, en el primer trimestre se efectuó revisión a las especificaciones técnicas para la conratación"/>
    <m/>
    <s v="&quot;Se procedió al ajuste de los estudios previos, el anexo técnico, los planos de la distribución del mobiliario y el estudio de mercado, para la adquisición del mobiliario de la Secretaría Jurídica Distrital. Ya que se pretende adquirir dicho mobiliario, fue necesario coordinar el proceso de remodelación de espacios en la manzana Liévano, los cuales son adelantados por la Secretaria General, dicha remodelación consta de; cambio de pisos, limpieza de cielorrasos, pintura e instalación de redes contraincendios entre otros, lo anterior nos permite mitigaría reprocesos durante el montaje del nuevo mobiliario en las instalaciones de la Secretaría Jurídica Distrital. (Ver Licitación 003 de 2019 en la plataforma SECOP II) _x000a__x000a_De otra parte, para el tercer trimestre de la presente vigencia se llevaron a cabo las contrataciones requeridas para iniciar el proceso de contratación de la Ingeniera para apoyar la adquisición del mobiliario, así como el arrendamiento del 2do Piso del Edificio Restrepo situado en la carrera 8 No.12-21 Bogotá, el arrendamiento antes mencionado era necesario para la centralización del Archivo de gestión de la Secretaría Jurídica Distrital._x000a_Impactos: &quot;Adquisición de mobiliario, que permiten optimizar los factores ergonomicos de los servidores de la Secretaía Jurídica Distrital._x000a__x000a_Se centralizo el archivo de gestión de la Secretaría Jurídica Distrital, ello en cumplimiento de la implementación del modelo sostenible de gestión documental.&quot;_x000a_Beneficiarios: Servidores Secretaria Juridica_x000a_"/>
    <s v="&quot;Como resultado de la Licitación 003 de 2019 se contrato la firma MTA Múltiples Tecnologías Aplicadas SAS y se firmó acta de inicio el 4 de octubre. Por lo anterior se ha realizado acorde con los anexos técnicos, el pliego de condiciones y el contrato las siguientes actividades:_x000a__x000a_Piso 2 de la sede Restrepo: Se instalaron 400 estantes para archivo, 30 mesas para el proceso de organización - consulta, 40 sillas con las características de ergonomía requeridas y Lockers para que los funcionarios no ingresen objetos personales._x000a__x000a_Manzana Lievano: Se instalo el mobiliario para las 11 oficinas de los Directivos de la Entidad, se cambiaron todas las sillas de todos los servidores de la Secretaría Juridica Distrital por sillas completamente ergonomicas que permiten mejorar las  condiciones de trabajo y mejorar la eficiencia. De igual forma se instalaron 13 puestos adicionales que permitirán suplir las necesidades de puestos de trabajo y de igual forma se habilitaron salas de reunión 2 de 8 puestos, 1 de 10 puestos, 4 de 4 puestos que gracias a unos paneles se puede adaptar  una sala de reuniones para 20  personas en mesas modulares o una sala de capacitación con capacidad para 36 personas logrando solucionar uno de los principales temas, que le permitirán ahorrar tiempos de desplazamiento y costos de alquiler de salones.&quot;_x000a_Las instalaciones de la Secretaría Jurídica Distrital fueron mejoradas con el unico fin de optimizar las condiciones de trabajo de los servidores, por ende dicha mejora optimiza la gestión desarrollada por los mismos._x000a_Beneficiarios: Servidores de la Secretaría Jurídica y Ciudadanía_x000a_"/>
    <s v="3-2019-2689"/>
    <m/>
    <m/>
    <m/>
    <m/>
    <m/>
    <m/>
    <m/>
    <m/>
  </r>
  <r>
    <s v="DIRECCIÓN DISTRITAL DE ASUNTOS DISCIPLINARIOS"/>
    <s v="DIS-GD01"/>
    <s v="ESTRATÉGICO"/>
    <s v="ACCIÓN"/>
    <x v="15"/>
    <s v="Controlar el número de directrices formuladas por la DDAD"/>
    <x v="2"/>
    <x v="9"/>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x v="9"/>
    <n v="0"/>
    <n v="0"/>
    <n v="2"/>
    <n v="2"/>
    <x v="7"/>
    <m/>
    <n v="0"/>
    <n v="2"/>
    <n v="2"/>
    <n v="0"/>
    <n v="0"/>
    <n v="2"/>
    <n v="2"/>
    <n v="0"/>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s v="se procedió a remitir por medio de correo electrónico a las 15 cabezas del sector, los dos (2) proyectos de directiva para revisión y observaciones de los mismos.  De igual manera, se convocó a segunda sesión del Comité Distrital de Asuntos Disciplinarios del año 2019, para la presentación de las mismas. Los dos proyectos de directiva presentados fueron los siguientes:_x000a__x000a_Preparación para entrada en vigencia de la Ley 1952 de 2019, Código General Disciplinario._x000a_Tratamiento de quejas anónimas._x000a_Posterior a la aprobación en el Comité Distrital de Asuntos Disciplinarios, se remitirá en el mes de julio a la Dirección Distrital de Doctrina de Asuntos Normativos de la Secretaría Jurídica Distrital para revisión y envió para la firma del Alcalde Mayor de Bogotá._x000a_"/>
    <s v="Para el tercer trimestre  de manera satisfactoria se cumplió con la meta, toda vez que, la sesión del Comite Distrital de Asuntos Disciplinarios para la presentación de los dos proyectos de directivas a las 15 cabezas de sector para la votación de la misma, se programo para el mes de noviembre de la presente anualidad._x000a_los dos proyectos de directivas se presentaron para Control de Legalidad a la Dirección Distrital de Doctrina y Asuntos Normativos y la Subsecretaria Jurídica las cuales han realizado observaciones y ajustes frente a los dos proyectos y se han realizado conforme a las solicitudes y presentando nuevamente para finalizar el trámite de legalidad._x000a_Los dos proyectos de directiva presentados fueron los siguientes:_x000a_1. Lineamiento frente a las solicitudes de prescripción en virtud a los principios de favorabilidad y y progresividad._x000a_2. De las Faltas disciplinarias consistentes en la violación del regimen de inhabilidades e incompatibilidades y conflicto de intereses._x000a__x000a_Al culminar esta trámite se remitirá al correo de las 15 cabezas de sector para revisión y ajustes se hay lugar.  Linamiento y directrices a las Oficinas de Control Interno Disciplinario o quien haga sus veces en temas de relevancia jurídica disciplinaria. Los beneficiarios están descritos como Las oficinas de Control Interno Disciplinario o quien haga sus veces. Operadores, sustanciadores disciplinarios, servidores públicos y la entidad que cumpla con las directivas, para un mejor funcionamiento."/>
    <s v="&quot;Se formularon los 4 lineamientos y/o directrices a las Oficinas de Control Interno Disciplinario o quien haga sus veces en temas de relevancia jurídica disciplinaria a saber:_x000a_1. Preparación para entrada en vigencia de la Ley 1952 de 2019, Código General Disciplinario._x000a_2. Tratamiento de quejas anónimas._x000a_3. Lineamiento frente a las solicitudes de prescripción en virtud a los principios de favorabilidad y progresividad._x000a_4. De las Faltas disciplinarias consistentes en la violación del régimen de inhabilidades e incompatibilidades y conflicto de intereses&quot;_x000a_La expedición de las 4 directivas en materia disciplinaria permiten a los operadores disciplinarios y sustanciadores, tener un derrotero que les permita comprender, analizar y responder de manera objetiva y contundente en el ámbito disciplinario las necesidades y problemáticas propias de la función._x000a_&quot;Las oficinas de Control Interno Disciplinario o quien haga sus veces._x000a__x000a_Operadores, sustanciadores disciplinarios, servidores públicos y la entidad que cumpla con las directivas, permitiéndole así un mejor funcionamiento._x000a_&quot;_x000a_"/>
    <s v="3-2019-2676"/>
    <m/>
    <m/>
    <m/>
    <s v="CREACIÓN"/>
    <s v="VERSIÓN  1"/>
    <s v="ND"/>
    <s v="ND"/>
    <m/>
  </r>
  <r>
    <s v="DIRECCIÓN DISTRITAL DE ASUNTOS DISCIPLINARIOS"/>
    <s v="DIS-GD02"/>
    <s v="ESTRATÉGICO"/>
    <s v="ACCIÓN"/>
    <x v="16"/>
    <s v="Registrar el numero de servidores públicos orientados en temas disciplinarios"/>
    <x v="0"/>
    <x v="9"/>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x v="10"/>
    <n v="1471"/>
    <n v="0"/>
    <n v="2426"/>
    <n v="5990"/>
    <x v="8"/>
    <m/>
    <n v="527"/>
    <n v="1057"/>
    <n v="1000"/>
    <n v="1000"/>
    <n v="527"/>
    <n v="1669"/>
    <n v="1021"/>
    <n v="470"/>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s v="Para el segundo trimestre de 2019 se presentó un avance del 30% el cual se cumplió de manera satisfactoria, lo que conlleva a realizar la orientación a 1669 servidores públicos, por el cual se ajusta lo programado para el primer trimestre, (programado 584 ejecutado 527), orientando en el segundo trimestre las siguientes entidades:  Secretaría Jurídica Distrital, IDU, UAESP, Secretaría de Salud, Secretaría de Seguridad, Justicia y Convivencia, Secretaría de Gobierno, Unidad de Mantenimiento Vial, Catastro, IDPC Y FONCEP, Subred Norte e IPES, brindando la orientación en los temas relacionados a la responsabilidad disciplinaria._x000a_Se tenía programado en el segundo trimestre un  total de 1000 funcionarios orientados, el cual se sobrepasa la meta logrando orientar a 1612 servidores públicos, lo que equivale a un porcentaje trimestral del 37%, este incremento se obtuvo, porque las entidades se encontraban a la expectativa de las modificaciones sustanciales del Código General Disciplinario. _x000a__x000a_Su finalidad es que los servidores públicos del Distrito mejoren el conocimiento que poseen en responsabilidad disciplinaria a fin de prevenir el acontecimiento de faltas de esta índole._x000a_Con esta avance de meta, logramos el mejoramiento en el conocimiento de la  responsabilidad disciplinaria de los servidores públicos del Distrito Capital para la mitigación de las conductas disciplinarias, beneficiando así a los Servidores Públicos para un mejor y mayor desempeño en sus funciones y al funcionamiento de las mismas entidades Distritales. _x000a__x000a_Los ciudadanos igualmente resultan impactados puesto que al tener servidores que eviten incurrir en conductas disciplinables de las que ya tuvieron conocimiento, obtendrán un mejor servicio público y una mejor Administración, a las Oficinas de Control Interno disciplinario, pues se pretende que se disminuyan las conductas disciplinables, al ser prevenidas oportunamente y finalmente, cada una de las entidades donde se ha brindado orientación, pues con un servicio público eficiente y sin conductas que afecten su desempeño y funcionamiento, desarrollarán mejor su misión._x000a_"/>
    <s v="Para el tercer trimestre  se ejecuto el 35% de manera satisfactoria, toda vez que, se realizo la orientación a 1021 servidores públicos, por el cual se ajusta el porcentaje programado para el mes de septiembre ( 20%), orientando en el tercer trimestre las siguientes entidades: Secretaria Distrital del Hábitat, Empresa Metro de Bogotá S.A., Secretaria Distrital de Salud, Secretaria Distrital de Gobierno, UAE cuerpo de bomberos de Bogotá, UAE de Catastro Distrital, Secretaria Distrital de Ambiente, Sub red integrada de servidos de salus sub red norte, Secretaria Distrital de la Mujer, Secretaria de Integración Social, IDPYBA, Empresa de Renovación Urbano ERU, Instituto de Desarrollo Urbano IDU, Secretaria Distrital de Movilidad, Sector Hacienda. &quot;Se logro el mejoramiento en el conocimiento de la responsabilidad disciplinaria de los Servidores públicos del Distrito Capital para la mitigación de las conductas disciplinarias,mejorando el desempeño de los servidores públicos en la ejecución de sus funciones y al funcionamiento de las mismas entidades del Distrito._x000a_Así mismo, se impacta a los ciudanos puesto que al tener servidores que eviten incurrir en conductas disciplinables obtendranun mejor servicio y una mejor administración._x000a_De igual manera se impacta a las OCID porque se pretende que se disminuyan las conductas disciplinables, al ser prevenidad oportunamente y tambien a la entidad el cual se dicta las orientaciones pues mejora el servicio de una manera eficaz y eficiente, desarrollando de manera satisfactoria la misión de la entidad.&quot;_x000a_&quot;Las oficinas de Control Interno Disciplinario o quien haga sus veces._x000a__x000a_Operadores, sustanciadores disciplinarios, servidores públicos y la entidad  para un mejor funciomiento.&quot;_x000a_"/>
    <s v="&quot;En el cuarto trimestre se tenía programado un avance del 25% en las actividades, el cual se cumplió de manera satisfactoria. asu vez la magnitud de la meta fue superada al orientar 103 servidores adiciobnales a los programados , cuyo porcentaje de cumplimiento equivale al 103%. Para el cuarto trimestre se orientaron a 470 servidores públicos del Distrito Capital._x000a_Para los efectos se realizaron orientaciones en las siguientes entidades: Secretaria de Educación Distrital, UAESP, Secretaría Jurídica Distrital, Secretaria Distrital de Gobierno, Canal Capital, Secretaría de Desarrollo Económico, Secretaría de Planeación Distrital._x000a_&quot; Se contribuyó en el entendimiento de la responsabilidad disciplinaria, en todos los niveles de servidores públicos del Distrito Capital, con el fin contribuir en la mitigación de las conductas disciplinarias, mejorando el desempeño de los servidores públicos en la ejecución de sus funciones y de las mismas entidades y organismos del Distrito._x000a_Así mismo, esta actividad impacta en los ciudadanos puesto que al tener servidores que eviten incurrir en faltas disciplinarias, obtendrán un mejor servicio derivada de una correcta función pública._x000a_De igual manera se impacta a las OCID y a las entidades y organismos del Distrito, porque se procura con esta actividad, disminuir las conductas disciplinariamente reprochables al ser atacadas desde la prevención oportuna. Asimismo, al enfocar las orientaciones en misionalidades, se impacta el servicio prestado en estas._x000a_&quot;_x000a_Como beneficiarios, se identificaron &quot;Las oficinas de Control Interno Disciplinario o quien haga sus veces._x000a__x000a_Operadores, sustanciadores disciplinarios, servidores públicos y la entidad  para un mejor funcionamiento."/>
    <s v="3-2019-2676"/>
    <m/>
    <m/>
    <m/>
    <s v="CREACIÓN"/>
    <s v="VERSIÓN  1"/>
    <s v="ND"/>
    <s v="ND"/>
    <m/>
  </r>
  <r>
    <s v="DIRECCIÓN DISTRITAL DE ASUNTOS DISCIPLINARIOS"/>
    <s v="DIS-GD03"/>
    <s v="ESTRATÉGICO"/>
    <s v="ACCIÓN"/>
    <x v="17"/>
    <m/>
    <x v="0"/>
    <x v="9"/>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x v="0"/>
    <n v="0"/>
    <n v="1"/>
    <n v="1"/>
    <n v="2"/>
    <x v="0"/>
    <m/>
    <n v="0.05"/>
    <n v="0.35"/>
    <n v="0.35"/>
    <n v="0.25"/>
    <n v="0.05"/>
    <n v="0.35"/>
    <n v="0.35"/>
    <n v="0.25"/>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s v="Para el Segundo trimestre de 2019 se tiene programado un avance del 35% el cual se cumplió de manera satisfactoria, lo que conlleva a realizar en la vigencia del año 2019, las Jornadas de Actualización en el Código General Disciplinario, en el transcurso del segundo trimestre se realizaron 6 capacitaciones, las cuales se desarrollaron de la siguiente manera:_x000a__x000a_10/30 de abril y 20 de mayo: Procedimiento Disciplinario Unificado_x000a_21 de mayo y 11 de junio: Principio y Normas Rectores de la Ley Disciplinaria._x000a_27 de junio: Principio de legalidad en la Acción Disciplinaria._x000a__x000a_Se pretende posicionar a la DDAD y a la secretaría Jurídica Distrital, como un referente académico en materia disciplinaria a nivel Distrital. Es necesario que la entidad sea entendida como un referente disciplinario para las demás entidades del Distrito._x000a_Un segundo sector impactado, corresponde a los servidores públicos que apoyan las tareas disciplinarias a nivel Distrital, así como los Operadores disciplinarios, pues tendrán capacitaciones en temas de relevancia jurídica disciplinaria. _x000a_Con el cumplimiento de la meta se logra beneficiar a los Operadores y sustanciadores Disciplinarios del Distrito Capital a mantenerse actualizados  y ampliar el conocimiento en materia disciplinaria, así mismo, se beneficia a la entidad, toda vez que, los funcionarios adscritos a estas oficinas van a desarrollar con eficacia y eficiencia su labor desempeñada._x000a_"/>
    <s v="En el tercer trimestre se tiene programado un avance del 35%, el cual se cumplió de manera satisfactoria._x000a__x000a_en este trimestre se realizó 6 capacitaciones correspondientes a los siguientes temas:_x000a__x000a_Ilicitud sustancial y culpabilidad en el Código General Disciplinario ( 19 de julio y 26 de julio)_x000a_Faltas y Sanciones Disciplinarias ( 09 de agosto)_x000a_El proceso disciplinario ordinario y los principales errores que se cometen en las OCID ( 26 de agosto)_x000a_Régimen Probatorio ( 12 de septiembre)_x000a_Régimen de los Particulares ( 26 de septiembre)_x000a_ El impacto se evidencia a través de el posicionamiento a la DDAD y a la Secretaría Jurídica Distrital, como un referente académico en materia disciplinaria a nivel Distrital._x000a__x000a_Un segundo sector impacto corresponde a los servidores públicos que apoyan las tareas disciplinarias a nivel distrital, así como los Operadores Disciplinarios, que se actualizan y capacitan en temas de relevancia jurídica disciplinaria.  Con el cumplimiento de la meta se logra beneficar a los Operadores y sustanciadores Disciplinarios del Distrito Capital a mantenerse actualizados y ampliar el conocimiento en materia disciplinaria."/>
    <s v="&quot;El 24 de octubre se realizó la III Jornada de actualización en derecho disciplinario, jornada dirigida a más de 300 operadores y sustanciadores del distrito capital abordando temas de interés con la finalización de un panel acompañado por grandes exponentes del derecho disciplinario como: David Alonso Roa Salguero, Héctor Enrique Ferrer Leal, Carlos Arturo Ramírez, Ernesto Espinoza, John Harvey Pinzón, Orlando Lancheros, José Omar Ortiz, entre otros._x000a_Es así como la Dirección Distrital de Asuntos Disciplinarios culminó exitosamente la ejecución de la meta._x000a_En total se realizaron 12 talleres teórico prácticos en materia disciplinaria y 1 jornada de actualización en derecho disciplinario._x000a_&quot;_x000a_&quot;Posicionar a la DDAD y a la Secretaría Jurídica Distrital, como un referente académico en materia disciplinaria a nivel Distrital. Posicionar a la DDAD y a la Secretaría Jurídica Distrital, como un referente académico en materia disciplinaria a nivel Distrital._x000a_Se reporta como impacto adicional, el apoyo prestado a través de la capacitación a todos los servidores públicos que en la entidades y organismos del Distrito desempeñan un rol en materia disciplinaria, siendo estos los Operadores Disciplinarios o aquellos que tienen a su cargo la función disciplinaria y a los profesionales de apoyo (sustanciadores) a cargo de las tareas disciplinarias, cuya capacitación en temas de relevancia jurídica disciplinaria, redunda en el mejoramiento de sus actividades diarias propias de su funciones. &quot;_x000a_Con el cumplimiento de la meta se logra beneficiar a los Operadores y sustanciadores Disciplinarios del Distrito Capital, manteniéndose actualizados y con la posibilidad de intercambiar experiencias con demás servidores públicos distritales que se desempeñan en el ámbito disciplinario._x000a_"/>
    <s v="3-2019-2676"/>
    <m/>
    <m/>
    <m/>
    <s v="CREACIÓN"/>
    <s v="VERSIÓN  1"/>
    <s v="ND"/>
    <s v="ND"/>
    <m/>
  </r>
  <r>
    <s v="DIRECCIÓN DISTRITAL DE ASUNTOS DISCIPLINARIOS"/>
    <m/>
    <s v="OPERATIVO"/>
    <s v="GESTIÓN"/>
    <x v="18"/>
    <s v="CUMPLIDA"/>
    <x v="1"/>
    <x v="9"/>
    <s v="DIRECCIÓN DISTRITAL DE ASUNTOS DISCIPLINARIOS"/>
    <s v="PLAN DE GESTIÓN"/>
    <m/>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x v="11"/>
    <m/>
    <s v="ND"/>
    <n v="0.6"/>
    <n v="0.4"/>
    <x v="9"/>
    <s v="CUMPLIDO"/>
    <s v="CUMPLIDO"/>
    <s v="CUMPLIDO"/>
    <s v="CUMPLIDO"/>
    <s v="CUMPLIDO"/>
    <s v="CUMPLIDO"/>
    <s v="CUMPLIDO"/>
    <s v="CUMPLIDO"/>
    <s v="CUMPLIDO"/>
    <s v="CUMPLIDO"/>
    <s v="CUMPLIDO"/>
    <s v="CUMPLIDO"/>
    <s v="CUMPLIDO"/>
    <m/>
    <m/>
    <m/>
    <m/>
    <m/>
    <m/>
    <m/>
    <m/>
    <n v="2"/>
  </r>
  <r>
    <s v="DIRECCIÓN DISTRITAL DE ASUNTOS DISCIPLINARIOS"/>
    <s v="DIS-GD05"/>
    <s v="OPERATIVO"/>
    <s v="GESTIÓN"/>
    <x v="19"/>
    <s v="Monitorear la totalidad de quejas disciplinarias radicadas y tramitadas, a cargo dela DDAD"/>
    <x v="1"/>
    <x v="10"/>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x v="0"/>
    <n v="1"/>
    <s v="ND"/>
    <s v="ND"/>
    <s v="ND"/>
    <x v="0"/>
    <m/>
    <n v="1"/>
    <n v="1"/>
    <n v="1"/>
    <n v="1"/>
    <n v="1"/>
    <n v="1"/>
    <n v="1"/>
    <n v="1"/>
    <s v="Se recibieron ,radicadron, numeraron y repartieron 47 quejas que llegaron a la Dirección, las cuales se evaluaron y se proyectaron los autos respectivos"/>
    <s v="Para el Segundo trimestre de 2019 se tiene un  avance del 25% el cual se cumplió de manera satisfactoria. Se recibieron, radicaron, enumeraron y repartieron  42  quejas que llegaron a la DDAD, las cuales se evaluaron y se proyectaron los autos respectivos._x000a_Impacto: Uno de los principales logros de la ciudadanía conquistados con el Estado de Derecho es la participación en la vida administrativa y el control y vigilancia sobre sus servidores._x000a_La cuestión de la transparencia administrativa y del derecho de los ciudadanos a participar en la actividad administrativa significa un instrumento para una exigencia del buen orden administrativo, como un criterio objetivo que deriva de los mandatos de buena administración, de buen funcionamiento, de objetividad clara que sobrepase la discrecionalidad de los funcionarios._x000a_Así las cosas, la ley 734 de 2002, ha permitido que los ciudadanos interpongan quejas, sobre las conductas que consideran disciplinables a fin de que sean investigadas y atacadas por parte de la propia Administración._x000a_Los ciudadanos quejosos esperan que con sus denuncias se active el aparato disciplinario._x000a_Por lo anterior, al dar trámite y estudio a las quejas presentadas, se asegura que la administración conozca las conductas que podrán generar reproche disciplinario y, si es necesario, se investiguen._x000a_Población: La ciudadanía resulta beneficiada dado que existe la certeza de que la DDAD estudiará las quejas que presente._x000a_En segundo lugar, la Secretaría Jurídica, está cumpliendo sus funciones disciplinarias, dando respuesta a los ciudadanos y mejorando su actividad interna._x000a_Resultado: Se garantiza el cumplimiento de la función disciplinaria al tenor de lo dispuesto en la Ley 734 de 2002 (norma especial disciplinaria)_x000a_"/>
    <s v="Para el Tercer trimestre de 2019, se tiene un avance que se cumplió de manera satisfactoria. Se recibieron, radicaron, numeraron y repartieron 28 quejas que se allegaron a la DDAD, las cuales fueron evaluadas a fin de adoptar la decisión que en derecho corresponda. Para el efecto se evaluaron y se proyectaron los autos respectivos. _x000a_&quot;Uno de los principales logros de la ciudadanía conquistados con el Estado de Derecho, es la participación en la vida administrativa y el control y vigilancia sobre sus servidores._x000a_La transparencia administrativa y el derecho de los ciudadanos a participar en la actividad administrativa, se materializa como uno de los instrumentos que permiten exigir un buen orden administrativo, como un criterio objetivo que deriva de los mandatos de buena administración, de buen funcionamiento, de objetividad clara que sobrepase la discrecionalidad de los funcionarios._x000a_Así las cosas, la ley 734 de 2002, ha permitido que los ciudadanos interpongan quejas, sobre las conductas que consideran disciplinables a fin de que sean investigadas y atacadas por parte de la propia Administración._x000a_Los ciudadanos quejosos esperan que sus denuncias activen el aparato disciplinario y se indague sobre los hechos que los mismos reportan como presuntas conductas disciplinables._x000a_Por lo anterior, al dar trámite y estudio a las quejas presentadas, se asegura que la administración conozca de las presuntas conductas que generan reproche disciplinario y, si las mismas revisten de la entidada necesaria para desplegar la acciópn disciplinaria.&quot;_x000a_La ciudadanía resulta beneficiada dado que existe la certeza de que la DDAD estudiará las quejas que presente._x000a_"/>
    <s v="&quot;Para el cuarto trimestre de 2019, se tiene un avance del 25% el cual se cumplió de manera satisfactoria. Se recibieron, radicaron, numeraron y se asignaron por reparto las 18 quejas que se allegaron a la DDAD, las cuales fueron evaluadas a fin de adoptar la decisión que en derecho corresponda. Para el efecto se proyectaron los autos respectivos. _x000a_Se garantiza el cumplimiento de la función disciplinaria al tenor de lo dispuesto en la Ley 734 de 2002 y las que le sean concordantes. (norma especial disciplinaria)_x000a_Uno de los principales logros de la ciudadanía conquistados con el Estado Social de Derecho, es la participación en la vida administrativa y el control y vigilancia sobre sus servidores. El derecho de los ciudadanos a participar en la actividad administrativa, se materializa como uno de los instrumentos que permiten exigir un buen orden administrativo, como un criterio objetivo que deriva de los mandatos de buena administración, de buen funcionamiento, de objetividad clara que sobrepase la discrecionalidad de los funcionarios._x000a_La ciudadanía resulta beneficiada, dado que existe la certeza de que la DDAD estudiará y tramitará las quejas que se presenten, dentro de los parámetros establecidos por la ley disciplinaria y demás que le sean concordantes, y en el marco de la competencia determinada por los artículos 75 y 67 de Lay 734 de 2002._x000a_"/>
    <s v="3-2019-2676"/>
    <m/>
    <m/>
    <m/>
    <m/>
    <m/>
    <m/>
    <m/>
    <m/>
  </r>
  <r>
    <s v="DIRECCIÓN DISTRITAL DE ASUNTOS DISCIPLINARIOS"/>
    <m/>
    <m/>
    <s v="GESTIÓN"/>
    <x v="20"/>
    <m/>
    <x v="1"/>
    <x v="10"/>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x v="0"/>
    <n v="1"/>
    <m/>
    <m/>
    <n v="1"/>
    <x v="1"/>
    <s v="FINALIZADO"/>
    <s v="FINALIZADO"/>
    <s v="FINALIZADO"/>
    <s v="FINALIZADO"/>
    <s v="FINALIZADO"/>
    <s v="FINALIZADO"/>
    <s v="FINALIZADO"/>
    <s v="FINALIZADO"/>
    <s v="FINALIZADO"/>
    <s v="FINALIZADO"/>
    <s v="FINALIZADO"/>
    <s v="Se garantiza el cumplimiento de la función disiciplinaria al tenor de lo dispuesto en la Ley 734 de 2002 y las que le sean concordantes. (norma especial disciplinaria)"/>
    <s v="FINALIZADO"/>
    <m/>
    <m/>
    <m/>
    <m/>
    <m/>
    <m/>
    <m/>
    <m/>
    <n v="1"/>
  </r>
  <r>
    <s v="DIRECCIÓN DISTRITAL DE ASUNTOS DISCIPLINARIOS"/>
    <m/>
    <m/>
    <s v="GESTIÓN"/>
    <x v="21"/>
    <m/>
    <x v="1"/>
    <x v="9"/>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O"/>
    <x v="11"/>
    <m/>
    <s v="ND"/>
    <n v="0.39999999999999997"/>
    <n v="0.6"/>
    <x v="9"/>
    <s v="CUMPLIDO"/>
    <s v="CUMPLIDO"/>
    <s v="CUMPLIDO"/>
    <s v="CUMPLIDO"/>
    <s v="CUMPLIDO"/>
    <s v="CUMPLIDO"/>
    <s v="CUMPLIDO"/>
    <s v="CUMPLIDO"/>
    <s v="CUMPLIDO"/>
    <s v="CUMPLIDO"/>
    <s v="CUMPLIDO"/>
    <s v="CUMPLIDO"/>
    <s v="CUMPLIDO"/>
    <s v="CUMPLIDO"/>
    <s v="CUMPLIDO"/>
    <s v="CUMPLIDO"/>
    <s v="CUMPLIDO"/>
    <s v="FALTA FICHA "/>
    <m/>
    <m/>
    <m/>
    <n v="2"/>
  </r>
  <r>
    <s v="DIRECCIÓN DISTRITAL DE DEFENSA JUDICIAL Y PREVENCIÓN DEL DAÑO ANTIJURÍDICO"/>
    <s v="DDD-GJ01"/>
    <s v="TÁCTICO"/>
    <s v="GESTIÓN"/>
    <x v="22"/>
    <s v="Controlar la cantidad de información registrada en SIPROJ"/>
    <x v="0"/>
    <x v="11"/>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x v="0"/>
    <n v="1"/>
    <s v="ND"/>
    <n v="1"/>
    <n v="1"/>
    <x v="10"/>
    <m/>
    <n v="0.2"/>
    <n v="0.5"/>
    <n v="0.15"/>
    <n v="0.15"/>
    <n v="0.2"/>
    <n v="0.5"/>
    <n v="0.15"/>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s v="Para el segundo trimestre de 2019 se tiene programado un avance del 50% para un total de avance del 70%, el cual se cumplió de manera satisfactoria, lo que conllevo al mejoramiento de la información contenida en el SIPROJ._x000a_Para el logro de esta meta se llevaron a cabo las siguientes actividades:_x000a_Durante el segundo trimestre de 2019 en la Secretaría Jurídica Distrital se notificaron 335 procesos en contra de entidades del sector central, de los cuales 25 procesos fueron asumidos por los abogados de representación judicial de la Secretaría Jurídica Distrital.  Igualmente 81 Conciliaciones fueron notificadas y registradas en SIPROJ por los funcionarios de la Dirección de Defensa Judicial._x000a_Durante el mismo periodo la Secretaría Jurídica fue notificada de 1,172 tutelas de las cuales 43 fueron contestadas directamente por abogado de representación de la Dirección. De igual manera se notificó de fallos y otros documentos que relacionados con tutelas, para un total de 1654 trámites._x000a_Durante el este trimestre se realizaron diagnósticos de información atendiendo la Circular N. 002 de 2019 por medio de la cual,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quien haga sus veces, de control interno, financieras, el gestor del sistema designado, junto con el respectivo grupo de trabajo y los administradores generales del SIPROJ-WEB. Se llevaron a cabo 35 mesas de seguimiento a entidades con la participación de 252 funcionarios._x000a_Se realizaron 11 mesas de trabajo relacionadas con el tema contable y financiero en las cuales participaron 56 funcionarios, para tratar temas de Reporte contable y pago o cumplimiento de sentencia._x000a_Se realizaron 12 sesiones de capacitación a usuarios nuevos con la participación de 62 entidades y 115 funcionarios._x000a_Se realizó 1 jornada de socialización con los Secretarios Técnicos de las entidades, en la cual se contó con la asistencia de 43 entidades distritales y la participación de 49 funcionarios._x000a_En el segundo trimestre de 2019 se crearon 109 usuarios nuevos y se activaron 76 usuarios de diferentes entidades._x000a_Se crearon 81 despachos nuevos atendiendo las solicitudes de las entidades._x000a_Se atendió 1  visita de Órganos de Control. _x000a_Se dio respuesta a todos los requerimientos hechos por las entidades distritales, las cuales se encuentran registradas en el SIGA y a través de correo electrónico. Así como a las proposiciones instauradas por el Concejo de Bogotá. Adicionalmente se realizaron 127 traslados a las diferentes entidades, que fueron notificados en la Secretaría Jurídica Distrita._x000a_Impactos obtenidos con los resultados:_x000a_Se ha logrado mejorar el porcentaje de depuración de la información y un mejor registro de la nueva que se ingresa, lo cual permite entregar en tiempo real información de manera más acertada, para agilizar la toma de decisiones._x000a__x000a_Población beneficiada_x000a_ _x000a_Entidades, órganos y organismos del Distrito Capital._x000a_Todas las evidencias del cumplimiento de la meta se encuentran anexas en el archivo denominado “Meta 2 Seguimiento información SIPROJ”_x000a__x000a__x000a_"/>
    <s v="Para el tercer trimestre de 2019 se tiene programado un avance del 15% para un total de cumplimiento del 85%, el cual se cumplió de manera satisfactoria, lo que conllevo al mejoramiento de la información contenida en el SIPROJ._x000a__x000a_En la Secretaría Jurídica Distrital se notificaron 326 procesos en contra de entidades distritales, entre los tipos de proceso más notificados tenemos que el 70% corresponde a Nulidades y Restablecimiento seguido de Reparaciones Directa con un 11%. En cuanto a los temas más relevantes tenemos el 23% se relaciona con reclamaciones laborales, seguido por solicitudes de cesantías retroactivas con el 21% e imposición de sanciones con el 4%. _x000a__x000a_El 86.20% de los procesos se encuentran instaurados en contra de 10 entidades, siendo la entidad más demandada Secretaría de Educación con el 31.60%, seguido de Bomberos con el 9.82%. _x000a__x000a_De los 326 procesos notificados durante el periodo, 41 están cargo de los abogados de representación judicial de la Secretaria Jurídica: _x000a__x000a_Durante el tercer trimestre de 2019, 87 Conciliaciones fueron notificadas y registradas en SIPROJ. El 68.97% de las conciliaciones notificadas durante el periodo están concentradas en cinco entidades: S. de Movilidad, Gobierno, Hábitat, Educación y Bomberos. _x000a__x000a_Durante el tercer trimestre de 2019 la Secretaría Jurídica fue notificada de 1.268 tutelas, de igual manera se notificó de fallos y otros documentos que relacionados con tutelas, para un total de 1650 trámites. _x000a__x000a_Se realizaron mesas de seguimiento a los compromisos con las entidades que los solicitaron, los funcionarios del grupo Siproj generaron los diagnósticos de la información, se realizaron 15 mesas de seguimiento a 14 entidades con la participación de 80 funcionarios. _x000a__x000a_Durante el tercer trimestre de 2019 se realizaron 22 mesas de trabajo relacionadas con el tema contable y financiero en las cuales participaron 84 funcionarios. _x000a__x000a_Durante el tercer trimestre de 2019 se realizaron 29 sesiones de capacitación a usuarios nuevos con la participación de 29 entidades y 58 funcionarios. _x000a__x000a_Durante el tercer trimestre de 2019 se realizó seguimiento a los procesos penales y tutelas registradas en Siproj, para lo cual se citaron a las entidades distritales.  A las mesas de trabajo asistieron de 31 entidades distritales y la participación de 98 funcionarios. _x000a__x000a_Durante el tercer trimestre de 2019, la Dirección trabajo en la elaboración de flujogramas que son insumos para el desarrollo tecnológico del nuevo sistema de información. _x000a__x000a_Se crearon 69 usuarios nuevos y se activaron 422 en el SIPROJ._x000a__x000a_Se realizó revisión de procesos en los cuales la Secretaría Jurídica ejerce la representación judicial se tenía previsto la revisión de 877 procesos y se realizaron 518 revisiones. _x000a__x000a_Se dio respuesta a todos los requerimientos hechos por las entidades distritales, las cuales se encuentran registradas en el SIGA y a través de correo electrónico. Así como a las proposiciones instauradas por el Concejo de Bogotá. A través del SDQS ingresaron 29 solicitudes, 4 se trasladaron por competencia y 25 contestadas de fondo_x000a_Se ha optimizado la toma de decisiones , al aumentar el porcentaje de depuración de la información y el eficaz  registro de la nueva que se ingresa, permitiendo acceder  en tiempo real  a  la  información objeto de analices.   Entidades y organismos del Distrito Capital. "/>
    <s v="&quot;Para el cuarto trimestre de 2019 se tiene programado un avance del 15% para un total de cumplimiento del 100%, el cual se cumplió de manera satisfactoria, lo que conllevo al mejoramiento de la información contenida en el SIPROJ._x000a__x000a_En la Secretaría Jurídica Distrital se notificaron 291 procesos en contra de entidades distritales, entre los tipos de proceso más notificados tenemos que el 78% corresponde a Nulidades y Restablecimiento seguido de Reparaciones Directa con un 6%. En cuanto a los temas más relevantes tenemos el 49.83% de los temas de las demandas notificadas durante el cuarto trimestre del año 2019 se relaciona con solicitudes de cesantías retroactivas, seguido reclamaciones laborales con el 9.62% y pensión de jubilación con el 4%. _x000a__x000a_El 91.07% de los procesos se encuentran instaurados en contra de 10 entidades, siendo la entidad más demandada Secretaría de Educación con el 57.39%, seguido de Secretaría de Gobierno con el 5.50%. _x000a__x000a_De los 291 procesos notificados durante el periodo, 19 están cargo de los abogados de representación judicial de la Secretaria Jurídica._x000a__x000a_Se notificaron  y registraron en Siproj 72 Conciliaciones. El 75% de las conciliaciones notificadas durante el periodo están concentradas en cinco entidades: S. de Movilidad, S. Educación, Gobierno, Hábitat, y Bomberos. _x000a__x000a_Los funcionarios del grupo Siproj realizaron acompañamiento al Instituto Distrital para la Investigación Educativa y el Desarrollo Pedagógico – IDEP con la participación de 6 funcionarios. Se realizaron 8 mesas de trabajo relacionadas con el tema contable y financiero en las cuales participaron 18 funcionarios. Se realizaron 27 sesiones de capacitación a usuarios nuevos con la participación de 22 entidades y 45 funcionarios. Se realizó seguimiento a los procesos penales y tutelas registradas en Siproj, para lo cual se citaron a las entidades distritales, a las mesas de trabajo asistieron de 6 entidades distritales y la participación de 25 funcionarios. _x000a_La Dirección trabajo en la elaboración de 15 flujogramas que son insumos para el desarrollo tecnológico del nuevo sistema de información. _x000a_Se crearon 69 usuarios nuevos y se activaron 422 en el SIPROJ._x000a__x000a_Se realizó revisión de procesos en los cuales la Secretaría Jurídica ejerce la representación judicial se tenía previsto la revisión de 706 procesos y se realizaron 518 revisiones. _x000a__x000a_Se dio respuesta a todos los requerimientos hechos por las entidades distritales, las cuales se encuentran registradas en el SIGA y a través de correo electrónico. Así como a las proposiciones instauradas por el Concejo de Bogotá. A través del SDQS ingresaron 59 solicitudes, 44 se trasladaron por competencia y 15 contestadas de fondo_x000a_&quot;_x000a_Se ha optimizado la toma de decisiones , al aumentar el porcentaje de depuración de la información y el eficaz  registro de la nueva que se ingresa, permitiendo acceder  en tiempo real  a  la  información objeto de analices. _x000a_Como benficiarios se identificaron Entidades y organismos del Distrito Capital. _x000a_"/>
    <s v="3-2019-2642 / 3-2019-3167"/>
    <m/>
    <m/>
    <m/>
    <s v="FALTA FICHA "/>
    <m/>
    <m/>
    <m/>
    <m/>
  </r>
  <r>
    <s v="DIRECCIÓN DISTRITAL DE DEFENSA JUDICIAL Y PREVENCIÓN DEL DAÑO ANTIJURÍDICO"/>
    <s v="DDD-GJ02"/>
    <s v="ESTRATÉGICO"/>
    <s v="ACCIÓN"/>
    <x v="23"/>
    <s v="Monitorear el valor de los procesos a favor del Distrito Capital (ahorro)"/>
    <x v="2"/>
    <x v="11"/>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x v="12"/>
    <n v="0.82"/>
    <n v="0.9"/>
    <n v="0.89"/>
    <n v="0.88"/>
    <x v="11"/>
    <m/>
    <n v="0.82"/>
    <n v="0.82"/>
    <n v="0.82"/>
    <n v="0.82"/>
    <n v="0.9"/>
    <n v="0.9"/>
    <n v="0.92"/>
    <n v="0.91"/>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s v="Se alcanzó y superó la meta propuesta para el segundo trimestre de 2019.  _x000a_LOGROS Y RESULTADOS DE EFICIENCIA FISCAL: es del 90% representado en el valor de las pretensiones indexadas de los procesos que finalizaron con fallo a favor de las entidades del Distrito Capital. _x000a_ _x000a_IMPACTO: El impacto del éxito de eficiencia fiscal acumulado en términos de pretensiones indexadas ha permitido ahorrar a la ciudad $3.4 Billones de pesos aproximadamente, y el D.C. ha sido condenado en cerca de 384 mil millones de pesos._x000a_ _x000a_POBLACIÓN BENEFICIADA: La ciudadanía en general ya que se puede beneficiar con nuevos proyectos sociales en educación y salud, etc._x000a_ _x000a_VALOR CONTINGENTE JUDICIAL: De acuerdo con la última valoración trimestral del contingente judicial, reportado por la Secretaría Distrital de Hacienda, con corte al 31 de diciembre de 2018, el valor del contingente judicial asciende a $4,6 billones de pesos._x000a_"/>
    <s v="Se alcanzó y supero la meta propuesta para el tercer trimestre de 2019.  La eficiencia fiscal es del 92% representado en el valor de las pretensiones indexadas de los procesos que finalizaron con fallo a favor de las entidades del Distrito Capital.    El impacto del éxito de eficiencia fiscal acumulado en términos de pretensiones indexadas ha permitido ahorrar a la ciudad $4.9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iticas públicas al interior del Distrito Capital. _x000a_Con el ahorro obtenido por la eficiencia fiscal, se beneficia la ciudadanía en general ya que se pueden desarrollar  nuevos proyectos sociales, en educación y salud, etc.. En efecto, se pueden destinar presupuestos para financiar e implementar los diferentes proyectos y politicas públicas determinadas en el Plan de Desarrollo del Distrito Capital o al inetrior de cada una de las entidades y organismos distritales, como  construciones de colegios, jardines infantiles, adecuameientoos de redes hospitalarias, creación parques y mantenimiento de los existentes, obras de infraestructura, entre otras. "/>
    <s v="Se alcanzó y supero la meta propuesta para el cuarto trimestre de 2019.  La eficiencia fiscal es del 91% representado en el valor de las pretensiones indexadas de los procesos que finalizaron con fallo a favor de las entidades del Distrito Capital.    _x000a_El impacto del éxito de eficiencia fiscal acumulado en términos de pretensiones indexadas ha permitido ahorrar a la ciudad $5.0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_x000a_Con el ahorro obtenido por la eficiencia fiscal, se beneficia la ciudadanía en general ya que se pueden desarrollar  nuevos proyectos sociales, en educación y salud, etc.. En efecto, se pueden destinar presupuestos para financiar e implementar los diferentes proyectos y politicas públicas determinadas en el Plan de Desarrollo del Distrito Capital o al inetrior de cada una de las entidades y organismos distritales, como  construciones de colegios, jardines infantiles, adecuameientoos de redes hospitalarias, creación parques y mantenimiento de los existentes, obras de infraestructura, entre otras. _x000a_"/>
    <s v="3-2019-2642"/>
    <m/>
    <m/>
    <m/>
    <s v="MODIFICACIÓN"/>
    <s v="VERSIÓN  2"/>
    <m/>
    <m/>
    <m/>
  </r>
  <r>
    <s v="DIRECCIÓN DISTRITAL DE DEFENSA JUDICIAL Y PREVENCIÓN DEL DAÑO ANTIJURÍDICO"/>
    <s v="DDD-GJ03"/>
    <s v="OPERATIVO"/>
    <s v="GESTIÓN"/>
    <x v="24"/>
    <m/>
    <x v="0"/>
    <x v="11"/>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x v="13"/>
    <n v="2"/>
    <s v="ND"/>
    <n v="7"/>
    <n v="2"/>
    <x v="12"/>
    <m/>
    <n v="0"/>
    <n v="1"/>
    <n v="0"/>
    <n v="1"/>
    <n v="0"/>
    <n v="1"/>
    <n v="0"/>
    <n v="1"/>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s v="La Dirección Distrital de Defensa Judicial y Prevención del Daño Antijurídico remitió a la Subsecretaría General para la respectiva revisión de la PROPUESTA DE ADOPCIÓN DE POLÍTICA DE PREVENCIÓN DEL DAÑO ANTIJURÍDICO EN MATERIA DE ATENCIÓN A CONSULTAS PREVIAS EN EL DISTRITO CAPITAL, producto con el cual se cumple la meta propuesta para el segundo trimestre de 2019.  Adicionalmente, desde la Dirección se han proyectado los siguientes actos administrativos:_x000a_Circular N. 10, 15, 16 las cuales fueron proyectadas por funcionarios de la Dirección._x000a_Impactos obtenidos con los resultados:_x000a_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_x000a_ _x000a_Población beneficiada_x000a_ _x000a_Entidades, órganos y organismos del Distrito Capital."/>
    <s v="Esta meta se encuentra cumplida en un 77% en el segundo trimestre se entregó el primer documento de análisis denominado PROPUESTA DE ADOPCIÓN DE POLÍTICA DE PREVENCIÓN DEL DAÑO ANTIJURÍDICO EN MATERIA DE ATENCIÓN A CONSULTAS PREVIAS EN EL DISTRITO CAPITAL, Durante el tercer trimestre se realizaron las actividades correspondientes a la definición del tema de análisis, la recopilación de antecedentes Análisis y evaluación de antecedentes normativos, doctrinales y jurisprudenciales. Adicionalmente, se fijaron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_x000a_Las entidades y organismos distritales cuentan con soportes doctrinarios y jurisprudenciales para evitar la producción de daños que pueden acarrearar demandas en contra del Distrito Capital. Entidades, órganos y organismos del Distrito Capital. "/>
    <s v="&quot;Esta meta se encuentra cumplida en un 100% en el segundo trimestre se entregó el primer documento de análisis denominado PROPUESTA DE ADOPCIÓN DE POLÍTICA DE PREVENCIÓN DEL DAÑO ANTIJURÍDICO EN MATERIA DE ATENCIÓN A CONSULTAS PREVIAS EN EL DISTRITO CAPITAL, Durante el tercer trimestre se realizaron las actividades correspondientes a la definición del tema de análisis, la recopilación de antecedentes Análisis y evaluación de antecedentes normativos, doctrinales y jurisprudenciales y el cuarto trimestre  radica bajo el número 3-2019-8872 el documento denominado  “RECOMENDACIONES PARA LA ADECUADA Y EFICIENTE DEFENSA TÉCNICA EN EL TRÁMITE INCIDENTAL DE DESACATO”._x000a__x000a_Adicionalmente, desde la Dirección se han proyectado los siguientes actos administrativos. Resolución N. 1, Circulares No. 19, 21, 23 y 25. Así mismo, se encuentran en revisión Decreto “Por medio del cual se articula el esquema de cumplimiento del fallo judicial proferido dentro de la acción popular No. 11001-33-31-013-2009-00226-00.”_x000a_&quot;_x000a_Las entidades y organismos distritales cuentan con soportes doctrinarios y jurisprudenciales para evitar la producción de daños que pueden acarrearar demandas en contra del Distrito Capital. _x000a_Los beneficiarios son Entidades, órganos y organismos del Distrito Capital. _x000a_"/>
    <s v="3-2019-2642"/>
    <m/>
    <m/>
    <m/>
    <s v="FALTA FICHA "/>
    <m/>
    <m/>
    <m/>
    <m/>
  </r>
  <r>
    <s v="DIRECCIÓN DISTRITAL DE DEFENSA JUDICIAL Y PREVENCIÓN DEL DAÑO ANTIJURÍDICO"/>
    <m/>
    <s v="ESTRATÉGICO"/>
    <s v="ACCIÓN"/>
    <x v="25"/>
    <s v="Controlar el número de procesos a cargo de los abogados del Distrito Capital"/>
    <x v="0"/>
    <x v="11"/>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x v="12"/>
    <n v="0.82"/>
    <n v="0.89"/>
    <n v="0.87270000000000003"/>
    <n v="0.83689999999999998"/>
    <x v="13"/>
    <m/>
    <n v="0.82"/>
    <n v="0.82"/>
    <n v="0.82"/>
    <n v="0.82"/>
    <n v="0.83340000000000003"/>
    <n v="0.9"/>
    <n v="0.82869999999999999"/>
    <n v="0.83230000000000004"/>
    <s v="Alcanza un 83,34% de éxito prcoesal, representado por la cantidad de fallos a favor de las entidades del distrito como proporción del total de fallos en el periodo de análisis. "/>
    <s v="Se representó judicial y extrajudicial y con éxito todos los procesos que se encuentran a cargo de la Secretaría Jurídica por lo que los 928 procesos activos se representaron jurídicamente al 100%, blindando jurídicamente al Distrito Capital A favor 5.828 y1.177 en contra. _x000a_Los abogados de representación que tienen a cargo procesos terminados que se encuentran en cumplimiento, relacionan 19 procesos de alto impacto para Bogotá_x000a_1. Descontaminación del Rio Bogotá _x000a_2. Gavilanes_x000a_3. Vendedores 20 de Julio_x000a_4. Perpetuo Socorro _x000a_5. Patrimonio Cultural _x000a_6. Laureles_x000a_7. Verjones _x000a_8. Chorrrillos _x000a_9. San José de Bavaria _x000a_10. Desalojos _x000a_11. Cerros Orientales _x000a_12. Comunidad Muisca de Bosa _x000a_13. Baños Públicos_x000a_14. Espacio público_x000a_15. Predio Cantarrana_x000a_16. Hacinamiento en cárceles _x000a_17. Vendedores carrera 7 _x000a_18. San Juan de Dios _x000a_19. Prestaciones Sociales Foncep_x000a_"/>
    <s v="Durante el periodo la meta propuesta fue superada y corresponde al 82.87% representado en la cantidad de procesos terminados favorablemente para el Distrito Capital.    _x000a__x000a_En cuanto a cantidad de procesos el 85.19% se encuentra representado en 3 tipos de procesos: el 66.81% que corresponde a 4.159 Nulidades y Restablecimientos, el 13.59% corresponde a 846 Laborales y el 4.79% a 298 Reparaciones Directas._x000a__x000a_Las tres entidades que reportan mayor cantidad de procesos favorables son: Secretaría de Educación, FONCEP y la Empresa de Acueducto y Alcantarillado de Bogotá. _x000a_El impacto se traduce en el  éxito procesal acumulado en términos de cantidad de procesos favorables 6.225 y en contra 1.287,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_x000a_Ben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
    <s v="&quot;Durante el periodo (1-01-2016 a 30-11-2019) la meta propuesta fue superada y se presentaron 7.771 procesos terminados: 6.468 favorables y 1.303 desfavorables lo cual representa un éxito procesal de 83.23%. _x000a__x000a_En cuanto a cantidad de procesos el 85.06% se encuentra representado en 3 tipos de procesos: el 66.45% que corresponde a 4.298 Nulidades y Restablecimientos, el 13.67% corresponde a 884 Laborales y el 4.95% a 320 Reparaciones Directas._x000a__x000a_Las tres entidades que reportan mayor cantidad de procesos favorables son: Secretaría de Educación, FONCEP, Secretaría De Salud y la Empresa de Acueducto y Alcantarillado de Bogotá._x000a_&quot;_x000a_Como beneficiarios se identificaron los habitantes de la ciudad, ya que se pueden favorecer con nuevos proyectos sociales en educación y salud, etc. Adicionalmente, las entidades distritales generan resultados eficaces y efectivos en el desarrollo de su misionalidad, respaldados jurídicamente y representados judicialmente con eficacia por parte del cuerpo de abogados del Distrito._x000a_Los beneficiarios Los habitantes de la ciudad, ya que se pueden favorecer con nuevos proyectos sociales en educación y salud, etc. Adicionalmente, las entidades distritales generan resultados eficaces y efectivos en el desarrollo de su misionalidad, respaldados jurídicamente y representados judicialmente con eficacia por parte del cuerpo de abogados del Distrito._x000a_"/>
    <s v="3-2019-2642"/>
    <m/>
    <m/>
    <m/>
    <s v="MODIFICACIÓN"/>
    <s v="VERSIÓN  2"/>
    <m/>
    <m/>
    <m/>
  </r>
  <r>
    <s v="DIRECCIÓN DISTRITAL DE DEFENSA JUDICIAL Y PREVENCIÓN DEL DAÑO ANTIJURÍDICO"/>
    <s v="DDD-GJ05"/>
    <s v="OPERATIVO"/>
    <s v="GESTIÓN"/>
    <x v="26"/>
    <s v="Realizar seguimiento al porcentaje de casos representados judicial y extrajudicialmente"/>
    <x v="2"/>
    <x v="11"/>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x v="0"/>
    <n v="1"/>
    <s v="ND"/>
    <n v="1"/>
    <n v="1"/>
    <x v="0"/>
    <m/>
    <n v="1"/>
    <n v="1"/>
    <n v="1"/>
    <n v="1"/>
    <n v="1"/>
    <n v="1"/>
    <n v="1"/>
    <n v="1"/>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s v="En el segundo trimestre de 2019, se logró el porcentaje de cumplimiento establecido del 27%, lo cual permite un acumulado a la fecha del 50% del logro proyectado para la vigencia, el cumplimiento de esta meta permite que el Distrito Capital se encuentre protegido jurídicamente con respecto a los 928 procesos en los cuales los abogados de representación judicial de la Secretaría Jurídica Distrital ejercen la defensa ante los estrados judiciales._x000a_Para lograr esta meta desde la Dirección de Defensa Judicial y Prevención del Daño Antijurídico se han realizado las actividades necesarias como son:_x000a_Los abogados de representación proyectaron, presentaron y digitalizaron los documentos procesales necesarios para el ejercicio adecuado de la representación y defensa de los intereses del D.C.._x000a_Asistieron a 46 diligencias en los diferentes despachos judiciales, lo cual se evidencia a través del aplicativo SIPROJWEB, dicha actividad es realizada y consignada por cada uno de los abogados acorde a las actuaciones desplegadas en aras de defender el Distrito Capital.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6 fichas de conciliación y 9 de pacto de cumplimiento.  _x000a_Presentaron Informe mensual de los movimientos o actuaciones procesales surtidas en los procesos judiciales asignados._x000a_Como parte integral de la Representación y Defensa del D.C., se cuenta con el acompañamiento de los abogados de representación judicial a los Comités de Conciliación de las entidades distritales. Los abogados fueron invitados durante el periodo por 13 entidades distritales a participar en los Comités de Conciliación, en los cuales se trataron más de 111 casos.  _x000a_"/>
    <s v="En el tercer trimestre de 2019, se logró el porcentaje de cumplimiento establecido del 27%, lo cual permite un acumulado a la fecha del 77% de lo proyectado para la vigencia, el cumplimiento de esta meta permite que el Distrito Capital se encuentre protegido jurídicamente con respecto a los 869 procesos en los cuales los abogados de representación judicial de la Secretaría Jurídica Distrital ejercen la defensa ante los estrados judiciales. _x000a__x000a_Para lograr esta meta desde la Dirección de Defensa Judicial y Prevención del Daño Antijurídico se han realizado las actividades necesarias como son: _x000a__x000a_Los abogados de representación proyectaron, presentaron y digitalizaron los documentos procesales necesarios para el ejercicio adecuado de la representación y defensa de los intereses del D.C.. _x000a__x000a_Asistieron a 36 diligencias en los diferentes despachos judiciales, lo cual se evidencia a través del aplicativo SIPROJWEB, dicha actividad es realizada y consignada por cada uno de los abogados acorde a las actuaciones desplegadas en aras de defender el Distrito Capital._x000a_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1 fichas de conciliación y 9 de pacto de cumplimiento.  _x000a_Presentaron Informe mensual de los movimientos o actuaciones procesales surtidas en los procesos judiciales asignados. _x000a__x000a_Como parte integral de la Representación y Defensa del D.C., se cuenta con el acompañamiento de los abogados de representación judicial a los Comités de Conciliación de las entidades distritales. Los abogados fueron invitados durante el periodo por 13 entidades distritales a participar en los Comités de Conciliación, en los cuales se trataron más de 121 casos.  _x000a_Los 859 procesos activos, cuya representación judicial está a cargo de la Dirección Distrital  de Defensa Judicial y Prevención del Daño Antijuridico, se vienen atendiendo de manera oportuna, idonea, aseguarndo una adecuada defensa de los interses del Distrito Capital, lo que se traduce que no se ha expedido decision judicial que evidencie una defensa negligente o irresponsable por parte del cuerpo de abogados de esta Dirección. _x000a_Beneficiarios: Entidades y  organismos del Distrito Capital."/>
    <s v="&quot;En el cuarto trimestre de 2019, se logró el porcentaje de cumplimiento establecido del 23%, lo cual permite un acumulado a la fecha del 100% de lo proyectado para la vigencia, el cumplimiento de esta meta permite que el Distrito Capital se encuentre protegido jurídicamente con respecto a los 888 procesos en los cuales los abogados de representación judicial de la Secretaría Jurídica Distrital ejercen la defensa ante los estrados judiciales. _x000a__x000a_Para lograr esta meta desde la Dirección de Defensa Judicial y Prevención del Daño Antijurídico se han realizado las actividades necesarias como son: _x000a__x000a_Los abogados de representación proyectaron, presentaron y digitalizaron los documentos procesales necesarios para el ejercicio adecuado de la representación y defensa de los intereses del D.C.. _x000a__x000a_Asistieron a 40 diligencias en los diferentes despachos judiciales, lo cual se evidencia a través del aplicativo SIPROJWEB, dicha actividad es realizada y consignada por cada uno de los abogados acorde a las actuaciones desplegadas en aras de defender el Distrito Capital._x000a_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4 fichas de conciliación y 7 de pacto de cumplimiento.  _x000a_Presentaron Informe mensual de los movimientos o actuaciones procesales surtidas en los procesos judiciales asignados. _x000a__x000a_Como parte integral de la Representación y Defensa del D.C., se cuenta con el acompañamiento de los abogados de representación judicial a los Comités de Conciliación de las entidades distritales. Los abogados fueron invitados durante el periodo por 12 entidades distritales a participar en los Comités de Conciliación, en los cuales se trataron más de 98 casos.  _x000a_&quot;_x000a_Los 888 procesos activos, cuya representación judicial está a cargo de la Dirección Distrital de Defensa Judicial y Prevención del Daño Antijurídico, se vienen atendiendo de manera oportuna, idónea, asegurando una adecuada defensa de los intereses del Distrito Capital, lo que se traduce que no se ha expedido decisión judicial que evidencie una defensa negligente o irresponsable por parte del cuerpo de abogados de esta Dirección._x000a_Los beneficiarios se identificaron como Entidades y  organismos del Distrito Capital._x000a_"/>
    <s v="3-2019-2642"/>
    <m/>
    <m/>
    <m/>
    <s v="CREACIÓN"/>
    <s v="VERSIÓN  1"/>
    <m/>
    <m/>
    <m/>
  </r>
  <r>
    <s v="DIRECCIÓN DISTRITAL DE DOCTRINA Y ASUNTOS NORMATIVOS"/>
    <s v="DDN-GN01"/>
    <s v="ESTRATÉGICO"/>
    <s v="ACCIÓN"/>
    <x v="27"/>
    <m/>
    <x v="1"/>
    <x v="12"/>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x v="14"/>
    <n v="22"/>
    <n v="15"/>
    <n v="21.9"/>
    <n v="17.600000000000001"/>
    <x v="14"/>
    <m/>
    <n v="22.3"/>
    <n v="22.3"/>
    <n v="22.3"/>
    <n v="22.3"/>
    <n v="13"/>
    <n v="22"/>
    <n v="13.7"/>
    <n v="16.2"/>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s v="Durante el segundo trimestre de 2019 fueron emitidos 10 conceptos jurídicos en un tiempo promedio de 22 días hábiles, mejorando la meta de 22,3 días hábiles. Estos conceptos están relacionados con los siguientes temas:_x000a_ _x000a_1. Régimen de inhabilidades, incompatibilidades y conflicto de interés en la contratación estatal. Régimen de inhabilidades, incompatibilidades y conflictos de interés en la función pública._x000a_2. Régimen de inhabilidades e incompatibilidades para aspirar a cargos de elección popular en las entidades territoriales. Doble militancia._x000a_3. Pliegos de condiciones de los procesos de selección de contratación pública._x000a_4. Régimen de inhabilidades e incompatibilidades para aspirar a cargos de elección popular en las entidades territoriales._x000a_5. Régimen de inhabilidades e incompatibilidades para aspirar a cargos de elección popular en las entidades territoriales._x000a_6. Notificación de actos administrativos._x000a_7. Pago aportes del sistema de seguridad social integral._x000a_8. Inhabilidades del Revisor Fiscal con relación a la Propiedad Horizontal._x000a_9. Personería jurídica de la Secretaría Distrital del Hábitat._x000a_10. Competencia del FONCEP para sustituir en el pago de una obligación pensional a un establecimiento público._x000a__x000a_Durante el periodo, se desarrollaron las tareas de: generar alertas periódicas que permitan el seguimiento oportuno al cumplimiento de los términos de los trámites de la Dirección Distrital de Doctrina y Asuntos Normativos (5%); seguimiento y monitoreo a los asuntos relativos al Concejo de Bogotá y al Congreso de la República (10%) y; revisión de legalidad de actos administrativos y emisión de conceptos jurídicos y pronunciamientos sobre Proyectos de Acuerdo y de Ley (10%). A continuación, se relacionan los trámites atendidos en este sentido:_x000a_ _x000a_Se realizaron comentarios a 111 proyectos de Acuerdo. Asimismo, junto con los sectores distritales competentes en el tema, se desarrollaron 20 mesas de trabajo con el objetivo de discutir y coordinar la acción de la Administración Distrital frente a Proyectos de Acuerdo, así:_x000a_1. &quot;Por medio del cual se establece que las entidades distritales en la celebración de contratos de obra pública prohíban el uso de elementos o productos cuyo material de fabricación sea el asbesto o amianto y/o alguno de sus derivados y se crea el registro distrital de seguimiento a la exposición al asbesto&quot; (2 mesas)_x000a_2. &quot;Por el cual se institucionaliza Bogotá líder y se promueve la red de participación de las organizaciones sociales juveniles en el D.C&quot; (2 mesas)_x000a_3. &quot;Por el cual se crea el instituto distrital para el envejecimiento y la vejez en Bogotá, D.C.&quot;_x000a_4. &quot;Por el cual se adoptan lineamientos para la formulación de la política pública distrital de liderazgo y empoderamiento de las niñas en Bogotá, D.C.&quot;_x000a_5. &quot;Por el cual se modifica el acuerdo 013 de 2000&quot;_x000a_6. &quot;Por medio del cual se adoptan los lineamientos de política pública para el desarrollo integral de la primera infancia, en el marco de la política de infancia y adolescencia en Bogotá, D.C.&quot;_x000a_7. &quot;Por medio del cual se promueven acciones de comunicación para prevenir y atender consumo de sustancias psicoactivas legales e ilegales en el D.C.&quot;_x000a_8. “Por el cual se establecen lineamientos para promover buenas conductas viales y el uso apropiado del espacio público por parte de los bici tenderos en Bogotá D.C. y se dictan otras disposiciones.” (2 mesas)_x000a_9. “Por el cual se institucionaliza Bogotá líder y se promueve la red de participación de las organizaciones sociales juveniles en el Distrito Capital”_x000a_10.  “Por el cual se establecen lineamientos para el fomento, desarrollo y promoción de la economía circular en los Residuos de Construcción y Demolición (RCD) en el Distrito Capital” (2 mesas)_x000a_11.  “Por el cual se establece una estrategia para fortalecer la oferta de servicios institucionales para niños, niñas y jóvenes en situaciones de vulnerabilidad y/o en condiciones de fragilidad social en Bogotá D.C.”_x000a_12.  “Por el cual se adoptan lineamientos para la formulación de la política pública distrital de liderazgo y empoderamiento de las niñas en Bogotá D.C., se crean los laboratorios de liderazgo y empoderamiento “juntos por las niñas” y se dictan otras disposiciones”_x000a_13.  “Por medio del cual se garantiza la atención educativa pertinente y de calidad a los estudiantes con trastornos específicos de aprendizaje y/o con trastorno por déficit de atención con/sin hiperactividad matriculados en las Instituciones Educativas de Bogotá D.C.”_x000a_14.  “Por el cual se adoptan medidas relacionadas con el consumo de tabaco y exposición al humo de tabaco en el Distrito Capital y se dictan otras disposiciones”_x000a_15.  “Por medio del cual se implementan los lineamientos para la formulación de una política pública de economía circular en Bogotá y se dictan otras disposiciones”_x000a_16.  “Por medio del cual se dictan lineamientos para la creación de un sistema de información tecnológico para la prevención del consumo de sustancias psicoactivas en las instituciones educativas del Distrito Capital&quot;_x000a_ _x000a_De manera similar, se tramitaron doce (12) comentarios a proyecto de Ley:  _x000a_ _x000a_1. Proyecto de ley 336/2019c &quot;Por la cual se expiden normas en materia tributaria territorial&quot;._x000a_2. Proyecto de ley 365/2019c &quot;Por el cual se modifica el artículo 361 de la constitución política&quot;._x000a_3. Proyecto de ley 100 de 2018c &quot;Por medio del cual se dictan normas para la regulación del ejercicio de las libertades económicas&quot;._x000a_4. Proyecto de ley 313/2019c &quot;Por medio del cual se modifica el código nacional de policía y convivencia (ley 1801 de 2016) para fortalecer la lucha contra la delincuencia&quot;._x000a_5. Proyecto de ley 382/2019 c &quot;Por medio de la cual se modifica el decreto ley 1421 de 1993 &quot;por el cual se dicta el régimen especial para el D.C. de Santafé de Bogotá&quot;._x000a_6. Proyecto de ley 064/2018c &quot;Por el cual se eliminan las prácticas taurinas en el territorio nacional&quot;._x000a_7. Proyecto de ley 113 de 2018s &quot;Por medio de la cual se modifica el artículo 38 de la ley 1564 de 2012 y los artículos 205 y 206 de la ley 1801 de 2016&quot;._x000a_8. Proyecto de ley 232 de 2019s 112 de 2018c &quot;Por medio de la cual se modifica el código de policía y convivencia y el código de la infancia y adolescencia en materia de consumo, porte y distribución de sustancias psicoactivas en lugares con presencia de menores de edad&quot;._x000a_9. Proyecto de ley 39 de 2019s 355 de 2019c &quot;Por medio de la cual se reforma el régimen de control fiscal&quot;._x000a_10.  Proyecto de ley 289/2018c &quot;Por la cual se modifica el parágrafo del artículo 265 de la ley 9 de 1979 con el fin de autorizar el ingreso de animales de compañía a los establecimientos de comercio donde se expendan o consuman alimentos o bebidas&quot;._x000a_11.  Proyecto de ley 320/2019c “Por medio del cual se presentan los lineamientos para la elaboración de la política pública del sistema de bicicletas público (SBP)&quot;._x000a_12.  Proyecto de ley 114 de 2018 &quot;Por medio de la cual se adiciona la ley 336 de 1996&quot;._x000a_ _x000a_De otro lado, la DDDAN realizó la revisión de legalidad de 48 Decretos Distritales de materias misionales relacionadas con todos los sectores administrativos, así como la revisión de cuatro (3) Resoluciones para firma del Alcalde Mayor._x000a__x000a__x000a_"/>
    <s v="&quot;- Expedir 9 conceptos jurídicos en un promedio de 13,7 días hábiles, mejorando la meta de la vigencia._x000a_- Mantener actualizada la información relacionada con el Concejo de Bogotá y el Congreso de la República, lo cual contribuye al eficiente desarrollo de las relaciones políticas, jurídicas y normativas de la Secretaría Jurídica Distrital._x000a_- Garantizar la atención oportuna de los trámites mediante el seguimiento constante de su estado.&quot;_x000a_Impactos: &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_x000a_&quot;_x000a_Beneficiarios:  - Alcalde Mayor_x000a_- Entidades distritales_x000a_- Ciudadanía_x000a_"/>
    <s v="&quot;- Expedir 9 conceptos jurídicos en un promedio de 13,7 días hábiles, mejorando la meta de la vigencia._x000a_- Mantener actualizada la información relacionada con el Concejo de Bogotá y el Congreso de la República, lo cual contribuye al eficiente desarrollo de las relaciones políticas, jurídicas y normativas de la Secretaría Jurídica Distrital._x000a_- Garantizar la atención oportuna de los trámites mediante el seguimiento constante de su estado.&quot;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_x000a_&quot;_x000a_Como benficiarios están &quot; - Alcalde Mayor_x000a_- Entidades distritales_x000a_- Ciudadanía&quot;_x000a_"/>
    <s v="3-2019-2614"/>
    <m/>
    <m/>
    <s v="  3-2019-2614"/>
    <s v="CREACIÓN"/>
    <s v="VERSIÓN  1"/>
    <s v="ND"/>
    <s v="ND"/>
    <m/>
  </r>
  <r>
    <s v="DIRECCIÓN DISTRITAL DE DOCTRINA Y ASUNTOS NORMATIVOS"/>
    <m/>
    <m/>
    <s v="GESTIÓN"/>
    <x v="28"/>
    <m/>
    <x v="1"/>
    <x v="12"/>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x v="15"/>
    <m/>
    <s v="ND"/>
    <n v="1"/>
    <s v="CUMPLIDO"/>
    <x v="9"/>
    <s v="CUMPLIDO"/>
    <s v="CUMPLIDO"/>
    <s v="CUMPLIDO"/>
    <s v="CUMPLIDO"/>
    <s v="CUMPLIDO"/>
    <s v="CUMPLIDO"/>
    <s v="CUMPLIDO"/>
    <s v="CUMPLIDO"/>
    <s v="CUMPLIDO"/>
    <s v="CUMPLIDO"/>
    <s v="CUMPLIDO"/>
    <s v="- Mantener actualizada la información relacionada con el Concejo de Bogotá y el Congreso de la República, lo cual contribuye al eficiente desarrollo de las relaciones políticas, jurídicas y normativas de la Secretaría Jurídica Distrital."/>
    <s v="CUMPLIDO"/>
    <s v="CUMPLIDO"/>
    <s v="CUMPLIDO"/>
    <s v="CUMPLIDO"/>
    <s v="CUMPLIDO"/>
    <s v="CUMPLIDO"/>
    <s v="CUMPLIDO"/>
    <m/>
    <m/>
    <n v="2"/>
  </r>
  <r>
    <s v="DIRECCIÓN DISTRITAL DE DOCTRINA Y ASUNTOS NORMATIVOS"/>
    <m/>
    <m/>
    <s v="GESTIÓN"/>
    <x v="29"/>
    <m/>
    <x v="1"/>
    <x v="12"/>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x v="15"/>
    <s v="CUMPLIDO"/>
    <s v="ND"/>
    <n v="0.6"/>
    <n v="0.4"/>
    <x v="9"/>
    <s v="CUMPLIDO"/>
    <s v="CUMPLIDO"/>
    <s v="CUMPLIDO"/>
    <s v="CUMPLIDO"/>
    <s v="CUMPLIDO"/>
    <s v="CUMPLIDO"/>
    <s v="CUMPLIDO"/>
    <s v="CUMPLIDO"/>
    <s v="CUMPLIDO"/>
    <s v="CUMPLIDO"/>
    <s v="CUMPLIDO"/>
    <s v="- Garantizar la atención oportuna de los trámites mediante el seguimiento constante de su estado."/>
    <s v="CUMPLIDO"/>
    <s v="CUMPLIDO"/>
    <s v="CUMPLIDO"/>
    <s v="CUMPLIDO"/>
    <m/>
    <m/>
    <m/>
    <m/>
    <m/>
    <n v="2"/>
  </r>
  <r>
    <s v="DIRECCIÓN DISTRITAL DE DOCTRINA Y ASUNTOS NORMATIVOS"/>
    <s v="DDN-GN02"/>
    <s v="TÁCTICO"/>
    <s v="GESTIÓN"/>
    <x v="30"/>
    <s v="Realizar seguimiento al porcentaje de actos administrativos para firma del Alcalde o la Secretaría Jurídica"/>
    <x v="1"/>
    <x v="12"/>
    <s v="DIRECCIÓN DISTRITAL DE DOCTRINA Y ASUNTOS NORMATIVOS"/>
    <s v="PLAN DE GESTIÓN"/>
    <m/>
    <m/>
    <m/>
    <s v="Sumatoria del porcentaje de avance en la generación de proyectos de actos administrativos y otros documentos "/>
    <s v="Actos administrativos  / Otros documentos para firma del señor Alcalde ó la Secretaría Jurídica Distrital"/>
    <s v="Sumatoria de fases programadas para la generación de proyectos de actos administrativos "/>
    <s v="Sumatoria de fases realizadas para la generación de proyectos de actos administrativos "/>
    <s v="Sumatoria de fases programadas para la generación de proyectos de actos administrativos "/>
    <s v="Sumatoria de fases realizadas para la generación de proyectos de actos administrativos "/>
    <s v="Infomres trimestrales"/>
    <s v="Informes trimestrales"/>
    <s v="N.A."/>
    <s v="N.A."/>
    <s v="Suma"/>
    <s v="Trimestral"/>
    <s v="Eficacia"/>
    <s v="Profesional Especializado"/>
    <s v="Profesional Especializado"/>
    <s v="Directora Distrital de Doctrina y asuntos Normativos"/>
    <s v="ND"/>
    <s v="ND"/>
    <s v="ND"/>
    <x v="0"/>
    <m/>
    <s v="ND"/>
    <s v="ND"/>
    <s v="ND"/>
    <x v="0"/>
    <m/>
    <n v="0.25"/>
    <n v="0.25"/>
    <n v="0.25"/>
    <n v="0.25"/>
    <n v="0.25"/>
    <n v="0.25"/>
    <n v="0.25"/>
    <n v="0.25"/>
    <s v="Tuvieron lugar 54 mesas de trabajo para la discusión de Proyectos de Decreto y/o algunos otros asuntos de índole jurídica, las cuales han sido útiles para generar 8 actos administrativos._x000a_ 1.       Demanda contra Decreto 565/2017 - Humedales, 2.       Instancias de coordinación 3.       Acciones predio Monteverde Humedal la Vaca 4.       Proyectos de Decreto Distrital de instancias de coordinación, 5.       Revisión proyectos de Decreto Distrital racionalización de instancias SDG,  6.       Revisión proyecto de Decreto único de Educación 7.       Revisión proyectos de Decreto Distrital de la SDCRD en trámite, 8.       Revisión temas IDPYBA Delegación, 9.       Proyecto modificación Decreto Distrital 351 de 2017, 10.   Proyectos de Decretos y Acuerdos de la SDS, 11.   Revisión observaciones proyecto de Decreto sobre embellecimiento fachadas_x000a_12.   Reglamentación Acuerdo Distrital 735 de 2019, 13.   Publicación PP Transparencia, 14.   Revisión proyecto de Decreto reglamentación Consejos locales de Gobierno,  15.   Revisión comentarios y proyectos de comentarios de Acuerdo, 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s v=" Durante el trimestre se realizó seguimiento a las temáticas de las mesas de trabajo, de tal forma que fuera posible establecer si como resultado de estas, había sido necesaria la generación de actos administrativos. Así entonces, se realizaron 55 mesas de trabajo para la discusión de Proyectos de Decreto y/o algunos otros asuntos de índole jurídica, las cuales fueron útiles para generar 11 actos administrativos. Así mismo, esta actividad impacta positivamente en:_x000a_Respaldo jurídico confiable sobre las decisiones administrativas del Alcalde Mayor, las cuales están fundamentadas en derecho._x000a_Defensa jurídica del Distrito ante eventuales demandas debido a actos administrativos jurídicamente fundamentados._x000a_Existencia de unidad normativa y conceptual en el Distrito por medio de conceptos, mesas de trabajo y Comités de Doctrina.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4/2019. Temas: 1) Competencia de la Secretaría Jurídica Distrital para resolver los conflictos de competencia en los procedimientos de policía, en los casos que involucren atribuciones correspondientes a más de una entidad de las definidas como Autoridad Administrativa Especial de Policía en el Acuerdo Distrital No. 735 de 2019. 2) Solicitud de concepto relacionado con la capacidad de jurídica de los cabildos indígenas para suscribir contratos o convenios interadministrativos con entidades y organismos del orden distrital._x000a_- Fecha 22/05/2019. Temas: 1) SIC uso de imágenes menores de edad; 2) Proyecto de decreto &quot;Por medio del cual se declara la existencia de especiales condiciones de urgencia por motivos de utilidad pública e interés social, para la adquisición de los predios necesarios a través de expropiación por vía administrativa para los proyectos contemplados en el Acuerdo Distrital 724 del 6 de diciembre de 2018 &quot;Por el cual se establece el cobro de una contribución de valorización por beneficio local para la construcción de un plan de obras&quot;, 3) Términos para el trámite del POT y; 4) Modificación Decreto Distrital 323 de 2016._x000a_- Fecha 18/06/2019. Temas: Exención del impuesto predial contenida en el literal d) del artículo 28 del Decreto Distrital 352 de 2002._x000a_"/>
    <s v=" - Se realizaron 53 mesas de trabajo que, hasta el momento, generaron 14 actos administrativos. los impactos son: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quot; y como beneficarios están &quot; - Alcalde Mayor_x000a_- Entidades distritales_x000a_- Ciudadanía&quot;_x000a__x000a_"/>
    <s v=" - Se realizaron 53 mesas de trabajo que, hasta el momento, generaron 14 actos administrativos.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quot;_x000a_Se tieien como beneficiarios &quot; - Alcalde Mayor_x000a_- Entidades distritales_x000a_- Ciudadanía&quot;_x000a_"/>
    <s v="3-2019-2614"/>
    <m/>
    <m/>
    <m/>
    <m/>
    <m/>
    <m/>
    <m/>
    <m/>
  </r>
  <r>
    <s v="DIRECCIÓN DISTRITAL DE DOCTRINA Y ASUNTOS NORMATIVOS"/>
    <m/>
    <m/>
    <s v="GESTIÓN"/>
    <x v="31"/>
    <m/>
    <x v="1"/>
    <x v="12"/>
    <s v="DIRECCIÓN DISTRITAL DE DOCTRINA Y ASUNTOS NORMATIVOS"/>
    <s v="PLAN DE GESTIÓN"/>
    <m/>
    <m/>
    <m/>
    <m/>
    <m/>
    <m/>
    <s v="Por definir"/>
    <s v="Por definir"/>
    <s v="Por definir"/>
    <s v="Por definir"/>
    <s v="Por definir"/>
    <s v="Por definir"/>
    <s v="Por definir"/>
    <s v="Suma"/>
    <m/>
    <m/>
    <m/>
    <m/>
    <m/>
    <s v="ND"/>
    <s v="ND"/>
    <n v="1"/>
    <x v="15"/>
    <s v="CUMPLIDO"/>
    <s v="ND"/>
    <s v="ND"/>
    <n v="1"/>
    <x v="9"/>
    <s v="CUMPLIDO"/>
    <s v="CUMPLIDO"/>
    <s v="CUMPLIDO"/>
    <s v="CUMPLIDO"/>
    <s v="CUMPLIDO"/>
    <s v="CUMPLIDO"/>
    <s v="CUMPLIDO"/>
    <s v="CUMPLIDO"/>
    <s v="CUMPLIDO"/>
    <s v="CUMPLIDO"/>
    <s v="CUMPLIDO"/>
    <s v="CUMPLIDO"/>
    <s v="CUMPLIDO"/>
    <m/>
    <m/>
    <m/>
    <s v="CUMPLIDO"/>
    <s v="CUMPLIDO"/>
    <s v="CUMPLIDO"/>
    <m/>
    <m/>
    <n v="2"/>
  </r>
  <r>
    <s v="DIRECCIÓN DISTRITAL DE INSPECCIÓN, VIGILANCIA Y CONTROL DE PERSONAS JURÍDICAS SIN ÁNIMO DE LUCRO"/>
    <s v="IVC-IV01"/>
    <s v="ESTRATÉGICO"/>
    <s v="ACCIÓN"/>
    <x v="32"/>
    <m/>
    <x v="2"/>
    <x v="1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x v="16"/>
    <n v="145"/>
    <n v="402"/>
    <n v="663"/>
    <n v="819"/>
    <x v="15"/>
    <m/>
    <n v="0"/>
    <n v="0"/>
    <n v="600"/>
    <n v="200"/>
    <n v="0"/>
    <n v="0"/>
    <n v="715"/>
    <n v="256"/>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s v="Durante el segundo trimestre se logró adjudicar el proceso de contratación del operador logístico a la Fundación G3, cuyo objeto es “Prestar los servicios de apoyo para el adelantamiento de los eventos que requiera la Secretaría Jurídica Distrital”, el número del contrato es el 098-2019, y la fecha de inicio fue el 10 de junio de 2019._x000a_ En desarrollo del contrato, se han realizado dos reuniones con el operador logísticos y los supervisores, en las cuales se han precisado los eventos que se van a desarrollar, así como los criterios que se requieren para la prestación del servicio._x000a_"/>
    <s v="&quot;Durante el periodo se realizaron una jornada de orientación y el 4to Seminario Internacional a las ESAL, estos eventos son dirigidos a los representantes o miembros de las ESAL y la ciudadanía en general. A continuación, se presenta la información general de los eventos: _x000a__x000a_Nombre del evento: Jornada de Orientación en Aspectos Relevantes de la Contratación Estatal - Decreto 092 de 2017_x000a_Expositor: Camilo Guzmán_x000a_Lugar: Auditorio Huitaca -  Alcaldía Mayor de Bogotá_x000a_Fecha: 30 de julio de 2019_x000a_Ciudadanos Orientados: 205_x000a__x000a_Nombre del evento: 4to Seminario Internacional de Inspección, Vigilancia y Control a Entidades sin Ánimo de Lucro: Una Visión Objetiva de las Organizaciones de la Sociedad Civil_x000a_Expositores: tres invitados internacionales (España, Argentina y Estados Unidos), 29 expositores y panelistas nacionales._x000a_Fecha: 25 y 26 de septiembre de 2019_x000a_Lugar: Auditorio Huitaca – Alcaldia Mayor de Bogotá D.C._x000a_Ciudadanos Orientados: 510&quot;_x000a_&quot;Con las jornadas realizadas se logró articular con diferentes actores (academia, entidades privadas, públicas, asesores expertos) que se vinculan con las ESAL, aunado a ello, la ciudadanía logró tener la perspectiva de diferentes países (España, Argentina y Estados Unidos) respecto de los fines de las ESAL._x000a__x000a_Así mismo, los asistentes fueron actualizados en la normatividad vigente que les es aplicable a las ESAL.&quot;_x000a_Con las dos jornadas de orientación se llegó a 715 personas, miembros de las ESAL o ciudadanía en general._x000a_"/>
    <s v="&quot;Durante el trimestre se llevó a cabo la última jornada de orientación dirigida a los miembros y/o representantes de las ESAL y ciudadanía en general, a continuacióm se relacionan los principales datos de la Jornada de Orientación: _x000a__x000a_Nombre: “TRATAMIENTO TRIBUTARIO DE LAS ESAL”_x000a_Conferencista: Daniel Felipe Ortegón._x000a_Población Beneficiada: 256 representantes o miembros de las ESAL, y/o ciudadanía en general._x000a_Lugar: Auditorio Huitaca – Alcaldía Mayor de Bogotá D.C._x000a_Fecha: 13 de noviembre de 2019_x000a_Hora de Inicio: 7:30 a.m. Hora de Terminación: 1:00 p.m._x000a__x000a_De tal forma, se puede establecer que la meta de orientar a 800 ciudadano programada para el 2019, se cumplió a cabalidad pues se llegó a 971 ciudadanos. Desde el 2016 a la fecha se han orientado un total de 2,855 ciudadanos, es decir, que para alcanzar la meta de los 3,000 ciudadanos, así las cosas, para cumplir con el total de la meta, se proyecta que para el año 2020, la meta será de 145 miembros y/o representantes de las ESAL y ciudadanía en general._x000a__x000a_En el punto de atención ubicado en el SUPERCADE CAD se registraron un total de 828 ciudadanos (dato a 10 de diciembre de 2019), que se acercaron para solicitar información jurídica, contable y financiera de las ESAL._x000a__x000a_En coordinación con la UAESP, en 8 jornadas de orientación, realizadas entre el 15 y 18 de octubre de 2019, se orientaron en Derechos y Obligaciones de las ESAL, alrededor de 80 representantes o miembros de asociaciones de Recicladores y funcionarios de la UAESP._x000a__x000a_Se realizó el 10 de diciembre de 2019, en el marco del PIOEG la actividad de Implementar un Plan Piloto en una Casa de Igualdad y Oportunidades, a través de una jornada de orientación sobre entidades sin ánimo de lucro dirigida  a las mujeres y organizaciones que participan en la Casa de Igualdad y Oportunidades en la localidad de la Candelaria.&quot;_x000a_&quot;Se logró orientar a 254 ciudadanos, específicamente en el Tratamiento Tributario que hoy en día rige a las ESAL._x000a__x000a_En coordinación con la UAESP se pudo convocar y orientar a los representantes o miembros de las asociones, organizaciones y/o colectividades de recicladores._x000a__x000a_Se realizó el 10 de diciembre de 2019, en el marco del PIOEG la actividad de Implementar un Plan Piloto en una Casa de Igualdad y Oportunidades, a través de una jornada de orientación sobre entidades sin ánimo de lucro dirigida  a las mujeres y organizaciones que participan en la Casa de Igualdad y Oportunidades en la localidad de la Candelaria.&quot;_x000a_Los beneficiarios se identificaron como: &quot;254 miembros y/o representantes de las ESAL orientados en el Tratamiento Tributario de las ESAL._x000a_828 ciudadanos orientados personalmente en el Punto de Atención a la Ciudadanía del Supercade CAD Calle 26._x000a_Alrededor de 80 representantes o miembros de asociaciones de Recicladores y funcionarios de la UAESP._x000a__x000a_Primero jornada de orientación sobre entidades sin ánimo de lucro dirigida  a las mujeres y organizaciones que participan en la Casa de Igualdad y Oportunidades en la localidad de la Candelaria.&quot;_x000a_"/>
    <m/>
    <s v=" 3-2019-4997"/>
    <m/>
    <s v="3-2019-2710"/>
    <s v="CREACIÓN"/>
    <s v="VERSIÓN  1"/>
    <s v="ND"/>
    <s v="ND"/>
    <m/>
  </r>
  <r>
    <s v="DIRECCIÓN DISTRITAL DE INSPECCIÓN, VIGILANCIA Y CONTROL DE PERSONAS JURÍDICAS SIN ÁNIMO DE LUCRO"/>
    <s v="IVC-IV02"/>
    <s v="ESTRATÉGICO"/>
    <s v="ACCIÓN"/>
    <x v="33"/>
    <m/>
    <x v="0"/>
    <x v="1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x v="17"/>
    <n v="0.87"/>
    <n v="0.87"/>
    <n v="0.91300000000000003"/>
    <n v="0.92"/>
    <x v="16"/>
    <m/>
    <n v="0"/>
    <n v="0.87"/>
    <n v="0"/>
    <n v="0.87"/>
    <n v="0"/>
    <n v="0.91"/>
    <n v="0"/>
    <n v="0.94"/>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s v="Durante el trimestre, se han desarrollado diferentes acciones en el marco de la función de inspección, vigilancia y control a las entidades sin ánimo de lucro, como quiera que se han adelantado requerimientos de tipo jurídico y/o financiera a las entidades nuevas, a las entidades inactivas, en proceso de liquidación y a aquellas que han aportado su información jurídica y financiera, así mismo, en los casos en que se presenta incumplimiento, se ha procedido a adelantar el proceso administrativo sancionatorio._x000a_De otro parte, se ha generado una mesa de trabajo distrital para temas financieros, espacio en el cual se convocan a los servidores públicos que analizan la información financiera de las entidades sin ánimo de lucro en las diferentes Secretarías. En tal sentido, estas acciones se han adelantado con el apoyo de los contratos a los cuales la Dirección ejerce la supervisión, que a la fecha se alcanza un 45% de ejecución._x000a_En el mes de junio se aplicó la encuesta de percepción de los servicios brindados a la ciudadanía y/o miembros de las ESAL que asistieron al punto de atención en el Supercade CAD Calle 26, se diligenciaron un total de 156 encuestas, el cuestionario tuvo un total de 16 campos para resolver, de los cuales, 7 campos correspondieron a preguntas específicas para calificar el producto o servicio solicitado, por la ciudadanía, el resultado de la percepción favorable ascendió a un 91%, superando la meta del 87% de percepción favorable._x000a_"/>
    <s v="Durante el trimestre se ejecutaron a satisfacción los contratos vinculados al cumplimiento de la Meta, lo cual ha permitido entregar información oportuna a la ciudadanía._x000a_Las consultas y trámites realizados por la ciudadanía se ejecutan en los términos señalados por la Ley, entregando información oportuna a los solicitantes._x000a_Ciudadanía en general y representantes o miembros de las ESAL._x000a_"/>
    <s v="&quot;Durante el periodo se realizaron acciones administrativas tendientes a dar respuesta de manera oportuna a la ciudadanía que requería los servicios de la Dirección, brindando de manera oportuna y calidad, con información fidedigna de los trámites y servicios de la Dirección._x000a__x000a_En el mes de noviembre se inició la implementación de la encuesta de percepción de los servicios brindados por la Dirección en el Punto de Atención a la Ciudadanía, obteniendo un porcentaje del 94% de percepción favorable de los servicios brindados.&quot;_x000a_94% de la ciudadanía que requiere los servicios de la Dirección, percibe que favorablemente los servicios brindados. De esta forma, la Dirección se posiciona con su población objetivo. _x000a_Beneficiarios: Miembros, representantes de las ESAL y ciudadanía en general._x000a_"/>
    <m/>
    <s v=" 3-2019-4997"/>
    <m/>
    <s v="3-2019-2710"/>
    <s v="CREACIÓN"/>
    <s v="VERSIÓN  1"/>
    <s v="ND"/>
    <s v="ND"/>
    <m/>
  </r>
  <r>
    <s v="DIRECCIÓN DISTRITAL DE INSPECCIÓN, VIGILANCIA Y CONTROL DE PERSONAS JURÍDICAS SIN ÁNIMO DE LUCRO"/>
    <s v="IVC-IV03"/>
    <s v="TÁCTICO"/>
    <s v="GESTIÓN"/>
    <x v="34"/>
    <m/>
    <x v="0"/>
    <x v="1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x v="0"/>
    <m/>
    <s v="ND"/>
    <n v="0.3"/>
    <n v="0.6"/>
    <x v="0"/>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s v="finalizado por cumplimiento"/>
    <m/>
    <m/>
    <m/>
    <m/>
    <m/>
    <s v="3-2019-2710"/>
    <m/>
    <m/>
    <m/>
    <m/>
    <m/>
  </r>
  <r>
    <s v="DIRECCIÓN DISTRITAL DE INSPECCIÓN, VIGILANCIA Y CONTROL DE PERSONAS JURÍDICAS SIN ÁNIMO DE LUCRO"/>
    <m/>
    <s v="TÁCTICO"/>
    <s v="GESTIÓN"/>
    <x v="35"/>
    <m/>
    <x v="1"/>
    <x v="13"/>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O"/>
    <x v="15"/>
    <s v="CUMPLIDO"/>
    <s v="ND"/>
    <n v="1"/>
    <s v="CUMPLIDO"/>
    <x v="9"/>
    <s v="CUMPLIDO"/>
    <m/>
    <m/>
    <m/>
    <m/>
    <m/>
    <m/>
    <m/>
    <m/>
    <s v="CUMPLIDO"/>
    <s v="CUMPLIDO"/>
    <s v="CUMPLIDO"/>
    <s v="CUMPLIDO"/>
    <s v="CUMPLIDO"/>
    <s v="CUMPLIDO"/>
    <s v="CUMPLIDO"/>
    <s v="CUMPLIDO"/>
    <s v="CUMPLIDO"/>
    <m/>
    <m/>
    <m/>
    <n v="2"/>
  </r>
  <r>
    <s v="DIRECCIÓN DISTRITAL DE INSPECCIÓN, VIGILANCIA Y CONTROL DE PERSONAS JURÍDICAS SIN ÁNIMO DE LUCRO"/>
    <m/>
    <s v="OPERATIVO"/>
    <s v="GESTIÓN"/>
    <x v="36"/>
    <m/>
    <x v="3"/>
    <x v="13"/>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O"/>
    <x v="15"/>
    <s v="CUMPLIDO"/>
    <s v="CUMPLIDO"/>
    <s v="CUMPLIDO"/>
    <s v="CUMPLIDO"/>
    <x v="9"/>
    <s v="CUMPLIDO"/>
    <m/>
    <m/>
    <m/>
    <m/>
    <m/>
    <m/>
    <m/>
    <m/>
    <s v="CUMPLIDO"/>
    <s v="CUMPLIDO"/>
    <s v="CUMPLIDO"/>
    <s v="CUMPLIDO"/>
    <s v="CUMPLIDO"/>
    <s v="CUMPLIDO"/>
    <s v="CUMPLIDO"/>
    <s v="CUMPLIDO"/>
    <s v="CUMPLIDO"/>
    <m/>
    <m/>
    <m/>
    <n v="2"/>
  </r>
  <r>
    <s v="DIRECCIÓN DISTRITAL DE INSPECCIÓN, VIGILANCIA Y CONTROL DE PERSONAS JURÍDICAS SIN ÁNIMO DE LUCRO"/>
    <s v="IVC-IV06"/>
    <s v="TÁCTICO"/>
    <s v="GESTIÓN"/>
    <x v="37"/>
    <m/>
    <x v="1"/>
    <x v="13"/>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x v="18"/>
    <n v="0.8"/>
    <s v="ND"/>
    <n v="0.9"/>
    <n v="0.84"/>
    <x v="17"/>
    <m/>
    <n v="0.18"/>
    <n v="0.2"/>
    <n v="0.21"/>
    <n v="0.21"/>
    <n v="0.17759562841530055"/>
    <n v="0.2"/>
    <n v="0.21"/>
    <n v="0.21"/>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s v="Durante el segundo trimestre se profirieron un total de 72 Resoluciones (20%) finales que culminaron el proceso administrativo sancionatorio, dando cumplimiento a la meta "/>
    <s v="En el período se profirieron 77 decisiones definitivas de las entidades sin ánimo de lucro que se encontraban incursas en procesos administrativos sancionatorios, 26 en el mes de julio, 26 en el mes agosto y 25 en el mes de septiembre._x000a_Con la resolución de los procesos administrativos sancionatorios, se logra tomar acciones jurídicas concretas (sanciones) sobre las entidades sin ánimo de lucro que incumplen su objeto social o se desvían del mismo. Aunado a ello, se cumple la función social, de garantizar el bien común en la ciudadanía._x000a_Ciudadanía en general y representantes o miembros de las ESAL._x000a_No obstante lo anterior, Durante el período, particularmente en el mes de septiembre se había planeado un total de 26 decisiones definitivas, alcanzo 25 actos administrativos definitivos. Este retraso se debe particularmente, a las etapas procesales propias de cada caso en particular._x000a_La supervisora del contrato adelantó las gestiones pertinentes para legalizar la solicitud de suspensión del Contrato 076-2019, información que quedó registrada en el SIPEJ._x000a_"/>
    <s v="Durante el período se profieron 77 decisiones definitivas de los procesos administrativos sancionatorios que se encontraban en curso, así 27 durante el mes de Octubre, 25 en el mes de Noviembre y 25 en el mes de Diciembre._x000a_La ciudadanía en general y los miembros y representantes de las ESAL cuentan con información oportuna y precisa del estado y cumplimiento de las obligaciones de las ESAL con el ente de supervisión y la ciudadanía en general._x000a_Beneficiarios: Ciudadanía en general, miembros y representantes de las ESAL._x000a_"/>
    <m/>
    <s v=" 3-2019-4997"/>
    <m/>
    <s v="3-2019-2710"/>
    <s v="CUMPLIDO"/>
    <m/>
    <m/>
    <m/>
    <n v="2"/>
  </r>
  <r>
    <s v="DIRECCIÓN DISTRITAL DE POLÍTICA E INFORMÁTICA JURÍDICA"/>
    <m/>
    <s v="ESTRATÉGICO"/>
    <s v="ACCIÓN"/>
    <x v="38"/>
    <m/>
    <x v="0"/>
    <x v="14"/>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x v="19"/>
    <n v="1"/>
    <n v="2"/>
    <n v="5"/>
    <n v="6"/>
    <x v="18"/>
    <m/>
    <m/>
    <n v="1"/>
    <n v="2"/>
    <n v="3"/>
    <n v="0"/>
    <n v="1"/>
    <n v="2"/>
    <n v="3"/>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s v="Durante el segundo trimestre de 2019, se publicó el estudio jurídico No. 1 &quot;El acoso sexual y conductas de violencia en espacios comunitarios&quot; en el sistema de información Biblioteca Virtual. De igual manera, se definió y determinó el nombre del segundo estudio jurídico, cuyo título es: &quot;Acciones populares_x000a_en fallas urbanísticas&quot;, el cual se encuentra en revisión normativa._x000a_La ejecución acumulada en el Plan de Desarrollo corresponde a 14 estudios juridicos de los 20 programados para el cuatrienio, que equivalen a un 70% del total programado."/>
    <s v="&quot;Los estudios programados  para el tercer trimestre son:_x000a_Estudio No.2.&quot;&quot;Fallas Urbanísticas del Distrito Capital y Acciones Populares&quot;&quot;. Se finalizó y público en el _x000a_Sistema de informacón Biblioteca Virtual de Bogotá._x000a_Estudio No.3.&quot;&quot;El Régimen Jurídico de la Contratación Pública Electrónica y los Acuerdos Marco de Precios&quot;&quot; Se finalizó y público en el Sistema de Información Biblioteca Virtual de Bogotá a través del siguiente link http://biblioteca.bogotajuridica.gov.co/BJV/awdoc.jsp?idn=null&amp;i=2243._x000a_el cual por recomendacion de la Subsecretaría Jurídica, cambia el nombre por el de “El Régimen Jurídico de la Contratación Pública Electrónica y los Acuerdos Marco de Precios”, como se evidencia en la pagina anunciada.  _x000a__x000a__x000a__x000a_Por otra parte, teniendo en cuenta el Plan de trabajo de la Dirección de Poliítica e Informática Jurídica se _x000a_presentan los siguientes avances:_x000a_Estudio No.4. &quot;&quot; Legalidad, Privacidad, y Ética de la Administración Pública Digital&quot;&quot;, se entregó documento que_x000a_contiene la estructura general y consideraciones para el mismo._x000a_Estudio No.5. &quot;&quot;Estudio sobre la función de inspección, vigilancia y control de las entidades sin ánimo de lucro_x000a_y su tratamiento tributario de conformidad con los cambios normativos introducidos por la Ley 1819 de 2016&quot;&quot;,_x000a_se han logrado resultados como Plan de acción para generar sinergiaas entre la admnistración tributaria y la_x000a_entidad del distrito que hacen IVC con el fin de generar acciones armónicas de control._x000a_Estudio No.6. &quot;&quot;Terminación unilateral de contratos distritales en sedes administrativa por causal de nulidad_x000a_absoluta&quot;&quot;, se logro la elaboración de fichas Siproj de las sentencias analizadas en la ejecución del mismo._x000a_&quot;_x000a_&quot;Para el tercer trimestres los impactos de los estudios jurídicos fueron:_x000a_Estudio No.2.El estudio tiene un alto impacto para la ciudanía de la Ciudad de Bogotá,  para las alcaldías locales, Secretarías de Despacho y entidades descentralizadas con incidencia al tema objeto del estudio y para el cuerpo de abogados del distrito._x000a_Estudio No.3.Pretende orientar el diseño de la estrategia jurídica en las entidades del Distrito en temas relacionados con la contratación por medios digitales._x000a_Estudio No.4. Fortalecer la administración pública digital como instrumento para promover la transparencia, eficiencia, responsabilidad, legalidad y ética de la función administrativa._x000a_Los datos son el insumo del Gobierno Digital y resulta fundamental analizar el impacto jurídico de la implementación de herramientas analíticas avanzadas y/u otras herramientas, soluciones o productos tecnológicos para optimizar el ejercicio de la función administrativa._x000a_Estudio No.5.El estudio analizará la función de inspección, vigilancia y control de las entidades sin ánimo de lucro, particularmente de las domiciliadas en la ciudad de Bogotá D.C., para lo cual, se realizará una revisión normativa nacional y distrital._x000a_Adicionalmente, el estudio abordará  un análisis del impacto que han sufrido las entidades sin ánimo de lucro, respecto de los cambios normativos introducidos por la Ley 1819 de 2016, específicamente, lo concerniente a la calificación para permanecer en el régimen tributario especial._x000a_Estudio No.6.Ciudadanía en general, Las Alcaldías Locales, Secretarías Ambientales, de Planeación y Obras Públicas y para el cuerpo de abogados del Distrito Capital.&quot;_x000a_&quot;Ciudadanía en general, Alcaldías Locales, Secretarías Ambietales, de Planeación,_x000a_Instituto de Obras Públicas, Cuerpo de Abogados del Distrito Capital, Entidades y Organismos del Distrito Capital.&quot;"/>
    <s v="&quot;Tres (3) estudios jurídicos los cuales se publibicaron en el Sistema de información Biblioteca_x000a_Virtual:_x000a__x000a_Estudio No.4 &quot;&quot;Legalidad, Privacidad y Ética Digital de la Administración Pública Digital&quot;&quot;. http://biblioteca.bogotajuridica.gov.co/BJV/awdoc.jsp?idn=&amp;i=2247. _x000a_Estudio No.5 &quot;&quot;Estudio sobre la función de inspección, vigilancia y control de las entidades sin ánimo de lucro y su tratamiento tributario de conformidad con los cambios normativos introducidos por la Ley 1819 de 2016&quot;&quot;. _x000a_http://biblioteca.bogotajuridica.gov.co/BJV/awdoc.jsp?idn=&amp;i=2256.  _x000a_Estudio No.6 &quot;&quot;Terminación Unilateral de Contratos Distritales en Sede Administrativa por Causal de Nulidad Absoluta&quot;&quot;._x000a_http://biblioteca.bogotajuridica.gov.co/BJV/awdoc.jsp?idn=&amp;i=2254_x000a_&quot;_x000a_&quot;Estudio No.4 &quot;&quot;Legalidad, privacidad y ética da la administración pública digital&quot;&quot;.Se busca fortalecer la administración pública digital como instrumento para promover la transparencia, eficiencia, responsabilidad, legalidad y ética de la función administrativa. _x000a__x000a_Estudio No.5 &quot;&quot;Estudio sobre la función de inspección, vigilancia y control de las entidades sin ánimo de lucro y su tratamiento tributario de conformidad con los cambios normativos introducidos por la Ley 1819 de 2016&quot;&quot;. Se busca analizar la función de inspección y control de las entidades sin ánimo de lcro, particularmente de las domiciliadas en la ciudad de Bogotá D.C., para lo cual, se ha realizado una revisión normativa nacional y distrital, también abordará un análisis del impacto que han sufrido las entidades sin ánimo de lucro, respecto de los cambios normativos introducidos por la Ley 1819 de 2016, especificamente, lo concerniente a la calificación para permanecer en el régimen tributario especial._x000a__x000a_Estudio No.6&quot;&quot;Terminación de contratos distritales en sede administrativa por causal de nulidad absoluta&quot;&quot;. El objetivo es tener un instructivo o lineamiento de procedimiento distrital ágil y en sede administrativa que permita estipular los motivos de declaratoria de nulidad y procedencia de la terminación unilateral.&quot;_x000a_Beneficiarios: Cuerpo de abogados del Distrito Capital y ciudadania en general."/>
    <s v="3-2019-2671 / _x000a_3-2019-2868"/>
    <s v="3-2019-4926"/>
    <m/>
    <m/>
    <s v="CREACIÓN"/>
    <s v="VERSIÓN  1 Rad 3-2019-1106"/>
    <s v="ND"/>
    <s v="ND"/>
    <m/>
  </r>
  <r>
    <s v="DIRECCIÓN DISTRITAL DE POLÍTICA E INFORMÁTICA JURÍDICA"/>
    <m/>
    <s v="ESTRATÉGICO"/>
    <s v="ACCIÓN"/>
    <x v="39"/>
    <m/>
    <x v="0"/>
    <x v="14"/>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x v="20"/>
    <n v="3"/>
    <n v="4"/>
    <n v="14"/>
    <n v="12"/>
    <x v="19"/>
    <m/>
    <n v="0"/>
    <n v="1"/>
    <n v="8"/>
    <n v="4"/>
    <n v="0"/>
    <n v="2"/>
    <n v="7"/>
    <n v="4"/>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s v="Durante el 2o. trimestre de 2019, se han llevado a cabo 2 eventos de orientación jurídica al cuerpo de abogados del D.C. así:_x000a_1. Actualización en Derecho Disciplinario realizado el 11 de junio, contó con la participación de 220 asistentes, y permitió que los Abogados del D.C. se actualizaran respecto de las vigencias normativas de la Ley 1952 de 2019, su aplicación e impacto en los procesos disciplinarios vigentes y los que se_x000a_inicien posterior a la entrada en vigencia de la Ley precitada._x000a_2. Garantías en la Contratación Estatal realizado el 25 de junio, contó con la participación de 173 asistentes, la jornada ilustró sobre las facultades de las entidades respecto de la materialización y efectividad de las garantías contractuales exigidas durante los procesos y las clases de garantías en cada una_x000a_de las etapas contractuales. Así mismo se establecieron las causales de incumplimiento que faculta para la exigencia de las garantías._x000a_De los 46 eventos de orientación jurídica programados para el cuatrienio, se han llevado a cabo 32 eventos, que equivalen al 69,57% del total programado, lo cual beneficia directamente al cuerpo de abogados del Distrito Capital, fortaleciendo la gestión jurídica de las Entidades"/>
    <s v="&quot;Se realizaron 7 jornadas de orientación jurídica lograndose el fortalecimiento de competencias de los abogados del Distrito en los siguientes temas:_x000a__x000a_a. Acción de Tutela: Estrategias de defensa, oportunidad de la acción e incidente de desacato._x000a_b. Acciones Populares: Estrategias de defensa, uso, abuso y agotamiento de la jurisdicción._x000a_c. Taller en defensa jurídica._x000a_d. Taller en técnicas de juicio oral._x000a_e. Taller de redacción jurídica - Consejos prácticos._x000a_f. Derecho probatorio: Tipos de prueba según medio de control / Medidas Cautelares en los procesos contenciosos administrativos._x000a_g. XVI Seminario Internacional de Gestión Jurídica Pública, en el cual se compartieron experiencias exitosas en materia de gestión jurídica y se actualizaron los conocimientos de más de 500 abogados, en temas jurídicos._x000a_Se fortalecieron las habilidades y actualizaron conocimientos de los/as abogados/as del Distrito Capital en diferentes temas jurídicos de impacto para el Distrito Capital, permitiendose el mejoramiento de su gestión y complementando sus competencias en defensa de los intereses del Distrito y la prevención del daño antijurídico.  Por otra parte, el indicador se encuentra afectado por fuerza mayor, (orden público), por protestas por parte de estudiantes y transportadores en la ciudad de Bogotá el día 24 de septiembre de 2019, fecha en la que estaba programada la jornada de orientación. En tal sentido, se reprogramó la jornada &quot;contratación de prestación de servicios profesionales con objetos iguales - fraccionamiento de contrato&quot;, contando con la disponibilidad de la conferencista para el día 01 de octubre de la vigencia actual._x000a_Beneficiarios: Cuerpo de abogados del Distrito Capital _x000a__x000a_"/>
    <m/>
    <s v="3-2019-2671 / _x000a_3-2019-2868"/>
    <s v="3-2019-4926"/>
    <m/>
    <m/>
    <s v="CREACIÓN"/>
    <s v="VERSIÓN  1 Rad 3-2019-1106"/>
    <s v="ND"/>
    <s v="ND"/>
    <m/>
  </r>
  <r>
    <s v="DIRECCIÓN DISTRITAL DE POLÍTICA E INFORMÁTICA JURÍDICA"/>
    <m/>
    <m/>
    <s v="GESTIÓN"/>
    <x v="40"/>
    <m/>
    <x v="3"/>
    <x v="14"/>
    <s v="DIRECCIÓN DISTRITAL DE POLÍTICA E INFORMÁTICA JURÍDICA"/>
    <s v="PLAN DE GESTIÓN"/>
    <m/>
    <m/>
    <m/>
    <m/>
    <m/>
    <m/>
    <m/>
    <m/>
    <m/>
    <m/>
    <m/>
    <m/>
    <m/>
    <s v="Suma"/>
    <s v="Trimestral"/>
    <s v="Eficacia"/>
    <m/>
    <m/>
    <m/>
    <s v="ND"/>
    <n v="1"/>
    <n v="0"/>
    <x v="7"/>
    <n v="0"/>
    <s v="ND"/>
    <n v="1"/>
    <s v="CUMPLIDO"/>
    <x v="9"/>
    <s v="CUMPLIDO"/>
    <m/>
    <m/>
    <m/>
    <m/>
    <m/>
    <m/>
    <m/>
    <m/>
    <s v="CUMPLIDO"/>
    <s v="CUMPLIDO"/>
    <s v="CUMPLIDO"/>
    <s v="CUMPLIDO"/>
    <m/>
    <m/>
    <m/>
    <m/>
    <m/>
    <m/>
    <m/>
    <m/>
    <n v="2"/>
  </r>
  <r>
    <s v="DIRECCIÓN DISTRITAL DE POLÍTICA E INFORMÁTICA JURÍDICA"/>
    <s v="DDP-GJ05"/>
    <s v="OPERATIVO"/>
    <s v="GESTIÓN"/>
    <x v="41"/>
    <m/>
    <x v="2"/>
    <x v="14"/>
    <s v="DIRECCIÓN DISTRITAL DE POLÍTICA E INFORMÁTICA JURÍDICA"/>
    <s v="PLAN DE GESTIÓN"/>
    <m/>
    <m/>
    <m/>
    <s v="Porcentaje de normatividad de regimen legal incorporada"/>
    <s v="normas incorporadas"/>
    <s v="Cantidad de normas incorporadas"/>
    <s v="Total de normas a incorporar en el periodo"/>
    <s v="Número de normas imcuidas en regimen legal"/>
    <s v="Total de normas a incluir en regimen legal, en el periodo de análisi"/>
    <s v="Regimen legal"/>
    <s v="Regimen legal"/>
    <s v="N.A."/>
    <s v="N.A."/>
    <s v="Constante"/>
    <s v="Trimestral"/>
    <s v="Eficacia"/>
    <s v="Profesional Universitario Grado 1"/>
    <s v="Profesional Universitario Grado 1"/>
    <s v="Director(a) Distirtal de Política e Informática Jurídica "/>
    <s v="ND"/>
    <n v="1"/>
    <n v="1"/>
    <x v="0"/>
    <n v="1"/>
    <s v="ND"/>
    <n v="1"/>
    <n v="1"/>
    <x v="0"/>
    <m/>
    <n v="1"/>
    <n v="1"/>
    <n v="1"/>
    <n v="1"/>
    <n v="1"/>
    <n v="1"/>
    <n v="1"/>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s v="Para el segundo trimestre de la actual vigencia, se incorporaron un total de 595 disposiciones en el sistema de información jurídica Régimen Legal entre las cuales se encuentran 382 normas de nivel distrital, 56 del orden nacional y 157 providencias de interés. Así mismo, se incluyó información de relevancia jurídica y datos importantes para el Distrito como: 13 Boletines Jurídicos de circulación semanal, generando un incremento de 782 personas en su inscripción , en el que se alcanzó un total de 3.957 personas suscritas._x000a_Cabe señalar, que revisado el sistema de Régimen Legal de Bogotá se observa que para el segundo trimestre de la vigencia 2019, se presentaron un total de 4.610.566 visitas y un promedio de 152.084 consultas diarias"/>
    <s v="&quot;En el tercer trimestre de la actual vigencia se incorporaron 708 disposiciones en el sistema de información jurídica Régimen Legal de Bogotá, entre las cuales se encuentran 426 normas de nivel distrital, 128 del orden nacional y 154 providencias de interés. También se creo el documento de relatoria 006 de 2019, referente a los conceptos de interés general expedidos por la Secretaría Jurídica Distrital desde el año 2017._x000a__x000a_Adicionalmente se incluyó información de relevancia jurídica para el Distrito Capital en 13 boletines jurídicos de circulación semanal y se generó un incremento de 344 personas, alcanzandose un total de 4301 personas suscritas. &quot;_x000a_&quot;Se actualizó diariamente el sistema de información jurídica Régimen Legal de Bogotá, con el fin de constituirla en una herramienta de consulta normativa que contribuya a la gestión de los servidores públicos del distrito, en la defensa de los intereses del Distrito y prevención del daño antijurídico._x000a__x000a_Además, Régimen Legal de Bogotá se ha constituido en un sistema de busqueda de estudiantes y la ciudadania en general.&quot;_x000a_Beneficiarios: Cuerpo de abogados del Distrito Capital y ciudadania._x000a_"/>
    <m/>
    <s v="3-2019-2671_x000a_3-2019-2868"/>
    <s v="3-2019-4926"/>
    <m/>
    <m/>
    <s v="FALTA FICHA "/>
    <s v="VERSIÓN  1 Rad 3-2019-1106"/>
    <m/>
    <m/>
    <m/>
  </r>
  <r>
    <s v="DIRECCIÓN DISTRITAL DE POLÍTICA E INFORMÁTICA JURÍDICA"/>
    <s v="DDP-GJ06"/>
    <s v="OPERATIVO"/>
    <s v="GESTIÓN"/>
    <x v="42"/>
    <m/>
    <x v="0"/>
    <x v="14"/>
    <s v="DIRECCIÓN DISTRITAL DE POLÍTICA E INFORMÁTICA JURÍDICA"/>
    <s v="PLAN DE GESTIÓN"/>
    <s v="PROCESOS"/>
    <m/>
    <m/>
    <s v="Sumatoria de lineamientos"/>
    <s v="lineamientos"/>
    <s v="Sumatoria de lineamientos"/>
    <s v="N.A."/>
    <s v="El acumulado del número de lineamIentos que sean de impacto para el Distrito Capital"/>
    <s v="N.A."/>
    <s v="Sistema de Información Régimen Legal,  Documentos JurídiCOS"/>
    <s v="N.A."/>
    <n v="32"/>
    <s v="N.A."/>
    <s v="Suma"/>
    <s v="Trimestral"/>
    <s v="Eficacia"/>
    <s v="Profesional Universitario Grado 1"/>
    <s v="Profesional Universitario Grado 1"/>
    <s v="Director(a) Distirtal de Política e Informática Jurídica "/>
    <s v="ND"/>
    <n v="8"/>
    <n v="16"/>
    <x v="9"/>
    <n v="4"/>
    <s v="ND"/>
    <n v="9"/>
    <n v="17"/>
    <x v="20"/>
    <m/>
    <n v="0"/>
    <n v="2"/>
    <n v="0"/>
    <n v="2"/>
    <n v="1"/>
    <n v="3"/>
    <n v="4"/>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s v="Para el segundo trimestre de la vigencia 2019 se tenía programado tanto la identificación de 2 temas requeridos para elaborar los lineamientos como la entrega de dos lineamientos que fueran de interés para el Distrito Capital. Al respecto fueron realizados los siguientes documentos por parte de la Dirección Distrital de Política e Informática Jurídica: Directiva 003 de 2019 Término de subsanación de las ofertas de contratación, Radicado SIGA 2-2019-8366 del 27 de junio de 2019; y Circular 021 de 2019, tema Aportes al sistema de seguridad social por contratistas, con el radicado 2-2019-8367; y la Resolución 007 de 2019 &quot;Por la cual se reglamenta la intervención de la Secretaría Jurídica Distrital en los conflictos y/o controversias que se presenten entre organismos y/o entidades distritales. Por otro lado, se derogó la Directiva 001 de 2019 con la Directiva 002 de 2019 en la cual se incorporaron las restricciones y disposiciones contenidas en la Directiva 008 de 2019 de la Procuraduría General de la Nación en cuanto la participación política de los y las servidoras públicas del distrito capital durante la vigencia de la Ley de Garantías Electorales. Está se encuentra ubicada en el siguiente link https://www.alcaldiabogota.gov.co/sisjur/normas/Norma1.jsp?i=84807_x000a_De igual manera, se elaboró y publicó una Circular, con el propósito de invitar a la Plenaria Jurídica Distrital a las entidades y organismos distritales responsables de asistir. _x000a__x000a_"/>
    <s v="&quot;Durante el tercer trimestre se elaboraron y publicaron las siguientes Dierctivas:_x000a__x000a_a. Directiva conjunta 004 de 2019. Lineamientos a seguir por las Alcaldías Locales y las Entidades del Sector Central y Descentralizado por Servicios del orden Distrital, en la suscripción y ejecución de convenios y contratos interadministrativos._x000a_b. Directiva 005 de 2019. Tratamiento de datos personales - Autorizaciones, datos sensibles, datos de niños, niñas y adolescentes, cámaras y videos de seguridad, sanciones y recomendaciones._x000a_c. Directiva 006 de 2019. Tratamiento de las garantías en la contratación estatal._x000a_d. Directiva 007 de 2019. Procedimiento aplicable al reparto notarial de los actos que requieran escritura pública._x000a__x000a_Los anteriores documentos administrativos se encuentran publicados en el Sistema de Información Régimen Legal._x000a_Impactos: &quot;a. Directiva conjunta 004 de 2019. Lineamientos a seguir por las Alcaldías Locales y las Entidades del Sector_x000a_Central y Descentralizado por Servicios del orden Distrital, en la suscripción y ejecución de convenios y_x000a_contratos interadministrativos._x000a__x000a_b. Directiva 005 de 2019. Tratamiento de datos personales - Autorizaciones, datos sensibles, datos de niños,_x000a_niñas y adolescentes, cámaras y videos de seguridad, sanciones y recomendaciones._x000a__x000a_c. Directiva 006 de 2019. Tratamiento de las garantías en la contratación estatal._x000a__x000a_d.Directiva 007 de 2019. Procedimiento aplicable al reparto notarial de los actos que requieran escritura pública._x000a__x000a_De lo anterior, desde el segundo trimestre de la vigencia 2019 se han cumplido con las magnitudes y la meta proyectada frente a la elaboración y publicación de lineamientos, razón por la cual la ejecución del indicador evidencia un 100% y los demás lineamientos expedidos son reportados como avances en la gestión de la dependencia.&quot;_x000a_Beneficiarios: Entidades del Distrito Capital._x000a_"/>
    <m/>
    <s v="3-2019-2671_x000a_3-2019-2868"/>
    <s v="3-2019-4926"/>
    <m/>
    <m/>
    <s v="FALTA FICHA "/>
    <s v="VERSIÓN  1 Rad 3-2019-1106"/>
    <m/>
    <m/>
    <m/>
  </r>
  <r>
    <s v="DIRECCIÓN DISTRITAL DE POLÍTICA E INFORMÁTICA JURÍDICA"/>
    <s v="DDP-GJ09"/>
    <s v="ESTRATÉGICO"/>
    <s v="ACCIÓN"/>
    <x v="43"/>
    <m/>
    <x v="0"/>
    <x v="14"/>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x v="8"/>
    <n v="0.2"/>
    <n v="0"/>
    <n v="0"/>
    <n v="0.3"/>
    <x v="21"/>
    <m/>
    <n v="0.1"/>
    <n v="0.2"/>
    <n v="0.1"/>
    <n v="0.1"/>
    <n v="0.1"/>
    <n v="0.2"/>
    <n v="1E-3"/>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s v="Hasta el corte del 30 de junio de 2019 se socializó el Modelo de Gestión Jurídica Pública a 38 entidades públicas del nivel distrital, para un total de 1.176 abogados capacitados durante la vigencia. De igual manera, para el desarrollo de la etapa de evaluación de entendimiento definida en el Decreto 430 de 2018, se practicó una encuesta de entrada a 639 personas y de salida a 734 personas, obteniendo un resultado satisfactorio en el conocimiento de cada uno de los compornentes del modelo. Por otro lado, para la medición de los componentes del modelo de gestión, se realizó y remitió el instrumento a 30 entidades públicas distritales. Actualmente, se encuentra en etapa de revisión de los instrumentos y de la elaboración de los primero planes de acción."/>
    <s v="&quot;Durante el tercer trimestre del año 2019 se obtuvieron avances en las cinco fases de implementación del Modelo de Gestión Jurídica Pública, las cuales se encuentran previstas en el Plan de Trabajo presentado a la Oficina Asesora de Planeación de la Secretaría Jurídica Distrital, a continuación se describen cada uno de ellos:_x000a__x000a_a. Se realizó la socialización del Modelo de Gestión Jurídica Pública en la Secretaría Distrital de Gobierno, Secretaría Distrital de Hacienda y en el sector descentralizado territorialmente, integrado por las 20 Alcaldías Locales de la ciudad, para un total de 308 abogados sensibilizados. La sesión dónde se presentó mayor participación fue la realizada en el Archivo Distrital de Bogotá con 193 personas participantes._x000a_b. Se practicó la encuesta de entrada y salida a los participantes de las jornadas adelantadas por la Dirección Distrital de Política e Informática, evidenciando un mejoramiento en los conocimientos del cuerpo de abogados en cuanto a los componentes y elementos del MGJP._x000a_c. Se realizó la medición de los elementos del componente temático del MGJP a 44 entidades y organismos públicos distritales, de los cuales 30 de ellas ya cuentan con medición definitiva y 14 están en proceso de revisión. Está se practicó a través del instrumento diseñado por la Secretaría Jurídica Distrital._x000a_d. De las 30 entidades y organismos públicos distritales con medición definitiva de los estándares del modelo, 23 suscribieron planes de acción, 4 ya cuentan con 100% de cumplimiento y 3 de ellas está en proceso de aprobación._x000a_e. Se han practicado 4 seguimientos a la implementación de los planes de acción suscritos con las siguientes entidades: FONCEP, Empresa Metro, ERU y Departamento Administrativo del Servicio Civil Distrital._x000a_f. Se diseñaron dos instrumentos de políticas o lineamientos para la implementación del MGJP, los cuales son: a. Parámetros para que las entidades y organismos incorporen dentro de sus actividades la gestión del conocimiento y del cambio, b. Resolución 107 de 2019 que reglamenta la intervención de la Secretaría Jurídica Distrital en los conflictos y controversias  que se presenten entre organismos y/o entiedades distritales.&quot;_x000a_&quot;Los impactos han sido a nivel distrital, en virtud que se han realizado diferentes jornadas sesibilización y socialización del Modelo de Gestión de Jurídica en el cuerpo de abogados así como cada una de sus fases han sido aplicadas integralmente en cada una de las entidades y organismos distritales, mostrando una participación activa de los jefes jurídicos en esté importante proceso para mejorar la gestión jurídica en el distrito._x000a__x000a_Los beneficarios han sido el cuerpo de abogados del Distrito Capital y los ciudadanos que son usuarios de las diferentes entidades y organismos distritales._x000a__x000a__x000a__x000a__x000a__x000a__x000a__x000a__x000a__x000a__x000a__x000a__x000a__x000a__x000a__x000a__x000a_&quot;_x000a_"/>
    <m/>
    <s v="3-2019-2671_x000a_3-2019-2868"/>
    <s v="3-2019-4926"/>
    <m/>
    <m/>
    <m/>
    <s v="VERSIÓN  1 Rad 3-2019-1106"/>
    <m/>
    <m/>
    <m/>
  </r>
  <r>
    <s v="OFICINA ASESORA DE PLANEACIÓN"/>
    <m/>
    <m/>
    <s v="GESTIÓN"/>
    <x v="44"/>
    <m/>
    <x v="1"/>
    <x v="15"/>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x v="11"/>
    <m/>
    <s v="ND"/>
    <n v="0.3"/>
    <n v="0.7"/>
    <x v="4"/>
    <m/>
    <m/>
    <m/>
    <m/>
    <m/>
    <m/>
    <m/>
    <m/>
    <m/>
    <s v="CUMPLIDO"/>
    <s v="CUMPLIDO"/>
    <s v="CUMPLIDO"/>
    <s v="CUMPLIDO"/>
    <s v="CUMPLIDO"/>
    <s v="CUMPLIDO"/>
    <m/>
    <m/>
    <m/>
    <m/>
    <m/>
    <m/>
    <n v="2"/>
  </r>
  <r>
    <s v="OFICINA ASESORA DE PLANEACIÓN"/>
    <m/>
    <m/>
    <s v="GESTIÓN"/>
    <x v="45"/>
    <m/>
    <x v="0"/>
    <x v="15"/>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x v="0"/>
    <m/>
    <s v="ND"/>
    <s v="ND"/>
    <n v="1"/>
    <x v="4"/>
    <m/>
    <m/>
    <m/>
    <m/>
    <m/>
    <m/>
    <m/>
    <m/>
    <m/>
    <s v="CUMPLIDO"/>
    <s v="CUMPLIDO"/>
    <s v="CUMPLIDO"/>
    <s v="CUMPLIDO"/>
    <s v="CUMPLIDO"/>
    <s v="CUMPLIDO"/>
    <m/>
    <m/>
    <m/>
    <m/>
    <m/>
    <m/>
    <n v="2"/>
  </r>
  <r>
    <s v="OFICINA ASESORA DE PLANEACIÓN"/>
    <s v="OAP-PM08"/>
    <m/>
    <s v="GESTIÓN"/>
    <x v="46"/>
    <m/>
    <x v="1"/>
    <x v="15"/>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x v="19"/>
    <n v="6"/>
    <s v="ND"/>
    <s v="ND"/>
    <s v="ND"/>
    <x v="18"/>
    <m/>
    <n v="0"/>
    <n v="2"/>
    <n v="3"/>
    <n v="1"/>
    <n v="0"/>
    <n v="2"/>
    <n v="2"/>
    <n v="2"/>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s v=" La meta se ejecutó de acuerdo con la programación trimestral, en la cual se contempló el desarrollo de actividades lúdicas orientadas a sensibilizar al equipo humano de la Oficina Asesora de Planeación y dinamizar y fortalecer la gestión del conocimiento en la dependencia, según las temáticas seleccionadas en el primer trimestre._x000a_Para el período de seguimiento –entre abril y junio–, se llevaron a cabo dos (2) sesiones denominadas “jornadas del saber” en las cuales los servidores de planta de la Oficina Asesora de Planeación realizaron la convocatoria de los participantes, estructuraron y presentaron los contenidos y elaboraron preguntas de tipo test para generar recordación sobre las temáticas abordadas._x000a_ Sesión No. 1. Manejo de conflictos con programación neurolingüística_x000a_·      Temáticas abordadas: dentro de los contenidos presentados, se encuentran las dimensiones y estilos de negociación, recursos necesarios para tener éxito en una negociación, tácticas de negociación, lenguaje verbal y lenguaje corporal, entre otras._x000a_·      Cantidad de participantes: doce (12)._x000a_Sesión No. 2. Parques Nacionales Naturales de Colombia_x000a_·      Temáticas abordadas: dentro de los contenidos presentados, se encuentran las regiones de los Parques Nacionales Naturales de Colombia, Sistema Nacional de Áreas Protegidas – SINAP, datos de biodiversidad, servicios eco sistémicos, conflictos socio-ambientales, especies de fauna en vía de extinción, entre otras._x000a_·      Cantidad de participantes: once (11)._x000a__x000a_ El cumplimiento de las sesiones programadas equivale al 30% de avance en las actividades de la meta en la vigencia 2019._x000a__x000a_"/>
    <s v="Desarrollo de dos (2) jornadas del saber para gestión del conocimiento al interior del equipo de la Oficina Asesora de Planeación, en las cuales se abordaron temas de políticas públicas en el marco del documento CONPES y negociación y manejo de conflictos con Programación Neuro Lingüística._x000a_Imapctos: Mejoramiento en las capacidades del equipo humano de la Oficina Asesora de Planeación, en lo relacionado con la estructuración de políticas públicas como instrumentos de planeación de largo plazo y con habilidades de liderazgo y actitudes de cambio._x000a_Beneficiarios: &quot;Ciudadanía._x000a_Entidades Distritales._x000a_Equipo Humano de la Secretaría Jurídica Distrital._x000a_Entes de control.&quot;_x000a_"/>
    <s v="&quot;A través de los anexos mencionados a continuación, se destacan los principales resultados obtenidos con relación a la meta:_x000a__x000a_Anexo No. 11. Jornada del saber.&quot;_x000a_Beneficiarios: Equipo humano de la Oficina Asesora de Planeación._x000a_"/>
    <m/>
    <m/>
    <m/>
    <m/>
    <m/>
    <m/>
    <m/>
    <m/>
    <m/>
  </r>
  <r>
    <s v="OFICINA ASESORA DE PLANEACIÓN"/>
    <s v="OAP-PM01"/>
    <m/>
    <s v="GESTIÓN"/>
    <x v="47"/>
    <m/>
    <x v="1"/>
    <x v="15"/>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x v="0"/>
    <n v="1"/>
    <s v="ND"/>
    <s v="ND"/>
    <s v="ND"/>
    <x v="0"/>
    <m/>
    <n v="0.25"/>
    <n v="0.3"/>
    <n v="0.25"/>
    <n v="0.2"/>
    <n v="0.25"/>
    <n v="0.3"/>
    <n v="0.25"/>
    <n v="0.2"/>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s v="A continuación, se describen las actividades desarrolladas por la Oficina Asesora de Planeación durante el segundo trimestre de la vigencia 2019, en el marco del Sistema de Gestión Ambiental:_x000a_ Procesamiento y análisis de información, según la solicitud de la Secretaría Distrital de Ambiente –SDA en el marco del Proceso de evaluación, control y seguimiento del plan institucional de gestión ambiental PIGA y el cumplimiento ambiental para la vigencia 2018-2019. Para tal efecto, se proyectaron oficios para solicitar información a las diferentes dependencias de acuerdo a lo solicitado por la Autoridad Ambiental._x000a_ Actualización y revisión de la Matriz Legal Ambiental y revisión y ajuste de la Política Ambiental de la Entidad para su posterior validación y aprobación en el Comité Técnico Ambiental._x000a_Desarrollo de mesas de trabajo con el equipo humano del Proceso de Gestión Documental, con el fin de avanzar en la definición e implementación de la Estrategia del Uso Eficiente de los Recursos de la Entidad._x000a_ Socialización al interior de la Entidad, en la cual se trató el uso eficiente del agua, uso eficiente de la energía, gestión integral de residuos sólidos, consumo sostenible e implementación de prácticas sostenibles, huella de carbono corporativa y eco- conducción. _x000a_Participación en reunión con la Secretaría Distrital de Movilidad en la cual se definieron acciones para la definición e implementación del Plan Integral de Movilidad Sostenible -PIMS- y la conformación del Equipo de Sostenibilidad de la Entidad. _x000a_Participación en la reunión sobre Producción y Consumo Sostenible con la Secretaría Distrital de Ambiente. Dentro de las propuestas presentadas, se contempla avanzar con la implementación de las Compras Públicas Sostenibles (CPS) en las Entidades Distritales _x000a_Asistencia a reunión sobre Indicadores Ambientales, la cual se realizó en el marco del Programa de Gestión Ambiental Empresarial –GAE de la Secretaría Distrital de Ambiente -SDA en el cual participa la Secretaría Jurídica Distrital. _x000a_Proyección de respuesta a la Unidad Administrativa Especial de Servicios Públicos –UAESP, para la asignación de dos (2) espacios para la realización de la Conferencia Fuerza, Reciclar Transforma al equipo directivo y a los colaboradores. _x000a_Revisión y emisión de concepto técnico y legal ambiental para la inclusión de las cláusulas y criterios ambientales en el proceso de contratación para la obra de mantenimiento de puestos de trabajo que se realizará en la Entidad. _x000a_Seguimiento a la Encuesta de Movilidad Sostenible realizada por la Secretaría Distrital de Movilidad -SDM como parte inicial para la elaboración del Plan Integral de Movilidad Sostenible –PIMS. _x000a_Avances en la realización del documento del Plan Integral de Movilidad Sostenible –PIMS._x000a_"/>
    <s v="Cumplimiento del 100% de las actividades programadas en el trimestre en el Plan de Acción del PIGA de la entidad. Revisión a los informes de los Contratos de Prestación de Servicios de los meses de julio, agosto y septiembre. Elaboración de la estructura del informe multivariado y presentación del informe, en el marco del Modelo Integrado de Planeación y Gestión. Participación, en representación de la Secretaría Jurídica Distrital, en la Mesa de Reformulación de la Política y la Mesa Intersectorial para el bienestar y protección de las personas en condición de discapacidad. Seguimiento a los compromisos del Diálogo Ciudadano realizado en la vigencia 2018 y elaboración de informe, el cual fue enviado a la Veeduría Distrital. Consolidación del seguimiento del Plan Anticorrupción y de Atención al Ciudadano correspondiente al segundo cuatrimestre. Ajuste y publicación del Plan Anticorrupción y de Atención al Ciudadano._x000a_Cumplimiento de los requerimientos, directrices y normatividad ambiental vigente. Fortalecimiento del compromiso y cultura ambiental organizacional. Mejoramiento en la Gestión Integral de Residuos Sólidos. Implementación de las Compras Públicas Sostenibles en el proceso de Gestión Contractual. Implementación y fortalecimiento del Sistema de Gestión Ambiental y del Plan Institucional de Gestión Ambiental –PIGA. Acceso a los datos de interés ambiental de la Entidad. Prevención de hallazgos en futuras auditorías de la Contraloría de Bogotá. Mejoramiento de herramientas para el reporte de la gestión. Cumplimiento de compromisos adquiridos con grupos de valor y grupos de interés. Aportes a la ejecución de políticas públicas distritales. Aportes a la ejecución de estrategias anticorrupción en la entidad._x000a_Beneficiarios: &quot;Ciudadanía._x000a_Entidades Distritales._x000a_Secretaría Jurídica Distrital._x000a_Entes de control.&quot;_x000a_"/>
    <s v="&quot;A través de los anexos mencionados a continuación, se destacan los principales resultados obtenidos con relación a la meta:_x000a__x000a_Anexo No. 12. Sistema de Gestión Ambiental._x000a_Anexo No. 13. Políticas Públicas._x000a_Anexo No. 14. Diálogos ciudadanos. _x000a_Anexo No. 15. Gestión contractual. _x000a_Anexo No. 16. PAAC. &quot;_x000a__x000a_Beneficiarios: &quot;Ciudadanía._x000a_Entidades Distritales._x000a_Secretaría Jurídica Distrital._x000a_Entes de control.&quot;_x000a_"/>
    <m/>
    <m/>
    <m/>
    <m/>
    <m/>
    <m/>
    <m/>
    <m/>
    <m/>
  </r>
  <r>
    <s v="OFICINA ASESORA DE PLANEACIÓN"/>
    <s v="OAP-PM04"/>
    <s v="TÁCTICO"/>
    <s v="ACCIÓN"/>
    <x v="48"/>
    <m/>
    <x v="1"/>
    <x v="15"/>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x v="21"/>
    <n v="5.0000000000000044E-2"/>
    <n v="0.03"/>
    <n v="0.35"/>
    <n v="0.32"/>
    <x v="22"/>
    <m/>
    <n v="0.04"/>
    <n v="0.05"/>
    <n v="0.09"/>
    <n v="7.0000000000000007E-2"/>
    <n v="0.04"/>
    <n v="0.05"/>
    <n v="0.09"/>
    <n v="7.0000000000000007E-2"/>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s v="Durante el segundo trimestre de la vigencia 2019, se llevaron a cabo las siguientes actividades relacionadas con los indicadores de la Secretaría Jurídica Distrital:_x000a__x000a_Incorporación de la información de los indicadores, correspondiente al primer trimestre de la vigencia, en el sistema de registro de indicadores de la entidad._x000a__x000a_Actualización a la hoja de vida de los indicadores de Objetivo Desarrollo Sostenible (ODS), de acuerdo con los lineamientos de la Secretaría Distrital Planeación. Asistencia a reunión con la veeduría Distrital donde se realizó una exposición sobre la articulación de Planes en el marco MIPG y se recibió retroalimentación positiva respecto del manejo de los indicadores institucionales. _x000a_Actualización de la información en el Sistema PREDIS de indicadores de objetivo y producto, así como también, los giros del presupuesto de inversión y funcionamiento del periodo correspondiente al mes de marzo y se remitió correo informando la actualización a la Secretaría Distrital de Hacienda. _x000a_Se llevaron a cabo mesas de trabajo con contratistas de la Oficina Asesora de Planeación para asesorar la propuesta de ajuste a imperativos e indicadores de la Secretaría Jurídica Distrital. _x000a_Análisis, actualización y socialización de las hojas de vida de los indicadores asociados a las metas del Plan de Acción y Plan de Gestión de la Oficina Asesora de Planeación._x000a__x000a_Actualización de la información en el Sistema PREDIS de indicadores de objetivo y producto, así como también, los giros del presupuesto de inversión y funcionamiento del periodo correspondiente al mes de abril y mayo. _x000a__x000a_Presentación magistral al grupo de implementación del Sistema integrado de Información Jurídico, de la estructura del módulo de indicadores del aplicativo Smart. _x000a__x000a_Participación en la reunión para acompañar la propuesta de formulación de indicadores de &quot;teletrabajo&quot; e investigación y generación de documento con los conceptos e indicadores utilizados en experiencias empresariales similares. _x000a__x000a_Actualización del módulo de indicadores del aplicativo Smart, con todos los indicadores de la Dirección de Gestión Corporativa._x000a_Seguimientos a Productos, Metas y Resultados – PMR _x000a_En el trimestre, se solicitó la información del avance de los indicadores de producto  del P.M.R. (Productos, Metas y Resultados), registrados en el Sistema Predis, correspondiente al mes de marzo, abril y mayo de 2019 y se reportó de avance mensual del indicador de Productos, Metas y Resultados (PMR) de la Oficina Asesora de Planeación, para el mes de marzo, abril y mayo._x000a__x000a_"/>
    <s v="&quot;Revisión por la alta dirección al sistema de gestión de la entidad y la política integrada de gestión. Orientaciones técnicas suministradas a los procesos, como preparación para la auditoría externa de seguimiento a la certificación NTC ISO 9001:2015. Desarrollo de actividades orientadas a disminuir la brecha identificada para el cumplimiento de requisitos de la NTC ISO 9001:2015 en la entidad. Ejecución de estrategias pedagógicas para apropiación de conocimientos del Sistema de Gestión de Calidad a través de la Ruta de la calidad 2019. Monitoreo y revisión de los riesgos de gestión. Validación y consolidación del segundo monitoreo y revisión a los riesgos de corrupción de la entidad. Divulgación de la Política de riesgos (versión 2). Actualización y mejora permanente de la documentación del Sistema Integrado de Gestión. Revisión de la documentación del Sistema Integrado de Gestión en el marco de las fuentes de consulta de la Secretaría Jurídica Distrital (página web, intranet y Smart). Actualización de la información en el sistema Predis -P.M.R. Asesoría en la formulación, seguimiento y finalización de planes de mejoramiento. Seguimiento a los planes de mejoramiento formulados con ocasión a los hallazgos de entes de control externos. Elaboración de doscientas cuatro (204) piezas comunicacionales para resaltar la gestión de la Secretaría Jurídica Distrital. Contribución a la elaboración del documento sobre la Participación Ciudadana en la Secretaría Jurídica Distrital. Contribución al desarrollo de las actividades del proyecto piloto de Teletrabajo en la entidad. Consolidación del portafolio de los productos y/o servicios de los procesos transversales y actualización y divulgación del Portafolio de Productos y servicios de los procesos misionales. Consolidación y divulgación del Informe de Gestión y Resultados correspondiente al segundo trimestre de la vigencia 2019. Revisión e instalación de desarrollos que mejoran y/o actualizan el aplicativo que soporta el Sistema Integrado de Gestión – Smart y revisiones permanentes al funcionamiento y operación de los módulos con el respectivo reporte, gestión y seguimiento de incidencias presentadas en los módulos del sistema. Actualización de proyectos de inversión. Respuestas a solicitudes de información remitidas por usuarios y/o partes interesadas._x000a__x000a_Ajuste a los formatos de autodiagnósticos del DAFP para incluir el Plan de sostenibilidad por política, para ser evaluados y consolidados. Diseño de estrategias lúdicas para fortalecimiento de conocimientos de MIPG en el marco de la ruta de la calidad, dirigidas al comité directivo, gestores de calidad y equipo humano de la entidad. Revisión de la información del avance de la gestión del segundo trimestre de la vigencia 2019, de acuerdo con la estructura de integración de planes en el marco de MIPG. Presentación de los avances del MIPG en el marco del informe de empalme. Asistencia a reunión por parte de la Secretaría General- DAFP para presentar resultados del FURAG 2018; en este sentido, se realiza presentación con destino al Comité Institucional de Gestión y Desempeño de la entidad, evidenciando los resultados, presentando la estrategia en el Plan de Trabajo, el estado de implementación y el plan de sensibilización, integrado a la Ruta de la Calidad 2019. Presentación de propuesta para ajustar el instrumento de recolección de información para la gestión institucional de manera articulada con MIPG. Gestión de autodiagnósticos con el objeto de contar con los Planes de Sostenibilidad actualizados. En este sentido, se cuenta con el documento piloto para ajustar la herramienta de recolección de información para la gestión del tercer trimestre de la vigencia 2019 y se generó una herramienta articulada para los Planes de Sostenibilidad. Se actualizó la información de indicadores en el aplicativo SMART, con lo cual es posible contar con información actualizada de los compromisos institucionales reportados a través de indicadores. Elaboración de propuesta de los Planes de Sostenibilidad MIPG, de la Políticas de Direccionamiento y Planeación y gestión presupuestal. Se encuentran en revisión las siguientes políticas: trámites, participación ciudadana, control interno, gestión del conocimiento, transparencia y acceso a la información pública, y rendición cuentas. &quot;_x000a__x000a_Impactos: &quot;Mejora continua del Sistema integrado de gestión. Estrategias definidas y ejecutadas para el mantenimiento de la certificación bajo NTC ISO 9001:2015. Apropiación del conocimiento para contribuir al cumplimiento de los requisitos y la mejora continua por parte del equipo humano de la Entidad. Generación de información a la Alta Dirección para la toma de decisiones. Medidas preventivas y controles implementados para disminuir probabilidad de ocurrencia de los riesgos de gestión o de situaciones de corrupción. Mantenimiento de la información documentada, estandarización de procesos y generación de buenas prácticas. Documentación del Sistema Integrado de Gestión de la Secretaría Jurídica Distrital, revisada y actualizada, en los diferentes medios de consulta (SMART, página web e Intranet). Apropiación de la información documentada, a través de las divulgaciones de los cambios de la documentación. Visibilidad y disponibilidad de información de la gestión y logros alcanzados por la Entidad durante el cuatrienio y del avance de las metas de resultado y producto. Gestión de la entidad divulgada a nivel interno y externo y mejoramiento en la comunicación con los grupos de interés y grupos de valor. Información detallada y precisa de las salidas de los procesos transversales a través de herramienta para la identificación de los productos/o servicios, dirigida a usuarios y/o partes interesadas. Información ampliada y precisa del Portafolio de productos y/o servicios de procesos misionales, mejoramiento de este instrumento en torno a la identificación de las salidas de los procesos misionales, usuarios y/o partes interesadas. Disponibilidad y síntesis de información relacionada con la gestión y resultados institucionales, logros y nivel de cumplimiento de las metas del Plan de Desarrollo “Bogotá mejor para todos”. Disponibilidad de la información incorporada en el aplicativo que soporta el Sistema Integrado de Gestión, ante los usuarios y/o partes interesadas. Mejoramiento del aplicativo que soporta el Sistema Integrado de Gestión – Smart. Ajuste y priorización de los recursos de inversión, orientados a garantizar el cumplimiento de los compromisos institucionales. Información suministrada para el ejercicio del control en las actividades institucionales._x000a__x000a_Mejora del nivel de conocimiento del equipo humano de la Secretaría Jurídica Distrital, en lo relacionado con el MIPG. Información ampliada de la gestión, tendiente a mejorar la efectividad de la entidad, medida a través del FURAG. Mejora en la calidad y oportunidad de la información presentada por la Secretaría Jurídica Distrital a la ciudadanía y partes interesadas. Avances en la actualización del Sistema Integrado de Gestión de la entidad con las disposiciones del Modelo Integrado de Planeación y Gestión. Mejora en la calificación obtenida en el FURAG 2018. Información disponible y fiable para la toma de decisiones.&quot;_x000a__x000a__x000a_Benficiarios: &quot;Ciudadanía._x000a_Entidades Distritales._x000a_Equipo Humano de la Secretaría Jurídica Distrital._x000a_Entes de control.&quot;_x000a__x000a_"/>
    <s v="&quot;A través de los anexos mencionados a continuación, se destacan los principales resultados obtenidos pos cada herramienta:_x000a__x000a_Anexo No. 1. Mantenimiento certificación NTC ISO 9001:2015._x000a_Anexo No. 2. Sistema de Gestión de Calidad._x000a_Anexo No. 3. Aplicativo SIG - Smart._x000a_Anexo No. 4. Riesgos_x000a_Anexo No. 5. Plan Operativo Anual_x000a_Anexo No. 6. Seguimientos_x000a_Anexo No. 7. Informes_x000a_Anexo No. 8. Divulgación_x000a_Anexo No. 9. MIPG/SIGD&quot;_x000a__x000a_Impactos_x000a_&quot;Anexo No. 1. Mantenimiento certificación NTC ISO 9001:2015._x000a_Anexo No. 2. Sistema de Gestión de Calidad._x000a_Anexo No. 3. Aplicativo SIG - Smart._x000a_Anexo No. 4. Riesgos_x000a_Anexo No. 5. Plan Operativo Anual_x000a_Anexo No. 6. Seguimientos_x000a_Anexo No. 7. Informes_x000a_Anexo No. 8. Divulgación_x000a_Anexo No. 9. MIPG/SIGD&quot;_x000a__x000a_Beneficiarios: &quot;Ciudadanía._x000a_Entidades Distritales._x000a_Equipo Humano de la Secretaría Jurídica Distrital._x000a_Entes de control.&quot;_x000a__x000a__x000a__x000a_"/>
    <m/>
    <m/>
    <m/>
    <m/>
    <m/>
    <s v="VERSIÓN  1"/>
    <s v="ND"/>
    <s v="ND"/>
    <m/>
  </r>
  <r>
    <s v="OFICINA ASESORA DE PLANEACIÓN"/>
    <m/>
    <m/>
    <s v="GESTIÓN"/>
    <x v="49"/>
    <m/>
    <x v="1"/>
    <x v="15"/>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x v="15"/>
    <s v="CUMPLIDO"/>
    <s v="ND"/>
    <n v="1"/>
    <n v="4"/>
    <x v="9"/>
    <s v="CUMPLIDO"/>
    <m/>
    <m/>
    <m/>
    <m/>
    <m/>
    <m/>
    <m/>
    <m/>
    <m/>
    <m/>
    <m/>
    <m/>
    <m/>
    <m/>
    <m/>
    <m/>
    <s v="Se cumple con el indicdor se remplaza por seguimiento en el Plan de Contraloría"/>
    <m/>
    <m/>
    <m/>
    <n v="2"/>
  </r>
  <r>
    <s v="OFICINA ASESORA DE PLANEACIÓN"/>
    <m/>
    <s v="ESTRATÉGICO"/>
    <s v="ACCIÓN"/>
    <x v="50"/>
    <m/>
    <x v="1"/>
    <x v="15"/>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x v="15"/>
    <s v="CUMPLIDO"/>
    <n v="0.5"/>
    <n v="0.5"/>
    <s v="CUMPLIDO"/>
    <x v="9"/>
    <s v="CUMPLIDO"/>
    <m/>
    <m/>
    <m/>
    <m/>
    <m/>
    <m/>
    <m/>
    <m/>
    <s v="CUMPLIDO"/>
    <s v="CUMPLIDO"/>
    <s v="CUMPLIDO"/>
    <s v="CUMPLIDO"/>
    <s v="CUMPLIDO"/>
    <s v="CUMPLIDO"/>
    <s v="CUMPLIDO"/>
    <s v="CUMPLIDO"/>
    <s v="CUMPLIDO"/>
    <s v="FINALIZADO POR CUMPLIMIENTO EN EL 2017"/>
    <m/>
    <m/>
    <n v="2"/>
  </r>
  <r>
    <s v="OFICINA ASESORA DE PLANEACIÓN"/>
    <s v="OAP-PM07"/>
    <s v="ESTRATÉGICO"/>
    <s v="ACCIÓN"/>
    <x v="51"/>
    <m/>
    <x v="1"/>
    <x v="15"/>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x v="22"/>
    <m/>
    <s v="ND"/>
    <s v="ND"/>
    <n v="0.4"/>
    <x v="23"/>
    <m/>
    <n v="0.06"/>
    <n v="0.18"/>
    <n v="0.21"/>
    <n v="0.15"/>
    <n v="0.06"/>
    <n v="0.18"/>
    <n v="0.21"/>
    <n v="0.15"/>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s v="En el marco de la meta “implementar el 60% del Modelo de Arquitectura Empresarial de la Secretaría Jurídica Distrital”, durante el trimestre, se avanzó en el desarrollo del proyecto de gestión de Indicadores. Al respecto, se llevaron a cabo mesas de trabajo con la Oficina Asesora de Planeación y la gerente del proyecto del Sistema Integrado de Información de la Secretaría Jurídica Distrital con el fin de conocer el avance del proyecto de implementación, conocer el cronograma de intervención e implementación en las diferentes Direcciones. Teniendo en cuenta el impacto de la transición al SII, el cual implica la actualización la documentación del Sistema Integrado de Información, la Oficina Asesora de Planeación prevé intervenir en el acompañamiento a las Direcciones para la modificación progresiva de procesos y procedimientos. Adicionalmente, en desarrollo del proyecto de gestión de Indicadores, se consolidó, presentó y revisó la propuesta para desarrollar el proyecto, ante el jefe de la Oficina Asesora de Planeación y se inició la compilación y estudio de material para elaborar el manual de indicadores, sobre el cual se está trabajando en un primer borrador._x000a_Por otro lado, se gestionaron mesas de trabajo con participación de la Oficina Asesora de Planeación, Oficina de Tecnologías de la Información y las Comunicaciones y la Gerente del proyecto de implementación del SII y con el fin de dar a conocer el proyecto de capacitación en informática e indagar si se contemplan los componentes sobre la materia en relación a la gestión del cambio. Para el efecto, se llevaron a cabo reuniones preparatorias con los profesionales asignados en la Dirección Distrital de Doctrina y Asuntos Normativos con el fin de contextualizar a la dependencia sobre el desarrollo del proyecto y estructurar la agenda a seguir en el proyecto de gestión Normativa, para lo cual se adelantó un análisis previo de normas y se asignaron compromisos. Así mismo, se realizó una mesa de trabajo con el Jefe de la Oficina de Tecnologías de la Información y las Comunicaciones para contextualizar el proyecto de capacitación que se enmarca dentro del componente de gestión del conocimiento._x000a__x000a_Adicionalmente, se llevaron a cabo mesas de trabajo con los contratistas de la Oficina Asesora de Planeación y la unión temporal que implementa el Sistema Integrado de Información de la Secretaría Jurídica Distrital con el fin de socializar la operación del módulo de indicadores del aplicativo Smart, analizar la interoperabilidad entre las dos plataformas y, con ello, alinear los sistemas de medición de la gestión en la entidad y el Sistema Integrado de Información. _x000a_"/>
    <s v="Elaboración de Plan de Acción con Cronograma e informe final del proyecto brecha de ajuste normativo, el cual será implementado una vez entre en operación el Sistema Integrado de Información Jurídica Distrital. En desarrollo del proyecto &quot;Gestión Normativa&quot;, se compilaron y analizaron las respuestas al análisis de normas enviados a las Direcciones Misionales de la Entidad, orientado a mitigar el impacto de la entrada en operación del Sistema Integrado de Información. En cuanto al proyecto de actualización estratégica de la entidad, se asistió a taller organizado por el DAFP en el cual se dieron lineamientos sobre la dimensión 2 de MIPG Direccionamiento estratégico y sobre Procedimientos de la Arquitectura Empresarial - de acuerdo a los Lineamientos MINTIC. Elaboración de pieza comunicacional con los avances materia de Arquitectura Misional en las vigencias 2018 y 2019. Análisis el documento &quot;Monografías por localidades Bogotá 2017&quot; y formulación de recomendaciones. Presentación del Informe de Resultados del Índice de Innovación Pública, en el proceso de acompañamiento al proyecto &quot;Innovación Pública&quot; de la Veeduría Distrital. Asistencia a reunión de presentación de experiencias significativas de innovación en el mundo y se emitieron recomendaciones para escalar en el ranking de innovación como entidad. Evaluación a la gestión del conocimiento en la entidad, acorde con los lineamientos establecidos por MIPG. Gestión para realizar orientación por parte de Veeduría Distrital en la entidad, en lo referente al proyecto LAB Capital. Participación en la elaboración de los documentos que conforman el Informe de empalme (transición con la administración entrante), en el marco de los imperativos institucionales y el marco estratégico de la entidad._x000a_Impacto: Preparación de la Secretaría Jurídica Distrital para atender los impactos que presente la entidad por la entrada en operación del SIISJD. Avances en la construcción de la memoria institucional del período 2016-2019 lo cual genera visibilidad en la gestión, tareas pendientes y retos para próximos gobiernos.  Generación de conocimiento y apropiación de los avances en materia de la Arquitectura Empresarial y LAB capital en la entidad._x000a_Beneficiarios: &quot;Ciudadanía._x000a_Entidades Distritales._x000a_Equipo Humano de la Secretaría Jurídica Distrital._x000a_Entes de control.&quot;_x000a_"/>
    <s v="&quot;A través de los anexos mencionados a continuación, se destacan los principales resultados obtenidos con relación a la meta:_x000a__x000a_Anexo No. 10. Arquitectura Empresarial, Plan Estadístico Distrital e Índice de Innovación.&quot;_x000a_Anexo No. 10. Arquitectura Empresarial, Plan Estadístico Distrital e Índice de Innovación._x000a_Beneficiarios: &quot;Ciudadanía._x000a_Entidades Distritales._x000a_Equipo Humano de la Secretaría Jurídica Distrital._x000a_Entes de control.&quot;_x000a_"/>
    <m/>
    <m/>
    <m/>
    <m/>
    <m/>
    <s v="VERSIÓN  1"/>
    <s v="ND"/>
    <s v="ND"/>
    <m/>
  </r>
  <r>
    <s v="OFICINA DE CONTROL INTERNO"/>
    <s v="OCI - EV01"/>
    <m/>
    <s v="GESTIÓN"/>
    <x v="52"/>
    <m/>
    <x v="1"/>
    <x v="16"/>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x v="0"/>
    <n v="1"/>
    <s v="ND"/>
    <n v="1"/>
    <n v="1"/>
    <x v="24"/>
    <m/>
    <n v="0.2049"/>
    <n v="0.29509999999999997"/>
    <n v="0.27710000000000001"/>
    <n v="0.22289999999999999"/>
    <n v="0.2049"/>
    <n v="0.25509999999999999"/>
    <n v="0.27710000000000001"/>
    <n v="0.15620000000000001"/>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s v="Elaborar y Presentar los Informes de Ley definidos en el PAA 2019:_x000a_En el periodo comprendido entre abril a junio de 2019 se realizaron los siguientes informes de ley, los cuales se pueden consultar en la página web de la entidad._x000a_1.    Informe de Austeridad del gasto_x000a_2.    Informe Pormenorizado de Control Interno_x000a_3.    Informe de Seguimiento y recomendaciones orientadas al cumplimiento de las metas del Plan de Desarrollo._x000a_4.    Informe de cumplimiento a la Directiva N° 003 de 2013_x000a_Anexo: http://secretariajuridica.gov.co/transparencia/control/reportes-control-interno_x000a_Realizar los seguimientos establecidos en el PAA 2019:_x000a_En el periodo comprendido entre abril a junio de 2019 se realizaron los siguientes seguimientos, los cuales se pueden consultar en la página web de la entidad._x000a_1.    Seguimiento al Convenio Interadministrativo N° 095 de 2017_x000a_2.    Seguimiento al Plan Anticorrupción y Mapa de Riesgos_x000a_3.    Seguimiento a la información de multas y sanciones_x000a_4.    Seguimiento al cumplimiento de la resolución 706 - Variaciones trimestrales_x000a_5.    Seguimiento a la Seguridad y Privacidad de la información_x000a_6.    Seguimiento a la Ley de Transparencia_x000a_7.    Seguimiento a los contratos de SECOP II_x000a_8.    Seguimiento al Plan Anual de Adquisiciones_x000a_9.    Seguimiento al Plan Anual PINAR_x000a_Anexo. http://secretariajuridica.gov.co/transparencia/control/reportes-control-interno_x000a_Realizar Auditorías Especiales Programadas en el PAA 2019_x000a_Como auditorías especiales en lo que va de la vigencia 2019 se ha realizado un arqueo de caja, correspondiente al primer trimestre._x000a_ Realizar Consultorías y/o Mesas de Trabajo programadas en el PAA 2019._x000a_Para el segundo trimestre de la vigencia 2019 se realizaron las siguientes consultorías y/o Mesas de Trabajo:_x000a_1.    Presentación en el subcomité de autocontrol de la Dirección de Gestión Corporativa del mes de abril acerca del Sistema de Control Interno y Política de Riesgos_x000a_2.    Presentación en el subcomité de autocontrol de la Dirección de Inspección Vigilancia y Control de las entidades sin ánimo de lucro del mes de mayo acerca del Sistema de Control Interno y Política de Riesgos_x000a_3.    Mesa de trabajo del 30 de abril con la Oficina Asesora de Planeación para la validación de los componentes de control en la política de riesgos._x000a_4.    Mesa de trabajo del 10 de mayo con la Oficina Asesora de Planeación para la revisión de la guía de riesgos de la Función Pública._x000a_5.    Mesa de trabajo del 24 de mayo con la Oficina Asesora de Planeación para la revisión de ajustes a la metodología de riesgos de la Secretaría Jurídica Distrital._x000a_6.    Mesa de trabajo del 24 de mayo con la Oficina Asesora de Planeación para la revisión de ajustes a la metodología de riesgos de la Secretaría Jurídica Distrital._x000a_Auditorias de SIG._x000a_La Oficina de Control Interno realizó cinco (05) siguientes Auditorías Internas a los siguientes procesos:_x000a_Gestión del Talento Humano_x000a_ Gestión Administrativa_x000a_ Gestión Documental_x000a_ Inspección Vigilancia y Control – ESAL_x000a_Defensa Judicial y Extrajudicial_x000a_Así mismo realizó ocho (08) Auditorias de Calidad al SIG a los siguientes Proceso:_x000a_A.   Gestión Contractual_x000a_B.  Gestión Financiera_x000a_C.  Notificaciones_x000a_D.   Atención a la Ciudadanía_x000a_E.    Comunicaciones_x000a_F.    Control Interno Disciplinario_x000a_G.   Gestión TIC_x000a_H.   Planeación y Mejora Continua  _x000a_Anexo. http://secretariajuridica.gov.co/transparencia/control/informes-gestion-evaluacion-auditoria"/>
    <s v="Durante el tercer trimestre de la vigencia se realizaron 4 Informes de Ley,  15 Seguimientos, 2 Auditorias Internas y 8 Auditorias de Calidad, y se realizó 1 Arqueo de Caja Menor_x000a__x000a_El jefe de la Oficina de Control Interno Participo en los Subomites de Autocontrol mensuales de cada dependencia con el fin de brindar las respectivas capacitaciones en cuanto a MECI - MIPG y El Proceso de Evaluacion Independiente._x000a__x000a_Beneficiarios:_x000a_&quot; - Representante Legal_x000a_ - Lider de la Direccion de Gestion Corporativa_x000a_ - Lider del Proceso de Planeacion y Mejora Continua _x000a_  - Total 3 Personas&quot;_x000a__x000a_&quot; - Representante Legal _x000a_- Gerente de Auditoria - Ente de Control (Contraloria)_x000a_ - Lider de: Gestion Corporativa, ESAL, Planeacion, Politica e Informatica, TIC, Disciplinarios, Defensa Judicial_x000a_  - Total 9 personas &quot;_x000a__x000a_&quot; - Representante Legal_x000a_ - Lider de Gestion Corporativa&quot;_x000a__x000a_&quot; - Representante Legal _x000a_ - Lider de: Gestion Corporativa, TIC, Doctrina, Disciplinarios, Defensa Judicial, ESAL, Politica e Informatica, _x000a__x000a_ - Total 8 personas&quot;_x000a__x000a_&quot; - 18 personas de Doctrina_x000a_ - 21 personas de Politica_x000a_ - 14 personas de planeacion_x000a_ - 7 personas de TIC"/>
    <s v="&quot;Se realizaron los siguientes Informes de Ley:_x000a_  - Austeridad (Trimestral)_x000a_  - Pormenorizado (Cuatrimestral)_x000a_  - Segto al cumplimiento de Metas del Plan de Desarrollo (Trimestral)_x000a_  - Informe a la Directiva N° 003 (semestral)&quot;_x000a_&quot;- Seguimiento Planes de Mejoramiento Auditoria Internas y de Calidad (trimestral)_x000a_  - Seguimiento Planes de Mejoramiento Contraloria (trimestral)_x000a_  - Segto Convenio Interadministrativo N° 095_x000a_  - Segto. Multas y Sanciones (Mensual)_x000a_  - Segto. Contable Resolucion 706 Variaciones Trimestrales_x000a_  - Segto. Plan Anual de Adquisiciones_x000a_  -&quot;_x000a_&quot;En el mes de octubre se finalizaron las Auditorias Internas a los Procesos de:_x000a_ _x000a_ 1. Gestion Disciplinaria Distrital _x000a_ 2. Gestion Normativa y Conceptual&quot;_x000a_El 23 de octubre se realizó la auditoria especial de Arqueo de Caja_x000a__x000a_Beneficiarios: &quot;- Representante Legal_x000a_  - Lider de la Direccion de Gestion Corporativa_x000a_  - Lider del Proceso de Planeacion y Mejora Continua_x000a_  - Lider de Control interno Disciplinario_x000a_  - Gerente de Auditoria - Ente de Control (Contraloria)_x000a_  - Lider de: Gestion Corporativa, ESAL, Planeacion, Politica e Informatica, TIC, Disciplinarios, Defensa Judicial, Doctrina._x000a_ _x000a_"/>
    <s v="3-2019-2624"/>
    <m/>
    <m/>
    <m/>
    <m/>
    <m/>
    <m/>
    <m/>
    <m/>
  </r>
  <r>
    <s v="OFICINA DE TECNOLOGÍAS DE LA INFORMACIÓN Y LAS COMUNICACIONES "/>
    <s v="TIC-GT01"/>
    <s v="ESTRATÉGICO"/>
    <s v="ACCIÓN"/>
    <x v="53"/>
    <s v="Realizar seguimiento al desarrollo, soporte y mantenimiento de los sistemas de información jurídicos"/>
    <x v="3"/>
    <x v="17"/>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x v="13"/>
    <n v="1"/>
    <n v="0.3"/>
    <n v="1.7"/>
    <n v="2"/>
    <x v="12"/>
    <m/>
    <n v="0"/>
    <n v="0"/>
    <n v="1"/>
    <n v="1"/>
    <n v="0"/>
    <n v="0"/>
    <n v="1"/>
    <n v="1"/>
    <s v="No se presentaron retrasos, la ejecución se encuentra de acuerdo con lo programado para el período."/>
    <s v="Se generaron sesiones entre la UT implementadora y los usuarios funcionales de las Direcciones de Política, Doctrina, Defensa Judicial y Disciplinarios, así mismo se generaron sesiones técnicas entre la UT implementadora, el equipo técnico de la SJD._x000a_Para la evaluación de los COTS se basaron en la información disponible de los productos revisados en sus páginas oficiales, informes publicados por consultoras especializadas y experiencia de uso de la fábrica acerca de las herramientas, teniendo en cuanto a  lo anterior, se han seleccionado los siguientes COTS (Software): BIZAGI, como la herramienta BPMS del sistema y se continúa con la evaluación de herramientas._x000a_Se elaboró el Modelo de Datos del Sistema Integrado de Información. _x000a_Se ha realizado por parte la Unión Temporal la Evaluación funcional del análisis y diseño funcional de la Dirección de Política, la Dirección de Inspección Vigilancia y Control de Entidades sin Ánimo de Lucro y Dirección Distrital de Doctrina y Asuntos Normativos, en este proceso de entendimiento permite fortalecer puntos y definiciones en los casos de uso, a través de las validaciones con el equipo asesor y las áreas funcionales dueñas de los procesos._x000a_Por otra parte, se cumplió con los entregables de las fases de inicio, planeación y validación del análisis y diseño el 23/05/19:_x000a_Presentación y Acta de KickOff_x000a_Project Charter o Acta de constitución del proyecto._x000a_Plan de dirección del proyecto y planes subsidiarios_x000a_La planeación del proyecto se realizará bajo los lineamientos de la metodología PMI (Guía PMBOK v.5.0)_x000a_ Plan para la gestión del cambio, uso y apropiación_x000a_ Plan de transferencia de conocimiento_x000a_Cronograma del Proyecto, se envió una primera versión para revisión._x000a_Documentos de análisis y diseño actualizados_x000a_Justificación de productos COTS_x000a_Sistemas de información Misionales Actuales _x000a_Mediante el uso del sistema de registro de uso de incidencias GLPI, instalados en los servidores de la Secretaría Jurídica, se han documentado 163 incidencias informadas por los líderes de cada uno de los sistemas de información (SIPROJ, REGIMEN LEGAL, SIPEJ, SIDIE, SISTEMA DE INFORMACIÓN DE LA ABOGACÍA GENERAL DEL DISTRITO CAPITAL, SID Y BIBLIOTECA VIRTUAL DE BOGOTÁ). Anexo 9_x000a_Sistemas Administrativos_x000a_Se realiza continuamente el mantenimiento y soporte a los diferentes sistemas de información administrativos como PERNO, LIMAY, SAE - SAI  y SIGA en los módulos que lo componen en el Anexo 9 se encuentra enunciadas las actividades realizadas en cada sistema._x000a_Impactos obtenidos con los resultados:_x000a_Se cumplió con la contratación planeada para el segundo trimestre cubriendo las necesidades del proyecto “Desarrollo e Implementación del Sistema de Información Integrado de la Secretaría Jurídica Distrital”._x000a_Se encuentra en ejecución de la primera fase de implementación enfocada en el módulo de Política, el cual tiene 4 sprint que se ejecutan en paralelo y se espera tener culminado el 15 de agosto de 2019._x000a_Mantener el servicio las 24 horas del día los 7 dias de la semana, para apoyar las actividades que realizan las diferentes áreas de la Dirección de Gestión Corporativa y Direcciones Misionales de la Secretaría Jurídica Distrital._x000a_"/>
    <s v="Se continua realizando los backups, afinamiento, disponibilidad del servicio  de las bases de datos misionales y administrativas, se crearon ambientes de bases de datos misionales, la base de datos para Bizagi, se realzizó restaruación de bases de datos misional y administrativa, asi mismo se realiza seguimiento a la capacidad del OVM y SAN externa la infraestructura de la entidad. Ver documento INFORME DE GESTION TERCER TRIMESTRE 2019 VF_x000a__x000a_Se elaboró el Plan de contingencia – Red y Políticas de Seguridad IPv6 Secretaría Jurídica Distrital y se verifica el funcionamiento, adecuación de los servers para el funcionamiento del IPv6. Ver documetno TRANSICION IPV 4 A IPV 6 V1.6_x000a__x000a_Se monitorea el firewall el cual tiene un proceso y tráfico normal, no presento alarmas de incidentes de seguridad. Ver documento INFORME DE GESTION TERCER TRIMESTRE 2019 VF_x000a__x000a_Se programan backup de Windows y se realiza backup de Core, Directorio activo, WIFI AURUBA además se realiza hardening en los equipos de la infraestructura tecnológica de la entidad. Ver documento INFORME DE GESTION TERCER TRIMESTRE 2019 VF._x000a_&quot;Se encuentra en ejecución de la primera fase de implementación enfocada en el módulo de Política, el cual tiene 4 sprint que se ejecutan en paralelo._x000a_Se encuentra en ejecución la segunda fase de implementación enfocada en el módulo de Defensa y Disciplinario. Los 2 sprints se ejecutan en paralelo._x000a_Se encuentra en ejecución la tercera fase de implementación enfocada en el módulo de IVC y Doctrina. Los 2 sprints se ejecutan en paralelo._x000a_En la fase de gestión del cambio se realizó la reunión con los facilitadores de UT con el propósito de revisar la ejecución de la gestión del cambio, ademas se revisaron las líneas de tiempo del proyecto y se armonizaron con las fechas de la intervención del Plan de Gestión del Cambio. _x000a_Se realizaron actividades tendientes a la definición del nombre del sistema y su identidad._x000a_Proceso de Migración de datos_x000a_Se da inicio al contrato de migración en el mes de septiembre, adjudicado a la firma Advantange y se evalúa los perfiles de su equipo mínimo para dar inicio al contrato en el mes de septiembre._x000a_Se realizaron sesiones con la UT que se encuentra implementando el sistema de información y el equipo técnico de la SJD._x000a_Se les realizó la entrega del módulo de datos para la migración de la primera fase (módulo de política). Ver anexo INFORME DE GESTION TERCER TRIMESTRE 2019 VF_x000a__x000a_Sistemas Misionales Actuales. Mediante el uso del sistema de registro de uso de incidencias GLPI, instalados en los servidores de la Secretaría Jurídica, se han documentado 225 incidencias informadas por los líderes de cada uno de los sistemas de información (SIPROJ, REGIMENLEGAL, SIPEJ, SIDIE, SISTEMA DE INFORMACIÓN DE LA ABOGACIA GENERAL DEL DISTRITO CAPITAL, SID Y BIBLIOTECA VIRTUAL DE BOGOTÁ). Ver anexo INFORME DE GESTION TERCER TRIMESTRE 2019 VF_x000a__x000a_Para este trimestre se entregará el Sistema de Disciplinarios con el desarrollo que permite tener un vinculo que permite Migrar la Planta de las entidades del Distrito esto con el objeto que las entidades puedan cargar sus plantas o actualizarlas en el Sistema de Disciplinarios, el cual consiste en desplegar un árbol de entidades e ingresar a la entidad a la cual se le va a cargar la información, se agrega el registro para realizar la acción y se carga la planta de la entidad, el sistema procesa la información y se adapta a las demás funcionales que intervienen dentro del mismo. Se anexa documento Manual_administracion_planta_entidades_2019. _x000a_Sistemas Administrativos. Mediante el uso del sistema de registro de uso de incidencias GLPI, instalados en los servidores de la Secretaría Jurídica, se han documentado 127 incidencias informadas por los líderes de cada uno de los sistemas de información administrativos.  Ver anexo INFORME DE GESTION TERCER TRIMESTRE 2019 VF._x000a_Imapctos: Mantener la plataforma de infraestrucutra de bases de datos, red y equipos tecnológicos con el obejtivo de tener disponibles los siete dias de la semana las 24 horas del dia los servicios tecnologicos de la entidad._x000a_&quot;Se encuentra en ejecución de la primera fase de implementación enfocada en el módulo de Política, el cual tiene 4 sprint que se ejecutan en paralelo con los módulos de Defensa y Disciplinario, IVC y Doctrina con los 4 sprint._x000a_Se realizaron actividades tendientes a la definición del nombre del sistema y su identidad la cual es Sabvia Legal._x000a_Se da inicio al contrato de migración en el mes de septiembre, adjudicado a la firma Advantange y se evalúa los perfiles de su equipo mínimo para dar inicio al contrato en el mes de septiembre y entregando el módulo de datos para la migración de la primera fase (módulo de política)&quot;_x000a_Beneficiarios: Los funcionarios y contratistas de la entidad ademas de las demas entidades del Distrito y la ciudadanía en general._x000a__x000a_"/>
    <s v="&quot;Para este trimestre se realizará un desarrollo para el Sistema de Información Biblioteca Virtual de Bogotá._x000a__x000a_1.  Separación de las opciones administrativas del sistema de información, se publica este nuevo aplicativo en el servidor 10.80.50.195._x000a_a. El nuevo contexto se denomina BJVMantenimiento_x000a_b. Se accede usando la url http://10.80.50.195:8081/BJVMantenimiento/admin_x000a_c. Generación de procedimiento de indexación de PDF usando la librería PDProcess independiente del publicado del sistema en modo público._x000a_d. Se crean diferentes reportes planteados en la solicitud GLPI 34_x000a_e. Se crea el módulo de administración de usuarios basado en dos tipos: ADMINISTRADOR, USUARIO._x000a_f. Las opciones administrativas son accedidas desde la red interna de la Secretaria Jurídica_x000a_2.  Las opciones públicas al separarse del aplicativo original se instalan en el servidor 10.80.50.193._x000a_a. Para acceder a la información pública se accede desde http://www.bogotajuridica.gov.co/BJV/_x000a_b. Corrección de la búsqueda basada en palabras en la página principal._x000a_ _x000a_Al final de diciembre se entregará el desarrollo con su respectiva documentación de la Biblioteca Virtual de Bogotá._x000a__x000a_Para el proyecto del Sistema Integrado de información en su Fase de Implementación se realizaron las siguientes actividades:_x000a_• Se encuentra en ejecución las pruebas de la primera fase de implementación enfocada en el módulo de Política, el cual tiene 4 sprint que se ejecutan en paralelo._x000a_• Se encuentra en ejecución las pruebas de la segunda fase de implementación enfocada en el módulo de Defensa y Disciplinario. Los 2 sprint se ejecutan en paralelo._x000a_• Se encuentra en ejecución la tercera fase de implementación enfocada en el módulo de IVC y Doctrina. Los 2 sprint se ejecutan en paralelo._x000a_• Se planteó un plan de choque para culminar la fase I._x000a_• Se realizó la instalación en los ambientes de prueba y producción de la SJD._x000a__x000a_Para finales del mes de diciembre del presente año, se hará la entrega de los módulos que conforman LegalBog para pruebas de usuario._x000a_&quot;_x000a_Mantener los Sistemas de Información Misionales y administrativos d ela entidad, ademas contar con el nuevo Ssitema de información Integrado LegalBog con sus respectivos módulos como son  Formulacion de proyectos, Regimen Legal, Biblioteca Virtiual , Mesas de Trabajo, Disciplinarios, procesos judiciales, Doctrina._x000a_Beneficiarios: Los funcionarios, contratistas de la entidad y entidades del Distrito y la ciudadanía en general._x000a_"/>
    <m/>
    <m/>
    <m/>
    <m/>
    <s v="CREACIÓN"/>
    <s v="VERSIÓN  1"/>
    <s v="ND"/>
    <s v="ND"/>
    <m/>
  </r>
  <r>
    <s v="OFICINA DE TECNOLOGÍAS DE LA INFORMACIÓN Y LAS COMUNICACIONES "/>
    <s v="TIC-GT02"/>
    <m/>
    <s v="GESTIÓN"/>
    <x v="54"/>
    <m/>
    <x v="3"/>
    <x v="17"/>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x v="15"/>
    <m/>
    <n v="0"/>
    <n v="0.35"/>
    <n v="0.65"/>
    <x v="4"/>
    <s v="CUMPLIDO"/>
    <m/>
    <m/>
    <m/>
    <m/>
    <m/>
    <m/>
    <m/>
    <m/>
    <s v="CUMPLIDO"/>
    <s v="CUMPLIDO"/>
    <s v="CUMPLIDO"/>
    <s v="CUMPLIDO"/>
    <s v="CUMPLIDO"/>
    <s v="CUMPLIDO"/>
    <s v="CUMPLIDO"/>
    <s v="CUMPLIDO"/>
    <s v="CUMPLIDO"/>
    <s v="CUMPLIDO"/>
    <s v="CUMPLIDO"/>
    <s v="CUMPLIDO"/>
    <n v="2"/>
  </r>
  <r>
    <s v="OFICINA DE TECNOLOGÍAS DE LA INFORMACIÓN Y LAS COMUNICACIONES "/>
    <s v="TIC-GT06"/>
    <s v="TÁCTICO"/>
    <s v="GESTIÓN"/>
    <x v="55"/>
    <s v="Monitorear periódicamente la satisfacción del usuario respecto del servicio prestado"/>
    <x v="3"/>
    <x v="17"/>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x v="23"/>
    <n v="0.97"/>
    <s v="ND"/>
    <s v="ND"/>
    <s v="ND"/>
    <x v="25"/>
    <m/>
    <n v="0.97"/>
    <n v="0.97"/>
    <n v="0.97"/>
    <n v="0.97"/>
    <n v="0.97"/>
    <n v="0.99"/>
    <n v="0.97"/>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s v="El indicador se encuentra en el 99% de satisfacción en la prestación del servicio a los usuarios de la Secretaría Jurídica Distrital. Contempla preguntas relacionadas con cambios de contraseña, impresión, redes, telefonía, internet, ofimática, entre otros._x000a_Indaga sobre los tiempos de atención, de lo cual el 69% tiene respuesta inmediata, y el 11,7% entre 1 y 5 minutos; el 7,4% tarda más 20 minutos. Así mismo pregunta sobre los atributos el técnico a lo cual el 99% responde que el técnico es paciente, escucha con atención y esta bien informado; y el nivel general de satisfacción se ubica en el 99%_x000a_"/>
    <s v="&quot;Los incidentes de soporte técnico son atendidos y clasificados por medio de la Herramienta de Soporte GLPI, para este trimestre se atendieron 191 requerimientos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_x000a_Se realizó el analisis de la encuesta de satisfacción del trimestre reportando el 97% de satisifacción en la prestación del servicio. Ver anexo INFORME DE GESTION TERCER TRIMESTRE 2019 VF&quot;_x000a_Impactos: Mantener el porcentaje un 100% de satisfacción en la prestación del servicio en soporte técnico en la entidad._x000a_Beneficiarios: Los funcionarios y contratistas de la entidad ademas de las demas entidades del Distrito y la ciudadanía en general._x000a_"/>
    <m/>
    <s v="3-2019-3062"/>
    <m/>
    <m/>
    <m/>
    <m/>
    <s v="3-2019-1149"/>
    <m/>
    <m/>
    <m/>
  </r>
  <r>
    <s v="OFICINA DE TECNOLOGÍAS DE LA INFORMACIÓN Y LAS COMUNICACIONES "/>
    <s v="TIC-GT07"/>
    <s v="TÁCTICO"/>
    <s v="GESTIÓN"/>
    <x v="56"/>
    <s v="Medir la efectividad de los servicios tecnológicos de la entidad"/>
    <x v="3"/>
    <x v="17"/>
    <s v="OFICINA DE TECNOLOGÍAS DE LA INFORMACIÓN Y LAS COMUNICACIONES "/>
    <s v="PROCESOS"/>
    <s v="PLAN DE GESTIÓN"/>
    <m/>
    <m/>
    <s v="Promedio ponderado del tiempo que los servicios tecnológicos están disponibles"/>
    <s v="Disponibilidad"/>
    <s v="Promedio de los tiempos de cuatro componentes de servicios tecnológicos"/>
    <s v="N.A."/>
    <s v="Es el porcentaje de horas disponbibles de los servicios teccnológicos (de 720 horas/mes)"/>
    <s v="N.A."/>
    <s v="GLPI"/>
    <s v="N.A."/>
    <s v="nd"/>
    <s v="nd"/>
    <s v="Constante"/>
    <s v="Trimestral"/>
    <s v="Eficiencia"/>
    <s v="Profesional Universitario"/>
    <s v="Profesional Especializado"/>
    <s v="Jefe Oficina TIC"/>
    <s v="ND"/>
    <s v="ND"/>
    <s v="ND"/>
    <x v="24"/>
    <n v="0.98"/>
    <s v="ND"/>
    <s v="ND"/>
    <s v="ND"/>
    <x v="26"/>
    <m/>
    <n v="0.98"/>
    <n v="0.98"/>
    <n v="0.98"/>
    <n v="0.98"/>
    <n v="0"/>
    <n v="0.98"/>
    <n v="0.98"/>
    <m/>
    <s v="ND"/>
    <s v="Se identificaron las métricas de los servicios tecnológicos de la Secretaría Jurídica Distrital, con el objetivo de monitorear la infraestructura y los servicios tecnológicos, para prestar un buen servicio y mantener un control, para ello se elaboró un documento denominado Métricas de Servicios de TI._x000a_Impactos obtenidos con los resultados:_x000a_Monitorear y controlar los servicios tecnológicos de la Secretaría Jurídica Distrital, para evitar vulnerabilidades, indisponibilidad de servicios._x000a_Población beneficiada. Los funcionarios y contratistas de la Secretaría Jurídica Distrital._x000a_Los incidentes de soporte técnico son atendidos y clasificados por medio de la Herramienta de Soporte GLPI,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_x000a_En forma general en el segundo trimestre se reportaron en la mesa de ayuda GLPI 194 requerimientos de soporte los cuales fueron asignados y atendidos por el grupo de soporte de la Oficina de TIC._x000a__x000a__x000a_"/>
    <s v="Se generó el informe del tercer trimestre de Métricas de Servicios de TI, el cual incluye la definición de cada servicio tecnológico con su respectivo informe en el cual se evidencia que nos encontramos con una disponibilidad del 99%. Se anexa documento Disponibilidad Servicios  IT_x000a_Impactos: Contamos con herramientas que nos permiten realizar seguimiento y control a los diferentes servicios tecnológicos permitiendo mantener una disponibilidad del 99%._x000a_Beneficiarios: Los funcionarios y contratistas de la entidad ademas de las demas entidades del Distrito y la ciudadanía en general._x000a_"/>
    <m/>
    <m/>
    <m/>
    <m/>
    <m/>
    <m/>
    <m/>
    <m/>
    <m/>
    <m/>
  </r>
  <r>
    <s v="OFICINA DE TECNOLOGÍAS DE LA INFORMACIÓN Y LAS COMUNICACIONES "/>
    <s v="TIC-GT05"/>
    <s v="TÁCTICO"/>
    <s v="ACCIÓN"/>
    <x v="57"/>
    <s v="Medir el cumplimiento de la implementación de la política de seguridad digital en la entidad"/>
    <x v="3"/>
    <x v="17"/>
    <s v="OFICINA DE TECNOLOGÍAS DE LA INFORMACIÓN Y LAS COMUNICACIONES "/>
    <s v="PROYECTO DE INVERSIÓN"/>
    <s v="PROCESOS"/>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x v="0"/>
    <m/>
    <s v="ND"/>
    <s v="ND"/>
    <s v="ND"/>
    <x v="27"/>
    <m/>
    <n v="0.1"/>
    <n v="0.35"/>
    <n v="0.3"/>
    <n v="0.25"/>
    <n v="0.1"/>
    <n v="0.35"/>
    <n v="0.3"/>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s v="Logros Alcanzados en la vigencia:_x000a_1.  Presentación de avances en la implementación del Modelo de Seguridad y Privacidad de la Información._x000a_ Se presenta el informe de implementación de SGSI. Anexo 10_x000a_2.   Identificación de los controles adecuados para Sistema de Gestión de Seguridad de la Información._x000a_Se elaboró el documento de Gestión de Riesgos de Seguridad Digital, donde se identificó los riesgos inherentes, amenazas, vulnerabilidades, la valoración y evaluación de los controles. Se anexa documento. Anexo 4_x000a_3.  Definición de la implementación de las actividades o fases del SGSI._x000a_En el Plan de Seguridad y Privacidad de la Información, están planteadas las actividades que componente las fases del Sistema de Gestión de la Seguridad de la Información. Se anexa documento. Anexo 11_x000a_ 4.  Identificación, análisis y evaluación de los riesgos de seguridad y privacidad de la información conforme a la metodología planteada_x000a_Se elaboró el documento de Gestión de Riesgos de Seguridad Digital, donde se identificó los riesgos inherentes, amenazas, vulnerabilidades, la valoración y evaluación de los controles. Se anexa documento. Anexo 4_x000a_5.  Implementar y documentar las herramientas de gestión para el monitoreo y generación de alarmas tempranas sobre la continuidad y disponibilidad de los servicios. Realizar la proyección de la capacidad de los servicios tecnológicos._x000a_Se elaboró el documento de Métricas de Disponibilidad de Servicios de TI de la Secretaría Jurídica Distrital, donde se explican las métricas para los servicios de red, correo electrónico, soporte técnico, servicios de información misionales y administrativos, Bases de Datos. Anexo 1_x000a_6.  La metodología para la gestión del riesgo de seguridad y privacidad de la información._x000a_Se elaboró el documento de Gestión de Riesgos de Seguridad Digital, donde se identificó los riesgos inherentes, amenazas, vulnerabilidades, la valoración y evaluación de los controles. Se anexa documento. Anexo 4_x000a_7.  El plan de tratamiento del riesgo establecido a la gestión del riesgo de seguridad y privacidad de la información._x000a_Se elaboró el documento de Gestión de Riesgos de Seguridad Digital, donde se identificó el plan de tratamiento de riesgos de seguridad e indicadores para la gestión del riesgo. Se anexa documento. Anexo 4_x000a_8.  La declaración de aplicabilidad_x000a_ Se ingresó el Sistema de SMART los controles de la declaración de aplicabilidad que es un SoA se trata de un documento que enlista los controles de seguridad establecidos en el Anexo A del estándar ISO/IEC 27001 (un conjunto de 114 controles agrupados en 35 objetivos de control)._x000a_9. El plan de control operacional, en el cual se indica la metodología para implementar las medidas de seguridad definidas en el plan de tratamiento de riesgos._x000a_Se elaboró el documento de Gestión de Riesgos de Seguridad Digital, donde se identificó los riesgos inherentes, amenazas, vulnerabilidades, la valoración y evaluación de los controles. Se anexa documento. Anexo 4_x000a_10. Los informes relacionados con la implementación de los controles de seguridad y privacidad de la información_x000a_Se elaboró el documento de Gestión de Riesgos de Seguridad Digital, donde se identificó los riesgos inherentes, amenazas, vulnerabilidades, la valoración y evaluación de los controles. Se anexa documento. Anexo 4_x000a_11. Los indicadores de gestión y cumplimiento que permitan identificar si la implementación del MSPI es eficiente, eficaz y efectiva_x000a_Se elaboró el documento de Indicadores seguridad de la información, donde se identificó los riesgos inherentes, amenazas, vulnerabilidades, la valoración y evaluación de los controles. Se anexa documento. Anexo 20_x000a_12. Los controles de calidad para los servicios tecnológicos_x000a_Los controles de calidad para los servicios tecnológicos nos expuesto por cada uno de los contratistas que prestan los servicios tecnológicos, se explica en el documento de Métricas de Disponibilidad de Servicios de TI de la Secretaría Jurídica Distrital. Anexo 1_x000a_13. Indicadores para el seguimiento de la efectividad de los controles de calidad de los servicios tecnológicos._x000a_Se elaboró el documento de Métricas de Disponibilidad de Servicios de TI de la Secretaría Jurídica Distrital, en la página 21 se encuentra el capítulo de Indicadores de controles de calidad de los servicios tecnológicos. Anexo 1_x000a_14. Indicadores para el seguimiento de la efectividad de los controles de seguridad de los servicios tecnológicos._x000a_Se elaboró el documento de Indicadores propuestos para la Oficina de Tecnologías de la Información y las Comunicaciones. Anexo 1_x000a_Impactos obtenidos con los resultados:_x000a_El avance en el segundo trimestre fue de 35% en las actividades que se deben realizar para la implementación del MSPI, para un total de ejecución del semestre de  45% ._x000a__x000a_"/>
    <s v="&quot;Se elaboró Política de Gestión de Documentos Electrónicos Secretaría Jurídica Distrital. Ver documento Politica_docs_electronicos-SJDF_x000a__x000a_Se realizaron tres sensibilizaciones a los funcionarios y contratistas sobre Residuos de Aparatos Eléctricos y Electrónicos que funcionan con corriente eléctrica o un campo electromagnético y han dejado de ser efectivos Ley 1672 de 2013. Ver anexos RAEE, RAEE2, RAEE3_x000a__x000a_Se realizó una sensibilización a los funcionarios y contratistas sobre la función de Seguridad de la Información en la entidad, y sus objetivos. Ver anexo SEGURIDAD-SEPTIEMBRE_x000a__x000a_Se realizaron tres sensibilizaciones a los funcionarios y contratistas sobre temas como Activos de Información y Seguridad de la información. Ver TIPS AGOSTO POLÍTICA_x000a__x000a_Se realizó una capacitación sobre Navegación segura en Internet los días 22 y 30 de julio. Ver anexo Presentación1_x000a__x000a_Sistema de seguridad de la información. Se continua con la actualización del Manual de Políticas de Seguridad de la información para establecer las políticas de seguridad de la Información para la Secretaría Jurídica Distrital, con el fin de cumplir con los requisitos de seguridad, definidos en el SGSI y el MSPI que ayudarán mediante su implementación, a preservar la confidencialidad, integridad y disponibilidad de la información. Ver documento Manual de politicas de seguridad-VER67 -índicesf2-Septiembre_x000a__x000a_Se elaboró el Plan de Preservación a Largo Plazo para documentos electrónicos en el cual se establecen el manejo para el almacenamiento de esta información dando las pautas de seguridad, definiendo los Riesgos para la preservación de estos documentos. Ver documento Plan de preservacion a Largo Plazo_x000a_&quot;Sensibilizar a los funcionarios y contratistas sobre la importancia de la Seguridad de la información en la entidad y en sus hogares, asi como el manejo que se le debe dar a los resifuos tecnologicos._x000a_La entidad cuenta con el Plan de Preservación a Largo Plazo para documentos electrónicos, donde se encuentra llas politicas, principios y estrategias que se deben tener en cuenta para la preservacion de este tipo de documentos.&quot;_x000a_Beneficiarios: Los funcionarios y contratistas de la entidad ademas de las demas entidades del Distrito y la ciudadanía en general._x000a_"/>
    <m/>
    <s v="3-2019-3062"/>
    <m/>
    <m/>
    <m/>
    <m/>
    <s v="3-2019-1149"/>
    <m/>
    <m/>
    <m/>
  </r>
  <r>
    <s v="OFICINA DE TECNOLOGÍAS DE LA INFORMACIÓN Y LAS COMUNICACIONES "/>
    <s v="TIC-GT08"/>
    <s v="TÁCTICO"/>
    <s v="GESTIÓN"/>
    <x v="58"/>
    <s v="Medir el cumplimiento de la implementación de la política de gobierno digital en la entidad"/>
    <x v="3"/>
    <x v="17"/>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x v="0"/>
    <m/>
    <s v="ND"/>
    <s v="ND"/>
    <s v="ND"/>
    <x v="28"/>
    <m/>
    <n v="0.15"/>
    <n v="0.3"/>
    <n v="0.25"/>
    <n v="0.3"/>
    <n v="0.15"/>
    <n v="0.3"/>
    <n v="0.25"/>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s v="Para este segundo trimestre se realizaron las siguientes actividades cumpliendo con 45% acumulado de ejecución para este periodo._x000a_1. Avance en la implementación de las herramientas de gestión de monitoreo y generación de alarmas tempranas sobre la continuidad y disponibilidad de los servicios tecnológicos_x000a_Se elaboró el documento de Métricas de Servicios de TI, el cual incluye la definición de cada servicio tecnológico con su respectivo informe. Se anexa documento Anexo 1._x000a_2. Avance en la actualización de la arquitectura de servicios tecnológicos_x000a_Se elaboró el documento denominado Guía Sistemas de Información en su página 26 se encuentra el avance realizado en la Arquitecturas de solución de sistemas de información. Anexo 2._x000a_3. Diagramas de interacción e interoperabilidad si aplica a los sistemas de información misionales y administrativos  _x000a_En este caso el único sistema de información que tiene interoperabilidad y está certificado por el MinTIC con el nivel 1 es el Sistema de Gestión Documental SIGA ya que este interopera con el SDQS Bogotá Te Escucha, en el documento Guía Sistemas de Información en su página 50 encontrarán los Diagramas de interoperabilidad. Anexo 2.                                        _x000a_4.  Documentación de las arquitecturas de solución de los sistemas de información misionales y administrativos._x000a_Se elaboró el documento denominado Guía Sistemas de Información en su página 26 se encuentra un avance de la Arquitecturas de solución de sistemas de información. Anexo 2._x000a_5. Implementar y documentar las herramientas de gestión para el monitoreo y generación de alarmas tempranas sobre la continuidad y disponibilidad de los servicios.  _x000a_Se elaboró el documento de Métricas de Servicios de TI, el cual incluye la definición de cada servicio tecnológico con su respectivo informe. Se anexa documento. Anexo 1.                                                                                        _x000a_6. Realizar la proyección de la capacidad de los servicios tecnológicos_x000a_Se elaboró el Inventario de la infraestructura de la Secretaría Jurídica Distrital y su proyección de capacidad y crecimiento de los servicios tecnológicos. Anexo 8_x000a_7. Actualización del PETI con un nuevo alcance y objetivos para cumplir el 100% de las metas de la Oficina de TIC._x000a_Se realizó un avance en la actualización del documento de PETI, actualizando el alcance y los objetivos orientado a las metas de la Oficina TIC. Se anexa documento. Anexo 3._x000a_8. El plan de control operacional, en el cual se indica la metodología para implementar las medidas de seguridad definidas en el plan de tratamiento de riesgos. _x000a_Se elaboró el documento de Gestión de Riesgos de Seguridad Digital, donde se identificó los riesgos inherentes, amenazas, vulnerabilidades, la valoración y evaluación de los controles. Se anexa documento. Anexo 4._x000a_9. Los informes relacionados con la implementación de los controles de seguridad y privacidad de la información._x000a_Se elaboró el documento de Gestión de Riesgos de Seguridad Digital, donde se identificó los riesgos inherentes, amenazas, vulnerabilidades, la valoración y evaluación de los controles. Se anexa documento. Anexo 4._x000a_10. Los indicadores de gestión y cumplimiento que permitan identificar si la implementación del MSPI es eficiente, eficaz y efectiva_x000a_Se elaboró el documento de Indicadores seguridad de la información, donde se identificó los riesgos inherentes, amenazas, vulnerabilidades, la valoración y evaluación de los controles. Se anexa documento. Anexo 21_x000a_11. Arquitectura de servicios tecnológicos actualizada_x000a_Se encuentra actualizada la arquitectura de servicios tecnológicos. Se anexa        documento. Anexo 5._x000a_12. Catálogos o directorio de datos (abiertos y georreferenciados)_x000a_Se elaboró el directorio de datos abiertos, en cuanto a los georeferenciados la entidad no maneja este tipo de datos. Se anexa documento. Anexo 6._x000a_13. Catálogo de Flujos de información_x000a_Se elaboró el Catálogo de Flujos de información, en cuanto a los georeferenciados la entidad no maneja este tipo de datos. Se anexa documento. Anexo 6._x000a_14. Esquema de gobierno de los componentes de información _x000a_Se cumplió con el lineamiento G.INF.07 Guía Cómo construir el catálogo de Componentes de Información impartido por MinTIC, en el cual indica la metodología y diseño del catálogo de componentes de información los cuales están compuestos por el catálogo de datos abiertos , y el catálogo de Flujos de información representa el punto de partida para la construcción de la arquitectura de información y la base para iniciar procesos de calidad de información de la entidad e interoperabilidad entre entidades   el directorio de datos abiertos, en cuanto a los georeferenciados la entidad no maneja este tipo de datos. Se anexa documento. Anexo 6._x000a_15. Metodología para el diseño y el esquema para el análisis y aprovechamiento de los componentes de información_x000a_Se cumplió con el lineamiento G.INF.07 Guía Cómo construir el catálogo de Componentes de Información impartido por MinTIC, en el cual indica la metodología y diseño del catálogo de componentes de información los cuales están compuestos por el catálogo de datos abiertos , y el catálogo de Flujos de información representa el punto de partida para la construcción de la arquitectura de información y la base para iniciar procesos de calidad de información de la entidad e interoperabilidad entre entidades   el directorio de datos abiertos, en cuanto a los georeferenciados la entidad no maneja este tipo de datos. Se anexa documento. Anexo 6._x000a_16. Implementación de la Guía de estilo y las especificaciones técnicas de usabilidad definidas por la Entidad y el Ministerio de TIC en los Sistemas de información de soporte y Sistemas de información estratégicos_x000a_Se elaboró el documento denominado Guía Estilo y Usabilidad para Sistemas de Información. Se anexa documento. Anexo 7._x000a_17. Acciones de mejoras a partir de los indicadores de seguimiento y evaluación del PETI._x000a_Se planteó un Riesgo y Plan de mejoramiento a partir de los indicadores de seguimiento del PETI el cual es Fuente del Análisis de riesgos de gestión la cual es el Incumplimiento en la ejecución de las actividades enmarcadas en el Proyecto de Inversión y de Gestión. - Incumplimiento en la ejecución de las actividades enmarcadas en el Proyecto de Inversión y de Gestión, la actividad es “Realizar la revisión del plan de trabajo y cronogramas de actividades que permitan verificar la ejecución de las actividades que componen la meta del Plan de Inversión y gestión”, donde se reflejan los indicadores de seguimiento y evaluación del PETI. Anexo 3._x000a_Impactos obtenidos con los resultados:_x000a_Se ha avanzado en un 45% de implementación de la Política de Gobierno Digital en el primer semestre del año en la Secretaría Jurídica Distrital._x000a_Población beneficiada_x000a_         Los funcionarios y contratistas de la Secretaría Jurídica Distrital."/>
    <s v="&quot;Avance en la actualización del Plan Estratégico de Tecnologías de Información – PETI. Se ha avanzado en la formulación de un nuevo objetivo, alcance, rupturas estratégicas, se ajustó el análisis de la situación actual tecnológica en el Plan Estratégico de Tecnologías de Información, así mismo se actualizó el Marco normativo. Ver documento PLAN ESTRATEGICO PETI v1 2019-09-27._x000a_Se terminó de ajustar el Catálogo de Componentes de Información el cual representa el punto de partida para la construcción de la arquitectura de información y la base para iniciar procesos de calidad de información de la entidad e interoperabilidad entre entidades. Se anexa documento denominado Catalogo de componentes de información._x000a_Se elaboró el documento denominado “Estrategia de Uso y Apropiación de las Tecnologías de Información” en el cual se encuentra el diagnóstico del uso y apropiación de TI, la caracterización de los grupos de interés internos y externos, la implementación de la/las estrategias de gestión del cambio para los proyectos de TI, los indicadores para la medición del impacto del uso y apropiación de TI en la entidad. Ver documento USO Y APROPIACION._x000a_Se han realizado diferentes capaciones con los grupos de interés sobre el proyecto del Sistema Integrado de Información por ser misional para la entidad, toda vez que se planificó la modernización de los siete sistemas de información, para lo cual se han realizado diferentes reuniones donde han participado Directivos, funcionarios internos y externos._x000a_Se ha conformado un grupo de gestión del cambio con el objetivo de dar a conocer el Sistema de Información Integrado a los diferentes grupos de interés que hacen parte del proyecto. Ver documento 5. SJD Taller Presentación y Alineación Equipo Plan Piloto y Pruebas de Usuario, 6. SJD Taller Presentación y Alineación Equipo de Padrinos de las Direcciones Misionales y 7.Procesos y Procedimientos Impactados con SIIJD._x000a_Se presentó ante los Directivos de la entidad el proyecto de Transición de IPv4 a IPv6 siendo aprobado y documentado en el acta de Comité de Desempeño Institucional - MIPG, esta acta hará parte del Documento Final de la Transición de IPv4 a IPv6. Ver documentos TRANSICION IPV 4 A IPV 6 V1.6 y TRANSICION IPV 4 A IPV 6 V1.6_x000a_Porcentaje de avance en implementación de la Política de Gobierno Digital en la Entidad para el mes de septiembre es de 17%, para un total de 27% para el tercer trimestre, debido a que en el primer trimestre falto un 2% de ejecución, ya que no se había socializado el tema de Transición de IPv4 a IPv6 con el Comité de Desempeño Institucional – MIPG, reunión que se efectuó el 2 de septiembre del presente año, donde nos dieron el aval del proyecto, cumpliendo con el porcentaje de ejecución que se encontraba sin ejecutar para un total de ejecución de 70%._x000a_&quot;_x000a_Impacto: &quot;Se esta estructurando  Plan Estratégico de Tecnologías de Información – PETI de la entidad._x000a_La entidad cuenta con el Catálogo de Componentes de Información el cual representa el punto de partida para la construcción de la arquitectura de información y la base para iniciar procesos de calidad de información de la entidad e interoperabilidad con otras entidades._x000a_estrategia de Uso y Apropiación,_x000a_La entidad cuenta con la Estrategia de Uso y Apropiación de las Tecnologías de Información la cual es una estrategia para la gestión del cambio y medición de resultados de uso y apropiación de nuevas tecnologias, en este caso con la implementación del Sistema Integrado de Información se esta aplicando la estrategia en las diferentes estapas del proyecto.&quot;_x000a_Beneficiarios: Los funcionarios y contratistas de la entidad ademas de las demas entidades del Distrito y la ciudadanía en general._x000a_"/>
    <m/>
    <s v="3-2019-3062"/>
    <m/>
    <m/>
    <m/>
    <s v="SE SOLICITA MODIFICACIÓN RAD 3-2017-4325, alineado con el indicador AVANCE EN LA ACTUALIZACIÓN DE LA INFRAESTRUCTURA HW SW COM"/>
    <m/>
    <m/>
    <m/>
    <m/>
  </r>
  <r>
    <s v="OFICINA DE TECNOLOGÍAS DE LA INFORMACIÓN Y LAS COMUNICACIONES "/>
    <s v="TIC-GT03"/>
    <s v="TÁCTICO"/>
    <s v="ACCIÓN"/>
    <x v="59"/>
    <m/>
    <x v="3"/>
    <x v="17"/>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x v="25"/>
    <n v="0.2"/>
    <n v="0.01"/>
    <n v="0.14000000000000001"/>
    <n v="0.25"/>
    <x v="29"/>
    <m/>
    <n v="0.06"/>
    <n v="0.11"/>
    <n v="0.13"/>
    <n v="0.1"/>
    <n v="0.06"/>
    <n v="0.11"/>
    <n v="0.1"/>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s v="Se realizó la contratación de los dos ingenieros de pruebas de los requerimientos funcionales, un profesional para la formulación, ejecución y evaluación de todos los asuntos legales, contractuales, un profesional para prestar servicios profesionales para apoyar el seguimiento a la ejecución de la estrategia de gestión del Cambio y se adquirió las licencias Bizagi, para el proyecto de desarrollo e implementación del Sistema de Información Integrado de la Secretaría Jurídica Distrital._x000a_Se contrató el ingeniero de sistemas que seguirá cumpliendo con el objeto de prestar servicios profesionales en la administración/mantenimiento de Sistemas Operativos Windows Server y los servicios asociados a éstos en la Secretaría Jurídica Distrital, ya que el ingeniero Javier Algeciras que se encontraba con este contrato se retiró._x000a_No se realizó la contratación del ingeniero de pruebas de los requerimientos funcionales del área de defensa judicial y requerimientos no funcionales, para el proyecto de desarrollo e implementación del Sistema de Información Integrado de la Secretaría Jurídica Distrital ya que las funciones serán realizadas por el equipo que gerencia el proyecto del Sistema de Información Integrado de la Secretaría Jurídica Distrital._x000a__x000a_Se realizaron dos contrataciones adicionales para este segundo trimestre. _x000a_1.  Se adquirió el servicio de correo electrónico y hosting para la Secretaría Jurídica Distrital con Eforcers S.A._x000a_ 2.  Se contrató el servicio de acceso internet para el desarrollo de las funciones de     la Secretaría Jurídica Distrital, con ETB con un Convenio Interadministrativo._x000a_"/>
    <m/>
    <m/>
    <s v="3-2019-3062"/>
    <m/>
    <m/>
    <m/>
    <s v="SE SOLICITA MODIFICACIÓN RAD 3-2017-4325, alineado con el indicador AVANCE EN LA ACTUALIZACIÓN DE LA INFRAESTRUCTURA HW SW COM"/>
    <m/>
    <m/>
    <m/>
    <n v="1"/>
  </r>
  <r>
    <s v="SUBSECRETARÍA JURÍDICA DISTRITAL"/>
    <m/>
    <s v="OPERATIVO"/>
    <s v="GESTIÓN"/>
    <x v="60"/>
    <m/>
    <x v="0"/>
    <x v="14"/>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x v="26"/>
    <n v="0.95"/>
    <s v="ND"/>
    <n v="0.98"/>
    <n v="0.97"/>
    <x v="0"/>
    <m/>
    <n v="0.65"/>
    <n v="0.75"/>
    <n v="0.85"/>
    <n v="0.95"/>
    <n v="0.59"/>
    <n v="0.77610000000000001"/>
    <n v="0.77"/>
    <n v="1"/>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s v="El proyecto alcanzó una ejecución del 77,61% superando lo programado, y que corresponde a $2.949 millones de pesos. El impacto de este indicador se refleja en el cumplimiento de las metas asociadas al proyecto."/>
    <s v="El Proyecto mantuvo su ejecución del 77,61%, que corresponden a $2.949.085.228,00. No obstante lo anterior no alcanzó la meta planteada para el tercer trimestre de 2019, ya que el traslado presupuesta solo quedó aprobado por la SHD el 3 de octubre y a esa fecha la ejecución es del 100%. Los giros fueron por valor de $1.705.239.262,00 representando el 44,87% del presupuesto._x000a_Impactos. El impacto es significativo, tal y como se puede observar en el desarrollo de las metas físicas y presupuestales del proyecto que muchas de ellas sobrepasaron las expectativas fijadas para el trimestre._x000a_"/>
    <s v="El Proyecto al 9 de diciembre de 2019, alcanzó una ejecución del 100%, que corresponden a $2.949.085.228,00 y los giros a esa misma fecha alcanzaron un valor de $2.604.791.168,00 representando el 88,3% del presupuesto._x000a_El impacto es significativo, tal y como se puede observar en el desarrollo de las metas físicas y presupuestales del proyecto que muchas de ellas sobrepasaron las expectativas fijadas para la vigencia._x000a_"/>
    <s v=" 3-2019-2684"/>
    <s v=" 3-2019-4969"/>
    <m/>
    <m/>
    <m/>
    <m/>
    <m/>
    <m/>
    <m/>
  </r>
  <r>
    <s v="SUBSECRETARÍA JURÍDICA DISTRITAL"/>
    <m/>
    <s v="ESTRATÉGICO"/>
    <s v="ACCIÓN"/>
    <x v="61"/>
    <m/>
    <x v="0"/>
    <x v="14"/>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x v="27"/>
    <n v="0.88"/>
    <n v="0.9"/>
    <n v="0.94569999999999999"/>
    <n v="0.88"/>
    <x v="30"/>
    <m/>
    <n v="0"/>
    <n v="0.88"/>
    <n v="0"/>
    <n v="0.88"/>
    <n v="0"/>
    <n v="0.96"/>
    <n v="0"/>
    <n v="0.97499999999999998"/>
    <s v="La medición de la percepción se realiza en el segundo trimestre, no obstante, se viene trabajando en los ajustes de la herramienta de medición"/>
    <s v="La encuesta se reimitó las entidades distritales mediante la circular 013 de 2019, y fue contestada por 55 entidades de los sectores central y descentralizado.  En al análsis se evidenció que el servicio prestado por la Secretaría Jurídica resaltando el apoyo y disposición en la gestión de los temas jurídicos._x000a_se evaluaron 6 temas a nivel general y las diferentes preguntas_x000a_constituyen un monitoreo a la calidad de la gestión de las direcciones misionales_x000a_de la Entidad. Los temas generales fueron:_x000a_ Oportunidad en la revisión de proyectos de actos administrativos y emisión_x000a_de conceptos._x000a_ Satisfacción con el sistema de información SIPROJ WEB que contiene los_x000a_procesos judiciales y pre judiciales del D.C._x000a_ Participación en mesas de trabajo en temas de acto impacto._x000a_ Sistema de información jurídica (Régimen Legal, SIPROJ, Biblioteca_x000a_Jurídica Virtual y Abogacía General del D.C.)._x000a_ Publicaciones periódicas de contenido jurídico. (Actualización semanal_x000a_“Bogotá Jurídica” los martes)._x000a_ Actividad de instancia de coordinación de gestión jurídica y prevención del_x000a_daño antijurídico (Comité Jurídico Distrital, Comité Distrital de apoyo a la_x000a_contratación, Comités Intersectoriales de Coordinación Jurídica, Comité_x000a_Distrital de Asuntos Disciplinarios, Comité de Inspección, Vigilancia y_x000a_Control)."/>
    <s v="La encuesta se realizará en el cuarto trimestre de 2019."/>
    <s v="La encuesta se remitió a las entidades mediante la Circular 024 del 20/11/19. Con corte al 9 de diciembre de 2019 la encuesta ha sido contestada por 39 entidades de las 65 de los sectores central y descentralizado, representando un 68% de la totalidad de la muestra. Se alcanzó una percepción promedio positiva de las preguntas del 97,5% sumando y promediando las valoraciones consideradas como Excelente (41%) y Buena (56%)._x000a_&quot;En términos generales las entidades consideran que el servicio prestado por al Secretaría Jurídica Distrital es muy positivo. Así mismo, agradecen la disposición y apoyo en la gestión de temas jurídicos de interes y/o impacto._x000a__x000a_Estos resultados apuntan directamente al cumplimiento del imperativo estratégico &quot;&quot;Respaldo jurídico que genera confianza&quot;&quot;, que está relacionado con el cumplimiento de las metas del Plan de Desarrollo.&quot;_x000a_La encuesta está dirigida a las Entidades del sectro central y descentralizado del Distrito Capital quienes son los usuarios directos de nuestros servicios._x000a_"/>
    <s v=" 3-2019-2684"/>
    <s v=" 3-2019-4969"/>
    <m/>
    <m/>
    <s v="CREACIÓN"/>
    <s v="VERSIÓN  1"/>
    <s v="ND"/>
    <s v="ND"/>
    <m/>
  </r>
  <r>
    <s v="SUBSECRETARÍA JURÍDICA DISTRITAL"/>
    <m/>
    <s v="OPERATIVO"/>
    <s v="GESTIÓN"/>
    <x v="62"/>
    <m/>
    <x v="0"/>
    <x v="14"/>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x v="0"/>
    <n v="1"/>
    <s v="ND"/>
    <n v="1"/>
    <n v="1"/>
    <x v="0"/>
    <m/>
    <n v="1"/>
    <n v="1"/>
    <n v="1"/>
    <n v="1"/>
    <n v="1"/>
    <n v="1"/>
    <n v="1"/>
    <m/>
    <s v="Se gestionaron oportunamente en el periodo de análsis, el 100% de los requerimientos jurídicos de competencia de la Subsecretaría, que corresponden a 227 solicitudes. "/>
    <s v="Se gestionaron oportunamente 281 requerimientos  de competencia directa de la Subsecretaría, dentro de los que se destacan 116 proyectos de acuerdo, 47 disciplinarios,  42 Decretos, y 15 circulares, etre otros."/>
    <s v="Se gestionaron oportunamente en el tercer trimestre 330 requerimientos de competencia de la Subsecretaría. En el Anexo se remite el detalle de los requerimientos y su tipología del trimestre. _x000a_Impactos: &quot;Cuando se gestionan los requerimientos en los tiempos establecidos se impacta positivamente en la gestión pública del Distrito.                                                                                                                                                                                                                                                _x000a_Beneficiarios: Entidades distritales y usuarios internos en la SJD_x000a_"/>
    <s v="Con corte al 9/12/19 se han gestionado oportunamente 246 requerimientos de competencia de la Subsecretaría y en lo acumulado del año son ya 1.084 los asuntos_x000a_Cuando se gestionan los requerimientos en los tiempos establecidos se impacta positivamente en la gestión pública del Distrito._x000a_"/>
    <s v=" 3-2019-2684"/>
    <s v=" 3-2019-4969"/>
    <m/>
    <m/>
    <s v="CREACIÓN"/>
    <s v="VERSIÓN  1"/>
    <m/>
    <m/>
    <m/>
  </r>
  <r>
    <s v="DIRECCIÓN DE GESTIÓN CORPORATIVA"/>
    <s v="DGC-GT01"/>
    <s v="TÁCTICO"/>
    <s v="GESTIÓN"/>
    <x v="63"/>
    <m/>
    <x v="1"/>
    <x v="18"/>
    <s v="DIRECCIÓN DE GESTIÓN CORPORATIVA"/>
    <s v="PROCESOS"/>
    <m/>
    <m/>
    <m/>
    <s v="Sumatoria de las actividades de definidas en el Plan Estratégico del modelo de GETH"/>
    <s v="Avance del Plan"/>
    <s v="Actividades realizadas"/>
    <s v="Actividades programadas"/>
    <s v="Actividades desarrolladas en el periodod de análisis"/>
    <s v="Plan Estratégico definido por actividades o fases"/>
    <s v="Reporte de gestión"/>
    <s v="Reporte de gestión"/>
    <s v="nd"/>
    <s v="nd"/>
    <s v="Suma"/>
    <s v="Trimestral"/>
    <s v="Eficacia"/>
    <s v="Técnico DGC"/>
    <s v="Profesional Especializado"/>
    <s v="Director (a) de Gestión Corporativa"/>
    <s v="ND"/>
    <s v="ND"/>
    <s v="ND"/>
    <x v="0"/>
    <m/>
    <s v="ND"/>
    <s v="ND"/>
    <s v="ND"/>
    <x v="22"/>
    <m/>
    <n v="0.15"/>
    <n v="0.2"/>
    <n v="0.4"/>
    <n v="0.25"/>
    <n v="0.15"/>
    <n v="0.2"/>
    <n v="0.4"/>
    <n v="0.25"/>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s v="&quot;A partir del auto-diagnóstico de MIPG se han realizado las siguientes mejoras y actividades durante el 3er trimestre:_x000a_Capacitación y bienestar: Revisado el procedimiento se procedió a realizar la evaluación de la eficacia de las actividades de bienestar a través del formato virtual 2311300-FT-122 Versión 02. Se adelantan las actividades necesarias para sensibilizar, documentar y evaluar las actividades realizadas en capacitación y bienestar, por medio del buzón de comunicaciones, correo electrónico, formatos de evaluación virtual, se realizan informes sobre los resultados de las evaluaciones que sirven como insumo para las próximas vigencias._x000a_Aplicativo PERNO: Se solicitó a TIC, los usuarios del aplicativo PERNO ingresaran la información de la base de datos de Talento Humano, para ello se citó al Ingeniero Faccello Argel Manjarres quien realizó la capacitación de dicho sistema en los módulos de Hoja de Vida, Bienes y Capacitación. _x000a_Evaluación del Desempeño: una vez revisada la metodología de evaluación del desempeño de la Secretaría Jurídica Distrital se procedió a adoptar el Acuerdo 617 de 2018 “Por el cual se establece el Sistema Tipo de Evaluación del Desempeño Laboral de los Empleados Públicos de Carrera Administrativa y en Período de Prueba.” Expedido por la comisión nacional del sistema civil – CNSC, se implementó dicho acuerdo fue adoptado mediante Resolución 017 de 2019. _x000a_Así mismo la Comisión Nacional del Servicio Civil - CNSC desarrollo el Sistema Tipo de Evaluación del Desempeño Laboral EDL - APP, es una herramienta tecnológica de acceso web, que funciona como instrumento de apoyo a los procesos de evaluación de desempeño que se realizan en las entidades públicas de Colombia, que se rigen por el Acuerdo 617 de 2018. Respecto de los Acuerdos de Gestión en el primer trimestre se expidió la Resolución 034 de 20119 “Por medio del cual se designan los pares de los gerentes públicos para efectos de los Acuerdos de Gestión en la Secretaría Jurídica Distrital&quot;&quot; de conformidad con la Resolución 044 de 2018. _x000a_Impactos: &quot;Las mejoras realizadas permiten llevar un alto control y seguimiento a las actividades realizadas en bienestar y capacitación permitiendo identificar su cobertura, eficacia e impacto, así como también evaluar el nivel de satisfacción de los servidores frente a las mismas, lo que nos permite realizar mejora continua dentro de los procesos, procedimientos, planes y programas._x000a__x000a_El equipo de Gestión del Talento Humano, procederá a la Actualización de información en el sistema PERNO._x000a__x000a_El impacto y beneficios para la evaluación del desempeño adoptada a través del aplicativo  del sistema APP – EDL son:_x000a__x000a_• Permite el acceso web &quot;&quot;centralizado&quot;&quot; en la infraestructura de la CNSC._x000a_• Se elimina el uso de formatos en Excel, agilizando la gestión de EDL._x000a_• No requiere instalación o infraestructura por parte de las entidades._x000a_• Facilidad de modificación y adecuación ante cambios._x000a_Beneficiarios: Servidores de la Secretaría Jurídica Distrital_x000a_"/>
    <s v="&quot;Se elaboró el procedimiento para el tramite de incapacidades médicas y manejo del reconocimiento de auxilio de incapacidades, cuyo objetivo es el de tramitar las incapacidades de los servidores públicos de la planta de personal de la Secretaría Jurídica Distrital - SJD de manera oportuna y acorde con las disposiciones legales y normativas, con el fin de conocer y controlar las ausencias al sitio de trabajo por motivos de salud, así como garantizar el reconocimiento de las prestaciones económicas y asistenciales por parte de la EPS o ARL._x000a__x000a_El presente documento aplica para todos los Servidores Públicos vinculados a la Secretaría Jurídica Distrital - SJD, el cual inicia con la presentación de la incapacidad por origen común o enfermedad o accidente laboral, y finaliza con el pago de las prestaciones económicas o la determinación de la incapacidad permanente del servidor._x000a__x000a_De otra parte,  dentro del Plan Estratégico del Talento Humano, se actualizó la información correspondiente a provisión de empleos de acuerdo con los nombramientos y movimientos. _x000a__x000a_Se se actualizó  el procedimiento de permanencia de los servidores públicos de la Secretaría Jurídica Distrital, contemplando en él, la implementación de la estrategia distrital del  Teletrabajo, adoptado oficialmente por esta entidad mediante la Resolución 134 del 7  de septiembre de 2019._x000a__x000a_En cuanto al proceso de desvinculación se viene adelantando una actualización al procedimiento. &quot;_x000a_&quot;_x000a_Los servidores cuentan con información actualizada, lo que permite llevar un alto control y seguimiento a las actividades realizadas del plan estrategico del talento Humano.&quot;_x000a_"/>
    <s v="3-2019-2689"/>
    <m/>
    <m/>
    <m/>
    <m/>
    <m/>
    <m/>
    <m/>
    <m/>
  </r>
</pivotCacheRecords>
</file>

<file path=xl/pivotCache/pivotCacheRecords6.xml><?xml version="1.0" encoding="utf-8"?>
<pivotCacheRecords xmlns="http://schemas.openxmlformats.org/spreadsheetml/2006/main" xmlns:r="http://schemas.openxmlformats.org/officeDocument/2006/relationships" count="68">
  <r>
    <x v="0"/>
    <s v="SJD -GC01"/>
    <s v="ESTRATÉGICO"/>
    <s v="GESTIÓN"/>
    <s v="PORCENTAJE DE CUMPLIMIENTO DEL PLAN DE COMUNICACIONES DE LA SECRETARÍA JURÍDICA DISTRITAL"/>
    <s v="Hacer seguimiento a plan de comunicaciones de la Secretaría Jurídica Distrital"/>
    <s v="POSICIONAMIENTO COMO ENTE RECTOR"/>
    <s v="GESTIÓN DE LAS COMUNICACIONES"/>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1"/>
    <n v="1"/>
    <m/>
    <n v="0.25"/>
    <n v="0.18"/>
    <n v="0.31"/>
    <n v="0.26"/>
    <n v="0.25"/>
    <n v="0.18"/>
    <n v="0.31"/>
    <n v="0.26"/>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s v="META: Cumplir un (1) plan de comunicaciones de la Secretaría Jurídica Distrital. Actividades:_x000a_a.   Difundir, a través de nuestro boletín interno notas y noticias de interés para nuestros funcionarios sobre acontecimientos internos de la entidad y externos de otras entidades y de Bogotá._x000a_Durante el trimestre se difundieron y divulgaron los temas pertinentes y de interés para los funcionarios y contratistas de la entidad, de manera oportuna._x000a_b.    Alimentar la página web y la intranet de la entidad con información de valor para nuestras partes interesadas._x000a_ _x000a_Se realizaron las siguientes publicaciones:_x000a_ABRIL_x000a_·         POLÍTICA E INFORMÁTICA JURÍDICA:_x000a_ 1.   Banner en página web e intranet sobre los cursos virtuales para abogados._x000a_ _x000a_·         CONTROL INTERNO:_x000a_ 1.   Informe seguimiento plan anual de adquisiciones._x000a_2.   Informe multas y sanciones._x000a_3.   Seguimiento Variaciones Trimestrales Res. 706_x000a__x000a_MAYO_x000a_·         DEFENSA JUDICIAL:_x000a_ 1.   Decreto sobre el barrio María Paz._x000a_ _x000a_·         INSPECCIÓN, VIGILANCIA Y CONTROL DE PERSONAS JURÍDICAS SIN ÁNIMO DE LUCRO:_x000a_ 1.   App SuperCADE._x000a_ _x000a_·         CONTROL INTERNO:_x000a_ 1.   Seguimiento Convenio 095 a marzo de 2019._x000a_2.   Seguimiento ley de transparencia._x000a_3.   Seguimiento SECOP II._x000a_4.   Auditoria código 05 - PAD 2019._x000a_5.   Auditoria código 37 - PAD 2018._x000a_6.   Auditoria código 36 - PAD 2018._x000a_7.   Auditoria Interna Talento Humano._x000a_8.   Informe de austeridad._x000a_9.   Seguimiento Metas Plan de Desarrollo._x000a_10.  Informe Multas y Sanciones mes de Abril-2019._x000a_11.  Seguimiento al Manual de Seguridad de la Información vigencia 2019._x000a_12.  Seguimiento al Mapa de Riesgos de corrupción._x000a_13.  Informe auditoria documental._x000a_14.  Informe auditoria administrativa._x000a_15.  Informe PAAC 1° cuatrimestre 2019._x000a_16.  Informe Austeridad periodo Enero-Marzo-2019._x000a_ ·         Banner sobre la conmemoración distrital y en la Jurídica del día de la familia (15 de mayo)._x000a_ _x000a_JUNIO_x000a_·         GESTIÓN CORPORATIVA:_x000a_ 1.   Banner intranet sobre Gestión contractual – Estudios y documentos previos y supervisión de contratos._x000a_2.   Carta del trato digno – Documento y banner en web e intranet._x000a_3.   Banner en página web e intranet sobre transparencia._x000a_ _x000a_·         CONTROL INTERNO:_x000a_ 1.   Directiva ITA._x000a_2.   Seguimiento al Plan Institucional de Archivo._x000a_3.   Matriz de Seguimiento._x000a_4.   Seguimiento multas y sanciones._x000a_5.   Informe Auditoria Calidad - Gestión Contractual._x000a_6.   Informe Auditoria de Calidad - Gestión Financiera._x000a_7.   Informe Auditoria de Calidad – Notificaciones._x000a_8.   Informe Auditoria de Calidad - Contro Interno Disciplinario._x000a_9.   Informe Auditoria de Calidad TIC._x000a_10.  Informe Auditoria de Calidad - Planeación y Mejora Continua._x000a_11.  Informe de Auditoria de Calidad Atención a la Ciudadanía._x000a_12.  Informe Auditoria de Calidad – Comunicaciones._x000a_13.  Informe Auditoria Interna - Defensa Judicial._x000a_14.  Informe Auditoria Interna – ESAL._x000a_ _x000a_ _x000a_c .       Asesorar a las áreas en el desarrollo logístico de eventos._x000a_Se brindó apoyo en los siguientes eventos:_x000a_1.   Orientación a los servidores públicos del IDU sobre la responsabilidad disciplinaria en las redes sociales._x000a_2.   Segunda sesión del Comité Jurídico Distrital._x000a_3.   Jornadas de actualización en el Código General Disciplinario relacionadas con el procedimiento disciplinario unificado._x000a_4.   Jornada de orientación a servidores públicos de la Secretaría de Seguridad sobre las modificaciones sustanciales de la ley 1952 de 2019._x000a_5.   Orientación sobre el tema de supervisión de contratos._x000a_6.   Jornada de orientación sobre responsabilidad Disciplinaria._x000a_7.   Actualización en derecho disciplinario._x000a_8.   Vigencias normativas de la ley 1952 de 2019._x000a_9.   Comité Jurídico Distrital donde se presentan logros de historia clínica unificada a cargo de la Secretaría de Salud._x000a_10.  Participación de la Secretaría Jurídica, Dalila Hernández en el evento EMBDATA2019._x000a_11.  Segunda jornada de orientación jurídica sobre el tema “Garantías en el Contrato Estatal”._x000a_12.  Comité Distrital de Inspección, Vigilancia y Control de Entidades sin Ánimo de Lucro._x000a__x000a_d. Gestionar entrevistas con los medios masivos de comunicación locales y nacionales y programar y atender ruedas de prensa._x000a__x000a_Durante el trimestre se ha dado cubrimiento a los temas de alto impacto para la entidad y el Distrito._x000a_"/>
    <s v="&quot;1.        Promover la articulación entre dependencias y apoyar el fortalecimiento de la excelencia como factor clave en la cultura organizacional._x000a__x000a_2.        Apoyar y acompañar al área de Política e Informática con las necesidades de comunicación para el Seminario Internación de Gestión Jurídica._x000a__x000a_3.        Producir contenidos y revisar los mismos con el fin de distribuirlos a los medios de comunicación nacionales y locales. _x000a_   _x000a__x000a_4.        Promover la celebración del aniversario de la Secretaría Jurídica Distrital y apoyar al área Corporativa con la planificación de actividades para este fin._x000a__x000a_•        Se socializó a través del boletín interno una campaña de expectativa que le recordara a los funcionarios y colaboradores de la SJD sobre el aniversario de la entidad._x000a_•        El 5 de agosto se celebró el aniversario de la entidad y se acompañó a Corporativa en la entrega de unos obsequios para los funcionarios._x000a_•        Se socializó con las demás entidades del Distrito la fecha de nuestro aniversario para que ellos lo socializaran en sus entidades._x000a_•        Se publicó una pieza comunicacional a través de la cuenta oficial de Twitter de la SJD, en conmemoración del tercer año de la entidad.&quot;_x000a_Impactos: &quot;1.        Promover la articulación entre dependencias y apoyar el fortalecimiento de la excelencia como factor clave en la cultura organizacional._x000a__x000a_•        Después de hacer un diagnóstico con las diferentes dependencias de la entidad para identificar sus necesidades de comunicaciones, se procede a implementar las diferentes estrategias comunicativas para promover la articulación. Es así como Comunicaciones se encarga de gestionar la promoción y divulgación de los logros y actividades realizadas por cada área de la SJD._x000a_•        Adicionalmente, se invita a directivos y colaboradores de cada dependencia a trabajar en actividades como el día de la movilidad sostenible, el reto de alta velocidad, día de limpieza en Bogotá, charlas y capacitaciones que nos integren como Secretaría._x000a__x000a_2.        Apoyar y acompañar al área de Política e Informática con las necesidades de comunicación para el Seminario Internación de Gestión Jurídica._x000a__x000a_•        Se acompañó a la dependencia durante la realización de la campaña de comunicación, el desarrollo de la jornada y el posterior agradecimiento a quienes asistieron._x000a_•        Se elaboraron piezas comunicativas para los diferentes canales de comunicación de la entidad._x000a_•        Se hizo lanzamiento de campaña de expectativa a través de la cuenta oficial de twitter de la entidad._x000a_•        Se hizo cubrimiento en vivo para Twitter, del evento._x000a_•        Se hizo el mismo acompañamiento con el área de Inspección, vigilancia y control de personas jurídicas sin ánimo de lucro._x000a__x000a_3.        Producir contenidos y revisar los mismos con el fin de distribuirlos a los medios de comunicación nacionales y locales. _x000a__x000a_4.        Promover la celebración del aniversario de la Secretaría Jurídica Distrital y apoyar al área Corporativa con la planificación de actividades para este fin._x000a__x000a_•        Se socializó a través del boletín interno una campaña de expectativa que le recordara a los funcionarios y colaboradores de la SJD sobre el aniversario de la entidad._x000a_•        El 5 de agosto se celebró el aniversario de la entidad y se acompañó a Corporativa en la entrega de unos obsequios para los funcionarios._x000a_•        Se socializó con las demás entidades del Distrito la fecha de nuestro aniversario para que ellos lo socializaran en sus entidades._x000a_•        Se publicó una pieza comunicacional a través de la cuenta oficial de Twitter de la SJD, en conmemoración del tercer año de la entidad.&quot;_x000a_Beneficiarios: Funcionarios, servidores y contratistas de la Secretaría Jurídica Distrital, de las demás entidades del Distrito y ciudadanía en general._x000a_"/>
    <s v="&quot;1.         Apoyar la generación de acciones estratégicas en redes sociales que permitan informar a la opinión pública sobre las actividades de la Secretaría Jurídica Distrital._x000a__x000a_Durante el periodo octubre – diciembre de 2019 se realizaron publicaciones sobre los siguientes temas:_x000a__x000a_* Metro. (Por la importante y constante participación de la Secretaría Jurídica en las mesas de trabajo y en la toma de decisiones importantes)._x000a_* Presentación de nuestro nuevo sistema integrado de información jurídica, LegalBog._x000a_* Noticia para el Nuevo Siglo sobre los procesos judiciales de la entidad y el ahorro que representa para la ciudad la buena gestión de la Secretaría._x000a_* III jornada de actualización en derecho disciplinario._x000a_* Se le informó a la ciudadanía y el público en general, el link a través del cual pueden consultar el Plan anticorrupción y de atención al ciudadano de la entidad._x000a_* Invitamos a la ciudadanía y al público en general a conocer nuestro portafolio de productos y servicios._x000a_* Jornada de orientación en responsabilidad disciplinaria, “acoso laboral”._x000a_* Jornada de orientación sobre tratamiento tributario de las ESAL._x000a_* Plenaria Jurídica de Entidades y Organismos Distritales._x000a_ _x000a__x000a_2.        Apoyar la divugación en medios masivos de comunicación de actos realizados por la Secretaría Jurídica Distrital, logros de la vigencia, triunfos jurídicos y judiciales  y demás actividades diarias que benefician a la ciudad._x000a__x000a_Se realizaron las siguientes publicacione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_x000a_3.       Socializar con los funcionarios de la SJD, las demás entidades, la opinión pública y los medios masivos de comunicación, las activiades, logros y metas alcanzadas por la entidad durante la vigencia 2019._x000a_Según las necesidades de comunicación, apoyar al área de Corporativa con la actividad destinada para fin de año y cierre de gestión._x000a__x000a_Se socializaron los siguientes tema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 Durante el evento de cierre de año, desde comunicaciones se apoyó con la difusión de la información, la invitación a funcionarios de la entidad, apoyo en logística el día del evento, y posterior envío de la encuesta de satisfacción del mismo. Además, se apoyó con elaboración de la pieza comunicacional para el cierre de gestión que se realizó con los contratistas._x000a__x000a_1.         Apoyar la generación de acciones estratégicas en redes sociales que permitan informar a la opinión pública sobre las actividades de la Secretaría Jurídica Distrital._x000a__x000a_Durante el periodo octubre – diciembre de 2019 se realizaron publicaciones sobre los siguientes temas:_x000a__x000a_* Metro. (Por la importante y constante participación de la Secretaría Jurídica en las mesas de trabajo y en la toma de decisiones importantes)._x000a_* Presentación de nuestro nuevo sistema integrado de información jurídica, LegalBog._x000a_* Noticia para el Nuevo Siglo sobre los procesos judiciales de la entidad y el ahorro que representa para la ciudad la buena gestión de la Secretaría._x000a_* III jornada de actualización en derecho disciplinario._x000a_* Se le informó a la ciudadanía y el público en general, el link a través del cual pueden consultar el Plan anticorrupción y de atención al ciudadano de la entidad._x000a_* Invitamos a la ciudadanía y al público en general a conocer nuestro portafolio de productos y servicios._x000a_* Jornada de orientación en responsabilidad disciplinaria, “acoso laboral”._x000a_* Jornada de orientación sobre tratamiento tributario de las ESAL._x000a_* Plenaria Jurídica de Entidades y Organismos Distritales._x000a_ _x000a__x000a_2.        Apoyar la divugación en medios masivos de comunicación de actos realizados por la Secretaría Jurídica Distrital, logros de la vigencia, triunfos jurídicos y judiciales  y demás actividades diarias que benefician a la ciudad._x000a__x000a_Se realizaron las siguientes publicacione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_x000a_3.       Socializar con los funcionarios de la SJD, las demás entidades, la opinión pública y los medios masivos de comunicación, las activiades, logros y metas alcanzadas por la entidad durante la vigencia 2019._x000a_Según las necesidades de comunicación, apoyar al área de Corporativa con la actividad destinada para fin de año y cierre de gestión._x000a__x000a_Se socializaron los siguientes temas:_x000a_OCTUBRE_x000a_• Proceso judicial a favor del Alcalde Mayor de Bogotá en torno al tema de control político por parte de concejales._x000a_• Dos nuevos fallos de la justicia a favor del metro de Bogotá._x000a__x000a_NOVIEMBRE_x000a_• Abogados del Distrito le han salvado a la ciudad 4,9 billones de pesos._x000a_• Informe de la Dirección Distrital de Asuntos Disciplinarios._x000a_• Juez niega suspender licitación del proyecto de TransMilenio por la séptima._x000a_• Peñalosa ha enfrentado más de 69.000 demandas durante su mandato._x000a_• Las grandes megaobras de Bogotá que están en riesgo por acciones judiciales._x000a_• Distrito pide tumbar fallo que exoneró a los Nule de pagar indemnización._x000a_• Alcaldía apoya prohibición del asbesto._x000a_• Tribunales de arbitramento deben incluir a una mujer en las ternas._x000a_• Pico y placa para transporte público especial en Bogotá._x000a_• Secretaría Jurídica ha ganado el 83% de las demandas contra el Distrito._x000a_• Plan Proscencio en la Cabrera._x000a__x000a_ Durante el evento de cierre de año, desde comunicaciones se apoyó con la difusión de la información, la invitación a funcionarios de la entidad, apoyo en logística el día del evento, y posterior envío de la encuesta de satisfacción del mismo. Además, se apoyó con elaboración de la pieza comunicacional para el cierre de gestión que se realizó con los contratistas._x000a__x000a_"/>
    <s v="3-2019-2565"/>
    <m/>
    <m/>
    <m/>
    <m/>
    <m/>
    <m/>
    <m/>
    <m/>
    <s v="GESTIÓN"/>
    <x v="0"/>
  </r>
  <r>
    <x v="1"/>
    <m/>
    <s v="OPERATIVO"/>
    <s v="GESTIÓN"/>
    <s v="PORCENTAJE DE ASIGNACIÓN DE REQUERIMIENTOS A TRAVÉS DEL SDQS"/>
    <m/>
    <s v="OPTIMIZACIÓN DE PROCESOS"/>
    <s v="ATENCIÓN A LA CIUDADANÍA"/>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s v="FINALIZADO"/>
    <s v="FINALIZADO"/>
    <s v="ND"/>
    <n v="1"/>
    <n v="1"/>
    <s v="FINALIZADO"/>
    <s v="FINALIZADO"/>
    <s v="FINALIZADO"/>
    <s v="FINALIZADO"/>
    <s v="FINALIZADO"/>
    <s v="FINALIZADO"/>
    <s v="FINALIZADO"/>
    <s v="FINALIZADO"/>
    <s v="FINALIZADO"/>
    <s v="FINALIZADO"/>
    <s v="FINALIZADO"/>
    <s v="FINALIZADO"/>
    <s v="FINALIZADO"/>
    <s v="FINALIZADO"/>
    <m/>
    <m/>
    <m/>
    <m/>
    <s v="SE ARMONIZA CON NUEVO INDICADOR"/>
    <m/>
    <m/>
    <m/>
    <n v="1"/>
    <s v="GESTIÓN"/>
    <x v="1"/>
  </r>
  <r>
    <x v="1"/>
    <s v="DGC -AC01"/>
    <s v="OPERATIVO"/>
    <s v="GESTIÓN"/>
    <s v="PROMEDIO DE DÍAS PARA LA ASIGNACIÓN O TRASLADO DE REQUERIMIENTOS"/>
    <s v="Controlar los tiempos para la asignación o traslado de requerimientos"/>
    <s v="OPTIMIZACIÓN DE PROCESOS"/>
    <s v="ATENCIÓN A LA CIUDADANÍA"/>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n v="1.04"/>
    <n v="1.04"/>
    <s v="ND"/>
    <s v="ND"/>
    <s v="ND"/>
    <n v="1"/>
    <m/>
    <n v="1.04"/>
    <n v="1.04"/>
    <n v="1.04"/>
    <n v="1.04"/>
    <n v="1"/>
    <n v="1"/>
    <n v="1.02"/>
    <n v="1"/>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s v="El valor presentado corresponde a el numero promedio de días para la asignación o traslado de requerimientos a otras entidades y/o asignadas a las dependencias de la Secretaria Jurídica, en termino menor a un (1) día, de acuerdo a lo reportado en el periodo en la base de datos de PQRS del sistema Distrital de Quejas y Soluciones Bogotá Te Escucha. impacto Respuesta con oportunidad al ciudadano de acuerdo a los tiempos de traslado o asignación de acuerdo a lo parametrizado en el Sistema Distrital de quejas y soluciones Bogotá Te Escucha. población beneficiada Servidores de la Secretaría Jurídica y Ciudadanía"/>
    <s v="&quot;DIRECCIÓN DE GESTIÓN CORPORATIVA _x000a_ESTADO DE AVANCE PROCESO DE ATENCIÓN  A LA CIUDADANÍA _x000a__x000a_Los avances del proceso de atención a la ciudadanía a cargo de la Dirección de Gestión Corporativa, se mencionan en los términos de implementación de lo establecido en la Política Pública Distrital de Servicio a la Ciudadanía, adoptada mediante Decreto Distrital 197 de 2014._x000a__x000a_Dicha Política Tiene como objetivo garantizar el derecho de la ciudadanía a una vida digna, aportar en la superación de las necesidades sociales, la discriminación y la segregación como factores esenciales de la pobreza y desarrollar atributos del servicio como: recibir de las entidades públicas distritales un servicio digno, efectivo, de calidad, oportuno, cálido y confiable, bajo los principios de transparencia, prevención y lucha contra la corrupción, que permita satisfacer sus necesidades y mejorar la calidad de vida._x000a__x000a_Para ello se presenta el avance de las actividades frente a cada una de las líneas, resaltando que para la presente vigencia, se armonizaron las acciones de dicha Política, con lo que señaló el Modelo de Integración de Planeación y Gestión –MIPG-,  el Índice de Transparencia de Bogotá, en el documento denominado Plan Anticorrupción y de Atención al Ciudadano. _x000a__x000a_1.        Líneas estratégicas de la Política Pública de Servicio a la Ciudadanía _x000a__x000a_1.1.        Alinear la PPDSC con instrumentos de planeación de la Entidad_x000a_La Secretaría Jurídica Distrital ha venido alineando progresivamente la PPDSC, a través del fortalecimiento de los sistemas de información jurídicos, la implementación del programa de gestión documental sostenible y para esta vigencia, consolidó tales acciones en el Plan Anticorrupción y de Atención al Ciudadano._x000a_ _x000a_1.2.        Mantener el estándar de servicio de la Administración Distrital_x000a_1.3.        Implementar sistemas de asignación de turnos en todos los puntos de atención al ciudadano_x000a_A partir del 1° de agosto de 2018, la Secretaría Jurídica, cuenta con un punto de atención a la ciudadanía en el SUPERCADE CAD,  que cumple con los requisitos de accesibilidad  y calidad para la prestación de los trámites y servicios de la entidad. Así mismo, hace parte de la Guía de Trámites del Distrito y de la Línea 195._x000a__x000a_Actualizó sus procesos y procedimientos e incluyó en los mismos, lo establecido en el Manual de Servicio a la Ciudadanía, expedido por la Secretaría General y ajustó su Carta de Trato Digno con los derechos y deberes ciudadanos, que definió dicho Manual. _x000a__x000a_1.4.        Participar en las jornadas de cualificación en servicio a la ciudadanía, programadas por la Secretaría General de la Alcaldía Mayor de Bogotá_x000a_A partir de 2018, se ha participado activamente en las jornadas de cualificación en servicio a la ciudadanía. En 2018, certificó en competencias laborales Norma Sena &quot;&quot;Atender clientes de acuerdo con procedimiento y normativa&quot;&quot; a 16 servidores y para 2019, tiene proyectado certificar 18 servidores._x000a__x000a_Durante el primer semestre de 2019, la Secretaría Jurídica Distrital, participó en las jornadas de cualificación durante los meses de marzo a mayo, con 17 servidores públicos de la Dirección de Inspección, Vigilancia y Control de Personas Jurídicas sin Ánimo de Lucro y 4 funcionarios de la Empresa de Servicios Postales 472, quienes atienden a la ciudadanía a través de la ventanilla de radicación de correspondencia._x000a__x000a_1.5.        Mejorar la calidad de las respuestas en el sistema “Bogotá Te Escucha_x000a__x000a_Se fortaleció el tema de las capacitaciones en el Plan Institucional de Capacitación y se establecieron los siguientes conceptos: _x000a_•        Desarrollo de habilidades de comunicación oral y escrita, redacción, presentación de informes y argumentación jurídica_x000a_•        Redacción y ortografía, técnicas para hablar en público_x000a_•        Atención al ciudadano e integridad: Conceptos de servicio_x000a__x000a_1.6.        Mejorar la atención de los canales de servicio a la ciudadanía_x000a_El cumplimiento de este objetivo se encuentra articulado al Plan Institucional de Capacitación, no obstante, como complemento y compromiso con la Política para esta vigencia, se suscribió el contrato interadministrativo No. 104-2019 con el Instituto Nacional de Sordos INSOR, con el objeto de generar acciones de accesibidad incluyentes en los diferentes canales de atención de la Secretaría Jurídica a la ciudadanía con discapacidad auditiva, los productos contratados, incluyen gif´s para la página web, un video institucional con interprete en lenguaje de señas y un taller en esa misma lengua para los servidores públicos que prestar la atención de cara a la ciudadanía. _x000a__x000a_2.        Líneas transversales de la Política Pública de Servicio a la Ciudadanía _x000a__x000a_2.1.        Caracterizar los ciudadanos y grupos de valor qe requieren los servicios de la Secretaría Jurídica_x000a_Esta actividad fue incluida en el Plan Anticorrupción y de Atención al Ciudadano. Durante el primer semestre de 2019,  se realizaron las reuniones de inducción con el asesor del Programa Nacional de Servicio al Ciudadano del Departamento Nacional de Planeación y se definió el objetivo del grupo de valor de ciudadanos objeto de caracterización, al finalizar esta vigencia, la Secretaría Jurídica, contará con un grupo de ciudadanos caracterizado._x000a__x000a_2.2.        Mantener la articulación de los sistemas propios de correspondencia de la Secretaría Jurídica con el Sistema Distrital de Quejas y Soluciones &quot;&quot;Bogotá, Te Escucha&quot;&quot;_x000a_A partir de septiembre de 2017, el sistema Bogotá Te Escucha y el sistema propio de correspondencia SIGA, se encuentran articulados, la Dirección de Gestión Corporativa hace seguimiento constante a la articulación de los Sistemas &quot;&quot;Bogotá, Te Escucha&quot;&quot; y SIGA para mantener el web service conectado._x000a__x000a_El pasado mes de agosto, esta Entidad recibió, a través del Equipo de Lenguaje Común de Intercambio de Información del Ministerio de Tecnologías de la Información y las Comunicaciones, la notificación de cumplimiento nivel 3, la cual certifica que la articulación “SDQS-SIGA” cumple con los requisitos del máximo nivel del dominio semántico del marco de interoperabilidad. _x000a__x000a_2.3.        Participar en la Medición del Índice de Servicio al Ciudadano de la Veeduría Distrital_x000a_La Secretaría Jurídica participó en el proceso de medición del servicio al ciudadano que realiza la Veeduría Distrital, remitió la información requerida y los resultados de tal medición, se conocerán en el mes de octubre próximo. _x000a__x000a_3.        Avances normas aplicables al Proceso de Atención a la Ciudadanía _x000a__x000a_3.1.        Decreto 371 de 2010_x000a_Por el cual se establecen lineamientos para preservar y fortalecer la transparencia y para la prevención de la corrupción en las Entidades y Organismos del Distrito Capital_x000a__x000a_Para 2018,  se creó el nodo de gestión jurídica liderado por la Secretaría Jurídica Distrital que refleja el posicionamiento de la Entidad. Desde allí se atiene lo establecido en este Decreto y se participa en las actividades que señale la plenaria del ente de control Distrital, en torno a procesos de contratación en el Distrito Capital y procesos de atención de peticiones, quejas, reclamos y sugerencias de la ciudadanía.  Es así como, para el año 2018, la Secretaría Jurídica, contribuyó a la elaboración de los documentos: Guía Ciudadana para la Gestión de las PQRS, Guía Metodológica para el Manejo de PQRS; Estructura General del Distrito Capital; Guía básica para registro de peticionario; Afiche manejo de peticiones en redes._x000a__x000a_Para esta vigencia, en reunión de la Plenaria del 29 de enero de 2019, con la Veeduría Distrital, se establecieron los compromisos de las entidades que hacen parte de la Red Plenaria a través de los nodos intersectoriales. En dicha reunión se difundió la propuesta de trabajo de éstos últimos, así: Comunicaciones y Lenguaje Claro, Formación y Capacitación y Articulación PQRS y Ciudadanía. La Secretaría Jurídica, participa en los dos primeros, asiste a las reuniones e inducciones de acuerdo con el cronograma propuesto en la reunión de la plenaria. Los resultados del trabajo realizado durante la vigencia, son validados por las entidades cabeza de sector y posteriormente, socializados y divulgados a través de la página web.  A la fecha se han asistido a 7 reuniones de Comunicaciones y Lenguaje Claro y 4 de Formación y Capacitación (Portafolio de servicios, uso del SDQS, Respuestas Virtuales).  _x000a__x000a_3.2.        Decreto 392  de 2015_x000a_Por medio del cual se reglamenta la figura del Defensor de la Ciudadanía en las entidades y organismos del Distrito Capital_x000a__x000a_Mediante Resolución No. 191 de fecha 13 de diciembre de 2017, se delegaron las funciones de defensor de la ciudadanía en la Secretaría Jurídica Distrital, en el director (a) de Gestión Corporativa y se reglamentó la figura del Defensor de la Ciudadanía en la Entidad, cuya aplicabilidad se encuentra a la fecha en un 95,4%, de acuerdo con lo reportado a la Veeduría Distrital en 2018. _x000a__x000a_3.3.        Ley 1474 de 2011_x000a_Por la cual se dictan normas orientadas a fortalecer los mecanismos de prevención, investigación y sanción de actos de corrupción y la efectividad del control de la gestión pública._x000a__x000a_De acuerdo con el Art. 73, de la Ley 1474 de 2011, la Dirección de Gestión Corporativa participó activamente en la formulación del Plan Anticorrupción y de Atención al Ciudadano, estableciendo actividades para desarrollar durante la presente vigencia en los componentes de Atención al Ciudadano y Transparencia, articuladas con la Política Pública Distrital de Servicio a la Ciudadanía y MIPG. _x000a_3.4.        Ley 1712 de 2014_x000a_Por medio de la cual se crea la Ley de Transparencia y del Derecho de Acceso a la Información Pública Nacional y se dictan otras disposiciones_x000a__x000a_Dentro del Plan Anticorrupción y de Atención al Ciudadano, el componente No. 6 se encuentra dedicado a Transparencia.  El avance de las actividades planteadas para esta vigencia, es  objeto de de revisión por parte de la Oficina de Control Interno. Respecto al cumplimiento por categorías de la Ley de Transparencia, se obtuvo, al 31 de diciembre de 2018, un porcentaje de cumplimiento del 77% y para el tercer trimestre de 2019, el porcentaje de cumplimiento, había alcanzado el 97%._x000a__x000a__x000a_Se realiza revisión de días de asignación y/o traslado de las PQRS recibidas en la entidad, durante los meses junio, julio y agosto de 2019  _x000a_&quot;_x000a_Impactos: PQRS asignadas y/o trasladadas en términos, de manera oportuna _x000a_beneficarios: Servidores de la Secretaría Jurídica Distrital_x000a_"/>
    <s v="PQRS recibidas durante los meses de octubre y noviembre, asignadas y trasladadas en el mismo día de recibo o al día siguiente hábil, cuando es festivo; en todo caso no supera la meta de 1 día. Se proyecta el mismo comportamiento para el mes de diciembre de 2019, quedando pendiente la evidencia de la base de datos de peticiones de este mes.  (para ampliar la información ver documento word en la carpeta de evidencias)_x000a_La ciudadania en general se vera beneficiada dado que las PQRS tramitadas se responderan en oportunidad_x000a_Como población beneficadad se stabelcen los Servidores de la Secretaría Jurídica y Ciudadanía_x000a_"/>
    <s v="3-2019-2689 "/>
    <s v="3-2019-5159"/>
    <m/>
    <m/>
    <s v="Indicador creado en abril de 2019"/>
    <m/>
    <m/>
    <m/>
    <m/>
    <s v="GESTIÓN"/>
    <x v="0"/>
  </r>
  <r>
    <x v="1"/>
    <s v="DGC-GF01"/>
    <s v="TÁCTICO"/>
    <s v="GESTIÓN"/>
    <s v="PORCENTAJE DE EJECUCIÓN DE LOS RECURSOS DE FUNCIONAMIENTO "/>
    <s v="Monitorear el comportamiento de la ejecución contractual y presupuestal del rubro de funcionamiento"/>
    <s v="OPTIMIZACIÓN DE PROCESOS"/>
    <s v="GESTIÓN FINANCIERA"/>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77"/>
    <n v="0.82"/>
    <n v="0.87"/>
    <n v="0.9"/>
    <s v="ND"/>
    <n v="0.76890000000000003"/>
    <n v="0.87939999999999996"/>
    <n v="0.85270000000000001"/>
    <m/>
    <n v="0.3"/>
    <n v="0.35"/>
    <n v="0.55000000000000004"/>
    <n v="0.87"/>
    <n v="0.2165"/>
    <n v="0.45040000000000002"/>
    <n v="0.62219999999999998"/>
    <n v="0.85270000000000001"/>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s v="En el segundo trimestre se ejecutaron $9.653.220.309 correspondientes al 45.04%, de los cuales Gastos de Personal, ejecuto $ 7.053,2 millones que corresponden al 39.98%, Adquisición de Bienes y Servicios, ejecuto $2.599,8 millones que corresponde al 68.59% y Gastos Diversos ejecuto $165 mil pesos que corresponde al 33% Impacto La ejecución del segundo trimestre supero la programación en 10 puntos, lo que denota que los procesos de contratación se han dinamizado en cumplimiento de los objetivos de la entidad. Población beneficiada Servidores de la Secretaría Jurídica"/>
    <s v="&quot;En el periodo de enero a septiembre 30 de 2019, se han expedido 213 CDP, 183 CRP, 673 órdenes de pago de vigencia y 38 órdenes de pago de reservas, se han adelantado 17 procesos de selección para la contratación de bienes y servicios, en cuanto la elaboración de los estudios de sector, estudio de mercado, evaluaciones económicas, verificaciones financieras, respuesta a observaciones en las diferentes etapas del proceso. _x000a_Se realizaron los registros económicos de la entidad, reportados por las diferentes áreas con el fin de elaborar los Estados Financieros mensuales y se presentaron en las fechas establecidas, al igual que la información trimestral presentada a la Dirección Distrital de Contabilidad en cumplimiento a la Circular 02 de agosto de 2018, mediante el aplicativo Bogotá Consolida. _x000a_En cumplimiento de la Resolución 73 de 2018 de la SDH, se reportó la información correspondiente al manejo bancario realizado por la Caja Menor de la entidad. _x000a_Se reportó la información exógena ( Retención en la fuente), de forma mensual a la Tesorería Distrital._x000a_Se atendieron los requerimientos de la Contraloría de Bogotá, al igual que la auditoria de control interno, cerrando los planes de mejoramiento y las acciones de mejora, en los procedimientos de presupuesto. _x000a_Se adelantaron todas las actividades para la elaboración del Anteproyecto de presupuesto 2020 y se realizaron las programaciones y re programaciones de PAC, como también las modificaciones al mismo y los traslados presupuestales que requiere la entidad para su normal funcionamiento._x000a__x000a_La ejecución en el primer trimestre se presenta 8,35 puntos por debajo del programado para el trimestre, sin embargo ya para el segundo trimestre se ubica 10,04 puntos por encima del programado y en el tercer trimestre también presenta una ejecución superior a la programada, ubicando los gastos de funcionamiento en $13.334,2 millones, de los cuales $10.438,9 millones corresponden a gastos de personal y $2.776,9 millones corresponden a la Adquisición de Bienes y Servicios.&quot;_x000a_Impactos: Al cierre del trimestre se ha ejecutado de forma normal, atendiendo todos los compromisos que se han generado en el periodo , tale como gastos de personal, la adquisición de bienes y servicios y los gastos de inversión que han cumplido con la ejecución de todas las metas programadas. Es necesario anotar que dentro de este proceso se encuentra la Ley de Garantías, que afecta los proceso de contratación y por ende la ejecución presupuestal._x000a_Beneficiarios: Servidores de la Secretaría Jurídica Distrital_x000a_"/>
    <s v="&quot;En el periodo octubre - diciembre de 2019 se expidieron 56 Certificados de Disponibilidad Presupuestal, 44 Certificados de Registro Presupuestal, 279 Órdenes de Pago y 8 Relaciones de autorización, se realizó la contratación de la Adquisición de licencias, el licenciamiento de software, el alquiler de impresoras, los exámenes médicos y la organización de archivos. La ejecución presupuestal se proyecta en $33.207.358.860 que equivale al  87% , las reservas presupuestales al cierre de la vigencia se proyectan en el 100% de ejecución. Se presentaron y se cerraron los planes de mejoramiento observados por la Contraloría de Bogotá, se presentaron los estados financieros en las fechas de corte y se publicaron en la página Web. La ejecución del PAC es de $7.373,5 Millones que corresponden 78% del programado._x000a__x000a_Dentro de la ejecución se programaron recursos para atender las necesidades de la entidad tanto en gastos de funcionamiento como de inversión, es así como la ejecución total alcanzó el 87% porcentaje programado, de los cuales el $18.645 millones corresponden a funcionamiento y $14.562 millones corresponden a inversión.&quot;_x000a_"/>
    <s v="3-2019-2689"/>
    <m/>
    <m/>
    <m/>
    <m/>
    <n v="2"/>
    <m/>
    <m/>
    <m/>
    <s v="GESTIÓN"/>
    <x v="0"/>
  </r>
  <r>
    <x v="1"/>
    <m/>
    <s v="ESTRATÉGICO"/>
    <s v="GESTIÓN"/>
    <s v="PORCENTAJE DE AVANCE EN IMPLEMENTACIÓN DEL MODELO DE GESTIÓN DEL TALENTO HUMANO."/>
    <s v="FINALIZADO"/>
    <s v="POSICIONAMIENTO COMO ENTE RECTOR"/>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n v="0.75"/>
    <s v="FINALIZADO"/>
    <s v="FINALIZADO"/>
    <s v="FINALIZADO"/>
    <s v="FINALIZADO"/>
    <s v="FINALIZADO"/>
    <s v="FINALIZADO"/>
    <s v="FINALIZADO"/>
    <s v="FINALIZADO"/>
    <s v="FINALIZADO"/>
    <s v="FINALIZADO"/>
    <s v="FINALIZADO"/>
    <s v="FINALIZADO"/>
    <s v="FINALIZADO"/>
    <s v="FINALIZADO"/>
    <m/>
    <m/>
    <m/>
    <m/>
    <m/>
    <m/>
    <m/>
    <m/>
    <n v="2"/>
    <s v="GESTIÓN"/>
    <x v="1"/>
  </r>
  <r>
    <x v="1"/>
    <s v="DGC-GD02"/>
    <s v="TÁCTICO"/>
    <s v="GESTIÓN"/>
    <s v="IMPLEMENTACIÓN DEL MODELO DE GESTIÓN DOCUMENTAL DE LA SECRETARÍA JURÍDICA DISTRITAL"/>
    <s v="Medir el nivel de implementacióin y avance del PGD"/>
    <s v="OPTIMIZACIÓN DE PROCESOS"/>
    <s v="GESTIÓN DOCUMENTAL"/>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n v="1"/>
    <n v="1"/>
    <s v="ND"/>
    <s v="ND"/>
    <s v="ND"/>
    <n v="1"/>
    <m/>
    <n v="1"/>
    <n v="1"/>
    <n v="1"/>
    <n v="1"/>
    <n v="1"/>
    <n v="1"/>
    <n v="1"/>
    <n v="1"/>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s v="Aprobación  instrumentos archivisticos: sistema integrado de conservación SIC;  banco terminología BT; tabla control de acceso TCA;  modelos de requisitos de documento electrónico MOREQ ._x000a_Durante este periodo se adelantaron los instrumentos archivisitcos, la intervención de archivos y la centralización de los archivos de Gestión de la Secretaría Jurídica Distrital._x000a_Beneficiarios: Servidores de la Secretaría Jurídica_x000a_"/>
    <s v="3-2019-2689"/>
    <m/>
    <m/>
    <m/>
    <s v="Indicador creado en abril de 2019"/>
    <m/>
    <m/>
    <m/>
    <n v="1"/>
    <s v="GESTIÓN"/>
    <x v="1"/>
  </r>
  <r>
    <x v="1"/>
    <m/>
    <s v="TÁCTICO"/>
    <s v="GESTIÓN"/>
    <s v="IMPLEMENTACIÓN DEL MODELO DE GESTIÓN DOCUMENTAL DE LA SECRETARÍA JURÍDICA DISTRITAL"/>
    <s v="FINALIZADO"/>
    <s v="OPTIMIZACIÓN DE PROCESOS"/>
    <s v="GESTIÓN DOCUMENTAL"/>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s v="ND"/>
    <s v="ND"/>
    <n v="0"/>
    <s v="ND"/>
    <n v="0.5"/>
    <s v="FINALIZADO"/>
    <s v="FINALIZADO"/>
    <s v="FINALIZADO"/>
    <s v="FINALIZADO"/>
    <s v="FINALIZADO"/>
    <s v="FINALIZADO"/>
    <s v="FINALIZADO"/>
    <s v="FINALIZADO"/>
    <s v="FINALIZADO"/>
    <s v="FINALIZADO"/>
    <s v="FINALIZADO"/>
    <s v="FINALIZADO"/>
    <s v="FINALIZADO"/>
    <s v="FINALIZADO"/>
    <s v="FINALIZADO"/>
    <s v="FINALIZADO"/>
    <s v="FINALIZADO"/>
    <s v="FINALIZADO"/>
    <s v="FINALIZADO"/>
    <m/>
    <m/>
    <m/>
    <m/>
    <n v="1"/>
    <s v="GESTIÓN"/>
    <x v="1"/>
  </r>
  <r>
    <x v="1"/>
    <s v="DGC-GT02"/>
    <s v="TÁCTICO"/>
    <s v="GESTIÓN"/>
    <s v="PERCEPCIÓN POSITIVA  DE ACTIVIDADES DE BIENESTAR Y CAPACITACIÓN"/>
    <m/>
    <s v="OPTIMIZACIÓN DE PROCESOS"/>
    <s v="GESTIÓN DEL TALENTO HUMANO"/>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s v="ND"/>
    <s v="ND"/>
    <s v="ND"/>
    <n v="0.93"/>
    <m/>
    <n v="0"/>
    <n v="0.9"/>
    <n v="0"/>
    <n v="0.9"/>
    <n v="0"/>
    <n v="0.92"/>
    <n v="0"/>
    <n v="0.93"/>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s v="El resultado responde al promedio de los resultados de la evaluación de satisfacción e impacto de tres (3 )_x000a_actividades de capacitación realizadas en el trimestre: Taller G Suite, Nuevo Código Disciplinario y Seguridad de_x000a_la Información._x000a_Frente a las actividades de Bienestar los servidores participaron en la carrera 5k y los juegos deportivos_x000a_organizados por el DASCD y desde Gestión Ambiental PIGA se realizó una visita al Jardín Botánico, también se_x000a_realizó la convocatoria de equipos de trabajo (Plan de Incentivos), con un equipo inscrito y se financió la_x000a_educación formal para los servidores y sus hijos a 4 servidores de la entidad._x000a_Impacto_x000a_El indicador denota un nivel de satisfacción e impacto muy alto frente a las capacitaciones recibidas, estas_x000a_capacitaciones han sido de tipo transversal e indica que se debe continuar con este tipo de acciones formativas._x000a_población beneficiada_x000a_Servidores de la Secretaría Jurídica"/>
    <s v="&quot;SITUACIONES ADMINISTRATIVAS_x000a_En el mes de febrero de 2019, a los servidores de carrera administrativa se les realizó la calificación definitiva por el periodo correspondiente a 2017 a 2018, así mismo se concertaron los compromisos 2019 de conformidad con el nuevo Sistema Tipo de Evaluación del Desempeño Laboral EDL - APP, que es una herramienta tecnológica de acceso web, que funciona como instrumento de apoyo a los procesos de evaluación de desempeño que se realizan en las entidades públicas de Colombia, que se rigen por el Acuerdo 617 de 2018, con el sistema EDL – APP se realizó la primera calificación parcial en el mes de agosto de 2019._x000a_Así mismo con los servidores en provisionalidad se realizó la evaluación periodo 2017 -2018 y la concertación de compromisos 2019, como también la primera calificación parcial del primer semestre de conformidad con lo estipulado con el Departamento Administrativo del Servicio Civil – DASC._x000a_Durante lo corrido del año se han tramitado los diferentes actos administrativos como son Resoluciones de nombramiento, encargos, comisiones, capacitaciones, modificaciones, licencias y aceptación de renuncias entre otros._x000a_Se han dado contestación a las peticiones de los diferentes organismos de control como también a las solicitudes realizadas por los diferentes concejales de Bogotá._x000a__x000a_SISTEMA DE GESTIÓN DE SEGURIDAD Y SALUD EN EL TRABAJO – SG-SST_x000a__x000a_Conforme a los componentes de la gestión en Seguridad y Salud en el Trabajo establecidos por la normativa vigente y adoptados en el Plan de Trabajo de la SJD, a continuación, se presenta resumen de las principales actividades adelantadas durante el periodo:_x000a__x000a_Enero_x000a__x000a_- Formulación del Plan de Trabajo anual del Sistema de Gestión de Seguridad y Salud en el Trabajo._x000a_- Formulación Programa de capacitación anual en SST._x000a_- Reunión Comité Paritario de Seguridad y Salud en el Trabajo del mes de enero._x000a_- Gestión para la realización de exámenes médicos ocupacionales conforme a los requerimientos de talento humano._x000a_- Revisión oportunidades de mejora conforme los resultados de la implementación del SG-SST en el año 2018 (Cumplimiento del Plan de Trabajo vigencia 2018: 96%) _x000a__x000a_Febrero:_x000a__x000a_- Programación anual actividades de asesoría con la Administradora de Riesgos Laborales - Plan de Trabajo con ARL Positiva vigencia 2019. _x000a_- Reunión Comité Paritario de Seguridad y Salud en el Trabajo del mes de febrero._x000a_- Evaluación del avance del SG-SST según la Resolución 1111 de 2017 (hoy Resolución 0312 de 2019).                 _x000a_- Seguimiento a recomendaciones médicas ocupacionales (exámenes 2018) mediante oficios de seguimiento personalizados para aquellos servidores a quienes el médico ocupacional solicitó algún tipo de interconsulta. _x000a_- Exámenes médicos ocupacionales conforme a los requerimientos de talento humano (3 exámenes de ingreso y un examen de egreso)._x000a_- Actualización Matriz de identificación de peligros-riesgos laborales: se realizó la actualización de la matriz y el respectivo cargue de la información en el aplicativo Smart._x000a_- Gestión de accidentes de trabajo: no se presentaron accidentes de trabajo en el mes de febrero._x000a_- Actualización Matriz de Elementos de Protección Personal – EPP: se realiza la revisión de la matriz y se ajustan requerimientos de protección auditiva para los trabajadores que laboran en las oficinas cercanas a la Plaza de Bolívar._x000a_- Resolución 117 de 2018 - Manual del SG-SST: una vez probada la resolución de adopción del Manual, se gestionó ante la Oficina Asesora de Planeación, la inclusión del mismo dentro del Proceso de Talento Humano y se publicó para conocimiento de todos los servidores en la Intranet._x000a__x000a_Marzo:_x000a__x000a_- Reunión mensual Comité Paritario de Seguridad y Salud en el Trabajo del mes de marzo_x000a_- Reunión trimestral y capacitación al Comité de Convivencia Laboral – Gestión de la Resolución para la designación de reemplazo en Comité de Convivencia Laboral- Elaboración de estudios previos para la contratación de suministros de Seguridad Industrial y Servicios Médicos Ocupacionales: el día 12 de marzo se entregó al área de contratación los documentos técnicos correspondientes: estudios previos, ficha técnica, matriz de riesgos contractuales y propuesta económica. _x000a_- Reuniones Comité Paritario de Seguridad y Salud en el Trabajo y Comité de Convivencia Laboral._x000a_- Gestión de la salud: como parte del Programa de Vigilancia Epidemiológica para desórdenes musculoesqueléticos (DME) se realiza divulgación de información sobre prevención de DME, ergonomía en el puesto de trabajo._x000a_- Refuerzo divulgación del Formato de reporte de condiciones de trabajo y salud, con el fin de permitir la participación de todos los servidores en el proceso de identificación de riesgos laborales._x000a_- Gestión de dos (2) accidentes de trabajo: reporte a ARL Positiva, investigación de los eventos, reporte ante la EPS respectivas y entrega de recomendaciones para la prevención de accidentes._x000a_- Se programan las Inspecciones trimestrales de infraestructura y de extintores._x000a_- Se divulga información de Seguridad y Salud en el Trabajo contenida en el Manual del SG-SST._x000a_- Reuniones del Comité Paritario de Seguridad y Salud en el Trabajo y Comité de Convivencia Laboral._x000a_- Gestión aplicativo SMART: se realiza el cargue de información correspondiente a la actualización de la matriz de identificación de peligros-riesgos laborales y a las actividades del Plan de Trabajo vigencia 2019._x000a__x000a_Abril_x000a__x000a_•        Reunión Comité Paritario de Seguridad y Salud en el Trabajo_x000a_•        Refuerzo Socialización Política de SST y RHSI + Política Antitabaco y alcohol_x000a_•        Gestión pago exámenes médicos ocupacionales de ingreso y egreso - Gestión de examen médico de ingreso del mes de abril._x000a_•        Capacitación personal de servicios generales_x000a_•        Programa de vigilancia epidemiológica para conservación auditiva: divulgación de información._x000a_•        Programa de vigilancia epidemiológica para prevención del riesgo cardiovascular_x000a_•        Divulgación ejercicios Pausas activas_x000a_•        Elaboración de piezas comunicativas con tips informativos sobre el contenido del Manual del SG-SST, Políticas de SST, Instructivo de Trabajo Seguro y gestión para su divulgación._x000a_•        Gestión de accidentes de trabajo_x000a_•        Informe y gestión Inspecciones de seguridad en oficinas y extintores._x000a_•        Capacitación Brigada de emergencias._x000a_•        Gestión de auditoria al SG-SST con ARL Positiva_x000a_•        Diligenciamiento Instrumento maduración SGSST - Departamento Administrativo del Servicio Civil Distrital._x000a_•        Gestión de requerimientos del aplicativo Smart (reportes de inconsistencias), revisión de procedimiento, manual del usuario y cargue de información de avance de las actividades del Plan de Trabajo._x000a_•        Seguimiento a los procesos de contratación de suministros de Seguridad Industrial y contratación de Servicios Médicos Ocupacionales._x000a__x000a_Mayo_x000a__x000a_•        Reunión Comité Paritario de Seguridad y Salud en el Trabajo: capacitación en Riesgo Psicosocial._x000a_•        Seguimiento a los procesos de contratación de suministros de Seguridad Industrial y contratación de Servicios Médicos Ocupacionales._x000a_•        Programa de vigilancia epidemiológica para conservación visual: divulgación de información sobre prevención de patología visual y pausas activas visuales_x000a_•        Plan de intervención del riesgo psicosocial: pendiente por contrato de Bienestar._x000a_•        Divulgación ejercicios Pausas activas._x000a_•        Gestión de accidentes de trabajo: no se presentaron accidentes en el mes de mayo._x000a_•        Resolución Comité para la prevención y atención de emergencias: en reunión de MIPG del 4 de junio, se define la creación del equipo de Trabajo para la prevención y atención de emergencias. Los detalles se encuentran consignados en el acta del Comité._x000a_•        Reuniones Comité de Ayuda Mutua: no se han convocado reuniones por parte del Comité, sin embargo, el 15 de mayo reportaron a los miembros que la DIAN gestionó con el CRUE la disponibilidad de una ambulancia para el sector la cual se podrá activar mediante el número único 123 y permanecerá estacionada en el Edificio Sendas, al lado del Ministerio de Hacienda_x000a_•        Elaboración de piezas comunicativas con tips informativos sobre el contenido del Manual del SG-SST: Instructivo de Trabajo Seguro, gestión para su divulgación._x000a_•        Capacitación para servidores en riesgo público y seguridad vial._x000a_•        Gestión aplicativo SMART: avance de actividades del plan de trabajo, información ficha médica e incapacidades, registro de usuarios, reportes de inconsistencias._x000a__x000a_Junio_x000a__x000a_•        Reunión mensual Comité Paritario de Seguridad y Salud en el Trabajo_x000a_•        Reunión trimestral y capacitación sobre Comunicación Asertiva en la Organización, al Comité de Convivencia Laboral_x000a_•        Actualización de la Matriz Legal del SG-SST._x000a_•        Inducción y reinducción en SST: se reporta la realización de sensibilización para la ejecución de la inducción corporativa a servidores de reciente ingreso._x000a_•        Gestión aplicativo SMART avance de actividades del plan de trabajo, información ficha médica e incapacidades, registro de usuarios._x000a_•        Seguimiento contratación de exámenes médicos ocupacionales y elementos de seguridad y salud en el trabajo._x000a_•        Programa de vigilancia epidemiológica para desórdenes musculoesqueléticos PVE-DME: divulgación de información sobre prevención de desórdenes musculoesqueléticos y práctica de pausas activas._x000a_•        Gestión de accidentes de trabajo: no se presentaron accidentes en el mes de junio_x000a_•        Actualización consolidado y recomendaciones de accidentalidad: se relaciona la información de los dos (2) accidentes de trabajo ocurridos a la fecha._x000a_•        Inspecciones de seguridad en oficinas e Inspecciones de extintores: se programa la realización de las inspecciones con el Copasst y entregarán las listas de chequeo a SST para consolidación el 5 de julio._x000a_•        Entrega de Elementos de Protección Personal – EPP: pendiente por el contrato de suministros de SST._x000a_•        Capacitación a conductores en factores de riesgo laboral: 12 de junio pasado._x000a_•        Capacitación brigada de emergencias: 21 de junio y a la jornada asistieron 8 brigadistas._x000a_•        Reuniones Comité de Ayuda Mutua: el comité no convocó a reunión en el mes de junio._x000a_•        Indicadores del SGSST: se realiza evaluación parcial (primer semestre del año) de los indicadores requeridos por la norma, cuyos resultados parciales son:_x000a__x000a__x000a_INDICADOR         DESCRIPCION        RESULTADO        INTERPRETACIÓN_x000a_Índice de Frecuencia de Accidentes de Trabajo        Es la relación entre el número total de AT con y sin incapacidad, registrados en un periodo y el total de horas trabajadas         1,2        Número de casos ocurridos por  Horas Hombre de Exposición_x000a_Índice de Severidad de Accidentes de Trabajo        Es la relación entre el número de días perdidos por accidentes de Trabajo durante un periodo y el total de horas trabajadas         2,4        Número de días perdidos por Horas Hombre de Exposición_x000a_Índice de Lesiones Incapacitantes por A.T        Corresponde a la relación entre los índices de frecuencia y severidad de accidentes de Trabajo con Incapacidad.         0        Es un índice global de comportamiento de lesiones incapacitantes que no tiene unidad, su utilidad radica en la comparación entre diferentes periodos._x000a_Tasa global de Ausentismo        Incluye enfermedad común, enfermedad profesional, accidente de trabajo.        0,34        Número de veces que se incapacita un trabajador en el periodo_x000a_Frecuencia de enfermedad profesional        Relación entre el número total de incapacidades registradas en un periodo y el total de trabajadores durante el periodo         0        Por cada 100 trabajadores se presentan cero enfermedades laborales en el año_x000a_Ejecución del plan de trabajo        Actividades ejecutadas según plan de trabajo anual        97         97% de actividades cumplidas del plan de trabajo_x000a__x000a_•        Revisión por la Alta Dirección: se entrega a la Dirección Corporativa el informe de gestión del SGSST del primer semestre de 2019, para ser socializado en los espacios de gestión de la Alta Dirección de la entidad._x000a__x000a_Julio_x000a__x000a_•        Reunión Comité Paritario de Seguridad y Salud en el Trabajo._x000a_•        Seguimiento procesos de contratación de suministros de Seguridad Industrial y contratación de Servicios Médicos Ocupacionales_x000a_•        Programación, organización, acompañamiento ejecución actividades Semana de la Salud:_x000a__x000a_        Capacitación autoestima y autocuidado – 11 asistentes_x000a_        Prevención del riesgo cardiovascular: valoración por Nutrición y Dietética: 16 asistentes_x000a_        Capacitación prevención enfermedad coronaria e hipertensión arterial: 12 asistentes        _x000a_        Prevención Cáncer de Colon – Osteoporosis: 18 asistentes_x000a_        En el marco de la semana de la salud, se trabajó en el Plan de intervención del riesgo psicosocial con la realización de consulta psicológica personalizada, del 22 al 26 de julio- 15 asistentes._x000a__x000a_•        Programa de actividad física: Pausas activas (lunes y viernes) – Yoga (miércoles)_x000a_•        Informe y Gestión de intervención del riesgo (inspecciones –matriz de peligros)_x000a_•        Entrega de elementos de protección personal_x000a_•        Gestión de accidentes de trabajo – Martha Castellanos_x000a_•        Gestión aplicativo SMART: avance de actividades del plan de trabajo_x000a_•        Asistencia reunión CAM Estatal Centro_x000a__x000a_Agosto_x000a__x000a_•        Reunión mensual Comité Paritario de Seguridad y Salud en el Trabajo._x000a_•        Seguimiento a los procesos de contratación de suministros de Seguridad Industrial y contratación de Servicios Médicos Ocupacionales._x000a_•        Actualización Profesiograma para contratación de exámenes médicos ocupacionales, incluyendo los requerimientos de las evaluaciones de ingreso, periódicas y de egreso._x000a_•        Elaboración de piezas comunicativas para divulgación de temas de seguridad y salud en el trabajo: Programa de vigilancia epidemiológica para conservación visual (pausas activas visuales, confort visual en el puesto de trabajo), refuerzo en la divulgación de actividades de orden y aseo, formato de autorreporte de condiciones de trabajo y salud 2311300-FT-104._x000a_•        Actividades del Programa de actividad física: pausas activas dirigidas para la prevención de desórdenes musculo esqueléticos (lunes y viernes) – Clases de Yoga (miércoles)_x000a_•        Reunión de seguimiento al cumplimiento del Plan de Trabajo con ARL Positiva._x000a_•        Elaboración del Plan de Emergencias del Edificio Restrepo._x000a_•        Se adelanta la reunión semestral de capacitación para el Equipo de Trabajo para la prevención y atención de emergencias, de conformidad con lo establecido en el procedimiento Brigada y Plan de Emergencias-SST 2311300-PR-042._x000a_•        Se realiza informe de gestión de SST desde 2017, solicitado por OAP_x000a_•        Gestión de accidentes de trabajo: no se presentaron casos en el mes de agosto._x000a_•        Gestión aplicativo SMART: avance de actividades del plan de trabajo._x000a_•        Asistencia reunión CAM Estatal Centro._x000a__x000a_Septiembre_x000a__x000a_•        Reunión mensual Comité Paritario de Seguridad y Salud en el Trabajo – Capacitación ARL Positiva en Riesgo Público y Seguridad Vial._x000a_•        Reunión trimestral del Comité de Convivencia Laboral: capacitación en Manejo del estrés._x000a_•        Seguimiento a los procesos de contratación de suministros de Seguridad Industrial y contratación de Servicios Médicos Ocupacionales._x000a_•        PVE-DME: divulgación de información sobre prevención de DME: ejercicios para cuello y miembros superiores, sesiones semanales de yoga y pausas activas dirigidas por Fisioterapeuta, como parte de las actividades del Programa de Actividad Física._x000a_•        Gestión de accidentes de trabajo: se presentaron dos (2) accidentes de trabajo durante el mes de septiembre; se realiza la gestión ante ARL, atención inicial de urgencias, investigación de evento, reporte a la EPS de cada servidora y seguimiento a la evolución de los casos._x000a_•        Se realiza la actualización del Plan de Emergencias de las oficinas ubicadas en la Manzana Liévano, incluyendo aspectos relacionados con la adopción del Equipo de Trabajo para la prevención y atención de emergencias y la preparación para participar en el simulacro Distrital de evacuación del 2 de octubre._x000a_•        Se realiza la divulgación del Plan de emergencias de Manzana Liévano por los medios de comunicación de la Entidad (Boletín Informativo diario e Intranet). Se socializa de manera presencial en el Edificio Restrepo._x000a_•        Reuniones y Capacitación brigada de emergencias: se realizan reuniones de preparación del grupo para la participación en el próximo simulacro Distrital_x000a_•        Reuniones Comité de Ayuda Mutua: se continúa contacto con el Comité para la participación en el simulacro de evacuación._x000a_•        Preparación simulacro de evacuación: se reorganizan rutas de evacuación, en función de las adecuaciones locativas que sBeneficviriote en la Entidad. Se comunica la información a los Brigadistas, quienes deberán informar a sus respectivas Dependencias._x000a_•        Gestión aplicativo SMART: se reportan avances de planes de mejoramiento y de actividades de la gestión de SST._x000a_•        Reinducción en Seguridad y Salud en el Trabajo: en conjunto con el área de Bienestar, se realiza seguimiento al cumplimiento de la inducción, mediante oficio emitido por la Dirección de Gestión Corporativa._x000a_•        Se da inicio al proceso de elección del COPASST y el Comité de Convivencia Laboral, cuya vigencia termina en el mes de noviembre. Se elabora memorando y piezas informativas para invitar a todos los servidores postularse para participar en los Comités, para la vigencia 2019-2021._x000a__x000a_NOMINA_x000a_Para el proceso de Nomina de la Secretaria Jurídica Distrital, antes de iniciar el año 2019 se cargó la información de la planta de personal en PREDIS para la asignación de la apropiación presupuestal de Servicios Personales en el mes de enero de 2019 se realiza la programación anual de PAC, y posterior se programa el PAC mensual para la nómina y autoliquidación, se realiza el seguimiento a los rubros presupuestales de Servicios Personales (Nómina y Autoliquidación), en cada mes se reciben, revisan e incluyen las novedades de nómina en el sistema operativo PERNO, se realiza la liquidación y revisión de la Nómina y Autoliquidación, se generan las Relaciones de Autorización de Nómina para cada nómina y autoliquidación y se solicitan la disponibilidad presupuestal para cada una de ellas en cada mes, se formalizan los pagos de Aportes Voluntarios a Pensiones y AFC y se pagan Aportes Voluntarios a Pensiones y AFC en cheque, se ingresaron los nombramientos en el mes de enero y Junio en la nómina, en el mes de Junio se realizó el Cálculo del porcentaje fijo del procedimiento dos (2) de retención en la fuente (Actividad Semestral). Se actualiza constantemente la base de Datos de Planta de personal. _x000a__x000a_Con respeto a los informes, cada mes se entregan informes correspondientes a la planta de personal en el SIDEAP, cada tres meses se genera el informe de Austeridad para Control Interno, se reporta cada mes los aportes de cesantías y comisión a FONCEP y se informa a Financiera el pago de retención en la fuente. _x000a__x000a_BIENESTAR Y CAPACITACIÓN_x000a_En los meses entre enero y junio de 2019 se realizaron las siguientes actividades: - Levantamiento de necesidades para el Programa de Bienestar e Incentivos y el Plan Institucional de Capacitación, para lo cual se utilizaron insumos como encuestas a servidores y directivos, evaluación de los planes de la vigencia anterior, revisión de planes de mejoramiento, revisión de evaluación de desempeño, diagnostico talento humano MIPG, entre otros. - Se realizaron varias reuniones con el Comité de Gestión y Planeación para la aprobación de los planes y programas. - Publicación del programa de bienestar e Incentivos y el Plan de capacitación en la Intranet de la Entidad. - Estudios previos para el contrato de bienestar de la entidad, levantamiento de matriz de riesgo, anexo especificaciones técnicas, estudio de mercado. - Estudios previos para el contrato de capacitación de la entidad, levantamiento de matriz de riesgo, anexo especificaciones técnicas, estudio de mercado. - Evaluación de experiencia de 5 proponentes para el contrato de bienestar. - Inscripciones de los servidores de carrera administrativa, provisional y de libre nombramiento y remoción a las actividades de capacitación planteadas en el PIC, Seminarios y Congresos - Evaluaciones de satisfacción e impacto de todas las actividades realizadas._x000a_En el mes de julio se dio inicio a la ejecución del contrato 103 con Royal Park, cuyo objeto es: Prestar servicios para desarrollar las actividades contempladas en el programa de bienestar social e incentivos y los planes de gestión ambiental y de seguridad y salud en el trabajo de la Secretaría Jurídica Distrital, durante el tercer trimestre se desarrollaron las siguientes actividades: _x000a_BIENESTAR _x000a_Vacaciones Recreativas julio -12 participantes _x000a_Entrega Boletas dobles de cine - 162. _x000a_Entrega Pases dobles de teatro - 162. _x000a_Entrega Bonos dobles de Spa - 162. _x000a_Taller pre-pensionados - 32 servidores _x000a_Entrega Detalle de cumpleaños - Bono Éxito - Carulla $50.000 - 162 _x000a_Selección del mejor empleado de la entidad- servidores e carrera administrativa _x000a_Se cuenta con sala de lactancia en apoyo con la Secretaría General y Gimnasio Plan de incentivos actividad Proyectos Equipos de trabajo _x000a_Actividades de salud, como pausas activas y Yoga para todos los servidores Estas actividades han sido evaluadas con un resultado promedio de 4.5/5 a nivel de satisfacción e impacto. _x000a_CAPACITACIÓN _x000a_ACTIVIDADES CON PRESUPUESTO Se realizaron inscripciones a los siguientes cursos y seminarios:_x000a_- Ingles Berlitz _x000a_- Conciliadores en Derecho _x000a_- Taller en pensamiento Analítico _x000a_- Habilidades de argumentación jurídica _x000a_- Diplomado &quot;&quot; Tutela&quot;&quot; _x000a_- 5° Conversatorio de Compras Públicas Efectivas: &quot;&quot;Innovando la gestión integral de la contratación estatal&quot;&quot; _x000a_- Edición 34 del Congreso Internacional de Tecnologías de la Información y las Comunicaciones — (TIC) — &quot;&quot;ANDICOM 2019 TURNING ON YOUR BUSINESS: THE DIGITAL TOOLBOX&quot;&quot; _x000a_- XXV Encuentro de la Jurisdicción de lo Contencioso Administrativo&quot;&quot; _x000a_- XL Congreso Internacional de Derecho Procesal - XX Jornadas Internacionales de Derecho Administrativo. _x000a_- XXV Encuentro de la Jurisdicción de lo Contencioso Administrativo _x000a_- Congreso de Arbitraje Nacional e internacional _x000a_- Jornadas colombiana de derecho tributario. _x000a_- Gerencia de proyectos_x000a_OTRAS ACTIVIDADES DE CAPACITACIÓN CON ALIADOS ESTRATÉGICOS_x000a_Taller G suite _x000a_Seguridad de la información _x000a_Nuevo Código Disciplinario _x000a_Cualificación en Atención al Ciudadano Lenguaje de señas _x000a_Gestión Documental_x000a_A la fecha ha participado en actividades de capacitación el 100% de los servidores Estas actividades han sido evaluadas con un resultado promedio de 4.5/5 a nivel de satisfacción e impacto._x000a_Frente a las actividades de bienestar de acuerdo a las evaluaciones realizadas, mas del 90% de los servidores reporta sentirse feliz con el desarrollo de las mismas, indicador que demuestra un nivel excelente frente a la percepción de los servidores frente a las actividades planeadas en el programa de Bienestar e Incentivos. Para el Plan Institucional de capacitación, frente a la pregunta: Los conocimientos adquiridos son aplicables y aportan fortalecimiento de sus competencias? el indicador demuestra que un 100% los servidores lo perciben de esta forma, Frente a las preguntas: Antes de la capacitación presentaba dominio del tema tratado y Después de la capacitación presentaba dominio del tema tratado, se observa un incremento en el dominio de los temas pasando de la categoría &quot;&quot;bueno&quot;&quot; en la línea de base a &quot;&quot;excelente&quot;&quot; después de la intervención. Frente a la pregunta Grado de cumplimiento con el objetivo de la capacitación prevista, los resultados son superiores al 90% de acuerdo con los participantes._x000a__x000a__x000a_MODIFICACIÓN AL MANUAL ESPECIFICO DE FUNCIONES Y COMPETENCIAS LABORALES DE LA SECRETARÍA JURÍDICA DISTRITAL_x000a_Me permito informar lo siguiente de acuerdo a las actividades realizadas:_x000a_Se procedió a realizar la Modificación del Manual Especifico de Funciones y Competencias Laborales de la Secretaría Jurídica Distrital Resolución 067 de 2016, de acuerdo con los requerimientos dados a través de las siguientes disposiciones legales:_x000a_Decreto 452 del 03 de agosto de 2018, para la estandarización de funciones de los Jefes de Oficina de Control Interno y de acuerdo a lo dispuesto en los artículos 2.2.4.7 y 2.2.4.8 del Decreto 815 de 2018, se modificaron las competencias comunes y comportamentales de los empleos que integran la planta de personal de la Secretaría Jurídica Distrital, a través de las Resoluciones 020 y 039 de 2019, respectivamente._x000a__x000a_IMPLEMENTACIÓN DE LA ESTRATEGIA DISTRITAL DE TELETRABAJO_x000a_De otra parte, En cumplimiento del plan de trabajo para la implementación de la estrategia en el año 2019, de la Secretaría General de la Alcaldía Mayor de Bogotá a través de la Dirección Distrital de Desarrollo Institucional, estrategia adoptada en esta Secretaría mediante la Resolución No. 134 de 2019._x000a_La Dirección de Gestión Corporativa, presentó a los miembros del Comité Institucional de Gestión y Desempeño de la Secretaría Jurídica Distrital los avances del plan piloto de teletrabajo, así como, los resultados de las convocatorias realizadas al interior de la Entidad, de los cual se destaca que en un primer momento fueron recibidas 43 solitudes o postulaciones al plan piloto de teletrabajo institucional, contado con la participación de nueve dependencias. Como segundo escenario y surtiendo las etapas de selección de los futuros teletrabajadores, se verificó con el jefe inmediato que estos candidatos tuvieran funciones teletrabjables._x000a_Teniendo en cuenta los Criterios de Priorización definidos en el Artículo 8 del Decreto 596 de 2013, fueron aplicados los criterios de priorización establecidos para tal efecto; dentro de los cuales se encuentran:_x000a_a. Tener Hijos en la etapa de primera infancia_x000a_b. Ser madre o padre cabeza de familia y_x000a_c. Ser residentes en zona rural apartada o encontrarse bajo indicaciones médicas especiales_x000a_Una vez realizadas las evaluaciones por el jefe inmediato de cada área, sólo 13 servidores fueron considerados en estos criterios de priorización (a, b, c)._x000a_De los 13 servidores que manifestaron encontrarse bajo algunos de los criterios de priorización, 1 no tenía funciones teletrabajabbles y 2 no demostraron la condición de prioridad indicada._x000a_Finalizada esta etapa, se realizó la entrevista para evaluación por competencias a 10 servidores de la SJD través del Servicio Nacional de Aprendizaje - SENA, los candidatos de esta Secretaría fueron considerados por el SENA con perfiles de Excelente y Muy Bueno para teletrabajar, por lo anterior, este resultado de las entrevistas por competencias, se continuó con el proceso de selección y se procedió a adelantar la visita en el lugar de residencia de manera conjunta con la A.R.L., el servidor designado de Oficina de Tecnologías de la Información y las Comunicaciones y el servidor designado del Proceso de Gestión del Talento Humano._x000a_Realizada las visitas domiciliarias 9 de los 10 servidores cumplieron con los criterios inspeccionados por la ARL y las especificaciones de técnicas requeridas por la Oficina de las Tecnologías y las Comunicaciones de esta entidad._x000a__x000a_&quot;_x000a_Impacto: Se desarrollaron actividades orientadas optimizar la calidad de vida de los servidores, dicho esto se demuestra una mejora continua en la percepción de los servidores."/>
    <s v="&quot;96% de satisfacción e impacto en las actividades realizadas en el marco del programa de Bienestar e Incentivos 2019, de acuerdo al resultado ponderado de las evaluaciones realizadas, Frente a las actividades realizadas en el marco del Plan institucional de capacitación el resultado es del 90%, promediados estos valores el resultado obtenido para el indicador es del 93%, (los valores antes reportados son producto de las encuestas de satisfacción aplicadas a los servidores que se han visto beneficiados con las actividades de Bienestar, Incentivos y Capacitación_x000a__x000a_ACTIVIDADES DESARROLLADAS_x000a__x000a_- El Programa de Bienestar Social y el Plan de Incentivos de la Secretaría Jurídica de la Alcaldía Mayor de Bogotá, D.C., para la vigencia 2019, se fundamenta en la normatividad legal vigente, los lineamientos del Departamento Administrativo del Servicio Civil Distrital, y de la alta dirección, el Plan Estratégico Institucional y las expectativas de sus empleados, contribuyendo así al cumplimiento de los imperativos institucionales, al fortalecimiento del clima laboral y al fomento de una cultura de innovación de la entidad._x000a__x000a_De acuerdo a la planeación prevista en los meses de octubre a diciembre se realizaron las siguientes actividades en el marco del programa de Bienestar:_x000a__x000a_1. Vacaciones recreativas octubre - 50 bonos de ingreso a jungla Kumba, parque Macadamia y Salitre mágico para niños de 5 a 16 años._x000a__x000a_2. Actividad Día de los niños: 43 niños cada uno con un acompañante (servidor público), para un total de 86 personas._x000a_Se entregará bono de refrigerio y bono de almuerzo para cada niño y acompañante y bono de regalo para cada niño por valor de $50.000 pesos, pueden asistir los niños de 0 a 13 años._x000a__x000a_3. Detalle de Cumpleaños: Entrega bono Éxito - Carulla por valor de $ 50.000_x000a__x000a_4. Actividad Clima y Cultura - presentación informe de gestión: Actividades de integración y motivación para aproximadamente 161 personas, que contribuyan a mejorar la calidad de vida de los servidores/as._x000a__x000a_5. Bonos Navideños: Entregar bonos, cada uno por valor máximo de ciento sesenta y cinco mil seiscientos veintitrés pesos M/CTE ($165.623) para la compra de juguetería, o de artículos deportivos, artísticos, didácticos y electrónicos._x000a__x000a_6. Pasaporte feliz: Entrega de 161 pases dobles para el concierto de navidad De Missi._x000a_ ._x000a__x000a_-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Todo lo anterior, dando respuesta a los diagnósticos de necesidades de capacitación previamente realizados con la participación activa de los empleados._x000a__x000a_Actividades realizadas:_x000a_1. Gestión Documental y Archivo_x000a_2. Gerencia Virtual de Proyectos_x000a_3. Redacción, Ortografía y técnicas para hablar en público._x000a_4. Diplomado en Derecho Disciplinario_x000a_5. Actualización Tributaria_x000a_6. Actualización en Control Interno con Énfasis en Auditoria basada en Riesgos, Informes de Ley y Procesos de Empalme._x000a_7. Vi Congreso Internacional De Compra Pública - XVII Jornadas De Contratación Estatal_x000a_8. Pensamiento Estratégico, Planeación y prospectiva”_x000a_9. Derecho Sancionatorio y Tributario_x000a_10. XIV Congreso Internacional del CLAD sobre la Reforma del Estado y de la Administración Pública_x000a_11. Acoso Laboral_x000a_12. VI Congreso nacional de reformas al Estado&quot;_x000a_&quot;A través de la evaluación continua de las actividades de capacitación realizadas, se evidencian los siguientes resultados:_x000a_En el 100% de las actividades incrementaron los conocimientos frente al tema tratado, en por lo menos un 30% respecto a la línea de base._x000a_Se evidencia que los conocimientos adquiridos son aplicables y aportan fortalecimiento de las competencias técnicas y blandas de los servidores superior al 90%._x000a_El nivel de satisfacción frente a las actividades de capacitación realizada es del 90%._x000a_El impacto se ve reflejado en la consecución de objetivos estratégicos y misionales tales como la defensa judicial, el ejercicio en materia disciplinaria, procesos administrativos, e inspección y vigilancia de personas jurídicas un cuerpo de abogados actualizado en sus conocimientos normativos, lo cual se evidencia en el éxito procesal del Distrito y en mejoramiento de los canales de atención al ciudadano, que es nuestra razón de ser._x000a__x000a_A través de la evaluación continua de las actividades de bienestar realizadas, se evidencian los siguientes resultados:_x000a__x000a_INDICA TU NIVEL DE SATISFACCIÓN CON EL EVENTO 96%_x000a_¿EL EVENTO TE HIZO FELIZ? 96%_x000a__x000a_De acuerdo a los resultados obtenidos en la evaluación se evidencia que se ha dado respuesta a las necesidades manifestadas de los servidores y al cumplimiento de las disposiciones legales en la materia, las actividades realizadas han contribuido al mejoramiento en la calidad de vida laboral y han generando un talento humano innovador, motivado y feliz, que presta un mejor servicio a los ciudadanos, que se siente bien consigo mismo, con su familia y sus áreas de ajuste._x000a__x000a_&quot;_x000a__x000a_"/>
    <s v="3-2019-2689"/>
    <m/>
    <m/>
    <m/>
    <m/>
    <m/>
    <m/>
    <m/>
    <m/>
    <s v="GESTIÓN"/>
    <x v="0"/>
  </r>
  <r>
    <x v="1"/>
    <m/>
    <s v="TÁCTICO"/>
    <s v="GESTIÓN"/>
    <s v="NIVEL DE SATISFACCIÓN DE LA GESTIÓN DEL TALENTO HUMANO EN LA SJD"/>
    <s v="FINALIZADO"/>
    <s v="OPTIMIZACIÓN DE PROCESOS"/>
    <s v="GESTIÓN DEL TALENTO HUMANO"/>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n v="0.81"/>
    <s v="FINALIZADO"/>
    <s v="FINALIZADO"/>
    <s v="FINALIZADO"/>
    <s v="FINALIZADO"/>
    <s v="FINALIZADO"/>
    <s v="FINALIZADO"/>
    <s v="FINALIZADO"/>
    <s v="FINALIZADO"/>
    <s v="FINALIZADO"/>
    <s v="FINALIZADO"/>
    <s v="FINALIZADO"/>
    <s v="FINALIZADO"/>
    <s v="FINALIZADO"/>
    <s v="FINALIZADO"/>
    <s v="FINALIZADO"/>
    <s v="FINALIZADO"/>
    <s v="FINALIZADO"/>
    <s v="FINALIZADO"/>
    <s v="este indicador se ajusto en la vigencia 2019 con el indicador Percepción Positiva de las actividades de bienestar y capacitación"/>
    <m/>
    <m/>
    <m/>
    <n v="1"/>
    <s v="GESTIÓN"/>
    <x v="1"/>
  </r>
  <r>
    <x v="1"/>
    <m/>
    <s v="OPERATIVO"/>
    <s v="GESTIÓN"/>
    <s v="NIVEL DE PERCEPCIÓN DE LOS SERVICIOS ADMINISTRATIVOS GESTIONADOS"/>
    <m/>
    <s v="OPTIMIZACIÓN DE PROCESOS"/>
    <s v="GESTIÓN ADMINISTRATIVA"/>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n v="0.9"/>
    <n v="0.9"/>
    <s v="ND"/>
    <s v="ND"/>
    <s v="ND"/>
    <n v="1"/>
    <m/>
    <n v="0"/>
    <n v="1"/>
    <m/>
    <n v="1"/>
    <n v="0"/>
    <n v="1"/>
    <n v="0"/>
    <n v="1"/>
    <s v="Este indicador se reporta avance en el segundo trismestre"/>
    <s v="Las solicitudes de servicios de transporte, parqueaderos y servicios generales tales como mantenimiento de luminarias, equipos de oficina, estación de café, etc, para el segundo trimestre de 2019, fueron atendidas de manera oportuna y de acuerdo con los requerimientos. Vale la pena resaltar que los servicios de transporte solicitados se atendieron con los vehículos de la Entidad y mediante la asignación de recursos de caja menor y los otros servicios descritos mediante el uso del Convenio que se tiene con la Secretaría General. Impacto El impacto presentado como respuesta a los requerimientos de necesidades enviadas por parte de lo servidores de la SJD ante la Dirección de Gestión Corporativa, son Positivos, por cuanto con las acciones propuestas por el Equipo de trabajo, se estableció que se adelantaron de manera oportuna y eficiente, generando de esta manera los mecanismos para la prestación de un adecuado servicio por parte de las Dependencias del la SJD. Población beneficiada Servidores de la Secretaría Jurídica"/>
    <s v="&quot;Para el presente trimestre no efectuo la medición ya que la misma es semestral._x000a__x000a_1. Apertura y ejecución de la Caja Menor de la Secretaría Jurídica: _x000a_Para la presente vigencia se constituyó la Resolución No. 16 y 43 de 2019, por la cual se establecen las reglas para el funcionamiento y manejo la Caja Menor No. 1 de la Secretaría Jurídica Distrital, por medio de la cual se han atendido los gastos urgentes e inaplazables de la Entidad, de acuerdo con el procedimiento PR-077 - MANEJO DE CAJA MENOR y la normatividad legal vigente en esta materia, para la cual se realiza mensualmente arqueo y legalización._x000a_2. Recepción y respuesta de solicitudes de Servicios Generales: _x000a_Durante el periodo de enero a septiembre de 2019 se recepcionaron y atendieron las solicitudes de servicios de: transporte para los funcionarios de la secretaría Jurídica, los servicios de solicitudes de aseo y cafetería para las oficinas y eventos y las solicitudes de servicios de reparaciones locativas; las cuales fueron gestionadas mediante una respuesta oportuna y eficiente, a través del convenio interadministrativo con la Secretaría General o con recursos propios._x000a__x000a_3. Actividades de mantenimiento realizadas en las oficinas de la Secretaría Jurídica:_x000a_        En el mes de junio de 2019 se realizaron las intervenciones correspondientes a cambio de piso, limpieza y ajuste de las partes del techo, pintura y luminarias, en las oficinas de Gestión Documental y en la Dirección Distrital de Asuntos Disciplinarios, ubicadas en el edificio Liévano, piso 4._x000a_        En el mes de julio de 2019 y hasta el 19 de agosto de 2019, se dio inicio a las obras del mantenimiento del Edificio Bicentenario II Piso 3, las cuales consisten en el cambio de piso, colocación de la Red contra incendios, limpieza y ajuste de las partes del techo, pintura y ajustes de luminarias, ejecutando en este periodo la primera etapa que incluía las oficinas de la Subsecretaría y las Dirección de Gestión Corporativa._x000a_        El día 20 de agosto de 2019 y hasta finales del mes de septiembre de 2019, se dio inicio a la segunda etapa del mantenimiento del Edificio Bicentenario II Piso 3, correspondiente a las oficinas de la Dirección de Política, Oficina Tic, Oficina Asesora de Planeación y la Dirección Distrital de Inspección, Vigilancia y Control de Personas Jurídicas sin Animo de Lucro._x000a_        Para el mes de octubre de 2019 se dará inicio a la tercera parte de la intervención del Edificio Bicentenario II Piso 3, que corresponde a las salas de reunión y a las oficinas de Dirección Distrital de Defensa Judicial y Prevención del Daño Antijurídico._x000a_4. Administración de Parqueaderos:_x000a_Para el mes de enero de 2019 la Secretaría Jurídica Distrital contaba con 21 parqueaderos para atender la demanda de solicitudes de los servidores por este concepto en la Manzana Lievano; a lo cual la administración solicitó ante la Secretaría de Gobierno y Secretaría General, la adjudicación de nuevos espacios, obteniendo un total de 31 parqueaderos; con los cuales a partir del mes de junio de 2019 se están atendiendo totalmente los requerimientos de parqueadero  para los servidores de la Secretaría Jurídica._x000a_5. Referente al tema contractual, se han gestionado los siguientes procesos de contratación:_x000a_        Contrato de Suministro de combustible No. 037 de 2019, con vigencia hasta el 13 de diciembre de 2019 por valor de $19.677.771 y causado a 30 de septiembre de 2019 un valor de $6.989.851 y saldo de $13.456.244._x000a_        Contrato de firmas digitales con la firma Sociedad Comercial de Certificación  Digital Certicamara S.A., con vigencia hasta el 30 de noviembre de 2019, valor de $2.000.000, ejecutado a 30 de septiembre de 2019 de $874.650 y saldo de $1.125.350._x000a_        Servicio de telefonía celular con vigencia hasta el 16 de enero de 2020 y por valor de $6.100.000, de los cuales se ha ejecutado a septiembre 30 de 2019 $3.444.302 y saldo de $2.655.698._x000a_        Contrato de dotación de vestuario con No. 095 de 2019, por valor inicial $15.437.607, con ejecutado a 30 de septiembre de 2019  de $5.145.867 y saldo de 10.291.738._x000a_        Contrato de Seguros No. 093 de 2017 y con vigencia hasta el 22 de octubre de 2019, por valor inicial de $205.130.633 y adición de $7.816.635; actualmente se está adelantando el trámite ante los corredores de seguros para adicionar y prorrogar las pólizas hasta completar un 50% del contrato._x000a_        Contrato para adquisición de cajas, carpetas y gachos No. 117 de 2019, por valor de $37.268.461 y con fecha de terminación 3 de enero del 2020._x000a_        CONTRATO No. 113 de 2019, firmado con AGOPLA S.A.S., con el objeto de “Contratar el arrendamiento de un espacio para la Secretaría Jurídica Distrital”, en el Edificio Restrepo, por valor de $196.000.000 y un plazo de 7 meses, con fecha de Inicio 19 de julio de 2019. _x000a_        CONTRATO 118 DE 2019, firmado con MULTIPLES TECNOLOGIAS APLICADAS DE COLOMBIA S.A.S. -MTA DE COLOMBIA S.A.S., con el objeto de “Contratar la adquisición e instalación del mobiliario requerido por la Secretaría Jurídica Distrital, así como las reparaciones locativas que se requieran para tal fin”, contratado por valor de $921.202.175, con un plazo 2 Meses y fecha de Inicio 4 de Octubre de 2019. _x000a_        Contrato No. 115 de 2019, con el objeto de adquirir el sistema de monitoreo y control de las condiciones de humedad relativa y temperatura de los depósitos de archivos de la Secretaría Jurídica, por valor de $8.800.000 y un mes de plazo de ejecución. _x000a__x000a_6. Almacén e inventarios:_x000a_Respecto a los bienes de la Secretaría General que se encuentran en calidad de comodato y que actualmente se encuentran en uso por aparte de la Secretaría Jurídica Distrital; la Secretaría General allego un listado de elementos faltantes en su inventario, para lo cual se realizó la depuración, revisión y legalización de dichos elementos._x000a_En el agosto de 2019, se realizó el acta de entrega definitiva No. 1, correspondiente a la Sala de Audiencias, que pasó a ser propiedad de la Secretaría Jurídica. _x000a_En el mes de septiembre de 2019, se realizó la legalización y entrega definitiva de los elementos de computo mediante el acta de recibo No. 2 y el recibo definitivo de elementos que pasaron a ser propiedad de la Secretaría Jurídica Distrital mediante acta de entrega de bienes No. 3._x000a_El acta de entrega No. 4., corresponde a los elementos que se encuentran actualmente en uso por parte de la Secretaría Jurídica mediante comodato y serán devueltos una vez se realicen las compras de los elementos por parte de la Secretaría Jurídica._x000a_   _x000a_6. Viáticos _x000a_Durante el periodo comprendido de enero a septiembre de 2019, se atendieron viáticos para 14 servidores de la Secretaría Jurídica Distrital, por valor de 18 millones de pesos, con el fin de atender invitaciones, seminarios y ponencias en diferentes destinos._x000a_&quot;_x000a_Impacto: Las solicitudes de servicios administrativos se atienden en oportunidad_x000a_Beneficarios: Servidores de la Secretaría Jurídica Distrital_x000a_"/>
    <s v="Teniendo en cuenta que se adelanto a satisfacción los proyectos planeados, se  puede establecerse que el resultado de las actividades administrativas encaminadas al bienestar de los servidores y cumplimiento de sus actividades misionales, se cumplió plenamente, (Ver documento adjunto en las evidencias del proceso de gestión administrativa)_x000a_Se generó un impacto de bienestar de los servidores y mayor eficiencia de las actividades.  _x000a__x000a_"/>
    <m/>
    <m/>
    <m/>
    <m/>
    <s v="este indicador se ajusto en la vigencia 2019 con el indicador Percepción Positiva de las actividades de bienestar y capacitación. Para el reporte se debe realizar la herramienta objetiva de evaluación de la percepción."/>
    <m/>
    <m/>
    <m/>
    <n v="1"/>
    <s v="GESTIÓN"/>
    <x v="0"/>
  </r>
  <r>
    <x v="1"/>
    <m/>
    <m/>
    <s v="GESTIÓN"/>
    <s v="PORCENTAJE DE ACTOS ADMINISTRATIVOS PUBLICADOS, COMUNICADOS Y/O NOTIFICADOS "/>
    <m/>
    <s v="OPTIMIZACIÓN DE PROCESOS"/>
    <s v="NOTIFICACIONES"/>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s v="FINALIZADO"/>
    <s v="FINALIZADO"/>
    <s v="FINALIZADO"/>
    <s v="FINALIZADO"/>
    <s v="FINALIZADO"/>
    <s v="FINALIZADO"/>
    <s v="FINALIZADO"/>
    <s v="FINALIZADO"/>
    <s v="FINALIZADO"/>
    <s v="FINALIZADO"/>
    <s v="FINALIZADO"/>
    <s v="FINALIZADO"/>
    <s v="FINALIZADO"/>
    <s v="ARMONIZADO"/>
    <s v="3-2019-2689"/>
    <m/>
    <m/>
    <m/>
    <s v="Se ajusta la medición del indicador con el # de actos administrativos notificados de manera indebida"/>
    <n v="2"/>
    <m/>
    <m/>
    <m/>
    <s v="GESTIÓN"/>
    <x v="1"/>
  </r>
  <r>
    <x v="1"/>
    <m/>
    <s v="TÁCTICO"/>
    <s v="GESTIÓN"/>
    <s v="NÚMERO ACTOS ADMINISTRATIVO NOTIFICADOS DE MANERA INDEBIDA"/>
    <m/>
    <s v="OPTIMIZACIÓN DE PROCESOS"/>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n v="0"/>
    <n v="0"/>
    <s v="ND"/>
    <s v="ND"/>
    <s v="ND"/>
    <n v="0"/>
    <m/>
    <n v="0"/>
    <n v="0"/>
    <n v="0"/>
    <n v="0"/>
    <n v="0"/>
    <n v="0"/>
    <n v="0"/>
    <n v="0"/>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s v="&quot;El proceso de notificaciones ha realizado la numeración y fechado de trescientos setenta y un (371) actos administrativos proferidos por las diferentes dependencias de la Secretaria Jurídica Distrital, clasificándolos por tipo de acto (Resolución, Directiva y Circular), verificando el cumplimiento de los requisitos formales (formatos establecidos en el Sistema Integrado de Gestión de la Entidad, firmas autorizadas, numero de hojas y anexos). Igualmente se elaboraron y se remitieron las respectivas comunicaciones a los interesados, y, paralelamente se remitió oficio y correo electrónico de los precitados documentos para su respectiva publicación en la imprenta Distrital._x000a__x000a_Por otro lado, se notificaron todos los actos administrativos susceptibles de tal orden._x000a__x000a_A su vez, se publicaron en la cartelera de esta Secretaría novecientos veinte (920) documentos correspondientes a actos administrativos y respuestas a derechos de petición, conforme los cuales se profirió la misma cantidad de constancias de publicación, enviadas a las dependencias solicitantes como evidencia._x000a__x000a__x000a_Finalmente, se efectuó la gestión para la obtención de una cartelera para la Secretaría Jurídica Distrital, con características especiales, que nos permita garantizar el principio de publicidad de los diferentes documentos susceptibles de la medida,&quot;_x000a_Impacto: El impacto frente a la aplicación procedimiento es bueno, refleja el nivel de eficacia de los controles establecidos_x000a_Beneficiarios. Servidores de la Secretaría Jurídica Distrital_x000a_"/>
    <s v="&quot;El proceso de notificaciones ha realizado la numeración y fechado de los actos administrativos proferidos por las diferentes dependencias de la Secretaria Jurídica Distrital, clasificándolos por tipo de acto (Resolución, Directiva y Circular), verificando el cumplimiento de los requisitos formales (formatos establecidos en el Sistema Integrado de Gestión de la Entidad, firmas autorizadas, numero de hojas y anexos). Igualmente se elaboraron y se remitieron las respectivas comunicaciones a los interesados, y paralelamente se remitió oficio y correo electrónico de los precitados documentos para su respectiva publicación en la imprenta Distrital._x000a__x000a_Por otro lado, se notificaron todos los actos administrativos susceptibles de tal orden._x000a__x000a_A su vez, se publicaron en la cartelera los documentos correspondientes a actos administrativos y respuestas a derechos de petición, conforme los cuales se profirió la constancias de publicación, enviadas a las dependencias solicitantes como evidencia._x000a__x000a_Finalmente, ningun acto administrativo o publicación del mismo se ha tramitado o publicado fuera de los terminos legales.&quot;_x000a_El impacto frente a la aplicación procedimiento es bueno, refleja el nivel de eficacia de los controles establecidos._x000a_"/>
    <s v="3-2019-2689"/>
    <m/>
    <m/>
    <m/>
    <s v="se deben ajustar las programaciones trimestrales  a cero"/>
    <m/>
    <m/>
    <m/>
    <m/>
    <s v="GESTIÓN"/>
    <x v="0"/>
  </r>
  <r>
    <x v="1"/>
    <m/>
    <m/>
    <s v="GESTIÓN"/>
    <s v="NUMERO DE SOLICITUDES DE CONTRATACIÓN TRAMITADAS"/>
    <m/>
    <s v="OPTIMIZACIÓN DE PROCESOS"/>
    <s v="GESTIÓN CONTRACTUAL"/>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s v="FINALIZADO"/>
    <s v="FINALIZADO"/>
    <s v="FINALIZADO"/>
    <s v="FINALIZADO"/>
    <s v="FINALIZADO"/>
    <s v="FINALIZADO"/>
    <s v="FINALIZADO"/>
    <s v="FINALIZADO"/>
    <s v="FINALIZADO"/>
    <s v="FINALIZADO"/>
    <s v="FINALIZADO"/>
    <s v="FINALIZADO"/>
    <s v="FINALIZADO"/>
    <s v="FINALIZADO"/>
    <s v="FINALIZADO"/>
    <s v="FINALIZADO"/>
    <s v="FINALIZADO"/>
    <s v="FINALIZADO"/>
    <s v="Indicador armonizado con &quot;Porcentaje de contratos adjudicados&quot; en el 1er trimestre de 2019"/>
    <m/>
    <m/>
    <m/>
    <n v="1"/>
    <s v="GESTIÓN"/>
    <x v="1"/>
  </r>
  <r>
    <x v="1"/>
    <m/>
    <s v="OPERATIVO"/>
    <s v="GESTIÓN"/>
    <s v="PORCENTAJE DE CONTRATOS ADJUDICADOS"/>
    <m/>
    <s v="OPTIMIZACIÓN DE PROCESOS"/>
    <s v="GESTIÓN CONTRACTUAL"/>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n v="1"/>
    <n v="1"/>
    <s v="ND"/>
    <s v="ND"/>
    <s v="ND"/>
    <n v="0.8"/>
    <m/>
    <n v="0.3"/>
    <n v="0.5"/>
    <n v="0.7"/>
    <n v="1"/>
    <n v="0.55800000000000005"/>
    <n v="0.76700000000000002"/>
    <n v="0.8"/>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s v="La línea base proyectada según el Plan Anual de Adquisiciones año 2019 es de 133_x000a_contrataciones, en el corte del 30 de junio de 2019 se han adjudicado 102 contratos._x000a_El valor obtenido acumulado al segundo trimestre es de %76,7. Es decir, este porcentaje equivale_x000a_a las adjudicaciones de contratos acumuladas durante el primer semestre del año 2019_x000a_De acuerdo con los procesos de contratación registrados y publicados en el SECOP I y SECOP_x000a_II, y con corte al 30 de junio de 2019, los contratos adjudicados por modalidades de selección son_x000a_los siguientes:_x000a_- Licitación Pública: 2_x000a_- Selección Abreviada por Compra por Catálogo derivados de la celebración de Acuerdos_x000a_Marco de Precios: 2_x000a_- Selección Abreviada Contratación de Menor Cuantía: 1_x000a_- Contratación Directa: 92_x000a_- Contratación mínima cuantía: 5_x000a_TOTAL_x000a_102_x000a_En la cifra anterior se encuentran los contratos Nos. 098 y 103 de 2019, suscritos con las_x000a_empresas FUNDACIÓN G3 y ROYAL PARK LTDA, respectivamente. El primer contrato, tiene_x000a_como objeto prestar los servicios para el adelantamiento de los eventos de la Secretaría Jurídica_x000a_Distrital, con el cual se pretende satisfacer la necesidad de orientación jurídica en varias_x000a_temáticas de aproximadamente 12.000 servidores públicos y de 3.000 ciudadanos. Y el segundo_x000a_contrato, tiene como objeto prestar los servicios para desarrollar las actividades contempladas en_x000a_el programa de bienestar social e incentivos y los planes de gestión ambiental y de seguridad y_x000a_salud en el trabajo de la Secretaría Jurídica Distrital, cuya cobertura es para los servidores_x000a_públicos de la Entidad._x000a_Impacto_x000a_la contratación celebrada hasta el 30 de junio de 2019, tiene un impacto positivo en la comunidad_x000a_de servidores públicos de la Entidad como en los ciudadanos de Bogotá._x000a_población beneficia"/>
    <s v="&quot;En el mes de enero de 2019 se suscribieron 25 contratos, de los cuales el 96% fueron bajo la modalidad de contratación directa, de ingreso de contratistas profesionales y de apoyo a la gestión a las diferentes dependencias de la Secretaría Jurídica Distrital. En ese mismo mes de enero, en el Plan Anual de Adquisiciones se había estimado suscribir 60 contratos, de los cuales 56 deberían corresponder a contratos de prestación de servicios entre profesionales y de apoyo a la gestión. Por las circunstancias anteriores, se reforzó el equipo de abogados de la Dirección de Gestión Corporativa para adelantar los trámites contractuales. _x000a__x000a_Con corte al mes de febrero de 2019 aumentó la cantidad de contratos suscritos a la cifra de 68, de los cuales 61 fueron contratos de prestación de servicios entre profesionales y de apoyo a la gestión para las diferentes dependencias de la Secretaría Jurídica Distrital. _x000a_Con corte al mes de mayo de 2019 los contratos efectivamente suscritos fueron un total de 84, de los cuales 79 fueron contratos de prestación de servicios entre profesionales y de apoyo a la gestión y 3 fueron de otras modalidades de selección. _x000a_Con corte al mes de septiembre de 2019 los contratos efectivamente suscritos adjudicados por modalidades de selección fueron los siguientes: 4 de Licitación Pública, 1 de Menor Cuantía, 2 de Subasta Inversa, 2 de Acuerdo Marco de Precios, 5 de Mínima Cuantía, para un total de 14 contrataciones. _x000a_Por su parte, con corte a ese mismo mes de septiembre, en el Plan Anual de Adquisiciones fueron planeados los siguientes contratos resultantes de procesos de selección: 4 de Acuerdo Marco de Precios, 7 de Licitación Pública, 1 Concurso de Méritos, 2 de Menor Cuantía, 4 de Subasta Inversa y 11 Mínima Cuantía, para un total de 29 contrataciones. _x000a_No obstante lo anterior, se celebraron entre los meses de enero a septiembre de 2019 los siguientes contratos de trascendencia para la Entidad y resultantes de procesos de selección: El contrato 098 de 2019 cuyo objeto es “Prestar los servicios de apoyo para el adelantamiento de los eventos que requiera la secretaría jurídica distrital”, a través del cual, se pretende desarrollar aproximadamente 46 eventos y/o jornadas de orientación jurídica dirigidas a 12.000 servidores públicos y a 3.000 ciudadanos y/o miembros de Entidades Sin Ánimo de Lucro, todo ello, para fortalecer la Gestión Jurídica del Distrito Capital y las competencias de los funcionarios públicos, y con miras a prevenir el daño antijurídico. _x000a_Este contrato fue firmado el 7 de junio de 2019. El contrato 103 de 2019 cuyo objeto es “Prestar servicios para desarrollar las actividades contempladas en el programa de bienestar social e incentivos y los planes de gestión ambiental y de seguridad y salud en el trabajo de la Secretaría Jurídica Distrital”, a través del cual, se desarrollan tres ejes: El primero, relacionado con talleres y eventos para identificar condiciones de salud y de trabajo que permitan prevenir la ocurrencia de accidentes de trabajo y la aparición de enfermedades profesionales en el marco de la observancia del Sistema de Gestión de Seguridad y Salud en el Trabajo; el segundo, atinente a la adopción e implementación del PIGA y concretamente para adelantar acciones de gestión ambiental que sensibilicen a los funcionario del cuidado de recursos naturales como el agua, aire y tierra; y el tercero, realizar actividades deportivas, culturales, de calidad de vida, incentivos, bonos, vacaciones recreativas en aplicación del Programa de Bienestar Social y el Plan de Incentivos de la Secretaría. Este contrato fue firmado el 17 de junio de 2019. El contrato 118 de 2019 cuyo objeto es “Contratar la adquisición e instalación del mobiliario requerido por la Secretaría Jurídica Distrital, así como las reparaciones locativas que se requieran para tal fin”, a través del cual, se pretende reorganizar espacios para mejorar áreas de trabajo de los servidores públicos de la Secretaría, así como su movilidad, garantizar lugares adecuados de reuniones, capacitaciones y atención de grupos de usuarios y dotar de un mobiliario adecuado de archivo y según los lineamientos técnicos respectivos. Con esta contratación se busca mitigar riesgos laborales y preservar la salud y el bienestar físico, mental y social de las personas, así propiciar condiciones de trabajo que fomenten la eficacia y productividad de la Entidad. Este contrato fue firmado el 27 de septiembre de 2019. Finalmente, cabe resaltar, otros contratos para la provisión de servicios y bienes que requiere habitualmente la Entidad como el servicio de fotocopiado, servicio de telefonía móvil celular y las dotaciones del personal, necesarios en su gestión normal. Estos contratos son los siguientes N° 102 del 17 de junio de 2019, N° 96 del 4 de junio de 2019 y N° 95 del 4 de junio de 2019, respectivamente._x000a__x000a_De acuerdo con los procesos de contratación registrados y publicados en el SECOP I y SECOP II, y correspondientes al trimestre de julio a septiembre de 2019, los contratos adjudicados por modalidades de selección son los siguientes:_x000a__x000a_Modalidad de Selección Contratos Adjudicados_x000a_Licitación Pública 2_x000a_Selección Abreviada Subasta Inversa. 2_x000a_Contratación Directa 1_x000a_Contratación mínima cuantía 1_x000a_TOTAL 6_x000a__x000a_Respecto del valor del indicador se encuentran definidas 134 lineas en el PAA, de las cuales a la fecha se han ejecutado un total de 108 lineas, dandonos como resultado un 80 %&quot;_x000a_Impacto: De acuerdo con lo anterior, la contratación celebrada entre el 1 de julio y hasta el 30 de septiembre de 2019, tiene un impacto positivo en la comunidad de servidores públicos de la Entidad como en los ciudadanos de Bogotá._x000a_Beneficiarios: Servidores de la Secretaría Jurídica Distrital_x000a_"/>
    <s v="&quot;De acuerdo con los procesos de contratación registrados y publicados en el SECOP I y SECOP II, y correspondientes al trimestre de julio a septiembre de 2019, los contratos adjudicados por modalidades de selección son los siguientes:_x000a_Modalidad de Selección Contratos Adjudicados (Ver documento adjunto en las evidencias del proceso de gestión contractual)_x000a__x000a_Licitación Pública 1_x000a_Selección Abreviada Subasta Inversa. 0_x000a_Contratación Directa 5_x000a_Contratación mínima cuantía 2_x000a_TOTAL 8&quot;_x000a_&quot;En la cifra anterior se encuentra el contrato No. 121 de 2019, suscrito con la empresa SKAPHE TECNOLOGIA S.A.S, cuya justificación consiste en satisfacer la necesidad de organización de archivos de gestión de la Secretaría Jurídica Distrital, brindado con esta contratación continuidad a las actividades de clasificación, ordenación y descripción de 400 metros lineales de documentos de archivo. Este contrato fue firmado el 11 de octubre de 2019._x000a_De acuerdo con lo anterior, la contratación celebrada entre el 1 de octubre y hasta el 30 de diciembre de 2019, tiene un impacto positivo en la comunidad de servidores públicos de la Entidad como para la atención de los ciudadanos de Bogotá.&quot;_x000a_"/>
    <s v="3-2019-2689"/>
    <m/>
    <m/>
    <m/>
    <m/>
    <m/>
    <m/>
    <m/>
    <m/>
    <s v="GESTIÓN"/>
    <x v="0"/>
  </r>
  <r>
    <x v="1"/>
    <m/>
    <s v="ESTRATÉGICO"/>
    <s v="ACCIÓN"/>
    <s v="AVANCE EN LA IMPLEMENTACIÓN DE LAS HERRAMIENTAS DE GESTIÓN Y ADMINISTRATIVAS"/>
    <m/>
    <s v="OPTIMIZACIÓN DE PROCESOS"/>
    <s v="GESTIÓN DOCUMENTAL"/>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n v="0.5"/>
    <n v="0.2"/>
    <s v="ND"/>
    <s v="ND"/>
    <n v="0.27"/>
    <n v="0.53"/>
    <m/>
    <n v="0.11"/>
    <n v="0.14000000000000001"/>
    <n v="0.15"/>
    <n v="0.13"/>
    <n v="0.11"/>
    <n v="0.14000000000000001"/>
    <n v="0.15"/>
    <n v="0.13"/>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s v="Durante el periodo se realizaron capacitaciones equivalentes al 100 % de lo programado 17 capacitaciones programadas y 17 realizadas con una participación del 69% con 153 participantes._x000a_Frente al contrato 130 con el AGN se realizó término la intervención de 200 ml y de los archivos de gestión de la entidad, se adelanta la centralización de los archivos de las mismas series intervenidas._x000a_Se adelantó el proceso de arrendamiento, adquisición de insumos y equipos de monitoreo, y las fichas técnicas para la intervención del segundo semestre; así mismo la contratación del conservador de bienes muebles._x000a__x000a_Impacto_x000a_Se considera un impacto alto dado que la entidad está iniciando un periodo de sensibilización frente a la gestión documental de la SJD y un cambio de la cultura y percepción frente al ciclo de vital del documento._x000a_ A la fecha se han adelantado  6 de los nueve instrumentos archivísticos  y se tiene en elaboración dos instrumentos adicionales._x000a_·         Se tiene identificación del espacio para la centralización del archivo y se están adelantando los trámites administrativos para dicho contrato._x000a_·         Se han adelantado reuniones con el área de TIC y el administrador de SIGA para evaluar la herramienta frente a los requerimientos de la gestión documental._x000a_·         Se elaboraron los documentos que soportan los procedimientos básicos para la gestión documental, los cuales deben ser publicados en Smart._x000a_·         Se adelantaron los procesos de contratación y vistos buenos por parte del archivo de Bogotá, para la adquisición de cajas, carpetas  y ganchos;  datalogers y Desumificadores._x000a_·         Se  ha venido realizando sensibilizaciones  para fortalecer la cultura archivística de la entidad._x000a_"/>
    <s v="&quot;* Durante el tercer trimestre se presentaron los siguientes resultados:_x000a__x000a_1. Realización del segundo ciclo de capacitaciones sobre aplicación de TRD, conservación documental y normatividad archivística._x000a__x000a_2. Implementación de TRD como producto del contrato 130 de 2018 para organización de archivos de gestión._x000a__x000a_3. Adquisición de equipos de monitoreo y control de condiciones ambientales. _x000a__x000a_4. Seguimiento a las metas establecidas en el PINAR y el PGD a través del Comité Interno de Archivo._x000a__x000a_* Durante el tercer trimestre se alcanzaron los siguientes logros:_x000a__x000a_1. Se realizaron 14 capacitaciones con la participación de 146 servidores, funcionarios y contratistas de la entidad._x000a__x000a_2. Organización de 304 metros lineales de archivos de gestión. Terminación del contrato 130 de 2018 el 31 de julio de 2019 y la cifra corresponde a la totalidad de la ejecución durante el año._x000a__x000a_3. Adquisición de 3 deshumidificadores y 5 dataloggers, los cuales se están instalando en las zonas de almacenamiento de archivos._x000a__x000a_4. Cumplimiento de un aproximado del 70% de las metas del PINAR y PGD.&quot;_x000a_Impactos: &quot;Los impactos para el tercer trimestre corresponden a:_x000a__x000a_1. Fortalecimiento de la cultura archivística y socialización de las políticas y lineamientos de gestión documental a los funcionarios, servidores y contratistas de la SJD. Concientización  frente a la responsabilidad de los archivos y de la seguridad de la información con relación a los archivos de la Entidad._x000a__x000a_2. Centralización de los archivos de gestión de la SJD en un 70% con relación a la volumetría documental existente. Incremento de la eficiencia en la búsqueda y recuperación de la información. Información disponible de  manera oportuna e integra._x000a__x000a_3. Identificación de las características de humdedad y temperatura de las zonas de almacenamiento de archivo con el fin de establecer estrategias preventivas y correctivas para la conservación de los archivos en atención a la normatividad vigente. Controlar las condiciones ambientales en los espacios asignados para el lamacenamiento de archivo._x000a__x000a_4. Implementación del Modelo Sostenible de Gestión Documental.&quot;_x000a_Beneficiarios: Servidores Secretaria Juridica_x000a__x000a_Resumen: El modelo sostenible de gestión documental de la SJD, durante los 3 trimestres del presente año, se han desarrollado las acciones necesarias para la plantación estratégica de la gestión documental, a través de la elaboración, formulación y actualizaron de instrumentos archivistas, así como la implementan de las primeras etapas de los mismo. dentro de las cuales se pueden mencionar los de mayor impacto como son; TRD, PINAR, PGD, SIC, CCD, FUID, Y PROCEDIMIENTOS, y la actualización de la caracterización del proceso y los procedimientos asociados, así como el PINAR. También se han adelantado las jornadas de capacitaron, sensibilización y nacionalización orientado al cambio de la cultura archivista. Así mismo dentro de la implementación de los instrumentos archivisticos; la aplicación de TRD en 304 metros lineales; la ubicación de un espacio adecuado para el almacenamiento de los archivos de de la entidad; , el inicio de la centralización del archivo de gestión con 1000 ml aproximadamente. Durante este periodo se adelantaron los instrumentos archivisitcos, la intervención de archivos y la centralización de los archivos de Gestión de la Secretaría Jurídica Distrital."/>
    <s v="Se realizaron las siguientes acciones:_x000a_1. Realización de la sensibilizacion sobre delitos documentales, taller de  aplicación de TRD y centralizacion de archivos de gestion . _x000a_2. Liquidacion contrato 130 de 2018 y anulacion de saldo de la reserva._x000a_3. Monitoreo y control de condiciones ambientales en la sede restrepo y el archivo de la direccin distrital de asuntos discipliarios.  _x000a_4. Seguimiento a las metas establecidas en el PINAR y el PGD a través del Comité Interno de Archivo._x000a__x000a_logros:_x000a_1. Registro Único de Series Documentales RUSD ante el AGN._x000a_2. Aprobacion de instrumentos archivisitcos Banco Terminologico BT, Tabla de Control de Acceso TCA, Modelo de Requisitos del Documento Electronico  MOREQ_x000a_3. Cumplimiento de un  del 98  % de las metas del PINAR y PGD._x000a_4. Se reporta el 4 % en el mes de diciembre dicho valor esta asociado a la ejecucion del contrato 121 de 2019.  &quot;_x000a__x000a_Los impactos:_x000a_1. Fortalecimiento  de la cultura archivística y socialización de las políticas y lineamientos de gestión documental a los funcionarios, servidores y contratistas de la SJD. Concientización  frente a la responsabilidad de los archivos y de la seguridad de la información con relación a los archivos de la Entidad._x000a__x000a_2. Centralización de los archivos de gestión de la SJD en un 90% con relación a la volumetría documental existente. Incremento de la eficiencia en la búsqueda y recuperación de la información. Información disponible de  manera oportuna e integra._x000a__x000a_3. Identificación de las características de humedad y temperatura de las zonas de almacenamiento de archivo con el fin de establecer estrategias preventivas y correctivas para la conservación de los archivos en atención a la normatividad vigente. Controlar las condiciones ambientales en los espacios asignados para el almacenamiento de archivo._x000a__x000a_4. Implementación del Modelo Sostenible de Gestión Documental."/>
    <s v="3-2019-2689"/>
    <m/>
    <m/>
    <m/>
    <m/>
    <m/>
    <m/>
    <m/>
    <m/>
    <s v="ACCIÓN"/>
    <x v="0"/>
  </r>
  <r>
    <x v="1"/>
    <m/>
    <s v="ESTRATÉGICO"/>
    <s v="ACCIÓN"/>
    <s v="AVANCE DE ADECUACIÓN Y DOTACIÓN DE LA SECRETARÍA JURÍDICA DISTRITAL PARA LA SJD"/>
    <m/>
    <s v="OPTIMIZACIÓN DE PROCESOS"/>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s v="CUMPLIDO"/>
    <s v="ND"/>
    <s v="ND"/>
    <n v="1"/>
    <n v="1"/>
    <s v="CUMPLIDO"/>
    <n v="0"/>
    <n v="0.4"/>
    <n v="0.4"/>
    <n v="0.2"/>
    <n v="0"/>
    <n v="0.1"/>
    <n v="0.4"/>
    <n v="0.5"/>
    <s v="No obstante que la medición se reporta los avances a partir del segundo trimestre, en el primer trimestre se efectuó revisión a las especificaciones técnicas para la conratación"/>
    <m/>
    <s v="&quot;Se procedió al ajuste de los estudios previos, el anexo técnico, los planos de la distribución del mobiliario y el estudio de mercado, para la adquisición del mobiliario de la Secretaría Jurídica Distrital. Ya que se pretende adquirir dicho mobiliario, fue necesario coordinar el proceso de remodelación de espacios en la manzana Liévano, los cuales son adelantados por la Secretaria General, dicha remodelación consta de; cambio de pisos, limpieza de cielorrasos, pintura e instalación de redes contraincendios entre otros, lo anterior nos permite mitigaría reprocesos durante el montaje del nuevo mobiliario en las instalaciones de la Secretaría Jurídica Distrital. (Ver Licitación 003 de 2019 en la plataforma SECOP II) _x000a__x000a_De otra parte, para el tercer trimestre de la presente vigencia se llevaron a cabo las contrataciones requeridas para iniciar el proceso de contratación de la Ingeniera para apoyar la adquisición del mobiliario, así como el arrendamiento del 2do Piso del Edificio Restrepo situado en la carrera 8 No.12-21 Bogotá, el arrendamiento antes mencionado era necesario para la centralización del Archivo de gestión de la Secretaría Jurídica Distrital._x000a_Impactos: &quot;Adquisición de mobiliario, que permiten optimizar los factores ergonomicos de los servidores de la Secretaía Jurídica Distrital._x000a__x000a_Se centralizo el archivo de gestión de la Secretaría Jurídica Distrital, ello en cumplimiento de la implementación del modelo sostenible de gestión documental.&quot;_x000a_Beneficiarios: Servidores Secretaria Juridica_x000a_"/>
    <s v="&quot;Como resultado de la Licitación 003 de 2019 se contrato la firma MTA Múltiples Tecnologías Aplicadas SAS y se firmó acta de inicio el 4 de octubre. Por lo anterior se ha realizado acorde con los anexos técnicos, el pliego de condiciones y el contrato las siguientes actividades:_x000a__x000a_Piso 2 de la sede Restrepo: Se instalaron 400 estantes para archivo, 30 mesas para el proceso de organización - consulta, 40 sillas con las características de ergonomía requeridas y Lockers para que los funcionarios no ingresen objetos personales._x000a__x000a_Manzana Lievano: Se instalo el mobiliario para las 11 oficinas de los Directivos de la Entidad, se cambiaron todas las sillas de todos los servidores de la Secretaría Juridica Distrital por sillas completamente ergonomicas que permiten mejorar las  condiciones de trabajo y mejorar la eficiencia. De igual forma se instalaron 13 puestos adicionales que permitirán suplir las necesidades de puestos de trabajo y de igual forma se habilitaron salas de reunión 2 de 8 puestos, 1 de 10 puestos, 4 de 4 puestos que gracias a unos paneles se puede adaptar  una sala de reuniones para 20  personas en mesas modulares o una sala de capacitación con capacidad para 36 personas logrando solucionar uno de los principales temas, que le permitirán ahorrar tiempos de desplazamiento y costos de alquiler de salones.&quot;_x000a_Las instalaciones de la Secretaría Jurídica Distrital fueron mejoradas con el unico fin de optimizar las condiciones de trabajo de los servidores, por ende dicha mejora optimiza la gestión desarrollada por los mismos._x000a_Beneficiarios: Servidores de la Secretaría Jurídica y Ciudadanía_x000a_"/>
    <s v="3-2019-2689"/>
    <m/>
    <m/>
    <m/>
    <m/>
    <m/>
    <m/>
    <m/>
    <m/>
    <s v="ACCIÓN"/>
    <x v="0"/>
  </r>
  <r>
    <x v="2"/>
    <s v="DIS-GD01"/>
    <s v="ESTRATÉGICO"/>
    <s v="ACCIÓN"/>
    <s v="428 NÚMERO DE DIRECTRICES EN MATERIA DE POLÍTICA PÚBLICA DISCIPLINARIA DISTRITAL FORMULADAS POR LA DDAD"/>
    <s v="Controlar el número de directrices formuladas por la DDAD"/>
    <s v="RESPALDO JURÍDICO QUE GENERA CONFIANZA. "/>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4"/>
    <n v="0"/>
    <n v="0"/>
    <n v="2"/>
    <n v="2"/>
    <n v="4"/>
    <m/>
    <n v="0"/>
    <n v="2"/>
    <n v="2"/>
    <n v="0"/>
    <n v="0"/>
    <n v="2"/>
    <n v="2"/>
    <n v="0"/>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s v="se procedió a remitir por medio de correo electrónico a las 15 cabezas del sector, los dos (2) proyectos de directiva para revisión y observaciones de los mismos.  De igual manera, se convocó a segunda sesión del Comité Distrital de Asuntos Disciplinarios del año 2019, para la presentación de las mismas. Los dos proyectos de directiva presentados fueron los siguientes:_x000a__x000a_Preparación para entrada en vigencia de la Ley 1952 de 2019, Código General Disciplinario._x000a_Tratamiento de quejas anónimas._x000a_Posterior a la aprobación en el Comité Distrital de Asuntos Disciplinarios, se remitirá en el mes de julio a la Dirección Distrital de Doctrina de Asuntos Normativos de la Secretaría Jurídica Distrital para revisión y envió para la firma del Alcalde Mayor de Bogotá._x000a_"/>
    <s v="Para el tercer trimestre  de manera satisfactoria se cumplió con la meta, toda vez que, la sesión del Comite Distrital de Asuntos Disciplinarios para la presentación de los dos proyectos de directivas a las 15 cabezas de sector para la votación de la misma, se programo para el mes de noviembre de la presente anualidad._x000a_los dos proyectos de directivas se presentaron para Control de Legalidad a la Dirección Distrital de Doctrina y Asuntos Normativos y la Subsecretaria Jurídica las cuales han realizado observaciones y ajustes frente a los dos proyectos y se han realizado conforme a las solicitudes y presentando nuevamente para finalizar el trámite de legalidad._x000a_Los dos proyectos de directiva presentados fueron los siguientes:_x000a_1. Lineamiento frente a las solicitudes de prescripción en virtud a los principios de favorabilidad y y progresividad._x000a_2. De las Faltas disciplinarias consistentes en la violación del regimen de inhabilidades e incompatibilidades y conflicto de intereses._x000a__x000a_Al culminar esta trámite se remitirá al correo de las 15 cabezas de sector para revisión y ajustes se hay lugar.  Linamiento y directrices a las Oficinas de Control Interno Disciplinario o quien haga sus veces en temas de relevancia jurídica disciplinaria. Los beneficiarios están descritos como Las oficinas de Control Interno Disciplinario o quien haga sus veces. Operadores, sustanciadores disciplinarios, servidores públicos y la entidad que cumpla con las directivas, para un mejor funcionamiento."/>
    <s v="&quot;Se formularon los 4 lineamientos y/o directrices a las Oficinas de Control Interno Disciplinario o quien haga sus veces en temas de relevancia jurídica disciplinaria a saber:_x000a_1. Preparación para entrada en vigencia de la Ley 1952 de 2019, Código General Disciplinario._x000a_2. Tratamiento de quejas anónimas._x000a_3. Lineamiento frente a las solicitudes de prescripción en virtud a los principios de favorabilidad y progresividad._x000a_4. De las Faltas disciplinarias consistentes en la violación del régimen de inhabilidades e incompatibilidades y conflicto de intereses&quot;_x000a_La expedición de las 4 directivas en materia disciplinaria permiten a los operadores disciplinarios y sustanciadores, tener un derrotero que les permita comprender, analizar y responder de manera objetiva y contundente en el ámbito disciplinario las necesidades y problemáticas propias de la función._x000a_&quot;Las oficinas de Control Interno Disciplinario o quien haga sus veces._x000a__x000a_Operadores, sustanciadores disciplinarios, servidores públicos y la entidad que cumpla con las directivas, permitiéndole así un mejor funcionamiento._x000a_&quot;_x000a_"/>
    <s v="3-2019-2676"/>
    <m/>
    <m/>
    <m/>
    <s v="CREACIÓN"/>
    <s v="VERSIÓN  1"/>
    <s v="ND"/>
    <s v="ND"/>
    <m/>
    <s v="ACCIÓN"/>
    <x v="0"/>
  </r>
  <r>
    <x v="2"/>
    <s v="DIS-GD02"/>
    <s v="ESTRATÉGICO"/>
    <s v="ACCIÓN"/>
    <s v="429 NÚMERO DE SERVIDORES PÚBLICOS DEL DISTRITO ORIENTADOS EN TEMAS DE RESPONSABILIDAD DISCIPLINARIA"/>
    <s v="Registrar el numero de servidores públicos orientados en temas disciplinarios"/>
    <s v="POSICIONAMIENTO COMO ENTE RECTOR"/>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1471"/>
    <n v="0"/>
    <n v="2426"/>
    <n v="5990"/>
    <n v="3687"/>
    <m/>
    <n v="527"/>
    <n v="1057"/>
    <n v="1000"/>
    <n v="1000"/>
    <n v="527"/>
    <n v="1669"/>
    <n v="1021"/>
    <n v="470"/>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s v="Para el segundo trimestre de 2019 se presentó un avance del 30% el cual se cumplió de manera satisfactoria, lo que conlleva a realizar la orientación a 1669 servidores públicos, por el cual se ajusta lo programado para el primer trimestre, (programado 584 ejecutado 527), orientando en el segundo trimestre las siguientes entidades:  Secretaría Jurídica Distrital, IDU, UAESP, Secretaría de Salud, Secretaría de Seguridad, Justicia y Convivencia, Secretaría de Gobierno, Unidad de Mantenimiento Vial, Catastro, IDPC Y FONCEP, Subred Norte e IPES, brindando la orientación en los temas relacionados a la responsabilidad disciplinaria._x000a_Se tenía programado en el segundo trimestre un  total de 1000 funcionarios orientados, el cual se sobrepasa la meta logrando orientar a 1612 servidores públicos, lo que equivale a un porcentaje trimestral del 37%, este incremento se obtuvo, porque las entidades se encontraban a la expectativa de las modificaciones sustanciales del Código General Disciplinario. _x000a__x000a_Su finalidad es que los servidores públicos del Distrito mejoren el conocimiento que poseen en responsabilidad disciplinaria a fin de prevenir el acontecimiento de faltas de esta índole._x000a_Con esta avance de meta, logramos el mejoramiento en el conocimiento de la  responsabilidad disciplinaria de los servidores públicos del Distrito Capital para la mitigación de las conductas disciplinarias, beneficiando así a los Servidores Públicos para un mejor y mayor desempeño en sus funciones y al funcionamiento de las mismas entidades Distritales. _x000a__x000a_Los ciudadanos igualmente resultan impactados puesto que al tener servidores que eviten incurrir en conductas disciplinables de las que ya tuvieron conocimiento, obtendrán un mejor servicio público y una mejor Administración, a las Oficinas de Control Interno disciplinario, pues se pretende que se disminuyan las conductas disciplinables, al ser prevenidas oportunamente y finalmente, cada una de las entidades donde se ha brindado orientación, pues con un servicio público eficiente y sin conductas que afecten su desempeño y funcionamiento, desarrollarán mejor su misión._x000a_"/>
    <s v="Para el tercer trimestre  se ejecuto el 35% de manera satisfactoria, toda vez que, se realizo la orientación a 1021 servidores públicos, por el cual se ajusta el porcentaje programado para el mes de septiembre ( 20%), orientando en el tercer trimestre las siguientes entidades: Secretaria Distrital del Hábitat, Empresa Metro de Bogotá S.A., Secretaria Distrital de Salud, Secretaria Distrital de Gobierno, UAE cuerpo de bomberos de Bogotá, UAE de Catastro Distrital, Secretaria Distrital de Ambiente, Sub red integrada de servidos de salus sub red norte, Secretaria Distrital de la Mujer, Secretaria de Integración Social, IDPYBA, Empresa de Renovación Urbano ERU, Instituto de Desarrollo Urbano IDU, Secretaria Distrital de Movilidad, Sector Hacienda. &quot;Se logro el mejoramiento en el conocimiento de la responsabilidad disciplinaria de los Servidores públicos del Distrito Capital para la mitigación de las conductas disciplinarias,mejorando el desempeño de los servidores públicos en la ejecución de sus funciones y al funcionamiento de las mismas entidades del Distrito._x000a_Así mismo, se impacta a los ciudanos puesto que al tener servidores que eviten incurrir en conductas disciplinables obtendranun mejor servicio y una mejor administración._x000a_De igual manera se impacta a las OCID porque se pretende que se disminuyan las conductas disciplinables, al ser prevenidad oportunamente y tambien a la entidad el cual se dicta las orientaciones pues mejora el servicio de una manera eficaz y eficiente, desarrollando de manera satisfactoria la misión de la entidad.&quot;_x000a_&quot;Las oficinas de Control Interno Disciplinario o quien haga sus veces._x000a__x000a_Operadores, sustanciadores disciplinarios, servidores públicos y la entidad  para un mejor funciomiento.&quot;_x000a_"/>
    <s v="&quot;En el cuarto trimestre se tenía programado un avance del 25% en las actividades, el cual se cumplió de manera satisfactoria. asu vez la magnitud de la meta fue superada al orientar 103 servidores adiciobnales a los programados , cuyo porcentaje de cumplimiento equivale al 103%. Para el cuarto trimestre se orientaron a 470 servidores públicos del Distrito Capital._x000a_Para los efectos se realizaron orientaciones en las siguientes entidades: Secretaria de Educación Distrital, UAESP, Secretaría Jurídica Distrital, Secretaria Distrital de Gobierno, Canal Capital, Secretaría de Desarrollo Económico, Secretaría de Planeación Distrital._x000a_&quot; Se contribuyó en el entendimiento de la responsabilidad disciplinaria, en todos los niveles de servidores públicos del Distrito Capital, con el fin contribuir en la mitigación de las conductas disciplinarias, mejorando el desempeño de los servidores públicos en la ejecución de sus funciones y de las mismas entidades y organismos del Distrito._x000a_Así mismo, esta actividad impacta en los ciudadanos puesto que al tener servidores que eviten incurrir en faltas disciplinarias, obtendrán un mejor servicio derivada de una correcta función pública._x000a_De igual manera se impacta a las OCID y a las entidades y organismos del Distrito, porque se procura con esta actividad, disminuir las conductas disciplinariamente reprochables al ser atacadas desde la prevención oportuna. Asimismo, al enfocar las orientaciones en misionalidades, se impacta el servicio prestado en estas._x000a_&quot;_x000a_Como beneficiarios, se identificaron &quot;Las oficinas de Control Interno Disciplinario o quien haga sus veces._x000a__x000a_Operadores, sustanciadores disciplinarios, servidores públicos y la entidad  para un mejor funcionamiento."/>
    <s v="3-2019-2676"/>
    <m/>
    <m/>
    <m/>
    <s v="CREACIÓN"/>
    <s v="VERSIÓN  1"/>
    <s v="ND"/>
    <s v="ND"/>
    <m/>
    <s v="ACCIÓN"/>
    <x v="0"/>
  </r>
  <r>
    <x v="2"/>
    <s v="DIS-GD03"/>
    <s v="ESTRATÉGICO"/>
    <s v="ACCIÓN"/>
    <s v="430 NÚMERO DE CAPACITACIONES BRINDADAS A LOS OPERADORES DISCIPLINARIOS DISTRITALES EN TEMAS PROPIOS DEL DERECHO DISCIPLINARIO"/>
    <m/>
    <s v="POSICIONAMIENTO COMO ENTE RECTOR"/>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2"/>
    <n v="1"/>
    <m/>
    <n v="0.05"/>
    <n v="0.35"/>
    <n v="0.35"/>
    <n v="0.25"/>
    <n v="0.05"/>
    <n v="0.35"/>
    <n v="0.35"/>
    <n v="0.25"/>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s v="Para el Segundo trimestre de 2019 se tiene programado un avance del 35% el cual se cumplió de manera satisfactoria, lo que conlleva a realizar en la vigencia del año 2019, las Jornadas de Actualización en el Código General Disciplinario, en el transcurso del segundo trimestre se realizaron 6 capacitaciones, las cuales se desarrollaron de la siguiente manera:_x000a__x000a_10/30 de abril y 20 de mayo: Procedimiento Disciplinario Unificado_x000a_21 de mayo y 11 de junio: Principio y Normas Rectores de la Ley Disciplinaria._x000a_27 de junio: Principio de legalidad en la Acción Disciplinaria._x000a__x000a_Se pretende posicionar a la DDAD y a la secretaría Jurídica Distrital, como un referente académico en materia disciplinaria a nivel Distrital. Es necesario que la entidad sea entendida como un referente disciplinario para las demás entidades del Distrito._x000a_Un segundo sector impactado, corresponde a los servidores públicos que apoyan las tareas disciplinarias a nivel Distrital, así como los Operadores disciplinarios, pues tendrán capacitaciones en temas de relevancia jurídica disciplinaria. _x000a_Con el cumplimiento de la meta se logra beneficiar a los Operadores y sustanciadores Disciplinarios del Distrito Capital a mantenerse actualizados  y ampliar el conocimiento en materia disciplinaria, así mismo, se beneficia a la entidad, toda vez que, los funcionarios adscritos a estas oficinas van a desarrollar con eficacia y eficiencia su labor desempeñada._x000a_"/>
    <s v="En el tercer trimestre se tiene programado un avance del 35%, el cual se cumplió de manera satisfactoria._x000a__x000a_en este trimestre se realizó 6 capacitaciones correspondientes a los siguientes temas:_x000a__x000a_Ilicitud sustancial y culpabilidad en el Código General Disciplinario ( 19 de julio y 26 de julio)_x000a_Faltas y Sanciones Disciplinarias ( 09 de agosto)_x000a_El proceso disciplinario ordinario y los principales errores que se cometen en las OCID ( 26 de agosto)_x000a_Régimen Probatorio ( 12 de septiembre)_x000a_Régimen de los Particulares ( 26 de septiembre)_x000a_ El impacto se evidencia a través de el posicionamiento a la DDAD y a la Secretaría Jurídica Distrital, como un referente académico en materia disciplinaria a nivel Distrital._x000a__x000a_Un segundo sector impacto corresponde a los servidores públicos que apoyan las tareas disciplinarias a nivel distrital, así como los Operadores Disciplinarios, que se actualizan y capacitan en temas de relevancia jurídica disciplinaria.  Con el cumplimiento de la meta se logra beneficar a los Operadores y sustanciadores Disciplinarios del Distrito Capital a mantenerse actualizados y ampliar el conocimiento en materia disciplinaria."/>
    <s v="&quot;El 24 de octubre se realizó la III Jornada de actualización en derecho disciplinario, jornada dirigida a más de 300 operadores y sustanciadores del distrito capital abordando temas de interés con la finalización de un panel acompañado por grandes exponentes del derecho disciplinario como: David Alonso Roa Salguero, Héctor Enrique Ferrer Leal, Carlos Arturo Ramírez, Ernesto Espinoza, John Harvey Pinzón, Orlando Lancheros, José Omar Ortiz, entre otros._x000a_Es así como la Dirección Distrital de Asuntos Disciplinarios culminó exitosamente la ejecución de la meta._x000a_En total se realizaron 12 talleres teórico prácticos en materia disciplinaria y 1 jornada de actualización en derecho disciplinario._x000a_&quot;_x000a_&quot;Posicionar a la DDAD y a la Secretaría Jurídica Distrital, como un referente académico en materia disciplinaria a nivel Distrital. Posicionar a la DDAD y a la Secretaría Jurídica Distrital, como un referente académico en materia disciplinaria a nivel Distrital._x000a_Se reporta como impacto adicional, el apoyo prestado a través de la capacitación a todos los servidores públicos que en la entidades y organismos del Distrito desempeñan un rol en materia disciplinaria, siendo estos los Operadores Disciplinarios o aquellos que tienen a su cargo la función disciplinaria y a los profesionales de apoyo (sustanciadores) a cargo de las tareas disciplinarias, cuya capacitación en temas de relevancia jurídica disciplinaria, redunda en el mejoramiento de sus actividades diarias propias de su funciones. &quot;_x000a_Con el cumplimiento de la meta se logra beneficiar a los Operadores y sustanciadores Disciplinarios del Distrito Capital, manteniéndose actualizados y con la posibilidad de intercambiar experiencias con demás servidores públicos distritales que se desempeñan en el ámbito disciplinario._x000a_"/>
    <s v="3-2019-2676"/>
    <m/>
    <m/>
    <m/>
    <s v="CREACIÓN"/>
    <s v="VERSIÓN  1"/>
    <s v="ND"/>
    <s v="ND"/>
    <m/>
    <s v="ACCIÓN"/>
    <x v="0"/>
  </r>
  <r>
    <x v="2"/>
    <m/>
    <s v="OPERATIVO"/>
    <s v="GESTIÓN"/>
    <s v="AVANCE EN LA HERRAMIENTA DE SEGUIMIENTO Y CONTROL A LAS DIRECTIVAS EN MATERIA DISCIPLINARIA. "/>
    <s v="CUMPLIDA"/>
    <s v="OPTIMIZACIÓN DE PROCESOS"/>
    <s v="GESTIÓN DISCIPLINARIA DISTRITAL"/>
    <s v="DIRECCIÓN DISTRITAL DE ASUNTOS DISCIPLINARIOS"/>
    <s v="PLAN DE GESTIÓN"/>
    <m/>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s v="ND"/>
    <n v="0.6"/>
    <n v="0.4"/>
    <s v="CUMPLIDO"/>
    <s v="CUMPLIDO"/>
    <s v="CUMPLIDO"/>
    <s v="CUMPLIDO"/>
    <s v="CUMPLIDO"/>
    <s v="CUMPLIDO"/>
    <s v="CUMPLIDO"/>
    <s v="CUMPLIDO"/>
    <s v="CUMPLIDO"/>
    <s v="CUMPLIDO"/>
    <s v="CUMPLIDO"/>
    <s v="CUMPLIDO"/>
    <s v="CUMPLIDO"/>
    <s v="CUMPLIDO"/>
    <m/>
    <m/>
    <m/>
    <m/>
    <m/>
    <m/>
    <m/>
    <m/>
    <n v="2"/>
    <s v="GESTIÓN"/>
    <x v="1"/>
  </r>
  <r>
    <x v="2"/>
    <s v="DIS-GD05"/>
    <s v="OPERATIVO"/>
    <s v="GESTIÓN"/>
    <s v="Porcentaje de quejas disciplinarias radicadas y evaluadas en la Dirección Distrital de Asuntos Disciplinarios, de competencia normativa."/>
    <s v="Monitorear la totalidad de quejas disciplinarias radicadas y tramitadas, a cargo dela DDAD"/>
    <s v="OPTIMIZACIÓN DE PROCESOS"/>
    <s v="CONTROL INTERNO DISCIPLINARIO"/>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n v="1"/>
    <n v="1"/>
    <s v="ND"/>
    <s v="ND"/>
    <s v="ND"/>
    <n v="1"/>
    <m/>
    <n v="1"/>
    <n v="1"/>
    <n v="1"/>
    <n v="1"/>
    <n v="1"/>
    <n v="1"/>
    <n v="1"/>
    <n v="1"/>
    <s v="Se recibieron ,radicadron, numeraron y repartieron 47 quejas que llegaron a la Dirección, las cuales se evaluaron y se proyectaron los autos respectivos"/>
    <s v="Para el Segundo trimestre de 2019 se tiene un  avance del 25% el cual se cumplió de manera satisfactoria. Se recibieron, radicaron, enumeraron y repartieron  42  quejas que llegaron a la DDAD, las cuales se evaluaron y se proyectaron los autos respectivos._x000a_Impacto: Uno de los principales logros de la ciudadanía conquistados con el Estado de Derecho es la participación en la vida administrativa y el control y vigilancia sobre sus servidores._x000a_La cuestión de la transparencia administrativa y del derecho de los ciudadanos a participar en la actividad administrativa significa un instrumento para una exigencia del buen orden administrativo, como un criterio objetivo que deriva de los mandatos de buena administración, de buen funcionamiento, de objetividad clara que sobrepase la discrecionalidad de los funcionarios._x000a_Así las cosas, la ley 734 de 2002, ha permitido que los ciudadanos interpongan quejas, sobre las conductas que consideran disciplinables a fin de que sean investigadas y atacadas por parte de la propia Administración._x000a_Los ciudadanos quejosos esperan que con sus denuncias se active el aparato disciplinario._x000a_Por lo anterior, al dar trámite y estudio a las quejas presentadas, se asegura que la administración conozca las conductas que podrán generar reproche disciplinario y, si es necesario, se investiguen._x000a_Población: La ciudadanía resulta beneficiada dado que existe la certeza de que la DDAD estudiará las quejas que presente._x000a_En segundo lugar, la Secretaría Jurídica, está cumpliendo sus funciones disciplinarias, dando respuesta a los ciudadanos y mejorando su actividad interna._x000a_Resultado: Se garantiza el cumplimiento de la función disciplinaria al tenor de lo dispuesto en la Ley 734 de 2002 (norma especial disciplinaria)_x000a_"/>
    <s v="Para el Tercer trimestre de 2019, se tiene un avance que se cumplió de manera satisfactoria. Se recibieron, radicaron, numeraron y repartieron 28 quejas que se allegaron a la DDAD, las cuales fueron evaluadas a fin de adoptar la decisión que en derecho corresponda. Para el efecto se evaluaron y se proyectaron los autos respectivos. _x000a_&quot;Uno de los principales logros de la ciudadanía conquistados con el Estado de Derecho, es la participación en la vida administrativa y el control y vigilancia sobre sus servidores._x000a_La transparencia administrativa y el derecho de los ciudadanos a participar en la actividad administrativa, se materializa como uno de los instrumentos que permiten exigir un buen orden administrativo, como un criterio objetivo que deriva de los mandatos de buena administración, de buen funcionamiento, de objetividad clara que sobrepase la discrecionalidad de los funcionarios._x000a_Así las cosas, la ley 734 de 2002, ha permitido que los ciudadanos interpongan quejas, sobre las conductas que consideran disciplinables a fin de que sean investigadas y atacadas por parte de la propia Administración._x000a_Los ciudadanos quejosos esperan que sus denuncias activen el aparato disciplinario y se indague sobre los hechos que los mismos reportan como presuntas conductas disciplinables._x000a_Por lo anterior, al dar trámite y estudio a las quejas presentadas, se asegura que la administración conozca de las presuntas conductas que generan reproche disciplinario y, si las mismas revisten de la entidada necesaria para desplegar la acciópn disciplinaria.&quot;_x000a_La ciudadanía resulta beneficiada dado que existe la certeza de que la DDAD estudiará las quejas que presente._x000a_"/>
    <s v="&quot;Para el cuarto trimestre de 2019, se tiene un avance del 25% el cual se cumplió de manera satisfactoria. Se recibieron, radicaron, numeraron y se asignaron por reparto las 18 quejas que se allegaron a la DDAD, las cuales fueron evaluadas a fin de adoptar la decisión que en derecho corresponda. Para el efecto se proyectaron los autos respectivos. _x000a_Se garantiza el cumplimiento de la función disciplinaria al tenor de lo dispuesto en la Ley 734 de 2002 y las que le sean concordantes. (norma especial disciplinaria)_x000a_Uno de los principales logros de la ciudadanía conquistados con el Estado Social de Derecho, es la participación en la vida administrativa y el control y vigilancia sobre sus servidores. El derecho de los ciudadanos a participar en la actividad administrativa, se materializa como uno de los instrumentos que permiten exigir un buen orden administrativo, como un criterio objetivo que deriva de los mandatos de buena administración, de buen funcionamiento, de objetividad clara que sobrepase la discrecionalidad de los funcionarios._x000a_La ciudadanía resulta beneficiada, dado que existe la certeza de que la DDAD estudiará y tramitará las quejas que se presenten, dentro de los parámetros establecidos por la ley disciplinaria y demás que le sean concordantes, y en el marco de la competencia determinada por los artículos 75 y 67 de Lay 734 de 2002._x000a_"/>
    <s v="3-2019-2676"/>
    <m/>
    <m/>
    <m/>
    <m/>
    <m/>
    <m/>
    <m/>
    <m/>
    <s v="GESTIÓN"/>
    <x v="0"/>
  </r>
  <r>
    <x v="2"/>
    <m/>
    <m/>
    <s v="GESTIÓN"/>
    <s v="QUEJAS DISCIPLINARIAS RADICADAS EN LA DIRECCIÓN DISTRITAL DE ASUNTOS DISCIPLINARIOS "/>
    <m/>
    <s v="OPTIMIZACIÓN DE PROCESOS"/>
    <s v="CONTROL INTERNO DISCIPLINARIO"/>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n v="1"/>
    <n v="1"/>
    <m/>
    <m/>
    <n v="1"/>
    <s v="FINALIZADO"/>
    <s v="FINALIZADO"/>
    <s v="FINALIZADO"/>
    <s v="FINALIZADO"/>
    <s v="FINALIZADO"/>
    <s v="FINALIZADO"/>
    <s v="FINALIZADO"/>
    <s v="FINALIZADO"/>
    <s v="FINALIZADO"/>
    <s v="FINALIZADO"/>
    <s v="FINALIZADO"/>
    <s v="FINALIZADO"/>
    <s v="Se garantiza el cumplimiento de la función disiciplinaria al tenor de lo dispuesto en la Ley 734 de 2002 y las que le sean concordantes. (norma especial disciplinaria)"/>
    <s v="FINALIZADO"/>
    <m/>
    <m/>
    <m/>
    <m/>
    <m/>
    <m/>
    <m/>
    <m/>
    <n v="1"/>
    <s v="GESTIÓN"/>
    <x v="1"/>
  </r>
  <r>
    <x v="2"/>
    <m/>
    <m/>
    <s v="GESTIÓN"/>
    <s v="AVANCE EN LA METODOLOGÍA DE VERIFICACIÓN Y ACTUALIZACIÓN DEL S.I.D. 3"/>
    <m/>
    <s v="OPTIMIZACIÓN DE PROCESOS"/>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O"/>
    <m/>
    <m/>
    <s v="ND"/>
    <n v="0.39999999999999997"/>
    <n v="0.6"/>
    <s v="CUMPLIDO"/>
    <s v="CUMPLIDO"/>
    <s v="CUMPLIDO"/>
    <s v="CUMPLIDO"/>
    <s v="CUMPLIDO"/>
    <s v="CUMPLIDO"/>
    <s v="CUMPLIDO"/>
    <s v="CUMPLIDO"/>
    <s v="CUMPLIDO"/>
    <s v="CUMPLIDO"/>
    <s v="CUMPLIDO"/>
    <s v="CUMPLIDO"/>
    <s v="CUMPLIDO"/>
    <s v="CUMPLIDO"/>
    <s v="CUMPLIDO"/>
    <s v="CUMPLIDO"/>
    <s v="CUMPLIDO"/>
    <s v="CUMPLIDO"/>
    <s v="FALTA FICHA "/>
    <m/>
    <m/>
    <m/>
    <n v="2"/>
    <s v="GESTIÓN"/>
    <x v="1"/>
  </r>
  <r>
    <x v="3"/>
    <s v="DDD-GJ01"/>
    <s v="TÁCTICO"/>
    <s v="GESTIÓN"/>
    <s v="PROCENTAJE DE ENTIDADES DISTRITALES CON SEGUIMIENTO A LA INFORMACIÓN REGISTRADA EN SIPROJ"/>
    <s v="Controlar la cantidad de información registrada en SIPROJ"/>
    <s v="POSICIONAMIENTO COMO ENTE RECTOR"/>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1"/>
    <n v="0.85"/>
    <m/>
    <n v="0.2"/>
    <n v="0.5"/>
    <n v="0.15"/>
    <n v="0.15"/>
    <n v="0.2"/>
    <n v="0.5"/>
    <n v="0.15"/>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s v="Para el segundo trimestre de 2019 se tiene programado un avance del 50% para un total de avance del 70%, el cual se cumplió de manera satisfactoria, lo que conllevo al mejoramiento de la información contenida en el SIPROJ._x000a_Para el logro de esta meta se llevaron a cabo las siguientes actividades:_x000a_Durante el segundo trimestre de 2019 en la Secretaría Jurídica Distrital se notificaron 335 procesos en contra de entidades del sector central, de los cuales 25 procesos fueron asumidos por los abogados de representación judicial de la Secretaría Jurídica Distrital.  Igualmente 81 Conciliaciones fueron notificadas y registradas en SIPROJ por los funcionarios de la Dirección de Defensa Judicial._x000a_Durante el mismo periodo la Secretaría Jurídica fue notificada de 1,172 tutelas de las cuales 43 fueron contestadas directamente por abogado de representación de la Dirección. De igual manera se notificó de fallos y otros documentos que relacionados con tutelas, para un total de 1654 trámites._x000a_Durante el este trimestre se realizaron diagnósticos de información atendiendo la Circular N. 002 de 2019 por medio de la cual,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quien haga sus veces, de control interno, financieras, el gestor del sistema designado, junto con el respectivo grupo de trabajo y los administradores generales del SIPROJ-WEB. Se llevaron a cabo 35 mesas de seguimiento a entidades con la participación de 252 funcionarios._x000a_Se realizaron 11 mesas de trabajo relacionadas con el tema contable y financiero en las cuales participaron 56 funcionarios, para tratar temas de Reporte contable y pago o cumplimiento de sentencia._x000a_Se realizaron 12 sesiones de capacitación a usuarios nuevos con la participación de 62 entidades y 115 funcionarios._x000a_Se realizó 1 jornada de socialización con los Secretarios Técnicos de las entidades, en la cual se contó con la asistencia de 43 entidades distritales y la participación de 49 funcionarios._x000a_En el segundo trimestre de 2019 se crearon 109 usuarios nuevos y se activaron 76 usuarios de diferentes entidades._x000a_Se crearon 81 despachos nuevos atendiendo las solicitudes de las entidades._x000a_Se atendió 1  visita de Órganos de Control. _x000a_Se dio respuesta a todos los requerimientos hechos por las entidades distritales, las cuales se encuentran registradas en el SIGA y a través de correo electrónico. Así como a las proposiciones instauradas por el Concejo de Bogotá. Adicionalmente se realizaron 127 traslados a las diferentes entidades, que fueron notificados en la Secretaría Jurídica Distrita._x000a_Impactos obtenidos con los resultados:_x000a_Se ha logrado mejorar el porcentaje de depuración de la información y un mejor registro de la nueva que se ingresa, lo cual permite entregar en tiempo real información de manera más acertada, para agilizar la toma de decisiones._x000a__x000a_Población beneficiada_x000a_ _x000a_Entidades, órganos y organismos del Distrito Capital._x000a_Todas las evidencias del cumplimiento de la meta se encuentran anexas en el archivo denominado “Meta 2 Seguimiento información SIPROJ”_x000a__x000a__x000a_"/>
    <s v="Para el tercer trimestre de 2019 se tiene programado un avance del 15% para un total de cumplimiento del 85%, el cual se cumplió de manera satisfactoria, lo que conllevo al mejoramiento de la información contenida en el SIPROJ._x000a__x000a_En la Secretaría Jurídica Distrital se notificaron 326 procesos en contra de entidades distritales, entre los tipos de proceso más notificados tenemos que el 70% corresponde a Nulidades y Restablecimiento seguido de Reparaciones Directa con un 11%. En cuanto a los temas más relevantes tenemos el 23% se relaciona con reclamaciones laborales, seguido por solicitudes de cesantías retroactivas con el 21% e imposición de sanciones con el 4%. _x000a__x000a_El 86.20% de los procesos se encuentran instaurados en contra de 10 entidades, siendo la entidad más demandada Secretaría de Educación con el 31.60%, seguido de Bomberos con el 9.82%. _x000a__x000a_De los 326 procesos notificados durante el periodo, 41 están cargo de los abogados de representación judicial de la Secretaria Jurídica: _x000a__x000a_Durante el tercer trimestre de 2019, 87 Conciliaciones fueron notificadas y registradas en SIPROJ. El 68.97% de las conciliaciones notificadas durante el periodo están concentradas en cinco entidades: S. de Movilidad, Gobierno, Hábitat, Educación y Bomberos. _x000a__x000a_Durante el tercer trimestre de 2019 la Secretaría Jurídica fue notificada de 1.268 tutelas, de igual manera se notificó de fallos y otros documentos que relacionados con tutelas, para un total de 1650 trámites. _x000a__x000a_Se realizaron mesas de seguimiento a los compromisos con las entidades que los solicitaron, los funcionarios del grupo Siproj generaron los diagnósticos de la información, se realizaron 15 mesas de seguimiento a 14 entidades con la participación de 80 funcionarios. _x000a__x000a_Durante el tercer trimestre de 2019 se realizaron 22 mesas de trabajo relacionadas con el tema contable y financiero en las cuales participaron 84 funcionarios. _x000a__x000a_Durante el tercer trimestre de 2019 se realizaron 29 sesiones de capacitación a usuarios nuevos con la participación de 29 entidades y 58 funcionarios. _x000a__x000a_Durante el tercer trimestre de 2019 se realizó seguimiento a los procesos penales y tutelas registradas en Siproj, para lo cual se citaron a las entidades distritales.  A las mesas de trabajo asistieron de 31 entidades distritales y la participación de 98 funcionarios. _x000a__x000a_Durante el tercer trimestre de 2019, la Dirección trabajo en la elaboración de flujogramas que son insumos para el desarrollo tecnológico del nuevo sistema de información. _x000a__x000a_Se crearon 69 usuarios nuevos y se activaron 422 en el SIPROJ._x000a__x000a_Se realizó revisión de procesos en los cuales la Secretaría Jurídica ejerce la representación judicial se tenía previsto la revisión de 877 procesos y se realizaron 518 revisiones. _x000a__x000a_Se dio respuesta a todos los requerimientos hechos por las entidades distritales, las cuales se encuentran registradas en el SIGA y a través de correo electrónico. Así como a las proposiciones instauradas por el Concejo de Bogotá. A través del SDQS ingresaron 29 solicitudes, 4 se trasladaron por competencia y 25 contestadas de fondo_x000a_Se ha optimizado la toma de decisiones , al aumentar el porcentaje de depuración de la información y el eficaz  registro de la nueva que se ingresa, permitiendo acceder  en tiempo real  a  la  información objeto de analices.   Entidades y organismos del Distrito Capital. "/>
    <s v="&quot;Para el cuarto trimestre de 2019 se tiene programado un avance del 15% para un total de cumplimiento del 100%, el cual se cumplió de manera satisfactoria, lo que conllevo al mejoramiento de la información contenida en el SIPROJ._x000a__x000a_En la Secretaría Jurídica Distrital se notificaron 291 procesos en contra de entidades distritales, entre los tipos de proceso más notificados tenemos que el 78% corresponde a Nulidades y Restablecimiento seguido de Reparaciones Directa con un 6%. En cuanto a los temas más relevantes tenemos el 49.83% de los temas de las demandas notificadas durante el cuarto trimestre del año 2019 se relaciona con solicitudes de cesantías retroactivas, seguido reclamaciones laborales con el 9.62% y pensión de jubilación con el 4%. _x000a__x000a_El 91.07% de los procesos se encuentran instaurados en contra de 10 entidades, siendo la entidad más demandada Secretaría de Educación con el 57.39%, seguido de Secretaría de Gobierno con el 5.50%. _x000a__x000a_De los 291 procesos notificados durante el periodo, 19 están cargo de los abogados de representación judicial de la Secretaria Jurídica._x000a__x000a_Se notificaron  y registraron en Siproj 72 Conciliaciones. El 75% de las conciliaciones notificadas durante el periodo están concentradas en cinco entidades: S. de Movilidad, S. Educación, Gobierno, Hábitat, y Bomberos. _x000a__x000a_Los funcionarios del grupo Siproj realizaron acompañamiento al Instituto Distrital para la Investigación Educativa y el Desarrollo Pedagógico – IDEP con la participación de 6 funcionarios. Se realizaron 8 mesas de trabajo relacionadas con el tema contable y financiero en las cuales participaron 18 funcionarios. Se realizaron 27 sesiones de capacitación a usuarios nuevos con la participación de 22 entidades y 45 funcionarios. Se realizó seguimiento a los procesos penales y tutelas registradas en Siproj, para lo cual se citaron a las entidades distritales, a las mesas de trabajo asistieron de 6 entidades distritales y la participación de 25 funcionarios. _x000a_La Dirección trabajo en la elaboración de 15 flujogramas que son insumos para el desarrollo tecnológico del nuevo sistema de información. _x000a_Se crearon 69 usuarios nuevos y se activaron 422 en el SIPROJ._x000a__x000a_Se realizó revisión de procesos en los cuales la Secretaría Jurídica ejerce la representación judicial se tenía previsto la revisión de 706 procesos y se realizaron 518 revisiones. _x000a__x000a_Se dio respuesta a todos los requerimientos hechos por las entidades distritales, las cuales se encuentran registradas en el SIGA y a través de correo electrónico. Así como a las proposiciones instauradas por el Concejo de Bogotá. A través del SDQS ingresaron 59 solicitudes, 44 se trasladaron por competencia y 15 contestadas de fondo_x000a_&quot;_x000a_Se ha optimizado la toma de decisiones , al aumentar el porcentaje de depuración de la información y el eficaz  registro de la nueva que se ingresa, permitiendo acceder  en tiempo real  a  la  información objeto de analices. _x000a_Como benficiarios se identificaron Entidades y organismos del Distrito Capital. _x000a_"/>
    <s v="3-2019-2642 / 3-2019-3167"/>
    <m/>
    <m/>
    <m/>
    <s v="FALTA FICHA "/>
    <m/>
    <m/>
    <m/>
    <m/>
    <s v="GESTIÓN"/>
    <x v="0"/>
  </r>
  <r>
    <x v="3"/>
    <s v="DDD-GJ02"/>
    <s v="ESTRATÉGICO"/>
    <s v="ACCIÓN"/>
    <s v="PORCENTAJE DE EFICIENCIA FISCAL EN LA DEFENSA JUDICIAL DE LOS INTERESES DEL DISTRITO CAPITAL"/>
    <s v="Monitorear el valor de los procesos a favor del Distrito Capital (ahorro)"/>
    <s v="RESPALDO JURÍDICO QUE GENERA CONFIANZA. "/>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8"/>
    <n v="0.91"/>
    <m/>
    <n v="0.82"/>
    <n v="0.82"/>
    <n v="0.82"/>
    <n v="0.82"/>
    <n v="0.9"/>
    <n v="0.9"/>
    <n v="0.92"/>
    <n v="0.91"/>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s v="Se alcanzó y superó la meta propuesta para el segundo trimestre de 2019.  _x000a_LOGROS Y RESULTADOS DE EFICIENCIA FISCAL: es del 90% representado en el valor de las pretensiones indexadas de los procesos que finalizaron con fallo a favor de las entidades del Distrito Capital. _x000a_ _x000a_IMPACTO: El impacto del éxito de eficiencia fiscal acumulado en términos de pretensiones indexadas ha permitido ahorrar a la ciudad $3.4 Billones de pesos aproximadamente, y el D.C. ha sido condenado en cerca de 384 mil millones de pesos._x000a_ _x000a_POBLACIÓN BENEFICIADA: La ciudadanía en general ya que se puede beneficiar con nuevos proyectos sociales en educación y salud, etc._x000a_ _x000a_VALOR CONTINGENTE JUDICIAL: De acuerdo con la última valoración trimestral del contingente judicial, reportado por la Secretaría Distrital de Hacienda, con corte al 31 de diciembre de 2018, el valor del contingente judicial asciende a $4,6 billones de pesos._x000a_"/>
    <s v="Se alcanzó y supero la meta propuesta para el tercer trimestre de 2019.  La eficiencia fiscal es del 92% representado en el valor de las pretensiones indexadas de los procesos que finalizaron con fallo a favor de las entidades del Distrito Capital.    El impacto del éxito de eficiencia fiscal acumulado en términos de pretensiones indexadas ha permitido ahorrar a la ciudad $4.9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iticas públicas al interior del Distrito Capital. _x000a_Con el ahorro obtenido por la eficiencia fiscal, se beneficia la ciudadanía en general ya que se pueden desarrollar  nuevos proyectos sociales, en educación y salud, etc.. En efecto, se pueden destinar presupuestos para financiar e implementar los diferentes proyectos y politicas públicas determinadas en el Plan de Desarrollo del Distrito Capital o al inetrior de cada una de las entidades y organismos distritales, como  construciones de colegios, jardines infantiles, adecuameientoos de redes hospitalarias, creación parques y mantenimiento de los existentes, obras de infraestructura, entre otras. "/>
    <s v="Se alcanzó y supero la meta propuesta para el cuarto trimestre de 2019.  La eficiencia fiscal es del 91% representado en el valor de las pretensiones indexadas de los procesos que finalizaron con fallo a favor de las entidades del Distrito Capital.    _x000a_El impacto del éxito de eficiencia fiscal acumulado en términos de pretensiones indexadas ha permitido ahorrar a la ciudad $5.0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_x000a_Con el ahorro obtenido por la eficiencia fiscal, se beneficia la ciudadanía en general ya que se pueden desarrollar  nuevos proyectos sociales, en educación y salud, etc.. En efecto, se pueden destinar presupuestos para financiar e implementar los diferentes proyectos y politicas públicas determinadas en el Plan de Desarrollo del Distrito Capital o al inetrior de cada una de las entidades y organismos distritales, como  construciones de colegios, jardines infantiles, adecuameientoos de redes hospitalarias, creación parques y mantenimiento de los existentes, obras de infraestructura, entre otras. _x000a_"/>
    <s v="3-2019-2642"/>
    <m/>
    <m/>
    <m/>
    <s v="MODIFICACIÓN"/>
    <s v="VERSIÓN  2"/>
    <m/>
    <m/>
    <m/>
    <s v="ACCIÓN"/>
    <x v="0"/>
  </r>
  <r>
    <x v="3"/>
    <s v="DDD-GJ03"/>
    <s v="OPERATIVO"/>
    <s v="GESTIÓN"/>
    <s v="DIRECTRICES O PROYECTOS NORMATIVOS ELABORADOS DE REPRESENTACIÓN JUDICIAL Y EXTRAJUDICIAL PARA LA ADMINISTRACIÓN DISTRITAL"/>
    <m/>
    <s v="POSICIONAMIENTO COMO ENTE RECTOR"/>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2"/>
    <n v="2"/>
    <m/>
    <n v="0"/>
    <n v="1"/>
    <n v="0"/>
    <n v="1"/>
    <n v="0"/>
    <n v="1"/>
    <n v="0"/>
    <n v="1"/>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s v="La Dirección Distrital de Defensa Judicial y Prevención del Daño Antijurídico remitió a la Subsecretaría General para la respectiva revisión de la PROPUESTA DE ADOPCIÓN DE POLÍTICA DE PREVENCIÓN DEL DAÑO ANTIJURÍDICO EN MATERIA DE ATENCIÓN A CONSULTAS PREVIAS EN EL DISTRITO CAPITAL, producto con el cual se cumple la meta propuesta para el segundo trimestre de 2019.  Adicionalmente, desde la Dirección se han proyectado los siguientes actos administrativos:_x000a_Circular N. 10, 15, 16 las cuales fueron proyectadas por funcionarios de la Dirección._x000a_Impactos obtenidos con los resultados:_x000a_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_x000a_ _x000a_Población beneficiada_x000a_ _x000a_Entidades, órganos y organismos del Distrito Capital."/>
    <s v="Esta meta se encuentra cumplida en un 77% en el segundo trimestre se entregó el primer documento de análisis denominado PROPUESTA DE ADOPCIÓN DE POLÍTICA DE PREVENCIÓN DEL DAÑO ANTIJURÍDICO EN MATERIA DE ATENCIÓN A CONSULTAS PREVIAS EN EL DISTRITO CAPITAL, Durante el tercer trimestre se realizaron las actividades correspondientes a la definición del tema de análisis, la recopilación de antecedentes Análisis y evaluación de antecedentes normativos, doctrinales y jurisprudenciales. Adicionalmente, se fijaron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_x000a_Las entidades y organismos distritales cuentan con soportes doctrinarios y jurisprudenciales para evitar la producción de daños que pueden acarrearar demandas en contra del Distrito Capital. Entidades, órganos y organismos del Distrito Capital. "/>
    <s v="&quot;Esta meta se encuentra cumplida en un 100% en el segundo trimestre se entregó el primer documento de análisis denominado PROPUESTA DE ADOPCIÓN DE POLÍTICA DE PREVENCIÓN DEL DAÑO ANTIJURÍDICO EN MATERIA DE ATENCIÓN A CONSULTAS PREVIAS EN EL DISTRITO CAPITAL, Durante el tercer trimestre se realizaron las actividades correspondientes a la definición del tema de análisis, la recopilación de antecedentes Análisis y evaluación de antecedentes normativos, doctrinales y jurisprudenciales y el cuarto trimestre  radica bajo el número 3-2019-8872 el documento denominado  “RECOMENDACIONES PARA LA ADECUADA Y EFICIENTE DEFENSA TÉCNICA EN EL TRÁMITE INCIDENTAL DE DESACATO”._x000a__x000a_Adicionalmente, desde la Dirección se han proyectado los siguientes actos administrativos. Resolución N. 1, Circulares No. 19, 21, 23 y 25. Así mismo, se encuentran en revisión Decreto “Por medio del cual se articula el esquema de cumplimiento del fallo judicial proferido dentro de la acción popular No. 11001-33-31-013-2009-00226-00.”_x000a_&quot;_x000a_Las entidades y organismos distritales cuentan con soportes doctrinarios y jurisprudenciales para evitar la producción de daños que pueden acarrearar demandas en contra del Distrito Capital. _x000a_Los beneficiarios son Entidades, órganos y organismos del Distrito Capital. _x000a_"/>
    <s v="3-2019-2642"/>
    <m/>
    <m/>
    <m/>
    <s v="FALTA FICHA "/>
    <m/>
    <m/>
    <m/>
    <m/>
    <s v="GESTIÓN"/>
    <x v="0"/>
  </r>
  <r>
    <x v="3"/>
    <m/>
    <s v="ESTRATÉGICO"/>
    <s v="ACCIÓN"/>
    <s v="ÉXITO PROCESAL EN EL DISTRITO CAPITAL"/>
    <s v="Controlar el número de procesos a cargo de los abogados del Distrito Capital"/>
    <s v="POSICIONAMIENTO COMO ENTE RECTOR"/>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3689999999999998"/>
    <n v="0.83230000000000004"/>
    <m/>
    <n v="0.82"/>
    <n v="0.82"/>
    <n v="0.82"/>
    <n v="0.82"/>
    <n v="0.83340000000000003"/>
    <n v="0.9"/>
    <n v="0.82869999999999999"/>
    <n v="0.83230000000000004"/>
    <s v="Alcanza un 83,34% de éxito prcoesal, representado por la cantidad de fallos a favor de las entidades del distrito como proporción del total de fallos en el periodo de análisis. "/>
    <s v="Se representó judicial y extrajudicial y con éxito todos los procesos que se encuentran a cargo de la Secretaría Jurídica por lo que los 928 procesos activos se representaron jurídicamente al 100%, blindando jurídicamente al Distrito Capital A favor 5.828 y1.177 en contra. _x000a_Los abogados de representación que tienen a cargo procesos terminados que se encuentran en cumplimiento, relacionan 19 procesos de alto impacto para Bogotá_x000a_1. Descontaminación del Rio Bogotá _x000a_2. Gavilanes_x000a_3. Vendedores 20 de Julio_x000a_4. Perpetuo Socorro _x000a_5. Patrimonio Cultural _x000a_6. Laureles_x000a_7. Verjones _x000a_8. Chorrrillos _x000a_9. San José de Bavaria _x000a_10. Desalojos _x000a_11. Cerros Orientales _x000a_12. Comunidad Muisca de Bosa _x000a_13. Baños Públicos_x000a_14. Espacio público_x000a_15. Predio Cantarrana_x000a_16. Hacinamiento en cárceles _x000a_17. Vendedores carrera 7 _x000a_18. San Juan de Dios _x000a_19. Prestaciones Sociales Foncep_x000a_"/>
    <s v="Durante el periodo la meta propuesta fue superada y corresponde al 82.87% representado en la cantidad de procesos terminados favorablemente para el Distrito Capital.    _x000a__x000a_En cuanto a cantidad de procesos el 85.19% se encuentra representado en 3 tipos de procesos: el 66.81% que corresponde a 4.159 Nulidades y Restablecimientos, el 13.59% corresponde a 846 Laborales y el 4.79% a 298 Reparaciones Directas._x000a__x000a_Las tres entidades que reportan mayor cantidad de procesos favorables son: Secretaría de Educación, FONCEP y la Empresa de Acueducto y Alcantarillado de Bogotá. _x000a_El impacto se traduce en el  éxito procesal acumulado en términos de cantidad de procesos favorables 6.225 y en contra 1.287,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_x000a_Ben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
    <s v="&quot;Durante el periodo (1-01-2016 a 30-11-2019) la meta propuesta fue superada y se presentaron 7.771 procesos terminados: 6.468 favorables y 1.303 desfavorables lo cual representa un éxito procesal de 83.23%. _x000a__x000a_En cuanto a cantidad de procesos el 85.06% se encuentra representado en 3 tipos de procesos: el 66.45% que corresponde a 4.298 Nulidades y Restablecimientos, el 13.67% corresponde a 884 Laborales y el 4.95% a 320 Reparaciones Directas._x000a__x000a_Las tres entidades que reportan mayor cantidad de procesos favorables son: Secretaría de Educación, FONCEP, Secretaría De Salud y la Empresa de Acueducto y Alcantarillado de Bogotá._x000a_&quot;_x000a_Como beneficiarios se identificaron los habitantes de la ciudad, ya que se pueden favorecer con nuevos proyectos sociales en educación y salud, etc. Adicionalmente, las entidades distritales generan resultados eficaces y efectivos en el desarrollo de su misionalidad, respaldados jurídicamente y representados judicialmente con eficacia por parte del cuerpo de abogados del Distrito._x000a_Los beneficiarios Los habitantes de la ciudad, ya que se pueden favorecer con nuevos proyectos sociales en educación y salud, etc. Adicionalmente, las entidades distritales generan resultados eficaces y efectivos en el desarrollo de su misionalidad, respaldados jurídicamente y representados judicialmente con eficacia por parte del cuerpo de abogados del Distrito._x000a_"/>
    <s v="3-2019-2642"/>
    <m/>
    <m/>
    <m/>
    <s v="MODIFICACIÓN"/>
    <s v="VERSIÓN  2"/>
    <m/>
    <m/>
    <m/>
    <s v="ACCIÓN"/>
    <x v="0"/>
  </r>
  <r>
    <x v="3"/>
    <s v="DDD-GJ05"/>
    <s v="OPERATIVO"/>
    <s v="GESTIÓN"/>
    <s v="PORCENTAJE DE PROCESOS JUDICIALES Y EXTRAJUDICIALES DE LA D.D.D.J. REPRESENTADOS JURÍDICAMENTE"/>
    <s v="Realizar seguimiento al porcentaje de casos representados judicial y extrajudicialmente"/>
    <s v="RESPALDO JURÍDICO QUE GENERA CONFIANZA. "/>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n v="1"/>
    <m/>
    <n v="1"/>
    <n v="1"/>
    <n v="1"/>
    <n v="1"/>
    <n v="1"/>
    <n v="1"/>
    <n v="1"/>
    <n v="1"/>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s v="En el segundo trimestre de 2019, se logró el porcentaje de cumplimiento establecido del 27%, lo cual permite un acumulado a la fecha del 50% del logro proyectado para la vigencia, el cumplimiento de esta meta permite que el Distrito Capital se encuentre protegido jurídicamente con respecto a los 928 procesos en los cuales los abogados de representación judicial de la Secretaría Jurídica Distrital ejercen la defensa ante los estrados judiciales._x000a_Para lograr esta meta desde la Dirección de Defensa Judicial y Prevención del Daño Antijurídico se han realizado las actividades necesarias como son:_x000a_Los abogados de representación proyectaron, presentaron y digitalizaron los documentos procesales necesarios para el ejercicio adecuado de la representación y defensa de los intereses del D.C.._x000a_Asistieron a 46 diligencias en los diferentes despachos judiciales, lo cual se evidencia a través del aplicativo SIPROJWEB, dicha actividad es realizada y consignada por cada uno de los abogados acorde a las actuaciones desplegadas en aras de defender el Distrito Capital.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6 fichas de conciliación y 9 de pacto de cumplimiento.  _x000a_Presentaron Informe mensual de los movimientos o actuaciones procesales surtidas en los procesos judiciales asignados._x000a_Como parte integral de la Representación y Defensa del D.C., se cuenta con el acompañamiento de los abogados de representación judicial a los Comités de Conciliación de las entidades distritales. Los abogados fueron invitados durante el periodo por 13 entidades distritales a participar en los Comités de Conciliación, en los cuales se trataron más de 111 casos.  _x000a_"/>
    <s v="En el tercer trimestre de 2019, se logró el porcentaje de cumplimiento establecido del 27%, lo cual permite un acumulado a la fecha del 77% de lo proyectado para la vigencia, el cumplimiento de esta meta permite que el Distrito Capital se encuentre protegido jurídicamente con respecto a los 869 procesos en los cuales los abogados de representación judicial de la Secretaría Jurídica Distrital ejercen la defensa ante los estrados judiciales. _x000a__x000a_Para lograr esta meta desde la Dirección de Defensa Judicial y Prevención del Daño Antijurídico se han realizado las actividades necesarias como son: _x000a__x000a_Los abogados de representación proyectaron, presentaron y digitalizaron los documentos procesales necesarios para el ejercicio adecuado de la representación y defensa de los intereses del D.C.. _x000a__x000a_Asistieron a 36 diligencias en los diferentes despachos judiciales, lo cual se evidencia a través del aplicativo SIPROJWEB, dicha actividad es realizada y consignada por cada uno de los abogados acorde a las actuaciones desplegadas en aras de defender el Distrito Capital._x000a_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1 fichas de conciliación y 9 de pacto de cumplimiento.  _x000a_Presentaron Informe mensual de los movimientos o actuaciones procesales surtidas en los procesos judiciales asignados. _x000a__x000a_Como parte integral de la Representación y Defensa del D.C., se cuenta con el acompañamiento de los abogados de representación judicial a los Comités de Conciliación de las entidades distritales. Los abogados fueron invitados durante el periodo por 13 entidades distritales a participar en los Comités de Conciliación, en los cuales se trataron más de 121 casos.  _x000a_Los 859 procesos activos, cuya representación judicial está a cargo de la Dirección Distrital  de Defensa Judicial y Prevención del Daño Antijuridico, se vienen atendiendo de manera oportuna, idonea, aseguarndo una adecuada defensa de los interses del Distrito Capital, lo que se traduce que no se ha expedido decision judicial que evidencie una defensa negligente o irresponsable por parte del cuerpo de abogados de esta Dirección. _x000a_Beneficiarios: Entidades y  organismos del Distrito Capital."/>
    <s v="&quot;En el cuarto trimestre de 2019, se logró el porcentaje de cumplimiento establecido del 23%, lo cual permite un acumulado a la fecha del 100% de lo proyectado para la vigencia, el cumplimiento de esta meta permite que el Distrito Capital se encuentre protegido jurídicamente con respecto a los 888 procesos en los cuales los abogados de representación judicial de la Secretaría Jurídica Distrital ejercen la defensa ante los estrados judiciales. _x000a__x000a_Para lograr esta meta desde la Dirección de Defensa Judicial y Prevención del Daño Antijurídico se han realizado las actividades necesarias como son: _x000a__x000a_Los abogados de representación proyectaron, presentaron y digitalizaron los documentos procesales necesarios para el ejercicio adecuado de la representación y defensa de los intereses del D.C.. _x000a__x000a_Asistieron a 40 diligencias en los diferentes despachos judiciales, lo cual se evidencia a través del aplicativo SIPROJWEB, dicha actividad es realizada y consignada por cada uno de los abogados acorde a las actuaciones desplegadas en aras de defender el Distrito Capital._x000a__x000a_Elaboraron las fichas de conciliación, de pacto de cumplimiento, de acción de repetición, etc., que fueron necesarias dentro del curso del proceso. Durante el periodo cada uno de los abogados de representación, directamente en el Sistema de Información de Procesos Judiciales SIPROJWEB realizaron 14 fichas de conciliación y 7 de pacto de cumplimiento.  _x000a_Presentaron Informe mensual de los movimientos o actuaciones procesales surtidas en los procesos judiciales asignados. _x000a__x000a_Como parte integral de la Representación y Defensa del D.C., se cuenta con el acompañamiento de los abogados de representación judicial a los Comités de Conciliación de las entidades distritales. Los abogados fueron invitados durante el periodo por 12 entidades distritales a participar en los Comités de Conciliación, en los cuales se trataron más de 98 casos.  _x000a_&quot;_x000a_Los 888 procesos activos, cuya representación judicial está a cargo de la Dirección Distrital de Defensa Judicial y Prevención del Daño Antijurídico, se vienen atendiendo de manera oportuna, idónea, asegurando una adecuada defensa de los intereses del Distrito Capital, lo que se traduce que no se ha expedido decisión judicial que evidencie una defensa negligente o irresponsable por parte del cuerpo de abogados de esta Dirección._x000a_Los beneficiarios se identificaron como Entidades y  organismos del Distrito Capital._x000a_"/>
    <s v="3-2019-2642"/>
    <m/>
    <m/>
    <m/>
    <s v="CREACIÓN"/>
    <s v="VERSIÓN  1"/>
    <m/>
    <m/>
    <m/>
    <s v="GESTIÓN"/>
    <x v="0"/>
  </r>
  <r>
    <x v="4"/>
    <s v="DDN-GN01"/>
    <s v="ESTRATÉGICO"/>
    <s v="ACCIÓN"/>
    <s v="422 NÚMERO DE DÍAS PROMEDIO UTILIZADO PARA LA EXPEDICIÓN DE CONCEPTOS"/>
    <m/>
    <s v="OPTIMIZACIÓN DE PROCESOS"/>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17.600000000000001"/>
    <n v="16.2"/>
    <m/>
    <n v="22.3"/>
    <n v="22.3"/>
    <n v="22.3"/>
    <n v="22.3"/>
    <n v="13"/>
    <n v="22"/>
    <n v="13.7"/>
    <n v="16.2"/>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s v="Durante el segundo trimestre de 2019 fueron emitidos 10 conceptos jurídicos en un tiempo promedio de 22 días hábiles, mejorando la meta de 22,3 días hábiles. Estos conceptos están relacionados con los siguientes temas:_x000a_ _x000a_1. Régimen de inhabilidades, incompatibilidades y conflicto de interés en la contratación estatal. Régimen de inhabilidades, incompatibilidades y conflictos de interés en la función pública._x000a_2. Régimen de inhabilidades e incompatibilidades para aspirar a cargos de elección popular en las entidades territoriales. Doble militancia._x000a_3. Pliegos de condiciones de los procesos de selección de contratación pública._x000a_4. Régimen de inhabilidades e incompatibilidades para aspirar a cargos de elección popular en las entidades territoriales._x000a_5. Régimen de inhabilidades e incompatibilidades para aspirar a cargos de elección popular en las entidades territoriales._x000a_6. Notificación de actos administrativos._x000a_7. Pago aportes del sistema de seguridad social integral._x000a_8. Inhabilidades del Revisor Fiscal con relación a la Propiedad Horizontal._x000a_9. Personería jurídica de la Secretaría Distrital del Hábitat._x000a_10. Competencia del FONCEP para sustituir en el pago de una obligación pensional a un establecimiento público._x000a__x000a_Durante el periodo, se desarrollaron las tareas de: generar alertas periódicas que permitan el seguimiento oportuno al cumplimiento de los términos de los trámites de la Dirección Distrital de Doctrina y Asuntos Normativos (5%); seguimiento y monitoreo a los asuntos relativos al Concejo de Bogotá y al Congreso de la República (10%) y; revisión de legalidad de actos administrativos y emisión de conceptos jurídicos y pronunciamientos sobre Proyectos de Acuerdo y de Ley (10%). A continuación, se relacionan los trámites atendidos en este sentido:_x000a_ _x000a_Se realizaron comentarios a 111 proyectos de Acuerdo. Asimismo, junto con los sectores distritales competentes en el tema, se desarrollaron 20 mesas de trabajo con el objetivo de discutir y coordinar la acción de la Administración Distrital frente a Proyectos de Acuerdo, así:_x000a_1. &quot;Por medio del cual se establece que las entidades distritales en la celebración de contratos de obra pública prohíban el uso de elementos o productos cuyo material de fabricación sea el asbesto o amianto y/o alguno de sus derivados y se crea el registro distrital de seguimiento a la exposición al asbesto&quot; (2 mesas)_x000a_2. &quot;Por el cual se institucionaliza Bogotá líder y se promueve la red de participación de las organizaciones sociales juveniles en el D.C&quot; (2 mesas)_x000a_3. &quot;Por el cual se crea el instituto distrital para el envejecimiento y la vejez en Bogotá, D.C.&quot;_x000a_4. &quot;Por el cual se adoptan lineamientos para la formulación de la política pública distrital de liderazgo y empoderamiento de las niñas en Bogotá, D.C.&quot;_x000a_5. &quot;Por el cual se modifica el acuerdo 013 de 2000&quot;_x000a_6. &quot;Por medio del cual se adoptan los lineamientos de política pública para el desarrollo integral de la primera infancia, en el marco de la política de infancia y adolescencia en Bogotá, D.C.&quot;_x000a_7. &quot;Por medio del cual se promueven acciones de comunicación para prevenir y atender consumo de sustancias psicoactivas legales e ilegales en el D.C.&quot;_x000a_8. “Por el cual se establecen lineamientos para promover buenas conductas viales y el uso apropiado del espacio público por parte de los bici tenderos en Bogotá D.C. y se dictan otras disposiciones.” (2 mesas)_x000a_9. “Por el cual se institucionaliza Bogotá líder y se promueve la red de participación de las organizaciones sociales juveniles en el Distrito Capital”_x000a_10.  “Por el cual se establecen lineamientos para el fomento, desarrollo y promoción de la economía circular en los Residuos de Construcción y Demolición (RCD) en el Distrito Capital” (2 mesas)_x000a_11.  “Por el cual se establece una estrategia para fortalecer la oferta de servicios institucionales para niños, niñas y jóvenes en situaciones de vulnerabilidad y/o en condiciones de fragilidad social en Bogotá D.C.”_x000a_12.  “Por el cual se adoptan lineamientos para la formulación de la política pública distrital de liderazgo y empoderamiento de las niñas en Bogotá D.C., se crean los laboratorios de liderazgo y empoderamiento “juntos por las niñas” y se dictan otras disposiciones”_x000a_13.  “Por medio del cual se garantiza la atención educativa pertinente y de calidad a los estudiantes con trastornos específicos de aprendizaje y/o con trastorno por déficit de atención con/sin hiperactividad matriculados en las Instituciones Educativas de Bogotá D.C.”_x000a_14.  “Por el cual se adoptan medidas relacionadas con el consumo de tabaco y exposición al humo de tabaco en el Distrito Capital y se dictan otras disposiciones”_x000a_15.  “Por medio del cual se implementan los lineamientos para la formulación de una política pública de economía circular en Bogotá y se dictan otras disposiciones”_x000a_16.  “Por medio del cual se dictan lineamientos para la creación de un sistema de información tecnológico para la prevención del consumo de sustancias psicoactivas en las instituciones educativas del Distrito Capital&quot;_x000a_ _x000a_De manera similar, se tramitaron doce (12) comentarios a proyecto de Ley:  _x000a_ _x000a_1. Proyecto de ley 336/2019c &quot;Por la cual se expiden normas en materia tributaria territorial&quot;._x000a_2. Proyecto de ley 365/2019c &quot;Por el cual se modifica el artículo 361 de la constitución política&quot;._x000a_3. Proyecto de ley 100 de 2018c &quot;Por medio del cual se dictan normas para la regulación del ejercicio de las libertades económicas&quot;._x000a_4. Proyecto de ley 313/2019c &quot;Por medio del cual se modifica el código nacional de policía y convivencia (ley 1801 de 2016) para fortalecer la lucha contra la delincuencia&quot;._x000a_5. Proyecto de ley 382/2019 c &quot;Por medio de la cual se modifica el decreto ley 1421 de 1993 &quot;por el cual se dicta el régimen especial para el D.C. de Santafé de Bogotá&quot;._x000a_6. Proyecto de ley 064/2018c &quot;Por el cual se eliminan las prácticas taurinas en el territorio nacional&quot;._x000a_7. Proyecto de ley 113 de 2018s &quot;Por medio de la cual se modifica el artículo 38 de la ley 1564 de 2012 y los artículos 205 y 206 de la ley 1801 de 2016&quot;._x000a_8. Proyecto de ley 232 de 2019s 112 de 2018c &quot;Por medio de la cual se modifica el código de policía y convivencia y el código de la infancia y adolescencia en materia de consumo, porte y distribución de sustancias psicoactivas en lugares con presencia de menores de edad&quot;._x000a_9. Proyecto de ley 39 de 2019s 355 de 2019c &quot;Por medio de la cual se reforma el régimen de control fiscal&quot;._x000a_10.  Proyecto de ley 289/2018c &quot;Por la cual se modifica el parágrafo del artículo 265 de la ley 9 de 1979 con el fin de autorizar el ingreso de animales de compañía a los establecimientos de comercio donde se expendan o consuman alimentos o bebidas&quot;._x000a_11.  Proyecto de ley 320/2019c “Por medio del cual se presentan los lineamientos para la elaboración de la política pública del sistema de bicicletas público (SBP)&quot;._x000a_12.  Proyecto de ley 114 de 2018 &quot;Por medio de la cual se adiciona la ley 336 de 1996&quot;._x000a_ _x000a_De otro lado, la DDDAN realizó la revisión de legalidad de 48 Decretos Distritales de materias misionales relacionadas con todos los sectores administrativos, así como la revisión de cuatro (3) Resoluciones para firma del Alcalde Mayor._x000a__x000a__x000a_"/>
    <s v="&quot;- Expedir 9 conceptos jurídicos en un promedio de 13,7 días hábiles, mejorando la meta de la vigencia._x000a_- Mantener actualizada la información relacionada con el Concejo de Bogotá y el Congreso de la República, lo cual contribuye al eficiente desarrollo de las relaciones políticas, jurídicas y normativas de la Secretaría Jurídica Distrital._x000a_- Garantizar la atención oportuna de los trámites mediante el seguimiento constante de su estado.&quot;_x000a_Impactos: &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_x000a_&quot;_x000a_Beneficiarios:  - Alcalde Mayor_x000a_- Entidades distritales_x000a_- Ciudadanía_x000a_"/>
    <s v="&quot;- Expedir 9 conceptos jurídicos en un promedio de 13,7 días hábiles, mejorando la meta de la vigencia._x000a_- Mantener actualizada la información relacionada con el Concejo de Bogotá y el Congreso de la República, lo cual contribuye al eficiente desarrollo de las relaciones políticas, jurídicas y normativas de la Secretaría Jurídica Distrital._x000a_- Garantizar la atención oportuna de los trámites mediante el seguimiento constante de su estado.&quot;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_x000a_&quot;_x000a_Como benficiarios están &quot; - Alcalde Mayor_x000a_- Entidades distritales_x000a_- Ciudadanía&quot;_x000a_"/>
    <s v="3-2019-2614"/>
    <m/>
    <m/>
    <s v="  3-2019-2614"/>
    <s v="CREACIÓN"/>
    <s v="VERSIÓN  1"/>
    <s v="ND"/>
    <s v="ND"/>
    <m/>
    <s v="ACCIÓN"/>
    <x v="0"/>
  </r>
  <r>
    <x v="4"/>
    <m/>
    <m/>
    <s v="GESTIÓN"/>
    <s v="CONSTRUCCIÓN Y PUESTA EN FUNCIONAMIENTO DEL COMITÉ DE DOCTRINA."/>
    <m/>
    <s v="OPTIMIZACIÓN DE PROCESOS"/>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s v="CUMPLIDO"/>
    <m/>
    <s v="ND"/>
    <n v="1"/>
    <s v="CUMPLIDO"/>
    <s v="CUMPLIDO"/>
    <s v="CUMPLIDO"/>
    <s v="CUMPLIDO"/>
    <s v="CUMPLIDO"/>
    <s v="CUMPLIDO"/>
    <s v="CUMPLIDO"/>
    <s v="CUMPLIDO"/>
    <s v="CUMPLIDO"/>
    <s v="CUMPLIDO"/>
    <s v="CUMPLIDO"/>
    <s v="CUMPLIDO"/>
    <s v="CUMPLIDO"/>
    <s v="- Mantener actualizada la información relacionada con el Concejo de Bogotá y el Congreso de la República, lo cual contribuye al eficiente desarrollo de las relaciones políticas, jurídicas y normativas de la Secretaría Jurídica Distrital."/>
    <s v="CUMPLIDO"/>
    <s v="CUMPLIDO"/>
    <s v="CUMPLIDO"/>
    <s v="CUMPLIDO"/>
    <s v="CUMPLIDO"/>
    <s v="CUMPLIDO"/>
    <s v="CUMPLIDO"/>
    <m/>
    <m/>
    <n v="2"/>
    <s v="GESTIÓN"/>
    <x v="1"/>
  </r>
  <r>
    <x v="4"/>
    <m/>
    <m/>
    <s v="GESTIÓN"/>
    <s v="IMPLEMENTACIÓN DE LA HERRAMIENTA DE SEGUIMIENTO DE LA DDDAN"/>
    <m/>
    <s v="OPTIMIZACIÓN DE PROCESOS"/>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s v="CUMPLIDO"/>
    <s v="CUMPLIDO"/>
    <s v="ND"/>
    <n v="0.6"/>
    <n v="0.4"/>
    <s v="CUMPLIDO"/>
    <s v="CUMPLIDO"/>
    <s v="CUMPLIDO"/>
    <s v="CUMPLIDO"/>
    <s v="CUMPLIDO"/>
    <s v="CUMPLIDO"/>
    <s v="CUMPLIDO"/>
    <s v="CUMPLIDO"/>
    <s v="CUMPLIDO"/>
    <s v="CUMPLIDO"/>
    <s v="CUMPLIDO"/>
    <s v="CUMPLIDO"/>
    <s v="- Garantizar la atención oportuna de los trámites mediante el seguimiento constante de su estado."/>
    <s v="CUMPLIDO"/>
    <s v="CUMPLIDO"/>
    <s v="CUMPLIDO"/>
    <s v="CUMPLIDO"/>
    <m/>
    <m/>
    <m/>
    <m/>
    <m/>
    <n v="2"/>
    <s v="GESTIÓN"/>
    <x v="1"/>
  </r>
  <r>
    <x v="4"/>
    <s v="DDN-GN02"/>
    <s v="TÁCTICO"/>
    <s v="GESTIÓN"/>
    <s v="AVANCE EN LA GENERACIÓN DE PROYECTOS DE ACTOS ADMINISTRATIVOS Y OTROS DOCUMENTOS PARA FIRMA DEL ALCALDE MAYOR Y/O LA SECRETARÍA JURÍDICA DISTRITAL"/>
    <s v="Realizar seguimiento al porcentaje de actos administrativos para firma del Alcalde o la Secretaría Jurídica"/>
    <s v="OPTIMIZACIÓN DE PROCESOS"/>
    <s v="GESTIÓN NORMATIVA Y CONCEPTUAL"/>
    <s v="DIRECCIÓN DISTRITAL DE DOCTRINA Y ASUNTOS NORMATIVOS"/>
    <s v="PLAN DE GESTIÓN"/>
    <m/>
    <m/>
    <m/>
    <s v="Sumatoria del porcentaje de avance en la generación de proyectos de actos administrativos y otros documentos "/>
    <s v="Actos administrativos  / Otros documentos para firma del señor Alcalde ó la Secretaría Jurídica Distrital"/>
    <s v="Sumatoria de fases programadas para la generación de proyectos de actos administrativos "/>
    <s v="Sumatoria de fases realizadas para la generación de proyectos de actos administrativos "/>
    <s v="Sumatoria de fases programadas para la generación de proyectos de actos administrativos "/>
    <s v="Sumatoria de fases realizadas para la generación de proyectos de actos administrativos "/>
    <s v="Infomres trimestrales"/>
    <s v="Informes trimestrales"/>
    <s v="N.A."/>
    <s v="N.A."/>
    <s v="Suma"/>
    <s v="Trimestral"/>
    <s v="Eficacia"/>
    <s v="Profesional Especializado"/>
    <s v="Profesional Especializado"/>
    <s v="Directora Distrital de Doctrina y asuntos Normativos"/>
    <s v="ND"/>
    <s v="ND"/>
    <s v="ND"/>
    <n v="1"/>
    <m/>
    <s v="ND"/>
    <s v="ND"/>
    <s v="ND"/>
    <n v="1"/>
    <m/>
    <n v="0.25"/>
    <n v="0.25"/>
    <n v="0.25"/>
    <n v="0.25"/>
    <n v="0.25"/>
    <n v="0.25"/>
    <n v="0.25"/>
    <n v="0.25"/>
    <s v="Tuvieron lugar 54 mesas de trabajo para la discusión de Proyectos de Decreto y/o algunos otros asuntos de índole jurídica, las cuales han sido útiles para generar 8 actos administrativos._x000a_ 1.       Demanda contra Decreto 565/2017 - Humedales, 2.       Instancias de coordinación 3.       Acciones predio Monteverde Humedal la Vaca 4.       Proyectos de Decreto Distrital de instancias de coordinación, 5.       Revisión proyectos de Decreto Distrital racionalización de instancias SDG,  6.       Revisión proyecto de Decreto único de Educación 7.       Revisión proyectos de Decreto Distrital de la SDCRD en trámite, 8.       Revisión temas IDPYBA Delegación, 9.       Proyecto modificación Decreto Distrital 351 de 2017, 10.   Proyectos de Decretos y Acuerdos de la SDS, 11.   Revisión observaciones proyecto de Decreto sobre embellecimiento fachadas_x000a_12.   Reglamentación Acuerdo Distrital 735 de 2019, 13.   Publicación PP Transparencia, 14.   Revisión proyecto de Decreto reglamentación Consejos locales de Gobierno,  15.   Revisión comentarios y proyectos de comentarios de Acuerdo, 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s v=" Durante el trimestre se realizó seguimiento a las temáticas de las mesas de trabajo, de tal forma que fuera posible establecer si como resultado de estas, había sido necesaria la generación de actos administrativos. Así entonces, se realizaron 55 mesas de trabajo para la discusión de Proyectos de Decreto y/o algunos otros asuntos de índole jurídica, las cuales fueron útiles para generar 11 actos administrativos. Así mismo, esta actividad impacta positivamente en:_x000a_Respaldo jurídico confiable sobre las decisiones administrativas del Alcalde Mayor, las cuales están fundamentadas en derecho._x000a_Defensa jurídica del Distrito ante eventuales demandas debido a actos administrativos jurídicamente fundamentados._x000a_Existencia de unidad normativa y conceptual en el Distrito por medio de conceptos, mesas de trabajo y Comités de Doctrina.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4/2019. Temas: 1) Competencia de la Secretaría Jurídica Distrital para resolver los conflictos de competencia en los procedimientos de policía, en los casos que involucren atribuciones correspondientes a más de una entidad de las definidas como Autoridad Administrativa Especial de Policía en el Acuerdo Distrital No. 735 de 2019. 2) Solicitud de concepto relacionado con la capacidad de jurídica de los cabildos indígenas para suscribir contratos o convenios interadministrativos con entidades y organismos del orden distrital._x000a_- Fecha 22/05/2019. Temas: 1) SIC uso de imágenes menores de edad; 2) Proyecto de decreto &quot;Por medio del cual se declara la existencia de especiales condiciones de urgencia por motivos de utilidad pública e interés social, para la adquisición de los predios necesarios a través de expropiación por vía administrativa para los proyectos contemplados en el Acuerdo Distrital 724 del 6 de diciembre de 2018 &quot;Por el cual se establece el cobro de una contribución de valorización por beneficio local para la construcción de un plan de obras&quot;, 3) Términos para el trámite del POT y; 4) Modificación Decreto Distrital 323 de 2016._x000a_- Fecha 18/06/2019. Temas: Exención del impuesto predial contenida en el literal d) del artículo 28 del Decreto Distrital 352 de 2002._x000a_"/>
    <s v=" - Se realizaron 53 mesas de trabajo que, hasta el momento, generaron 14 actos administrativos. los impactos son: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quot; y como beneficarios están &quot; - Alcalde Mayor_x000a_- Entidades distritales_x000a_- Ciudadanía&quot;_x000a__x000a_"/>
    <s v=" - Se realizaron 53 mesas de trabajo que, hasta el momento, generaron 14 actos administrativos._x000a_&quot;1.        Respaldo jurídico confiable sobre las decisiones administrativas del Alcalde Mayor, las cuales están fundamentadas en derecho._x000a_2.        Defensa jurídica del Distrito ante eventuales demandas debido a actos administrativos jurídicamente fundamentados._x000a_3.        Existencia de unidad normativa y conceptual en el Distrito por medio de conceptos, mesas de trabajo y Comités de Doctrina.&quot;_x000a_Se tieien como beneficiarios &quot; - Alcalde Mayor_x000a_- Entidades distritales_x000a_- Ciudadanía&quot;_x000a_"/>
    <s v="3-2019-2614"/>
    <m/>
    <m/>
    <m/>
    <m/>
    <m/>
    <m/>
    <m/>
    <m/>
    <s v="GESTIÓN"/>
    <x v="0"/>
  </r>
  <r>
    <x v="4"/>
    <m/>
    <m/>
    <s v="GESTIÓN"/>
    <s v="AVANCE EN LA CONSTRUCCIÓN Y PUESTA EN FUNCIONAMIENTO DEL ESPACIO DE DIÁLOGO JURÍDICO."/>
    <m/>
    <s v="OPTIMIZACIÓN DE PROCESOS"/>
    <s v="GESTIÓN NORMATIVA Y CONCEPTUAL"/>
    <s v="DIRECCIÓN DISTRITAL DE DOCTRINA Y ASUNTOS NORMATIVOS"/>
    <s v="PLAN DE GESTIÓN"/>
    <m/>
    <m/>
    <m/>
    <m/>
    <m/>
    <m/>
    <s v="Por definir"/>
    <s v="Por definir"/>
    <s v="Por definir"/>
    <s v="Por definir"/>
    <s v="Por definir"/>
    <s v="Por definir"/>
    <s v="Por definir"/>
    <s v="Suma"/>
    <m/>
    <m/>
    <m/>
    <m/>
    <m/>
    <s v="ND"/>
    <s v="ND"/>
    <n v="1"/>
    <s v="CUMPLIDO"/>
    <s v="CUMPLIDO"/>
    <s v="ND"/>
    <s v="ND"/>
    <n v="1"/>
    <s v="CUMPLIDO"/>
    <s v="CUMPLIDO"/>
    <s v="CUMPLIDO"/>
    <s v="CUMPLIDO"/>
    <s v="CUMPLIDO"/>
    <s v="CUMPLIDO"/>
    <s v="CUMPLIDO"/>
    <s v="CUMPLIDO"/>
    <s v="CUMPLIDO"/>
    <s v="CUMPLIDO"/>
    <s v="CUMPLIDO"/>
    <s v="CUMPLIDO"/>
    <s v="CUMPLIDO"/>
    <s v="CUMPLIDO"/>
    <m/>
    <m/>
    <m/>
    <s v="CUMPLIDO"/>
    <s v="CUMPLIDO"/>
    <s v="CUMPLIDO"/>
    <m/>
    <m/>
    <n v="2"/>
    <s v="GESTIÓN"/>
    <x v="1"/>
  </r>
  <r>
    <x v="5"/>
    <s v="IVC-IV01"/>
    <s v="ESTRATÉGICO"/>
    <s v="ACCIÓN"/>
    <s v="426 NÚMERO DE CIUDADANOS ORIENTADOS EN DERECHOS Y OBLIGACIONES DE LAS ENTIDADES SIN ÁNIMO DE LUCRO - ESAL"/>
    <m/>
    <s v="RESPALDO JURÍDICO QUE GENERA CONFIANZA. "/>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145"/>
    <n v="402"/>
    <n v="663"/>
    <n v="819"/>
    <n v="971"/>
    <m/>
    <n v="0"/>
    <n v="0"/>
    <n v="600"/>
    <n v="200"/>
    <n v="0"/>
    <n v="0"/>
    <n v="715"/>
    <n v="256"/>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s v="Durante el segundo trimestre se logró adjudicar el proceso de contratación del operador logístico a la Fundación G3, cuyo objeto es “Prestar los servicios de apoyo para el adelantamiento de los eventos que requiera la Secretaría Jurídica Distrital”, el número del contrato es el 098-2019, y la fecha de inicio fue el 10 de junio de 2019._x000a_ En desarrollo del contrato, se han realizado dos reuniones con el operador logísticos y los supervisores, en las cuales se han precisado los eventos que se van a desarrollar, así como los criterios que se requieren para la prestación del servicio._x000a_"/>
    <s v="&quot;Durante el periodo se realizaron una jornada de orientación y el 4to Seminario Internacional a las ESAL, estos eventos son dirigidos a los representantes o miembros de las ESAL y la ciudadanía en general. A continuación, se presenta la información general de los eventos: _x000a__x000a_Nombre del evento: Jornada de Orientación en Aspectos Relevantes de la Contratación Estatal - Decreto 092 de 2017_x000a_Expositor: Camilo Guzmán_x000a_Lugar: Auditorio Huitaca -  Alcaldía Mayor de Bogotá_x000a_Fecha: 30 de julio de 2019_x000a_Ciudadanos Orientados: 205_x000a__x000a_Nombre del evento: 4to Seminario Internacional de Inspección, Vigilancia y Control a Entidades sin Ánimo de Lucro: Una Visión Objetiva de las Organizaciones de la Sociedad Civil_x000a_Expositores: tres invitados internacionales (España, Argentina y Estados Unidos), 29 expositores y panelistas nacionales._x000a_Fecha: 25 y 26 de septiembre de 2019_x000a_Lugar: Auditorio Huitaca – Alcaldia Mayor de Bogotá D.C._x000a_Ciudadanos Orientados: 510&quot;_x000a_&quot;Con las jornadas realizadas se logró articular con diferentes actores (academia, entidades privadas, públicas, asesores expertos) que se vinculan con las ESAL, aunado a ello, la ciudadanía logró tener la perspectiva de diferentes países (España, Argentina y Estados Unidos) respecto de los fines de las ESAL._x000a__x000a_Así mismo, los asistentes fueron actualizados en la normatividad vigente que les es aplicable a las ESAL.&quot;_x000a_Con las dos jornadas de orientación se llegó a 715 personas, miembros de las ESAL o ciudadanía en general._x000a_"/>
    <s v="&quot;Durante el trimestre se llevó a cabo la última jornada de orientación dirigida a los miembros y/o representantes de las ESAL y ciudadanía en general, a continuacióm se relacionan los principales datos de la Jornada de Orientación: _x000a__x000a_Nombre: “TRATAMIENTO TRIBUTARIO DE LAS ESAL”_x000a_Conferencista: Daniel Felipe Ortegón._x000a_Población Beneficiada: 256 representantes o miembros de las ESAL, y/o ciudadanía en general._x000a_Lugar: Auditorio Huitaca – Alcaldía Mayor de Bogotá D.C._x000a_Fecha: 13 de noviembre de 2019_x000a_Hora de Inicio: 7:30 a.m. Hora de Terminación: 1:00 p.m._x000a__x000a_De tal forma, se puede establecer que la meta de orientar a 800 ciudadano programada para el 2019, se cumplió a cabalidad pues se llegó a 971 ciudadanos. Desde el 2016 a la fecha se han orientado un total de 2,855 ciudadanos, es decir, que para alcanzar la meta de los 3,000 ciudadanos, así las cosas, para cumplir con el total de la meta, se proyecta que para el año 2020, la meta será de 145 miembros y/o representantes de las ESAL y ciudadanía en general._x000a__x000a_En el punto de atención ubicado en el SUPERCADE CAD se registraron un total de 828 ciudadanos (dato a 10 de diciembre de 2019), que se acercaron para solicitar información jurídica, contable y financiera de las ESAL._x000a__x000a_En coordinación con la UAESP, en 8 jornadas de orientación, realizadas entre el 15 y 18 de octubre de 2019, se orientaron en Derechos y Obligaciones de las ESAL, alrededor de 80 representantes o miembros de asociaciones de Recicladores y funcionarios de la UAESP._x000a__x000a_Se realizó el 10 de diciembre de 2019, en el marco del PIOEG la actividad de Implementar un Plan Piloto en una Casa de Igualdad y Oportunidades, a través de una jornada de orientación sobre entidades sin ánimo de lucro dirigida  a las mujeres y organizaciones que participan en la Casa de Igualdad y Oportunidades en la localidad de la Candelaria.&quot;_x000a_&quot;Se logró orientar a 254 ciudadanos, específicamente en el Tratamiento Tributario que hoy en día rige a las ESAL._x000a__x000a_En coordinación con la UAESP se pudo convocar y orientar a los representantes o miembros de las asociones, organizaciones y/o colectividades de recicladores._x000a__x000a_Se realizó el 10 de diciembre de 2019, en el marco del PIOEG la actividad de Implementar un Plan Piloto en una Casa de Igualdad y Oportunidades, a través de una jornada de orientación sobre entidades sin ánimo de lucro dirigida  a las mujeres y organizaciones que participan en la Casa de Igualdad y Oportunidades en la localidad de la Candelaria.&quot;_x000a_Los beneficiarios se identificaron como: &quot;254 miembros y/o representantes de las ESAL orientados en el Tratamiento Tributario de las ESAL._x000a_828 ciudadanos orientados personalmente en el Punto de Atención a la Ciudadanía del Supercade CAD Calle 26._x000a_Alrededor de 80 representantes o miembros de asociaciones de Recicladores y funcionarios de la UAESP._x000a__x000a_Primero jornada de orientación sobre entidades sin ánimo de lucro dirigida  a las mujeres y organizaciones que participan en la Casa de Igualdad y Oportunidades en la localidad de la Candelaria.&quot;_x000a_"/>
    <m/>
    <s v=" 3-2019-4997"/>
    <m/>
    <s v="3-2019-2710"/>
    <s v="CREACIÓN"/>
    <s v="VERSIÓN  1"/>
    <s v="ND"/>
    <s v="ND"/>
    <m/>
    <s v="ACCIÓN"/>
    <x v="0"/>
  </r>
  <r>
    <x v="5"/>
    <s v="IVC-IV02"/>
    <s v="ESTRATÉGICO"/>
    <s v="ACCIÓN"/>
    <s v="427 PORCENTAJE DE PERCEPCIÓN DE LOS SERVICIOS PRESTADOS A ENTIDADES SIN ÁNIMO DE LUCRO - ESAL"/>
    <m/>
    <s v="POSICIONAMIENTO COMO ENTE RECTOR"/>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4"/>
    <m/>
    <n v="0"/>
    <n v="0.87"/>
    <n v="0"/>
    <n v="0.87"/>
    <n v="0"/>
    <n v="0.91"/>
    <n v="0"/>
    <n v="0.94"/>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s v="Durante el trimestre, se han desarrollado diferentes acciones en el marco de la función de inspección, vigilancia y control a las entidades sin ánimo de lucro, como quiera que se han adelantado requerimientos de tipo jurídico y/o financiera a las entidades nuevas, a las entidades inactivas, en proceso de liquidación y a aquellas que han aportado su información jurídica y financiera, así mismo, en los casos en que se presenta incumplimiento, se ha procedido a adelantar el proceso administrativo sancionatorio._x000a_De otro parte, se ha generado una mesa de trabajo distrital para temas financieros, espacio en el cual se convocan a los servidores públicos que analizan la información financiera de las entidades sin ánimo de lucro en las diferentes Secretarías. En tal sentido, estas acciones se han adelantado con el apoyo de los contratos a los cuales la Dirección ejerce la supervisión, que a la fecha se alcanza un 45% de ejecución._x000a_En el mes de junio se aplicó la encuesta de percepción de los servicios brindados a la ciudadanía y/o miembros de las ESAL que asistieron al punto de atención en el Supercade CAD Calle 26, se diligenciaron un total de 156 encuestas, el cuestionario tuvo un total de 16 campos para resolver, de los cuales, 7 campos correspondieron a preguntas específicas para calificar el producto o servicio solicitado, por la ciudadanía, el resultado de la percepción favorable ascendió a un 91%, superando la meta del 87% de percepción favorable._x000a_"/>
    <s v="Durante el trimestre se ejecutaron a satisfacción los contratos vinculados al cumplimiento de la Meta, lo cual ha permitido entregar información oportuna a la ciudadanía._x000a_Las consultas y trámites realizados por la ciudadanía se ejecutan en los términos señalados por la Ley, entregando información oportuna a los solicitantes._x000a_Ciudadanía en general y representantes o miembros de las ESAL._x000a_"/>
    <s v="&quot;Durante el periodo se realizaron acciones administrativas tendientes a dar respuesta de manera oportuna a la ciudadanía que requería los servicios de la Dirección, brindando de manera oportuna y calidad, con información fidedigna de los trámites y servicios de la Dirección._x000a__x000a_En el mes de noviembre se inició la implementación de la encuesta de percepción de los servicios brindados por la Dirección en el Punto de Atención a la Ciudadanía, obteniendo un porcentaje del 94% de percepción favorable de los servicios brindados.&quot;_x000a_94% de la ciudadanía que requiere los servicios de la Dirección, percibe que favorablemente los servicios brindados. De esta forma, la Dirección se posiciona con su población objetivo. _x000a_Beneficiarios: Miembros, representantes de las ESAL y ciudadanía en general._x000a_"/>
    <m/>
    <s v=" 3-2019-4997"/>
    <m/>
    <s v="3-2019-2710"/>
    <s v="CREACIÓN"/>
    <s v="VERSIÓN  1"/>
    <s v="ND"/>
    <s v="ND"/>
    <m/>
    <s v="ACCIÓN"/>
    <x v="0"/>
  </r>
  <r>
    <x v="5"/>
    <s v="IVC-IV03"/>
    <s v="TÁCTICO"/>
    <s v="GESTIÓN"/>
    <s v="AVANCE DEL DOCUMENTO TÉCNICO PARA LA FORMULACIÓN DE POLÍTICA DE IVC EN EL DISTRITO CAPITAL"/>
    <m/>
    <s v="POSICIONAMIENTO COMO ENTE RECTOR"/>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6"/>
    <n v="1"/>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s v="finalizado por cumplimiento"/>
    <s v="CUMPLIDO"/>
    <s v="CUMPLIDO"/>
    <m/>
    <m/>
    <m/>
    <s v="3-2019-2710"/>
    <m/>
    <m/>
    <m/>
    <m/>
    <m/>
    <s v="GESTIÓN"/>
    <x v="0"/>
  </r>
  <r>
    <x v="5"/>
    <m/>
    <s v="TÁCTICO"/>
    <s v="GESTIÓN"/>
    <s v="AVANCE EN EL FORTALECMIENTO DE UN CANAL  DE COMUNICACIÓN QUE OPTIMICE LA ATENCIÓN A LA CIUDADANÍA"/>
    <m/>
    <s v="OPTIMIZACIÓN DE PROCESOS"/>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O"/>
    <s v="CUMPLIDO"/>
    <s v="CUMPLIDO"/>
    <s v="ND"/>
    <n v="1"/>
    <s v="CUMPLIDO"/>
    <s v="CUMPLIDO"/>
    <s v="CUMPLIDO"/>
    <s v="CUMPLIDO"/>
    <s v="CUMPLIDO"/>
    <s v="CUMPLIDO"/>
    <s v="CUMPLIDO"/>
    <s v="CUMPLIDO"/>
    <s v="CUMPLIDO"/>
    <s v="CUMPLIDO"/>
    <s v="CUMPLIDO"/>
    <s v="CUMPLIDO"/>
    <s v="CUMPLIDO"/>
    <s v="CUMPLIDO"/>
    <s v="CUMPLIDO"/>
    <s v="CUMPLIDO"/>
    <s v="CUMPLIDO"/>
    <s v="CUMPLIDO"/>
    <s v="CUMPLIDO"/>
    <s v="CUMPLIDO"/>
    <m/>
    <m/>
    <m/>
    <n v="2"/>
    <s v="GESTIÓN"/>
    <x v="1"/>
  </r>
  <r>
    <x v="5"/>
    <m/>
    <s v="OPERATIVO"/>
    <s v="GESTIÓN"/>
    <s v="ESTRATEGIA PARA LA OPTIMIZACIÓN DEL SIPEJ"/>
    <m/>
    <s v="MODERNIZACIÓN DE SISTEMAS DE INFORMACIÓN. "/>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O"/>
    <s v="CUMPLIDO"/>
    <s v="CUMPLIDO"/>
    <s v="CUMPLIDO"/>
    <s v="CUMPLIDO"/>
    <s v="CUMPLIDO"/>
    <s v="CUMPLIDO"/>
    <s v="CUMPLIDO"/>
    <s v="CUMPLIDO"/>
    <s v="CUMPLIDO"/>
    <s v="CUMPLIDO"/>
    <s v="CUMPLIDO"/>
    <s v="CUMPLIDO"/>
    <s v="CUMPLIDO"/>
    <s v="CUMPLIDO"/>
    <s v="CUMPLIDO"/>
    <s v="CUMPLIDO"/>
    <s v="CUMPLIDO"/>
    <s v="CUMPLIDO"/>
    <s v="CUMPLIDO"/>
    <s v="CUMPLIDO"/>
    <s v="CUMPLIDO"/>
    <s v="CUMPLIDO"/>
    <s v="CUMPLIDO"/>
    <s v="CUMPLIDO"/>
    <m/>
    <m/>
    <m/>
    <n v="2"/>
    <s v="GESTIÓN"/>
    <x v="1"/>
  </r>
  <r>
    <x v="5"/>
    <s v="IVC-IV06"/>
    <s v="TÁCTICO"/>
    <s v="GESTIÓN"/>
    <s v="PORCENTAJE DE PROCESOS ADMINISTRATIVOS SANCIONATORIOS TERMINADOS"/>
    <m/>
    <s v="OPTIMIZACIÓN DE PROCESOS"/>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s v="ND"/>
    <n v="0.9"/>
    <n v="0.84"/>
    <n v="0"/>
    <m/>
    <s v="CUMPLIDO"/>
    <s v="CUMPLIDO"/>
    <s v="CUMPLIDO"/>
    <s v="CUMPLIDO"/>
    <s v="CUMPLIDO"/>
    <s v="CUMPLIDO"/>
    <s v="CUMPLIDO"/>
    <s v="CUMPLIDO"/>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s v="Durante el segundo trimestre se profirieron un total de 72 Resoluciones (20%) finales que culminaron el proceso administrativo sancionatorio, dando cumplimiento a la meta "/>
    <s v="En el período se profirieron 77 decisiones definitivas de las entidades sin ánimo de lucro que se encontraban incursas en procesos administrativos sancionatorios, 26 en el mes de julio, 26 en el mes agosto y 25 en el mes de septiembre._x000a_Con la resolución de los procesos administrativos sancionatorios, se logra tomar acciones jurídicas concretas (sanciones) sobre las entidades sin ánimo de lucro que incumplen su objeto social o se desvían del mismo. Aunado a ello, se cumple la función social, de garantizar el bien común en la ciudadanía._x000a_Ciudadanía en general y representantes o miembros de las ESAL._x000a_No obstante lo anterior, Durante el período, particularmente en el mes de septiembre se había planeado un total de 26 decisiones definitivas, alcanzo 25 actos administrativos definitivos. Este retraso se debe particularmente, a las etapas procesales propias de cada caso en particular._x000a_La supervisora del contrato adelantó las gestiones pertinentes para legalizar la solicitud de suspensión del Contrato 076-2019, información que quedó registrada en el SIPEJ._x000a_"/>
    <s v="Durante el período se profieron 77 decisiones definitivas de los procesos administrativos sancionatorios que se encontraban en curso, así 27 durante el mes de Octubre, 25 en el mes de Noviembre y 25 en el mes de Diciembre._x000a_La ciudadanía en general y los miembros y representantes de las ESAL cuentan con información oportuna y precisa del estado y cumplimiento de las obligaciones de las ESAL con el ente de supervisión y la ciudadanía en general._x000a_Beneficiarios: Ciudadanía en general, miembros y representantes de las ESAL._x000a_"/>
    <m/>
    <s v=" 3-2019-4997"/>
    <m/>
    <s v="3-2019-2710"/>
    <s v="CUMPLIDO"/>
    <m/>
    <m/>
    <m/>
    <n v="2"/>
    <s v="GESTIÓN"/>
    <x v="0"/>
  </r>
  <r>
    <x v="6"/>
    <m/>
    <s v="ESTRATÉGICO"/>
    <s v="ACCIÓN"/>
    <s v="423 NÚMERO DE ESTUDIOS JURÍDICOS, REALIZADOS EN TEMAS DE INTERÉS PARA EL DISTRITO CAPITAL"/>
    <m/>
    <s v="POSICIONAMIENTO COMO ENTE RECTOR"/>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6"/>
    <n v="1"/>
    <n v="2"/>
    <n v="5"/>
    <n v="6"/>
    <n v="0"/>
    <m/>
    <s v="CUMPLIDO"/>
    <s v="CUMPLIDO"/>
    <s v="CUMPLIDO"/>
    <s v="CUMPLIDO"/>
    <s v="CUMPLIDO"/>
    <s v="CUMPLIDO"/>
    <s v="CUMPLIDO"/>
    <s v="CUMPLIDO"/>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s v="Durante el segundo trimestre de 2019, se publicó el estudio jurídico No. 1 &quot;El acoso sexual y conductas de violencia en espacios comunitarios&quot; en el sistema de información Biblioteca Virtual. De igual manera, se definió y determinó el nombre del segundo estudio jurídico, cuyo título es: &quot;Acciones populares_x000a_en fallas urbanísticas&quot;, el cual se encuentra en revisión normativa._x000a_La ejecución acumulada en el Plan de Desarrollo corresponde a 14 estudios juridicos de los 20 programados para el cuatrienio, que equivalen a un 70% del total programado."/>
    <s v="&quot;Los estudios programados  para el tercer trimestre son:_x000a_Estudio No.2.&quot;&quot;Fallas Urbanísticas del Distrito Capital y Acciones Populares&quot;&quot;. Se finalizó y público en el _x000a_Sistema de informacón Biblioteca Virtual de Bogotá._x000a_Estudio No.3.&quot;&quot;El Régimen Jurídico de la Contratación Pública Electrónica y los Acuerdos Marco de Precios&quot;&quot; Se finalizó y público en el Sistema de Información Biblioteca Virtual de Bogotá a través del siguiente link http://biblioteca.bogotajuridica.gov.co/BJV/awdoc.jsp?idn=null&amp;i=2243._x000a_el cual por recomendacion de la Subsecretaría Jurídica, cambia el nombre por el de “El Régimen Jurídico de la Contratación Pública Electrónica y los Acuerdos Marco de Precios”, como se evidencia en la pagina anunciada.  _x000a__x000a__x000a__x000a_Por otra parte, teniendo en cuenta el Plan de trabajo de la Dirección de Poliítica e Informática Jurídica se _x000a_presentan los siguientes avances:_x000a_Estudio No.4. &quot;&quot; Legalidad, Privacidad, y Ética de la Administración Pública Digital&quot;&quot;, se entregó documento que_x000a_contiene la estructura general y consideraciones para el mismo._x000a_Estudio No.5. &quot;&quot;Estudio sobre la función de inspección, vigilancia y control de las entidades sin ánimo de lucro_x000a_y su tratamiento tributario de conformidad con los cambios normativos introducidos por la Ley 1819 de 2016&quot;&quot;,_x000a_se han logrado resultados como Plan de acción para generar sinergiaas entre la admnistración tributaria y la_x000a_entidad del distrito que hacen IVC con el fin de generar acciones armónicas de control._x000a_Estudio No.6. &quot;&quot;Terminación unilateral de contratos distritales en sedes administrativa por causal de nulidad_x000a_absoluta&quot;&quot;, se logro la elaboración de fichas Siproj de las sentencias analizadas en la ejecución del mismo._x000a_&quot;_x000a_&quot;Para el tercer trimestres los impactos de los estudios jurídicos fueron:_x000a_Estudio No.2.El estudio tiene un alto impacto para la ciudanía de la Ciudad de Bogotá,  para las alcaldías locales, Secretarías de Despacho y entidades descentralizadas con incidencia al tema objeto del estudio y para el cuerpo de abogados del distrito._x000a_Estudio No.3.Pretende orientar el diseño de la estrategia jurídica en las entidades del Distrito en temas relacionados con la contratación por medios digitales._x000a_Estudio No.4. Fortalecer la administración pública digital como instrumento para promover la transparencia, eficiencia, responsabilidad, legalidad y ética de la función administrativa._x000a_Los datos son el insumo del Gobierno Digital y resulta fundamental analizar el impacto jurídico de la implementación de herramientas analíticas avanzadas y/u otras herramientas, soluciones o productos tecnológicos para optimizar el ejercicio de la función administrativa._x000a_Estudio No.5.El estudio analizará la función de inspección, vigilancia y control de las entidades sin ánimo de lucro, particularmente de las domiciliadas en la ciudad de Bogotá D.C., para lo cual, se realizará una revisión normativa nacional y distrital._x000a_Adicionalmente, el estudio abordará  un análisis del impacto que han sufrido las entidades sin ánimo de lucro, respecto de los cambios normativos introducidos por la Ley 1819 de 2016, específicamente, lo concerniente a la calificación para permanecer en el régimen tributario especial._x000a_Estudio No.6.Ciudadanía en general, Las Alcaldías Locales, Secretarías Ambientales, de Planeación y Obras Públicas y para el cuerpo de abogados del Distrito Capital.&quot;_x000a_&quot;Ciudadanía en general, Alcaldías Locales, Secretarías Ambietales, de Planeación,_x000a_Instituto de Obras Públicas, Cuerpo de Abogados del Distrito Capital, Entidades y Organismos del Distrito Capital.&quot;"/>
    <s v="&quot;Tres (3) estudios jurídicos los cuales se publibicaron en el Sistema de información Biblioteca_x000a_Virtual:_x000a__x000a_Estudio No.4 &quot;&quot;Legalidad, Privacidad y Ética Digital de la Administración Pública Digital&quot;&quot;. http://biblioteca.bogotajuridica.gov.co/BJV/awdoc.jsp?idn=&amp;i=2247. _x000a_Estudio No.5 &quot;&quot;Estudio sobre la función de inspección, vigilancia y control de las entidades sin ánimo de lucro y su tratamiento tributario de conformidad con los cambios normativos introducidos por la Ley 1819 de 2016&quot;&quot;. _x000a_http://biblioteca.bogotajuridica.gov.co/BJV/awdoc.jsp?idn=&amp;i=2256.  _x000a_Estudio No.6 &quot;&quot;Terminación Unilateral de Contratos Distritales en Sede Administrativa por Causal de Nulidad Absoluta&quot;&quot;._x000a_http://biblioteca.bogotajuridica.gov.co/BJV/awdoc.jsp?idn=&amp;i=2254_x000a_&quot;_x000a_&quot;Estudio No.4 &quot;&quot;Legalidad, privacidad y ética da la administración pública digital&quot;&quot;.Se busca fortalecer la administración pública digital como instrumento para promover la transparencia, eficiencia, responsabilidad, legalidad y ética de la función administrativa. _x000a__x000a_Estudio No.5 &quot;&quot;Estudio sobre la función de inspección, vigilancia y control de las entidades sin ánimo de lucro y su tratamiento tributario de conformidad con los cambios normativos introducidos por la Ley 1819 de 2016&quot;&quot;. Se busca analizar la función de inspección y control de las entidades sin ánimo de lcro, particularmente de las domiciliadas en la ciudad de Bogotá D.C., para lo cual, se ha realizado una revisión normativa nacional y distrital, también abordará un análisis del impacto que han sufrido las entidades sin ánimo de lucro, respecto de los cambios normativos introducidos por la Ley 1819 de 2016, especificamente, lo concerniente a la calificación para permanecer en el régimen tributario especial._x000a__x000a_Estudio No.6&quot;&quot;Terminación de contratos distritales en sede administrativa por causal de nulidad absoluta&quot;&quot;. El objetivo es tener un instructivo o lineamiento de procedimiento distrital ágil y en sede administrativa que permita estipular los motivos de declaratoria de nulidad y procedencia de la terminación unilateral.&quot;_x000a_Beneficiarios: Cuerpo de abogados del Distrito Capital y ciudadania en general."/>
    <s v="3-2019-2671 / _x000a_3-2019-2868"/>
    <s v="3-2019-4926"/>
    <m/>
    <m/>
    <s v="CREACIÓN"/>
    <s v="VERSIÓN  1 Rad 3-2019-1106"/>
    <s v="ND"/>
    <s v="ND"/>
    <m/>
    <s v="ACCIÓN"/>
    <x v="0"/>
  </r>
  <r>
    <x v="6"/>
    <m/>
    <s v="ESTRATÉGICO"/>
    <s v="ACCIÓN"/>
    <s v="425 NÚMERO DE EVENTOS DE ORIENTACIÓN JURÍDICA DESARROLLADOS"/>
    <m/>
    <s v="POSICIONAMIENTO COMO ENTE RECTOR"/>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3"/>
    <n v="4"/>
    <n v="14"/>
    <n v="12"/>
    <n v="0"/>
    <m/>
    <s v="CUMPLIDO"/>
    <s v="CUMPLIDO"/>
    <s v="CUMPLIDO"/>
    <s v="CUMPLIDO"/>
    <s v="CUMPLIDO"/>
    <s v="CUMPLIDO"/>
    <s v="CUMPLIDO"/>
    <s v="CUMPLIDO"/>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s v="Durante el 2o. trimestre de 2019, se han llevado a cabo 2 eventos de orientación jurídica al cuerpo de abogados del D.C. así:_x000a_1. Actualización en Derecho Disciplinario realizado el 11 de junio, contó con la participación de 220 asistentes, y permitió que los Abogados del D.C. se actualizaran respecto de las vigencias normativas de la Ley 1952 de 2019, su aplicación e impacto en los procesos disciplinarios vigentes y los que se_x000a_inicien posterior a la entrada en vigencia de la Ley precitada._x000a_2. Garantías en la Contratación Estatal realizado el 25 de junio, contó con la participación de 173 asistentes, la jornada ilustró sobre las facultades de las entidades respecto de la materialización y efectividad de las garantías contractuales exigidas durante los procesos y las clases de garantías en cada una_x000a_de las etapas contractuales. Así mismo se establecieron las causales de incumplimiento que faculta para la exigencia de las garantías._x000a_De los 46 eventos de orientación jurídica programados para el cuatrienio, se han llevado a cabo 32 eventos, que equivalen al 69,57% del total programado, lo cual beneficia directamente al cuerpo de abogados del Distrito Capital, fortaleciendo la gestión jurídica de las Entidades"/>
    <s v="&quot;Se realizaron 7 jornadas de orientación jurídica lograndose el fortalecimiento de competencias de los abogados del Distrito en los siguientes temas:_x000a__x000a_a. Acción de Tutela: Estrategias de defensa, oportunidad de la acción e incidente de desacato._x000a_b. Acciones Populares: Estrategias de defensa, uso, abuso y agotamiento de la jurisdicción._x000a_c. Taller en defensa jurídica._x000a_d. Taller en técnicas de juicio oral._x000a_e. Taller de redacción jurídica - Consejos prácticos._x000a_f. Derecho probatorio: Tipos de prueba según medio de control / Medidas Cautelares en los procesos contenciosos administrativos._x000a_g. XVI Seminario Internacional de Gestión Jurídica Pública, en el cual se compartieron experiencias exitosas en materia de gestión jurídica y se actualizaron los conocimientos de más de 500 abogados, en temas jurídicos._x000a_Se fortalecieron las habilidades y actualizaron conocimientos de los/as abogados/as del Distrito Capital en diferentes temas jurídicos de impacto para el Distrito Capital, permitiendose el mejoramiento de su gestión y complementando sus competencias en defensa de los intereses del Distrito y la prevención del daño antijurídico.  Por otra parte, el indicador se encuentra afectado por fuerza mayor, (orden público), por protestas por parte de estudiantes y transportadores en la ciudad de Bogotá el día 24 de septiembre de 2019, fecha en la que estaba programada la jornada de orientación. En tal sentido, se reprogramó la jornada &quot;contratación de prestación de servicios profesionales con objetos iguales - fraccionamiento de contrato&quot;, contando con la disponibilidad de la conferencista para el día 01 de octubre de la vigencia actual._x000a_Beneficiarios: Cuerpo de abogados del Distrito Capital _x000a__x000a_"/>
    <m/>
    <s v="3-2019-2671 / _x000a_3-2019-2868"/>
    <s v="3-2019-4926"/>
    <m/>
    <m/>
    <s v="CREACIÓN"/>
    <s v="VERSIÓN  1 Rad 3-2019-1106"/>
    <s v="ND"/>
    <s v="ND"/>
    <m/>
    <s v="ACCIÓN"/>
    <x v="0"/>
  </r>
  <r>
    <x v="6"/>
    <m/>
    <m/>
    <s v="GESTIÓN"/>
    <s v="DOCUMENTO PARA LA CONSTRUCCIÓN DE LA HERRAMIENTA TECNOLÓGICA"/>
    <m/>
    <s v="MODERNIZACIÓN DE SISTEMAS DE INFORMACIÓN. "/>
    <s v="GESTIÓN JURÍDICA DISTRITAL"/>
    <s v="DIRECCIÓN DISTRITAL DE POLÍTICA E INFORMÁTICA JURÍDICA"/>
    <s v="PLAN DE GESTIÓN"/>
    <m/>
    <m/>
    <m/>
    <m/>
    <m/>
    <m/>
    <m/>
    <m/>
    <m/>
    <m/>
    <m/>
    <m/>
    <m/>
    <s v="Suma"/>
    <s v="Trimestral"/>
    <s v="Eficacia"/>
    <m/>
    <m/>
    <m/>
    <s v="ND"/>
    <n v="1"/>
    <n v="0"/>
    <n v="0"/>
    <n v="0"/>
    <s v="ND"/>
    <n v="1"/>
    <s v="CUMPLIDO"/>
    <s v="CUMPLIDO"/>
    <s v="CUMPLIDO"/>
    <s v="CUMPLIDO"/>
    <s v="CUMPLIDO"/>
    <s v="CUMPLIDO"/>
    <s v="CUMPLIDO"/>
    <s v="CUMPLIDO"/>
    <s v="CUMPLIDO"/>
    <s v="CUMPLIDO"/>
    <s v="CUMPLIDO"/>
    <s v="CUMPLIDO"/>
    <s v="CUMPLIDO"/>
    <s v="CUMPLIDO"/>
    <s v="CUMPLIDO"/>
    <m/>
    <m/>
    <m/>
    <m/>
    <m/>
    <m/>
    <m/>
    <m/>
    <n v="2"/>
    <s v="GESTIÓN"/>
    <x v="1"/>
  </r>
  <r>
    <x v="6"/>
    <s v="DDP-GJ05"/>
    <s v="OPERATIVO"/>
    <s v="GESTIÓN"/>
    <s v="PORCENTAJE DE INCORPORACIÓN DE LA NORMATIVIDAD A REGIMEN LEGAL"/>
    <m/>
    <s v="RESPALDO JURÍDICO QUE GENERA CONFIANZA. "/>
    <s v="GESTIÓN JURÍDICA DISTRITAL"/>
    <s v="DIRECCIÓN DISTRITAL DE POLÍTICA E INFORMÁTICA JURÍDICA"/>
    <s v="PLAN DE GESTIÓN"/>
    <m/>
    <m/>
    <m/>
    <s v="Porcentaje de normatividad de regimen legal incorporada"/>
    <s v="normas incorporadas"/>
    <s v="Cantidad de normas incorporadas"/>
    <s v="Total de normas a incorporar en el periodo"/>
    <s v="Número de normas imcuidas en regimen legal"/>
    <s v="Total de normas a incluir en regimen legal, en el periodo de análisi"/>
    <s v="Regimen legal"/>
    <s v="Regimen legal"/>
    <s v="N.A."/>
    <s v="N.A."/>
    <s v="Constante"/>
    <s v="Trimestral"/>
    <s v="Eficacia"/>
    <s v="Profesional Universitario Grado 1"/>
    <s v="Profesional Universitario Grado 1"/>
    <s v="Director(a) Distirtal de Política e Informática Jurídica "/>
    <s v="ND"/>
    <n v="1"/>
    <n v="1"/>
    <n v="1"/>
    <n v="1"/>
    <s v="ND"/>
    <n v="1"/>
    <n v="1"/>
    <n v="1"/>
    <m/>
    <n v="1"/>
    <n v="1"/>
    <n v="1"/>
    <n v="1"/>
    <n v="1"/>
    <n v="1"/>
    <n v="1"/>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s v="Para el segundo trimestre de la actual vigencia, se incorporaron un total de 595 disposiciones en el sistema de información jurídica Régimen Legal entre las cuales se encuentran 382 normas de nivel distrital, 56 del orden nacional y 157 providencias de interés. Así mismo, se incluyó información de relevancia jurídica y datos importantes para el Distrito como: 13 Boletines Jurídicos de circulación semanal, generando un incremento de 782 personas en su inscripción , en el que se alcanzó un total de 3.957 personas suscritas._x000a_Cabe señalar, que revisado el sistema de Régimen Legal de Bogotá se observa que para el segundo trimestre de la vigencia 2019, se presentaron un total de 4.610.566 visitas y un promedio de 152.084 consultas diarias"/>
    <s v="&quot;En el tercer trimestre de la actual vigencia se incorporaron 708 disposiciones en el sistema de información jurídica Régimen Legal de Bogotá, entre las cuales se encuentran 426 normas de nivel distrital, 128 del orden nacional y 154 providencias de interés. También se creo el documento de relatoria 006 de 2019, referente a los conceptos de interés general expedidos por la Secretaría Jurídica Distrital desde el año 2017._x000a__x000a_Adicionalmente se incluyó información de relevancia jurídica para el Distrito Capital en 13 boletines jurídicos de circulación semanal y se generó un incremento de 344 personas, alcanzandose un total de 4301 personas suscritas. &quot;_x000a_&quot;Se actualizó diariamente el sistema de información jurídica Régimen Legal de Bogotá, con el fin de constituirla en una herramienta de consulta normativa que contribuya a la gestión de los servidores públicos del distrito, en la defensa de los intereses del Distrito y prevención del daño antijurídico._x000a__x000a_Además, Régimen Legal de Bogotá se ha constituido en un sistema de busqueda de estudiantes y la ciudadania en general.&quot;_x000a_Beneficiarios: Cuerpo de abogados del Distrito Capital y ciudadania._x000a_"/>
    <m/>
    <s v="3-2019-2671_x000a_3-2019-2868"/>
    <s v="3-2019-4926"/>
    <m/>
    <m/>
    <s v="FALTA FICHA "/>
    <s v="VERSIÓN  1 Rad 3-2019-1106"/>
    <m/>
    <m/>
    <m/>
    <s v="GESTIÓN"/>
    <x v="0"/>
  </r>
  <r>
    <x v="6"/>
    <s v="DDP-GJ06"/>
    <s v="OPERATIVO"/>
    <s v="GESTIÓN"/>
    <s v="LINEAMIENTOS NORMATIVOS EXPEDIDOS Y PUBLICADOS EN REGIMEN LEGAL"/>
    <m/>
    <s v="POSICIONAMIENTO COMO ENTE RECTOR"/>
    <s v="GESTIÓN JURÍDICA DISTRITAL"/>
    <s v="DIRECCIÓN DISTRITAL DE POLÍTICA E INFORMÁTICA JURÍDICA"/>
    <s v="PLAN DE GESTIÓN"/>
    <s v="PROCESOS"/>
    <m/>
    <m/>
    <s v="Sumatoria de lineamientos"/>
    <s v="lineamientos"/>
    <s v="Sumatoria de lineamientos"/>
    <s v="N.A."/>
    <s v="El acumulado del número de lineamIentos que sean de impacto para el Distrito Capital"/>
    <s v="N.A."/>
    <s v="Sistema de Información Régimen Legal,  Documentos JurídiCOS"/>
    <s v="N.A."/>
    <n v="32"/>
    <s v="N.A."/>
    <s v="Suma"/>
    <s v="Trimestral"/>
    <s v="Eficacia"/>
    <s v="Profesional Universitario Grado 1"/>
    <s v="Profesional Universitario Grado 1"/>
    <s v="Director(a) Distirtal de Política e Informática Jurídica "/>
    <s v="ND"/>
    <n v="8"/>
    <n v="16"/>
    <n v="4"/>
    <n v="4"/>
    <s v="ND"/>
    <n v="9"/>
    <n v="17"/>
    <n v="8"/>
    <m/>
    <n v="0"/>
    <n v="2"/>
    <n v="0"/>
    <n v="2"/>
    <n v="1"/>
    <n v="3"/>
    <n v="4"/>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s v="Para el segundo trimestre de la vigencia 2019 se tenía programado tanto la identificación de 2 temas requeridos para elaborar los lineamientos como la entrega de dos lineamientos que fueran de interés para el Distrito Capital. Al respecto fueron realizados los siguientes documentos por parte de la Dirección Distrital de Política e Informática Jurídica: Directiva 003 de 2019 Término de subsanación de las ofertas de contratación, Radicado SIGA 2-2019-8366 del 27 de junio de 2019; y Circular 021 de 2019, tema Aportes al sistema de seguridad social por contratistas, con el radicado 2-2019-8367; y la Resolución 007 de 2019 &quot;Por la cual se reglamenta la intervención de la Secretaría Jurídica Distrital en los conflictos y/o controversias que se presenten entre organismos y/o entidades distritales. Por otro lado, se derogó la Directiva 001 de 2019 con la Directiva 002 de 2019 en la cual se incorporaron las restricciones y disposiciones contenidas en la Directiva 008 de 2019 de la Procuraduría General de la Nación en cuanto la participación política de los y las servidoras públicas del distrito capital durante la vigencia de la Ley de Garantías Electorales. Está se encuentra ubicada en el siguiente link https://www.alcaldiabogota.gov.co/sisjur/normas/Norma1.jsp?i=84807_x000a_De igual manera, se elaboró y publicó una Circular, con el propósito de invitar a la Plenaria Jurídica Distrital a las entidades y organismos distritales responsables de asistir. _x000a__x000a_"/>
    <s v="&quot;Durante el tercer trimestre se elaboraron y publicaron las siguientes Dierctivas:_x000a__x000a_a. Directiva conjunta 004 de 2019. Lineamientos a seguir por las Alcaldías Locales y las Entidades del Sector Central y Descentralizado por Servicios del orden Distrital, en la suscripción y ejecución de convenios y contratos interadministrativos._x000a_b. Directiva 005 de 2019. Tratamiento de datos personales - Autorizaciones, datos sensibles, datos de niños, niñas y adolescentes, cámaras y videos de seguridad, sanciones y recomendaciones._x000a_c. Directiva 006 de 2019. Tratamiento de las garantías en la contratación estatal._x000a_d. Directiva 007 de 2019. Procedimiento aplicable al reparto notarial de los actos que requieran escritura pública._x000a__x000a_Los anteriores documentos administrativos se encuentran publicados en el Sistema de Información Régimen Legal._x000a_Impactos: &quot;a. Directiva conjunta 004 de 2019. Lineamientos a seguir por las Alcaldías Locales y las Entidades del Sector_x000a_Central y Descentralizado por Servicios del orden Distrital, en la suscripción y ejecución de convenios y_x000a_contratos interadministrativos._x000a__x000a_b. Directiva 005 de 2019. Tratamiento de datos personales - Autorizaciones, datos sensibles, datos de niños,_x000a_niñas y adolescentes, cámaras y videos de seguridad, sanciones y recomendaciones._x000a__x000a_c. Directiva 006 de 2019. Tratamiento de las garantías en la contratación estatal._x000a__x000a_d.Directiva 007 de 2019. Procedimiento aplicable al reparto notarial de los actos que requieran escritura pública._x000a__x000a_De lo anterior, desde el segundo trimestre de la vigencia 2019 se han cumplido con las magnitudes y la meta proyectada frente a la elaboración y publicación de lineamientos, razón por la cual la ejecución del indicador evidencia un 100% y los demás lineamientos expedidos son reportados como avances en la gestión de la dependencia.&quot;_x000a_Beneficiarios: Entidades del Distrito Capital._x000a_"/>
    <m/>
    <s v="3-2019-2671_x000a_3-2019-2868"/>
    <s v="3-2019-4926"/>
    <m/>
    <m/>
    <s v="FALTA FICHA "/>
    <s v="VERSIÓN  1 Rad 3-2019-1106"/>
    <m/>
    <m/>
    <m/>
    <s v="GESTIÓN"/>
    <x v="0"/>
  </r>
  <r>
    <x v="6"/>
    <s v="DDP-GJ09"/>
    <s v="ESTRATÉGICO"/>
    <s v="ACCIÓN"/>
    <s v="PORCENTAJE DE IMPLEMENTACIÓN DEL MODELO DE GESTIÓN JURÍDICA "/>
    <m/>
    <s v="POSICIONAMIENTO COMO ENTE RECTOR"/>
    <s v="GESTIÓN JURÍDICA DISTRITAL"/>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n v="0.5"/>
    <n v="0.2"/>
    <n v="0"/>
    <n v="0"/>
    <n v="0.3"/>
    <n v="0.30100000000000005"/>
    <m/>
    <n v="0.1"/>
    <n v="0.2"/>
    <n v="0.1"/>
    <n v="0.1"/>
    <n v="0.1"/>
    <n v="0.2"/>
    <n v="1E-3"/>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s v="Hasta el corte del 30 de junio de 2019 se socializó el Modelo de Gestión Jurídica Pública a 38 entidades públicas del nivel distrital, para un total de 1.176 abogados capacitados durante la vigencia. De igual manera, para el desarrollo de la etapa de evaluación de entendimiento definida en el Decreto 430 de 2018, se practicó una encuesta de entrada a 639 personas y de salida a 734 personas, obteniendo un resultado satisfactorio en el conocimiento de cada uno de los compornentes del modelo. Por otro lado, para la medición de los componentes del modelo de gestión, se realizó y remitió el instrumento a 30 entidades públicas distritales. Actualmente, se encuentra en etapa de revisión de los instrumentos y de la elaboración de los primero planes de acción."/>
    <s v="&quot;Durante el tercer trimestre del año 2019 se obtuvieron avances en las cinco fases de implementación del Modelo de Gestión Jurídica Pública, las cuales se encuentran previstas en el Plan de Trabajo presentado a la Oficina Asesora de Planeación de la Secretaría Jurídica Distrital, a continuación se describen cada uno de ellos:_x000a__x000a_a. Se realizó la socialización del Modelo de Gestión Jurídica Pública en la Secretaría Distrital de Gobierno, Secretaría Distrital de Hacienda y en el sector descentralizado territorialmente, integrado por las 20 Alcaldías Locales de la ciudad, para un total de 308 abogados sensibilizados. La sesión dónde se presentó mayor participación fue la realizada en el Archivo Distrital de Bogotá con 193 personas participantes._x000a_b. Se practicó la encuesta de entrada y salida a los participantes de las jornadas adelantadas por la Dirección Distrital de Política e Informática, evidenciando un mejoramiento en los conocimientos del cuerpo de abogados en cuanto a los componentes y elementos del MGJP._x000a_c. Se realizó la medición de los elementos del componente temático del MGJP a 44 entidades y organismos públicos distritales, de los cuales 30 de ellas ya cuentan con medición definitiva y 14 están en proceso de revisión. Está se practicó a través del instrumento diseñado por la Secretaría Jurídica Distrital._x000a_d. De las 30 entidades y organismos públicos distritales con medición definitiva de los estándares del modelo, 23 suscribieron planes de acción, 4 ya cuentan con 100% de cumplimiento y 3 de ellas está en proceso de aprobación._x000a_e. Se han practicado 4 seguimientos a la implementación de los planes de acción suscritos con las siguientes entidades: FONCEP, Empresa Metro, ERU y Departamento Administrativo del Servicio Civil Distrital._x000a_f. Se diseñaron dos instrumentos de políticas o lineamientos para la implementación del MGJP, los cuales son: a. Parámetros para que las entidades y organismos incorporen dentro de sus actividades la gestión del conocimiento y del cambio, b. Resolución 107 de 2019 que reglamenta la intervención de la Secretaría Jurídica Distrital en los conflictos y controversias  que se presenten entre organismos y/o entiedades distritales.&quot;_x000a_&quot;Los impactos han sido a nivel distrital, en virtud que se han realizado diferentes jornadas sesibilización y socialización del Modelo de Gestión de Jurídica en el cuerpo de abogados así como cada una de sus fases han sido aplicadas integralmente en cada una de las entidades y organismos distritales, mostrando una participación activa de los jefes jurídicos en esté importante proceso para mejorar la gestión jurídica en el distrito._x000a__x000a_Los beneficarios han sido el cuerpo de abogados del Distrito Capital y los ciudadanos que son usuarios de las diferentes entidades y organismos distritales._x000a__x000a__x000a__x000a__x000a__x000a__x000a__x000a__x000a__x000a__x000a__x000a__x000a__x000a__x000a__x000a__x000a_&quot;_x000a_"/>
    <m/>
    <s v="3-2019-2671_x000a_3-2019-2868"/>
    <s v="3-2019-4926"/>
    <m/>
    <m/>
    <m/>
    <s v="VERSIÓN  1 Rad 3-2019-1106"/>
    <m/>
    <m/>
    <m/>
    <s v="ACCIÓN"/>
    <x v="0"/>
  </r>
  <r>
    <x v="7"/>
    <m/>
    <m/>
    <s v="GESTIÓN"/>
    <s v="PORCENTAJE DE AVANCE EN LA ESTRATEGIA ORIENTADA A MEJORAR LAS PRÁCTICAS DE GESTIÓN INSTITUCIONAL"/>
    <m/>
    <s v="OPTIMIZACIÓN DE PROCESOS"/>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7"/>
    <n v="0"/>
    <s v="CUMPLIDO"/>
    <s v="CUMPLIDO"/>
    <s v="CUMPLIDO"/>
    <s v="CUMPLIDO"/>
    <s v="CUMPLIDO"/>
    <s v="CUMPLIDO"/>
    <s v="CUMPLIDO"/>
    <s v="CUMPLIDO"/>
    <s v="CUMPLIDO"/>
    <s v="CUMPLIDO"/>
    <s v="CUMPLIDO"/>
    <s v="CUMPLIDO"/>
    <s v="CUMPLIDO"/>
    <s v="CUMPLIDO"/>
    <s v="CUMPLIDO"/>
    <m/>
    <m/>
    <m/>
    <m/>
    <m/>
    <m/>
    <n v="2"/>
    <s v="GESTIÓN"/>
    <x v="1"/>
  </r>
  <r>
    <x v="7"/>
    <m/>
    <m/>
    <s v="GESTIÓN"/>
    <s v="PORCENTAJE DE AVANCE EN EL DISEÑO DE ESTRATEGIAS DE POSICIONAMIENTO PROPUESTAS POR LA OAP DE LA SJD"/>
    <m/>
    <s v="POSICIONAMIENTO COMO ENTE RECTOR"/>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1"/>
    <n v="0"/>
    <s v="CUMPLIDO"/>
    <s v="CUMPLIDO"/>
    <s v="CUMPLIDO"/>
    <s v="CUMPLIDO"/>
    <s v="CUMPLIDO"/>
    <s v="CUMPLIDO"/>
    <s v="CUMPLIDO"/>
    <s v="CUMPLIDO"/>
    <s v="CUMPLIDO"/>
    <s v="CUMPLIDO"/>
    <s v="CUMPLIDO"/>
    <s v="CUMPLIDO"/>
    <s v="CUMPLIDO"/>
    <s v="CUMPLIDO"/>
    <s v="CUMPLIDO"/>
    <m/>
    <m/>
    <m/>
    <m/>
    <m/>
    <m/>
    <n v="2"/>
    <s v="GESTIÓN"/>
    <x v="1"/>
  </r>
  <r>
    <x v="7"/>
    <s v="OAP-PM08"/>
    <m/>
    <s v="GESTIÓN"/>
    <s v="Número de sesiones realizadas para la fortalecer la gestión del conocimiento."/>
    <m/>
    <s v="OPTIMIZACIÓN DE PROCESOS"/>
    <s v="PLANEACIÓN Y MEJORA CONTINUA"/>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n v="6"/>
    <n v="6"/>
    <s v="ND"/>
    <s v="ND"/>
    <s v="ND"/>
    <n v="6"/>
    <m/>
    <n v="0"/>
    <n v="2"/>
    <n v="3"/>
    <n v="1"/>
    <n v="0"/>
    <n v="2"/>
    <n v="2"/>
    <n v="2"/>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s v=" La meta se ejecutó de acuerdo con la programación trimestral, en la cual se contempló el desarrollo de actividades lúdicas orientadas a sensibilizar al equipo humano de la Oficina Asesora de Planeación y dinamizar y fortalecer la gestión del conocimiento en la dependencia, según las temáticas seleccionadas en el primer trimestre._x000a_Para el período de seguimiento –entre abril y junio–, se llevaron a cabo dos (2) sesiones denominadas “jornadas del saber” en las cuales los servidores de planta de la Oficina Asesora de Planeación realizaron la convocatoria de los participantes, estructuraron y presentaron los contenidos y elaboraron preguntas de tipo test para generar recordación sobre las temáticas abordadas._x000a_ Sesión No. 1. Manejo de conflictos con programación neurolingüística_x000a_·      Temáticas abordadas: dentro de los contenidos presentados, se encuentran las dimensiones y estilos de negociación, recursos necesarios para tener éxito en una negociación, tácticas de negociación, lenguaje verbal y lenguaje corporal, entre otras._x000a_·      Cantidad de participantes: doce (12)._x000a_Sesión No. 2. Parques Nacionales Naturales de Colombia_x000a_·      Temáticas abordadas: dentro de los contenidos presentados, se encuentran las regiones de los Parques Nacionales Naturales de Colombia, Sistema Nacional de Áreas Protegidas – SINAP, datos de biodiversidad, servicios eco sistémicos, conflictos socio-ambientales, especies de fauna en vía de extinción, entre otras._x000a_·      Cantidad de participantes: once (11)._x000a__x000a_ El cumplimiento de las sesiones programadas equivale al 30% de avance en las actividades de la meta en la vigencia 2019._x000a__x000a_"/>
    <s v="Desarrollo de dos (2) jornadas del saber para gestión del conocimiento al interior del equipo de la Oficina Asesora de Planeación, en las cuales se abordaron temas de políticas públicas en el marco del documento CONPES y negociación y manejo de conflictos con Programación Neuro Lingüística._x000a_Imapctos: Mejoramiento en las capacidades del equipo humano de la Oficina Asesora de Planeación, en lo relacionado con la estructuración de políticas públicas como instrumentos de planeación de largo plazo y con habilidades de liderazgo y actitudes de cambio._x000a_Beneficiarios: &quot;Ciudadanía._x000a_Entidades Distritales._x000a_Equipo Humano de la Secretaría Jurídica Distrital._x000a_Entes de control.&quot;_x000a_"/>
    <s v="&quot;A través de los anexos mencionados a continuación, se destacan los principales resultados obtenidos con relación a la meta:_x000a__x000a_Anexo No. 11. Jornada del saber.&quot;_x000a_Beneficiarios: Equipo humano de la Oficina Asesora de Planeación._x000a_"/>
    <m/>
    <m/>
    <m/>
    <m/>
    <m/>
    <m/>
    <m/>
    <m/>
    <m/>
    <s v="GESTIÓN"/>
    <x v="0"/>
  </r>
  <r>
    <x v="7"/>
    <s v="OAP-PM01"/>
    <m/>
    <s v="GESTIÓN"/>
    <s v="Porcentaje de avance en el cumplimiento de la estrategia para mejorar las prácticas de gestión institucional en el Proceso de Planeación y Mejora Continua."/>
    <m/>
    <s v="OPTIMIZACIÓN DE PROCESOS"/>
    <s v="PLANEACIÓN Y MEJORA CONTINUA"/>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n v="1"/>
    <n v="1"/>
    <s v="ND"/>
    <s v="ND"/>
    <s v="ND"/>
    <n v="1"/>
    <m/>
    <n v="0.25"/>
    <n v="0.3"/>
    <n v="0.25"/>
    <n v="0.2"/>
    <n v="0.25"/>
    <n v="0.3"/>
    <n v="0.25"/>
    <n v="0.2"/>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s v="A continuación, se describen las actividades desarrolladas por la Oficina Asesora de Planeación durante el segundo trimestre de la vigencia 2019, en el marco del Sistema de Gestión Ambiental:_x000a_ Procesamiento y análisis de información, según la solicitud de la Secretaría Distrital de Ambiente –SDA en el marco del Proceso de evaluación, control y seguimiento del plan institucional de gestión ambiental PIGA y el cumplimiento ambiental para la vigencia 2018-2019. Para tal efecto, se proyectaron oficios para solicitar información a las diferentes dependencias de acuerdo a lo solicitado por la Autoridad Ambiental._x000a_ Actualización y revisión de la Matriz Legal Ambiental y revisión y ajuste de la Política Ambiental de la Entidad para su posterior validación y aprobación en el Comité Técnico Ambiental._x000a_Desarrollo de mesas de trabajo con el equipo humano del Proceso de Gestión Documental, con el fin de avanzar en la definición e implementación de la Estrategia del Uso Eficiente de los Recursos de la Entidad._x000a_ Socialización al interior de la Entidad, en la cual se trató el uso eficiente del agua, uso eficiente de la energía, gestión integral de residuos sólidos, consumo sostenible e implementación de prácticas sostenibles, huella de carbono corporativa y eco- conducción. _x000a_Participación en reunión con la Secretaría Distrital de Movilidad en la cual se definieron acciones para la definición e implementación del Plan Integral de Movilidad Sostenible -PIMS- y la conformación del Equipo de Sostenibilidad de la Entidad. _x000a_Participación en la reunión sobre Producción y Consumo Sostenible con la Secretaría Distrital de Ambiente. Dentro de las propuestas presentadas, se contempla avanzar con la implementación de las Compras Públicas Sostenibles (CPS) en las Entidades Distritales _x000a_Asistencia a reunión sobre Indicadores Ambientales, la cual se realizó en el marco del Programa de Gestión Ambiental Empresarial –GAE de la Secretaría Distrital de Ambiente -SDA en el cual participa la Secretaría Jurídica Distrital. _x000a_Proyección de respuesta a la Unidad Administrativa Especial de Servicios Públicos –UAESP, para la asignación de dos (2) espacios para la realización de la Conferencia Fuerza, Reciclar Transforma al equipo directivo y a los colaboradores. _x000a_Revisión y emisión de concepto técnico y legal ambiental para la inclusión de las cláusulas y criterios ambientales en el proceso de contratación para la obra de mantenimiento de puestos de trabajo que se realizará en la Entidad. _x000a_Seguimiento a la Encuesta de Movilidad Sostenible realizada por la Secretaría Distrital de Movilidad -SDM como parte inicial para la elaboración del Plan Integral de Movilidad Sostenible –PIMS. _x000a_Avances en la realización del documento del Plan Integral de Movilidad Sostenible –PIMS._x000a_"/>
    <s v="Cumplimiento del 100% de las actividades programadas en el trimestre en el Plan de Acción del PIGA de la entidad. Revisión a los informes de los Contratos de Prestación de Servicios de los meses de julio, agosto y septiembre. Elaboración de la estructura del informe multivariado y presentación del informe, en el marco del Modelo Integrado de Planeación y Gestión. Participación, en representación de la Secretaría Jurídica Distrital, en la Mesa de Reformulación de la Política y la Mesa Intersectorial para el bienestar y protección de las personas en condición de discapacidad. Seguimiento a los compromisos del Diálogo Ciudadano realizado en la vigencia 2018 y elaboración de informe, el cual fue enviado a la Veeduría Distrital. Consolidación del seguimiento del Plan Anticorrupción y de Atención al Ciudadano correspondiente al segundo cuatrimestre. Ajuste y publicación del Plan Anticorrupción y de Atención al Ciudadano._x000a_Cumplimiento de los requerimientos, directrices y normatividad ambiental vigente. Fortalecimiento del compromiso y cultura ambiental organizacional. Mejoramiento en la Gestión Integral de Residuos Sólidos. Implementación de las Compras Públicas Sostenibles en el proceso de Gestión Contractual. Implementación y fortalecimiento del Sistema de Gestión Ambiental y del Plan Institucional de Gestión Ambiental –PIGA. Acceso a los datos de interés ambiental de la Entidad. Prevención de hallazgos en futuras auditorías de la Contraloría de Bogotá. Mejoramiento de herramientas para el reporte de la gestión. Cumplimiento de compromisos adquiridos con grupos de valor y grupos de interés. Aportes a la ejecución de políticas públicas distritales. Aportes a la ejecución de estrategias anticorrupción en la entidad._x000a_Beneficiarios: &quot;Ciudadanía._x000a_Entidades Distritales._x000a_Secretaría Jurídica Distrital._x000a_Entes de control.&quot;_x000a_"/>
    <s v="&quot;A través de los anexos mencionados a continuación, se destacan los principales resultados obtenidos con relación a la meta:_x000a__x000a_Anexo No. 12. Sistema de Gestión Ambiental._x000a_Anexo No. 13. Políticas Públicas._x000a_Anexo No. 14. Diálogos ciudadanos. _x000a_Anexo No. 15. Gestión contractual. _x000a_Anexo No. 16. PAAC. &quot;_x000a__x000a_Beneficiarios: &quot;Ciudadanía._x000a_Entidades Distritales._x000a_Secretaría Jurídica Distrital._x000a_Entes de control.&quot;_x000a_"/>
    <m/>
    <m/>
    <m/>
    <m/>
    <m/>
    <m/>
    <m/>
    <m/>
    <m/>
    <s v="GESTIÓN"/>
    <x v="0"/>
  </r>
  <r>
    <x v="7"/>
    <s v="OAP-PM04"/>
    <s v="TÁCTICO"/>
    <s v="ACCIÓN"/>
    <s v="PORCENTAJE DE IMPLEMENTACIÓN DEL SISTEMA INTEGRADO DE GESTIÓN DE LA SECRETARÍA JURÍDICA"/>
    <m/>
    <s v="OPTIMIZACIÓN DE PROCESOS"/>
    <s v="PLANEACIÓN Y MEJORA CONTINUA"/>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5"/>
    <n v="5.0000000000000044E-2"/>
    <n v="0.03"/>
    <n v="0.35"/>
    <n v="0.32"/>
    <n v="0.25"/>
    <m/>
    <n v="0.04"/>
    <n v="0.05"/>
    <n v="0.09"/>
    <n v="7.0000000000000007E-2"/>
    <n v="0.04"/>
    <n v="0.05"/>
    <n v="0.09"/>
    <n v="7.0000000000000007E-2"/>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s v="Durante el segundo trimestre de la vigencia 2019, se llevaron a cabo las siguientes actividades relacionadas con los indicadores de la Secretaría Jurídica Distrital:_x000a__x000a_Incorporación de la información de los indicadores, correspondiente al primer trimestre de la vigencia, en el sistema de registro de indicadores de la entidad._x000a__x000a_Actualización a la hoja de vida de los indicadores de Objetivo Desarrollo Sostenible (ODS), de acuerdo con los lineamientos de la Secretaría Distrital Planeación. Asistencia a reunión con la veeduría Distrital donde se realizó una exposición sobre la articulación de Planes en el marco MIPG y se recibió retroalimentación positiva respecto del manejo de los indicadores institucionales. _x000a_Actualización de la información en el Sistema PREDIS de indicadores de objetivo y producto, así como también, los giros del presupuesto de inversión y funcionamiento del periodo correspondiente al mes de marzo y se remitió correo informando la actualización a la Secretaría Distrital de Hacienda. _x000a_Se llevaron a cabo mesas de trabajo con contratistas de la Oficina Asesora de Planeación para asesorar la propuesta de ajuste a imperativos e indicadores de la Secretaría Jurídica Distrital. _x000a_Análisis, actualización y socialización de las hojas de vida de los indicadores asociados a las metas del Plan de Acción y Plan de Gestión de la Oficina Asesora de Planeación._x000a__x000a_Actualización de la información en el Sistema PREDIS de indicadores de objetivo y producto, así como también, los giros del presupuesto de inversión y funcionamiento del periodo correspondiente al mes de abril y mayo. _x000a__x000a_Presentación magistral al grupo de implementación del Sistema integrado de Información Jurídico, de la estructura del módulo de indicadores del aplicativo Smart. _x000a__x000a_Participación en la reunión para acompañar la propuesta de formulación de indicadores de &quot;teletrabajo&quot; e investigación y generación de documento con los conceptos e indicadores utilizados en experiencias empresariales similares. _x000a__x000a_Actualización del módulo de indicadores del aplicativo Smart, con todos los indicadores de la Dirección de Gestión Corporativa._x000a_Seguimientos a Productos, Metas y Resultados – PMR _x000a_En el trimestre, se solicitó la información del avance de los indicadores de producto  del P.M.R. (Productos, Metas y Resultados), registrados en el Sistema Predis, correspondiente al mes de marzo, abril y mayo de 2019 y se reportó de avance mensual del indicador de Productos, Metas y Resultados (PMR) de la Oficina Asesora de Planeación, para el mes de marzo, abril y mayo._x000a__x000a_"/>
    <s v="&quot;Revisión por la alta dirección al sistema de gestión de la entidad y la política integrada de gestión. Orientaciones técnicas suministradas a los procesos, como preparación para la auditoría externa de seguimiento a la certificación NTC ISO 9001:2015. Desarrollo de actividades orientadas a disminuir la brecha identificada para el cumplimiento de requisitos de la NTC ISO 9001:2015 en la entidad. Ejecución de estrategias pedagógicas para apropiación de conocimientos del Sistema de Gestión de Calidad a través de la Ruta de la calidad 2019. Monitoreo y revisión de los riesgos de gestión. Validación y consolidación del segundo monitoreo y revisión a los riesgos de corrupción de la entidad. Divulgación de la Política de riesgos (versión 2). Actualización y mejora permanente de la documentación del Sistema Integrado de Gestión. Revisión de la documentación del Sistema Integrado de Gestión en el marco de las fuentes de consulta de la Secretaría Jurídica Distrital (página web, intranet y Smart). Actualización de la información en el sistema Predis -P.M.R. Asesoría en la formulación, seguimiento y finalización de planes de mejoramiento. Seguimiento a los planes de mejoramiento formulados con ocasión a los hallazgos de entes de control externos. Elaboración de doscientas cuatro (204) piezas comunicacionales para resaltar la gestión de la Secretaría Jurídica Distrital. Contribución a la elaboración del documento sobre la Participación Ciudadana en la Secretaría Jurídica Distrital. Contribución al desarrollo de las actividades del proyecto piloto de Teletrabajo en la entidad. Consolidación del portafolio de los productos y/o servicios de los procesos transversales y actualización y divulgación del Portafolio de Productos y servicios de los procesos misionales. Consolidación y divulgación del Informe de Gestión y Resultados correspondiente al segundo trimestre de la vigencia 2019. Revisión e instalación de desarrollos que mejoran y/o actualizan el aplicativo que soporta el Sistema Integrado de Gestión – Smart y revisiones permanentes al funcionamiento y operación de los módulos con el respectivo reporte, gestión y seguimiento de incidencias presentadas en los módulos del sistema. Actualización de proyectos de inversión. Respuestas a solicitudes de información remitidas por usuarios y/o partes interesadas._x000a__x000a_Ajuste a los formatos de autodiagnósticos del DAFP para incluir el Plan de sostenibilidad por política, para ser evaluados y consolidados. Diseño de estrategias lúdicas para fortalecimiento de conocimientos de MIPG en el marco de la ruta de la calidad, dirigidas al comité directivo, gestores de calidad y equipo humano de la entidad. Revisión de la información del avance de la gestión del segundo trimestre de la vigencia 2019, de acuerdo con la estructura de integración de planes en el marco de MIPG. Presentación de los avances del MIPG en el marco del informe de empalme. Asistencia a reunión por parte de la Secretaría General- DAFP para presentar resultados del FURAG 2018; en este sentido, se realiza presentación con destino al Comité Institucional de Gestión y Desempeño de la entidad, evidenciando los resultados, presentando la estrategia en el Plan de Trabajo, el estado de implementación y el plan de sensibilización, integrado a la Ruta de la Calidad 2019. Presentación de propuesta para ajustar el instrumento de recolección de información para la gestión institucional de manera articulada con MIPG. Gestión de autodiagnósticos con el objeto de contar con los Planes de Sostenibilidad actualizados. En este sentido, se cuenta con el documento piloto para ajustar la herramienta de recolección de información para la gestión del tercer trimestre de la vigencia 2019 y se generó una herramienta articulada para los Planes de Sostenibilidad. Se actualizó la información de indicadores en el aplicativo SMART, con lo cual es posible contar con información actualizada de los compromisos institucionales reportados a través de indicadores. Elaboración de propuesta de los Planes de Sostenibilidad MIPG, de la Políticas de Direccionamiento y Planeación y gestión presupuestal. Se encuentran en revisión las siguientes políticas: trámites, participación ciudadana, control interno, gestión del conocimiento, transparencia y acceso a la información pública, y rendición cuentas. &quot;_x000a__x000a_Impactos: &quot;Mejora continua del Sistema integrado de gestión. Estrategias definidas y ejecutadas para el mantenimiento de la certificación bajo NTC ISO 9001:2015. Apropiación del conocimiento para contribuir al cumplimiento de los requisitos y la mejora continua por parte del equipo humano de la Entidad. Generación de información a la Alta Dirección para la toma de decisiones. Medidas preventivas y controles implementados para disminuir probabilidad de ocurrencia de los riesgos de gestión o de situaciones de corrupción. Mantenimiento de la información documentada, estandarización de procesos y generación de buenas prácticas. Documentación del Sistema Integrado de Gestión de la Secretaría Jurídica Distrital, revisada y actualizada, en los diferentes medios de consulta (SMART, página web e Intranet). Apropiación de la información documentada, a través de las divulgaciones de los cambios de la documentación. Visibilidad y disponibilidad de información de la gestión y logros alcanzados por la Entidad durante el cuatrienio y del avance de las metas de resultado y producto. Gestión de la entidad divulgada a nivel interno y externo y mejoramiento en la comunicación con los grupos de interés y grupos de valor. Información detallada y precisa de las salidas de los procesos transversales a través de herramienta para la identificación de los productos/o servicios, dirigida a usuarios y/o partes interesadas. Información ampliada y precisa del Portafolio de productos y/o servicios de procesos misionales, mejoramiento de este instrumento en torno a la identificación de las salidas de los procesos misionales, usuarios y/o partes interesadas. Disponibilidad y síntesis de información relacionada con la gestión y resultados institucionales, logros y nivel de cumplimiento de las metas del Plan de Desarrollo “Bogotá mejor para todos”. Disponibilidad de la información incorporada en el aplicativo que soporta el Sistema Integrado de Gestión, ante los usuarios y/o partes interesadas. Mejoramiento del aplicativo que soporta el Sistema Integrado de Gestión – Smart. Ajuste y priorización de los recursos de inversión, orientados a garantizar el cumplimiento de los compromisos institucionales. Información suministrada para el ejercicio del control en las actividades institucionales._x000a__x000a_Mejora del nivel de conocimiento del equipo humano de la Secretaría Jurídica Distrital, en lo relacionado con el MIPG. Información ampliada de la gestión, tendiente a mejorar la efectividad de la entidad, medida a través del FURAG. Mejora en la calidad y oportunidad de la información presentada por la Secretaría Jurídica Distrital a la ciudadanía y partes interesadas. Avances en la actualización del Sistema Integrado de Gestión de la entidad con las disposiciones del Modelo Integrado de Planeación y Gestión. Mejora en la calificación obtenida en el FURAG 2018. Información disponible y fiable para la toma de decisiones.&quot;_x000a__x000a__x000a_Benficiarios: &quot;Ciudadanía._x000a_Entidades Distritales._x000a_Equipo Humano de la Secretaría Jurídica Distrital._x000a_Entes de control.&quot;_x000a__x000a_"/>
    <s v="&quot;A través de los anexos mencionados a continuación, se destacan los principales resultados obtenidos pos cada herramienta:_x000a__x000a_Anexo No. 1. Mantenimiento certificación NTC ISO 9001:2015._x000a_Anexo No. 2. Sistema de Gestión de Calidad._x000a_Anexo No. 3. Aplicativo SIG - Smart._x000a_Anexo No. 4. Riesgos_x000a_Anexo No. 5. Plan Operativo Anual_x000a_Anexo No. 6. Seguimientos_x000a_Anexo No. 7. Informes_x000a_Anexo No. 8. Divulgación_x000a_Anexo No. 9. MIPG/SIGD&quot;_x000a__x000a_Impactos_x000a_&quot;Anexo No. 1. Mantenimiento certificación NTC ISO 9001:2015._x000a_Anexo No. 2. Sistema de Gestión de Calidad._x000a_Anexo No. 3. Aplicativo SIG - Smart._x000a_Anexo No. 4. Riesgos_x000a_Anexo No. 5. Plan Operativo Anual_x000a_Anexo No. 6. Seguimientos_x000a_Anexo No. 7. Informes_x000a_Anexo No. 8. Divulgación_x000a_Anexo No. 9. MIPG/SIGD&quot;_x000a__x000a_Beneficiarios: &quot;Ciudadanía._x000a_Entidades Distritales._x000a_Equipo Humano de la Secretaría Jurídica Distrital._x000a_Entes de control.&quot;_x000a__x000a__x000a__x000a_"/>
    <m/>
    <m/>
    <m/>
    <m/>
    <m/>
    <s v="VERSIÓN  1"/>
    <s v="ND"/>
    <s v="ND"/>
    <m/>
    <s v="ACCIÓN"/>
    <x v="0"/>
  </r>
  <r>
    <x v="7"/>
    <m/>
    <m/>
    <s v="GESTIÓN"/>
    <s v="NÚMERO DE INFORMES DE SEGUIMIENTO DE LA GESTIÓN DE LA SJD BAJO LA HERRAMIENTA BSC PRESENTADOS "/>
    <m/>
    <s v="OPTIMIZACIÓN DE PROCESOS"/>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s v="CUMPLIDO"/>
    <s v="CUMPLIDO"/>
    <s v="ND"/>
    <n v="1"/>
    <n v="4"/>
    <s v="CUMPLIDO"/>
    <s v="CUMPLIDO"/>
    <s v="CUMPLIDO"/>
    <s v="CUMPLIDO"/>
    <s v="CUMPLIDO"/>
    <s v="CUMPLIDO"/>
    <s v="CUMPLIDO"/>
    <s v="CUMPLIDO"/>
    <s v="CUMPLIDO"/>
    <s v="CUMPLIDO"/>
    <m/>
    <m/>
    <s v="CUMPLIDO"/>
    <s v="CUMPLIDO"/>
    <m/>
    <m/>
    <m/>
    <m/>
    <s v="Se cumple con el indicdor se remplaza por seguimiento en el Plan de Contraloría"/>
    <m/>
    <m/>
    <m/>
    <n v="2"/>
    <s v="GESTIÓN"/>
    <x v="1"/>
  </r>
  <r>
    <x v="7"/>
    <m/>
    <s v="ESTRATÉGICO"/>
    <s v="ACCIÓN"/>
    <s v="PORCENTAJE DE CUMPLIMIENTO PARA LA CONSTRUCCIÓN DE LA PLATAFORMA ESTRATÉGICA DE LA SJD"/>
    <m/>
    <s v="OPTIMIZACIÓN DE PROCESOS"/>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s v="CUMPLIDO"/>
    <s v="CUMPLIDO"/>
    <n v="0.5"/>
    <n v="0.5"/>
    <s v="CUMPLIDO"/>
    <s v="CUMPLIDO"/>
    <s v="CUMPLIDO"/>
    <s v="CUMPLIDO"/>
    <s v="CUMPLIDO"/>
    <s v="CUMPLIDO"/>
    <s v="CUMPLIDO"/>
    <s v="CUMPLIDO"/>
    <s v="CUMPLIDO"/>
    <s v="CUMPLIDO"/>
    <s v="CUMPLIDO"/>
    <s v="CUMPLIDO"/>
    <s v="CUMPLIDO"/>
    <s v="CUMPLIDO"/>
    <s v="CUMPLIDO"/>
    <s v="CUMPLIDO"/>
    <s v="CUMPLIDO"/>
    <s v="CUMPLIDO"/>
    <s v="CUMPLIDO"/>
    <s v="CUMPLIDO"/>
    <s v="FINALIZADO POR CUMPLIMIENTO EN EL 2017"/>
    <m/>
    <m/>
    <n v="2"/>
    <s v="ACCIÓN"/>
    <x v="1"/>
  </r>
  <r>
    <x v="7"/>
    <s v="OAP-PM07"/>
    <s v="ESTRATÉGICO"/>
    <s v="ACCIÓN"/>
    <s v="PORCENTAJE DE AVANCE EN LA IMPLEMENTACIÓN DE LA ARQUITECTURA EMPRESARIAL EN LA SJD"/>
    <m/>
    <s v="OPTIMIZACIÓN DE PROCESOS"/>
    <s v="PLANEACIÓN Y MEJORA CONTINUA"/>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0.6"/>
    <m/>
    <s v="ND"/>
    <s v="ND"/>
    <n v="0.4"/>
    <n v="0"/>
    <s v="CUMPLIDO"/>
    <s v="CUMPLIDO"/>
    <s v="CUMPLIDO"/>
    <s v="CUMPLIDO"/>
    <s v="CUMPLIDO"/>
    <s v="CUMPLIDO"/>
    <s v="CUMPLIDO"/>
    <s v="CUMPLIDO"/>
    <s v="CUMPLIDO"/>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s v="En el marco de la meta “implementar el 60% del Modelo de Arquitectura Empresarial de la Secretaría Jurídica Distrital”, durante el trimestre, se avanzó en el desarrollo del proyecto de gestión de Indicadores. Al respecto, se llevaron a cabo mesas de trabajo con la Oficina Asesora de Planeación y la gerente del proyecto del Sistema Integrado de Información de la Secretaría Jurídica Distrital con el fin de conocer el avance del proyecto de implementación, conocer el cronograma de intervención e implementación en las diferentes Direcciones. Teniendo en cuenta el impacto de la transición al SII, el cual implica la actualización la documentación del Sistema Integrado de Información, la Oficina Asesora de Planeación prevé intervenir en el acompañamiento a las Direcciones para la modificación progresiva de procesos y procedimientos. Adicionalmente, en desarrollo del proyecto de gestión de Indicadores, se consolidó, presentó y revisó la propuesta para desarrollar el proyecto, ante el jefe de la Oficina Asesora de Planeación y se inició la compilación y estudio de material para elaborar el manual de indicadores, sobre el cual se está trabajando en un primer borrador._x000a_Por otro lado, se gestionaron mesas de trabajo con participación de la Oficina Asesora de Planeación, Oficina de Tecnologías de la Información y las Comunicaciones y la Gerente del proyecto de implementación del SII y con el fin de dar a conocer el proyecto de capacitación en informática e indagar si se contemplan los componentes sobre la materia en relación a la gestión del cambio. Para el efecto, se llevaron a cabo reuniones preparatorias con los profesionales asignados en la Dirección Distrital de Doctrina y Asuntos Normativos con el fin de contextualizar a la dependencia sobre el desarrollo del proyecto y estructurar la agenda a seguir en el proyecto de gestión Normativa, para lo cual se adelantó un análisis previo de normas y se asignaron compromisos. Así mismo, se realizó una mesa de trabajo con el Jefe de la Oficina de Tecnologías de la Información y las Comunicaciones para contextualizar el proyecto de capacitación que se enmarca dentro del componente de gestión del conocimiento._x000a__x000a_Adicionalmente, se llevaron a cabo mesas de trabajo con los contratistas de la Oficina Asesora de Planeación y la unión temporal que implementa el Sistema Integrado de Información de la Secretaría Jurídica Distrital con el fin de socializar la operación del módulo de indicadores del aplicativo Smart, analizar la interoperabilidad entre las dos plataformas y, con ello, alinear los sistemas de medición de la gestión en la entidad y el Sistema Integrado de Información. _x000a_"/>
    <s v="Elaboración de Plan de Acción con Cronograma e informe final del proyecto brecha de ajuste normativo, el cual será implementado una vez entre en operación el Sistema Integrado de Información Jurídica Distrital. En desarrollo del proyecto &quot;Gestión Normativa&quot;, se compilaron y analizaron las respuestas al análisis de normas enviados a las Direcciones Misionales de la Entidad, orientado a mitigar el impacto de la entrada en operación del Sistema Integrado de Información. En cuanto al proyecto de actualización estratégica de la entidad, se asistió a taller organizado por el DAFP en el cual se dieron lineamientos sobre la dimensión 2 de MIPG Direccionamiento estratégico y sobre Procedimientos de la Arquitectura Empresarial - de acuerdo a los Lineamientos MINTIC. Elaboración de pieza comunicacional con los avances materia de Arquitectura Misional en las vigencias 2018 y 2019. Análisis el documento &quot;Monografías por localidades Bogotá 2017&quot; y formulación de recomendaciones. Presentación del Informe de Resultados del Índice de Innovación Pública, en el proceso de acompañamiento al proyecto &quot;Innovación Pública&quot; de la Veeduría Distrital. Asistencia a reunión de presentación de experiencias significativas de innovación en el mundo y se emitieron recomendaciones para escalar en el ranking de innovación como entidad. Evaluación a la gestión del conocimiento en la entidad, acorde con los lineamientos establecidos por MIPG. Gestión para realizar orientación por parte de Veeduría Distrital en la entidad, en lo referente al proyecto LAB Capital. Participación en la elaboración de los documentos que conforman el Informe de empalme (transición con la administración entrante), en el marco de los imperativos institucionales y el marco estratégico de la entidad._x000a_Impacto: Preparación de la Secretaría Jurídica Distrital para atender los impactos que presente la entidad por la entrada en operación del SIISJD. Avances en la construcción de la memoria institucional del período 2016-2019 lo cual genera visibilidad en la gestión, tareas pendientes y retos para próximos gobiernos.  Generación de conocimiento y apropiación de los avances en materia de la Arquitectura Empresarial y LAB capital en la entidad._x000a_Beneficiarios: &quot;Ciudadanía._x000a_Entidades Distritales._x000a_Equipo Humano de la Secretaría Jurídica Distrital._x000a_Entes de control.&quot;_x000a_"/>
    <s v="&quot;A través de los anexos mencionados a continuación, se destacan los principales resultados obtenidos con relación a la meta:_x000a__x000a_Anexo No. 10. Arquitectura Empresarial, Plan Estadístico Distrital e Índice de Innovación.&quot;_x000a_Anexo No. 10. Arquitectura Empresarial, Plan Estadístico Distrital e Índice de Innovación._x000a_Beneficiarios: &quot;Ciudadanía._x000a_Entidades Distritales._x000a_Equipo Humano de la Secretaría Jurídica Distrital._x000a_Entes de control.&quot;_x000a_"/>
    <m/>
    <m/>
    <m/>
    <m/>
    <m/>
    <s v="VERSIÓN  1"/>
    <s v="ND"/>
    <s v="ND"/>
    <m/>
    <s v="ACCIÓN"/>
    <x v="0"/>
  </r>
  <r>
    <x v="8"/>
    <s v="OCI - EV01"/>
    <m/>
    <s v="GESTIÓN"/>
    <s v="PORCENTAJE DE CUMPLIMIENTO DEL PLAN ANUAL DE AUDITORIA"/>
    <m/>
    <s v="OPTIMIZACIÓN DE PROCESOS"/>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1"/>
    <n v="0"/>
    <s v="CUMPLIDO"/>
    <s v="CUMPLIDO"/>
    <s v="CUMPLIDO"/>
    <s v="CUMPLIDO"/>
    <s v="CUMPLIDO"/>
    <s v="CUMPLIDO"/>
    <s v="CUMPLIDO"/>
    <s v="CUMPLIDO"/>
    <s v="CUMPLIDO"/>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s v="Elaborar y Presentar los Informes de Ley definidos en el PAA 2019:_x000a_En el periodo comprendido entre abril a junio de 2019 se realizaron los siguientes informes de ley, los cuales se pueden consultar en la página web de la entidad._x000a_1.    Informe de Austeridad del gasto_x000a_2.    Informe Pormenorizado de Control Interno_x000a_3.    Informe de Seguimiento y recomendaciones orientadas al cumplimiento de las metas del Plan de Desarrollo._x000a_4.    Informe de cumplimiento a la Directiva N° 003 de 2013_x000a_Anexo: http://secretariajuridica.gov.co/transparencia/control/reportes-control-interno_x000a_Realizar los seguimientos establecidos en el PAA 2019:_x000a_En el periodo comprendido entre abril a junio de 2019 se realizaron los siguientes seguimientos, los cuales se pueden consultar en la página web de la entidad._x000a_1.    Seguimiento al Convenio Interadministrativo N° 095 de 2017_x000a_2.    Seguimiento al Plan Anticorrupción y Mapa de Riesgos_x000a_3.    Seguimiento a la información de multas y sanciones_x000a_4.    Seguimiento al cumplimiento de la resolución 706 - Variaciones trimestrales_x000a_5.    Seguimiento a la Seguridad y Privacidad de la información_x000a_6.    Seguimiento a la Ley de Transparencia_x000a_7.    Seguimiento a los contratos de SECOP II_x000a_8.    Seguimiento al Plan Anual de Adquisiciones_x000a_9.    Seguimiento al Plan Anual PINAR_x000a_Anexo. http://secretariajuridica.gov.co/transparencia/control/reportes-control-interno_x000a_Realizar Auditorías Especiales Programadas en el PAA 2019_x000a_Como auditorías especiales en lo que va de la vigencia 2019 se ha realizado un arqueo de caja, correspondiente al primer trimestre._x000a_ Realizar Consultorías y/o Mesas de Trabajo programadas en el PAA 2019._x000a_Para el segundo trimestre de la vigencia 2019 se realizaron las siguientes consultorías y/o Mesas de Trabajo:_x000a_1.    Presentación en el subcomité de autocontrol de la Dirección de Gestión Corporativa del mes de abril acerca del Sistema de Control Interno y Política de Riesgos_x000a_2.    Presentación en el subcomité de autocontrol de la Dirección de Inspección Vigilancia y Control de las entidades sin ánimo de lucro del mes de mayo acerca del Sistema de Control Interno y Política de Riesgos_x000a_3.    Mesa de trabajo del 30 de abril con la Oficina Asesora de Planeación para la validación de los componentes de control en la política de riesgos._x000a_4.    Mesa de trabajo del 10 de mayo con la Oficina Asesora de Planeación para la revisión de la guía de riesgos de la Función Pública._x000a_5.    Mesa de trabajo del 24 de mayo con la Oficina Asesora de Planeación para la revisión de ajustes a la metodología de riesgos de la Secretaría Jurídica Distrital._x000a_6.    Mesa de trabajo del 24 de mayo con la Oficina Asesora de Planeación para la revisión de ajustes a la metodología de riesgos de la Secretaría Jurídica Distrital._x000a_Auditorias de SIG._x000a_La Oficina de Control Interno realizó cinco (05) siguientes Auditorías Internas a los siguientes procesos:_x000a_Gestión del Talento Humano_x000a_ Gestión Administrativa_x000a_ Gestión Documental_x000a_ Inspección Vigilancia y Control – ESAL_x000a_Defensa Judicial y Extrajudicial_x000a_Así mismo realizó ocho (08) Auditorias de Calidad al SIG a los siguientes Proceso:_x000a_A.   Gestión Contractual_x000a_B.  Gestión Financiera_x000a_C.  Notificaciones_x000a_D.   Atención a la Ciudadanía_x000a_E.    Comunicaciones_x000a_F.    Control Interno Disciplinario_x000a_G.   Gestión TIC_x000a_H.   Planeación y Mejora Continua  _x000a_Anexo. http://secretariajuridica.gov.co/transparencia/control/informes-gestion-evaluacion-auditoria"/>
    <s v="Durante el tercer trimestre de la vigencia se realizaron 4 Informes de Ley,  15 Seguimientos, 2 Auditorias Internas y 8 Auditorias de Calidad, y se realizó 1 Arqueo de Caja Menor_x000a__x000a_El jefe de la Oficina de Control Interno Participo en los Subomites de Autocontrol mensuales de cada dependencia con el fin de brindar las respectivas capacitaciones en cuanto a MECI - MIPG y El Proceso de Evaluacion Independiente._x000a__x000a_Beneficiarios:_x000a_&quot; - Representante Legal_x000a_ - Lider de la Direccion de Gestion Corporativa_x000a_ - Lider del Proceso de Planeacion y Mejora Continua _x000a_  - Total 3 Personas&quot;_x000a__x000a_&quot; - Representante Legal _x000a_- Gerente de Auditoria - Ente de Control (Contraloria)_x000a_ - Lider de: Gestion Corporativa, ESAL, Planeacion, Politica e Informatica, TIC, Disciplinarios, Defensa Judicial_x000a_  - Total 9 personas &quot;_x000a__x000a_&quot; - Representante Legal_x000a_ - Lider de Gestion Corporativa&quot;_x000a__x000a_&quot; - Representante Legal _x000a_ - Lider de: Gestion Corporativa, TIC, Doctrina, Disciplinarios, Defensa Judicial, ESAL, Politica e Informatica, _x000a__x000a_ - Total 8 personas&quot;_x000a__x000a_&quot; - 18 personas de Doctrina_x000a_ - 21 personas de Politica_x000a_ - 14 personas de planeacion_x000a_ - 7 personas de TIC"/>
    <s v="&quot;Se realizaron los siguientes Informes de Ley:_x000a_  - Austeridad (Trimestral)_x000a_  - Pormenorizado (Cuatrimestral)_x000a_  - Segto al cumplimiento de Metas del Plan de Desarrollo (Trimestral)_x000a_  - Informe a la Directiva N° 003 (semestral)&quot;_x000a_&quot;- Seguimiento Planes de Mejoramiento Auditoria Internas y de Calidad (trimestral)_x000a_  - Seguimiento Planes de Mejoramiento Contraloria (trimestral)_x000a_  - Segto Convenio Interadministrativo N° 095_x000a_  - Segto. Multas y Sanciones (Mensual)_x000a_  - Segto. Contable Resolucion 706 Variaciones Trimestrales_x000a_  - Segto. Plan Anual de Adquisiciones_x000a_  -&quot;_x000a_&quot;En el mes de octubre se finalizaron las Auditorias Internas a los Procesos de:_x000a_ _x000a_ 1. Gestion Disciplinaria Distrital _x000a_ 2. Gestion Normativa y Conceptual&quot;_x000a_El 23 de octubre se realizó la auditoria especial de Arqueo de Caja_x000a__x000a_Beneficiarios: &quot;- Representante Legal_x000a_  - Lider de la Direccion de Gestion Corporativa_x000a_  - Lider del Proceso de Planeacion y Mejora Continua_x000a_  - Lider de Control interno Disciplinario_x000a_  - Gerente de Auditoria - Ente de Control (Contraloria)_x000a_  - Lider de: Gestion Corporativa, ESAL, Planeacion, Politica e Informatica, TIC, Disciplinarios, Defensa Judicial, Doctrina._x000a_ _x000a_"/>
    <s v="3-2019-2624"/>
    <m/>
    <m/>
    <m/>
    <m/>
    <m/>
    <m/>
    <m/>
    <m/>
    <s v="GESTIÓN"/>
    <x v="0"/>
  </r>
  <r>
    <x v="9"/>
    <s v="TIC-GT01"/>
    <s v="ESTRATÉGICO"/>
    <s v="ACCIÓN"/>
    <s v="424 NÚMERO DE SISTEMAS DE INFORMACIÓN JURÍDICOS CON DESARROLLO, SOPORTE Y MANTENIMIENTO"/>
    <s v="Realizar seguimiento al desarrollo, soporte y mantenimiento de los sistemas de información jurídicos"/>
    <s v="MODERNIZACIÓN DE SISTEMAS DE INFORMACIÓN. "/>
    <s v="GESTIÓN DE TIC"/>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2"/>
    <n v="0"/>
    <s v="CUMPLIDO"/>
    <s v="CUMPLIDO"/>
    <s v="CUMPLIDO"/>
    <s v="CUMPLIDO"/>
    <s v="CUMPLIDO"/>
    <s v="CUMPLIDO"/>
    <s v="CUMPLIDO"/>
    <s v="CUMPLIDO"/>
    <s v="CUMPLIDO"/>
    <s v="No se presentaron retrasos, la ejecución se encuentra de acuerdo con lo programado para el período."/>
    <s v="Se generaron sesiones entre la UT implementadora y los usuarios funcionales de las Direcciones de Política, Doctrina, Defensa Judicial y Disciplinarios, así mismo se generaron sesiones técnicas entre la UT implementadora, el equipo técnico de la SJD._x000a_Para la evaluación de los COTS se basaron en la información disponible de los productos revisados en sus páginas oficiales, informes publicados por consultoras especializadas y experiencia de uso de la fábrica acerca de las herramientas, teniendo en cuanto a  lo anterior, se han seleccionado los siguientes COTS (Software): BIZAGI, como la herramienta BPMS del sistema y se continúa con la evaluación de herramientas._x000a_Se elaboró el Modelo de Datos del Sistema Integrado de Información. _x000a_Se ha realizado por parte la Unión Temporal la Evaluación funcional del análisis y diseño funcional de la Dirección de Política, la Dirección de Inspección Vigilancia y Control de Entidades sin Ánimo de Lucro y Dirección Distrital de Doctrina y Asuntos Normativos, en este proceso de entendimiento permite fortalecer puntos y definiciones en los casos de uso, a través de las validaciones con el equipo asesor y las áreas funcionales dueñas de los procesos._x000a_Por otra parte, se cumplió con los entregables de las fases de inicio, planeación y validación del análisis y diseño el 23/05/19:_x000a_Presentación y Acta de KickOff_x000a_Project Charter o Acta de constitución del proyecto._x000a_Plan de dirección del proyecto y planes subsidiarios_x000a_La planeación del proyecto se realizará bajo los lineamientos de la metodología PMI (Guía PMBOK v.5.0)_x000a_ Plan para la gestión del cambio, uso y apropiación_x000a_ Plan de transferencia de conocimiento_x000a_Cronograma del Proyecto, se envió una primera versión para revisión._x000a_Documentos de análisis y diseño actualizados_x000a_Justificación de productos COTS_x000a_Sistemas de información Misionales Actuales _x000a_Mediante el uso del sistema de registro de uso de incidencias GLPI, instalados en los servidores de la Secretaría Jurídica, se han documentado 163 incidencias informadas por los líderes de cada uno de los sistemas de información (SIPROJ, REGIMEN LEGAL, SIPEJ, SIDIE, SISTEMA DE INFORMACIÓN DE LA ABOGACÍA GENERAL DEL DISTRITO CAPITAL, SID Y BIBLIOTECA VIRTUAL DE BOGOTÁ). Anexo 9_x000a_Sistemas Administrativos_x000a_Se realiza continuamente el mantenimiento y soporte a los diferentes sistemas de información administrativos como PERNO, LIMAY, SAE - SAI  y SIGA en los módulos que lo componen en el Anexo 9 se encuentra enunciadas las actividades realizadas en cada sistema._x000a_Impactos obtenidos con los resultados:_x000a_Se cumplió con la contratación planeada para el segundo trimestre cubriendo las necesidades del proyecto “Desarrollo e Implementación del Sistema de Información Integrado de la Secretaría Jurídica Distrital”._x000a_Se encuentra en ejecución de la primera fase de implementación enfocada en el módulo de Política, el cual tiene 4 sprint que se ejecutan en paralelo y se espera tener culminado el 15 de agosto de 2019._x000a_Mantener el servicio las 24 horas del día los 7 dias de la semana, para apoyar las actividades que realizan las diferentes áreas de la Dirección de Gestión Corporativa y Direcciones Misionales de la Secretaría Jurídica Distrital._x000a_"/>
    <s v="Se continua realizando los backups, afinamiento, disponibilidad del servicio  de las bases de datos misionales y administrativas, se crearon ambientes de bases de datos misionales, la base de datos para Bizagi, se realzizó restaruación de bases de datos misional y administrativa, asi mismo se realiza seguimiento a la capacidad del OVM y SAN externa la infraestructura de la entidad. Ver documento INFORME DE GESTION TERCER TRIMESTRE 2019 VF_x000a__x000a_Se elaboró el Plan de contingencia – Red y Políticas de Seguridad IPv6 Secretaría Jurídica Distrital y se verifica el funcionamiento, adecuación de los servers para el funcionamiento del IPv6. Ver documetno TRANSICION IPV 4 A IPV 6 V1.6_x000a__x000a_Se monitorea el firewall el cual tiene un proceso y tráfico normal, no presento alarmas de incidentes de seguridad. Ver documento INFORME DE GESTION TERCER TRIMESTRE 2019 VF_x000a__x000a_Se programan backup de Windows y se realiza backup de Core, Directorio activo, WIFI AURUBA además se realiza hardening en los equipos de la infraestructura tecnológica de la entidad. Ver documento INFORME DE GESTION TERCER TRIMESTRE 2019 VF._x000a_&quot;Se encuentra en ejecución de la primera fase de implementación enfocada en el módulo de Política, el cual tiene 4 sprint que se ejecutan en paralelo._x000a_Se encuentra en ejecución la segunda fase de implementación enfocada en el módulo de Defensa y Disciplinario. Los 2 sprints se ejecutan en paralelo._x000a_Se encuentra en ejecución la tercera fase de implementación enfocada en el módulo de IVC y Doctrina. Los 2 sprints se ejecutan en paralelo._x000a_En la fase de gestión del cambio se realizó la reunión con los facilitadores de UT con el propósito de revisar la ejecución de la gestión del cambio, ademas se revisaron las líneas de tiempo del proyecto y se armonizaron con las fechas de la intervención del Plan de Gestión del Cambio. _x000a_Se realizaron actividades tendientes a la definición del nombre del sistema y su identidad._x000a_Proceso de Migración de datos_x000a_Se da inicio al contrato de migración en el mes de septiembre, adjudicado a la firma Advantange y se evalúa los perfiles de su equipo mínimo para dar inicio al contrato en el mes de septiembre._x000a_Se realizaron sesiones con la UT que se encuentra implementando el sistema de información y el equipo técnico de la SJD._x000a_Se les realizó la entrega del módulo de datos para la migración de la primera fase (módulo de política). Ver anexo INFORME DE GESTION TERCER TRIMESTRE 2019 VF_x000a__x000a_Sistemas Misionales Actuales. Mediante el uso del sistema de registro de uso de incidencias GLPI, instalados en los servidores de la Secretaría Jurídica, se han documentado 225 incidencias informadas por los líderes de cada uno de los sistemas de información (SIPROJ, REGIMENLEGAL, SIPEJ, SIDIE, SISTEMA DE INFORMACIÓN DE LA ABOGACIA GENERAL DEL DISTRITO CAPITAL, SID Y BIBLIOTECA VIRTUAL DE BOGOTÁ). Ver anexo INFORME DE GESTION TERCER TRIMESTRE 2019 VF_x000a__x000a_Para este trimestre se entregará el Sistema de Disciplinarios con el desarrollo que permite tener un vinculo que permite Migrar la Planta de las entidades del Distrito esto con el objeto que las entidades puedan cargar sus plantas o actualizarlas en el Sistema de Disciplinarios, el cual consiste en desplegar un árbol de entidades e ingresar a la entidad a la cual se le va a cargar la información, se agrega el registro para realizar la acción y se carga la planta de la entidad, el sistema procesa la información y se adapta a las demás funcionales que intervienen dentro del mismo. Se anexa documento Manual_administracion_planta_entidades_2019. _x000a_Sistemas Administrativos. Mediante el uso del sistema de registro de uso de incidencias GLPI, instalados en los servidores de la Secretaría Jurídica, se han documentado 127 incidencias informadas por los líderes de cada uno de los sistemas de información administrativos.  Ver anexo INFORME DE GESTION TERCER TRIMESTRE 2019 VF._x000a_Imapctos: Mantener la plataforma de infraestrucutra de bases de datos, red y equipos tecnológicos con el obejtivo de tener disponibles los siete dias de la semana las 24 horas del dia los servicios tecnologicos de la entidad._x000a_&quot;Se encuentra en ejecución de la primera fase de implementación enfocada en el módulo de Política, el cual tiene 4 sprint que se ejecutan en paralelo con los módulos de Defensa y Disciplinario, IVC y Doctrina con los 4 sprint._x000a_Se realizaron actividades tendientes a la definición del nombre del sistema y su identidad la cual es Sabvia Legal._x000a_Se da inicio al contrato de migración en el mes de septiembre, adjudicado a la firma Advantange y se evalúa los perfiles de su equipo mínimo para dar inicio al contrato en el mes de septiembre y entregando el módulo de datos para la migración de la primera fase (módulo de política)&quot;_x000a_Beneficiarios: Los funcionarios y contratistas de la entidad ademas de las demas entidades del Distrito y la ciudadanía en general._x000a__x000a_"/>
    <s v="&quot;Para este trimestre se realizará un desarrollo para el Sistema de Información Biblioteca Virtual de Bogotá._x000a__x000a_1.  Separación de las opciones administrativas del sistema de información, se publica este nuevo aplicativo en el servidor 10.80.50.195._x000a_a. El nuevo contexto se denomina BJVMantenimiento_x000a_b. Se accede usando la url http://10.80.50.195:8081/BJVMantenimiento/admin_x000a_c. Generación de procedimiento de indexación de PDF usando la librería PDProcess independiente del publicado del sistema en modo público._x000a_d. Se crean diferentes reportes planteados en la solicitud GLPI 34_x000a_e. Se crea el módulo de administración de usuarios basado en dos tipos: ADMINISTRADOR, USUARIO._x000a_f. Las opciones administrativas son accedidas desde la red interna de la Secretaria Jurídica_x000a_2.  Las opciones públicas al separarse del aplicativo original se instalan en el servidor 10.80.50.193._x000a_a. Para acceder a la información pública se accede desde http://www.bogotajuridica.gov.co/BJV/_x000a_b. Corrección de la búsqueda basada en palabras en la página principal._x000a_ _x000a_Al final de diciembre se entregará el desarrollo con su respectiva documentación de la Biblioteca Virtual de Bogotá._x000a__x000a_Para el proyecto del Sistema Integrado de información en su Fase de Implementación se realizaron las siguientes actividades:_x000a_• Se encuentra en ejecución las pruebas de la primera fase de implementación enfocada en el módulo de Política, el cual tiene 4 sprint que se ejecutan en paralelo._x000a_• Se encuentra en ejecución las pruebas de la segunda fase de implementación enfocada en el módulo de Defensa y Disciplinario. Los 2 sprint se ejecutan en paralelo._x000a_• Se encuentra en ejecución la tercera fase de implementación enfocada en el módulo de IVC y Doctrina. Los 2 sprint se ejecutan en paralelo._x000a_• Se planteó un plan de choque para culminar la fase I._x000a_• Se realizó la instalación en los ambientes de prueba y producción de la SJD._x000a__x000a_Para finales del mes de diciembre del presente año, se hará la entrega de los módulos que conforman LegalBog para pruebas de usuario._x000a_&quot;_x000a_Mantener los Sistemas de Información Misionales y administrativos d ela entidad, ademas contar con el nuevo Ssitema de información Integrado LegalBog con sus respectivos módulos como son  Formulacion de proyectos, Regimen Legal, Biblioteca Virtiual , Mesas de Trabajo, Disciplinarios, procesos judiciales, Doctrina._x000a_Beneficiarios: Los funcionarios, contratistas de la entidad y entidades del Distrito y la ciudadanía en general._x000a_"/>
    <m/>
    <m/>
    <m/>
    <m/>
    <s v="CREACIÓN"/>
    <s v="VERSIÓN  1"/>
    <s v="ND"/>
    <s v="ND"/>
    <m/>
    <s v="ACCIÓN"/>
    <x v="0"/>
  </r>
  <r>
    <x v="9"/>
    <s v="TIC-GT02"/>
    <m/>
    <s v="GESTIÓN"/>
    <s v="AVANCE EN LA ACTUALIZACIÓN DEL SOFTWARE ADMINISTRATIVO Y MISIONAL"/>
    <m/>
    <s v="MODERNIZACIÓN DE SISTEMAS DE INFORMACIÓN. "/>
    <s v="GESTIÓN DE TIC"/>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s v="CUMPLIDO"/>
    <m/>
    <n v="0"/>
    <n v="0.35"/>
    <n v="0.65"/>
    <n v="0"/>
    <s v="CUMPLIDO"/>
    <s v="CUMPLIDO"/>
    <s v="CUMPLIDO"/>
    <s v="CUMPLIDO"/>
    <s v="CUMPLIDO"/>
    <s v="CUMPLIDO"/>
    <s v="CUMPLIDO"/>
    <s v="CUMPLIDO"/>
    <s v="CUMPLIDO"/>
    <s v="CUMPLIDO"/>
    <s v="CUMPLIDO"/>
    <s v="CUMPLIDO"/>
    <s v="CUMPLIDO"/>
    <s v="CUMPLIDO"/>
    <s v="CUMPLIDO"/>
    <s v="CUMPLIDO"/>
    <s v="CUMPLIDO"/>
    <s v="CUMPLIDO"/>
    <s v="CUMPLIDO"/>
    <s v="CUMPLIDO"/>
    <s v="CUMPLIDO"/>
    <n v="2"/>
    <s v="GESTIÓN"/>
    <x v="1"/>
  </r>
  <r>
    <x v="9"/>
    <s v="TIC-GT06"/>
    <s v="TÁCTICO"/>
    <s v="GESTIÓN"/>
    <s v="PORCENTAJE DE SATISFACCIÓN EN LA PRESTACIÓN DEL SERVICIO TIC"/>
    <s v="Monitorear periódicamente la satisfacción del usuario respecto del servicio prestado"/>
    <s v="MODERNIZACIÓN DE SISTEMAS DE INFORMACIÓN. "/>
    <s v="GESTIÓN DE TIC"/>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n v="0.97"/>
    <n v="0.97"/>
    <s v="ND"/>
    <s v="ND"/>
    <s v="ND"/>
    <n v="0.97"/>
    <m/>
    <n v="0.97"/>
    <n v="0.97"/>
    <n v="0.97"/>
    <n v="0.97"/>
    <n v="0.97"/>
    <n v="0.99"/>
    <n v="0.97"/>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s v="El indicador se encuentra en el 99% de satisfacción en la prestación del servicio a los usuarios de la Secretaría Jurídica Distrital. Contempla preguntas relacionadas con cambios de contraseña, impresión, redes, telefonía, internet, ofimática, entre otros._x000a_Indaga sobre los tiempos de atención, de lo cual el 69% tiene respuesta inmediata, y el 11,7% entre 1 y 5 minutos; el 7,4% tarda más 20 minutos. Así mismo pregunta sobre los atributos el técnico a lo cual el 99% responde que el técnico es paciente, escucha con atención y esta bien informado; y el nivel general de satisfacción se ubica en el 99%_x000a_"/>
    <s v="&quot;Los incidentes de soporte técnico son atendidos y clasificados por medio de la Herramienta de Soporte GLPI, para este trimestre se atendieron 191 requerimientos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_x000a_Se realizó el analisis de la encuesta de satisfacción del trimestre reportando el 97% de satisifacción en la prestación del servicio. Ver anexo INFORME DE GESTION TERCER TRIMESTRE 2019 VF&quot;_x000a_Impactos: Mantener el porcentaje un 100% de satisfacción en la prestación del servicio en soporte técnico en la entidad._x000a_Beneficiarios: Los funcionarios y contratistas de la entidad ademas de las demas entidades del Distrito y la ciudadanía en general._x000a_"/>
    <m/>
    <s v="3-2019-3062"/>
    <m/>
    <m/>
    <m/>
    <m/>
    <s v="3-2019-1149"/>
    <m/>
    <m/>
    <m/>
    <s v="GESTIÓN"/>
    <x v="0"/>
  </r>
  <r>
    <x v="9"/>
    <s v="TIC-GT07"/>
    <s v="TÁCTICO"/>
    <s v="GESTIÓN"/>
    <s v="PORCENTAJE DE DISPONIBILIDAD DE LOS SERVICIOS TECNOLÓGICOS DE LA ENTIDAD"/>
    <s v="Medir la efectividad de los servicios tecnológicos de la entidad"/>
    <s v="MODERNIZACIÓN DE SISTEMAS DE INFORMACIÓN. "/>
    <s v="GESTIÓN DE TIC"/>
    <s v="OFICINA DE TECNOLOGÍAS DE LA INFORMACIÓN Y LAS COMUNICACIONES "/>
    <s v="PROCESOS"/>
    <s v="PLAN DE GESTIÓN"/>
    <m/>
    <m/>
    <s v="Promedio ponderado del tiempo que los servicios tecnológicos están disponibles"/>
    <s v="Disponibilidad"/>
    <s v="Promedio de los tiempos de cuatro componentes de servicios tecnológicos"/>
    <s v="N.A."/>
    <s v="Es el porcentaje de horas disponbibles de los servicios teccnológicos (de 720 horas/mes)"/>
    <s v="N.A."/>
    <s v="GLPI"/>
    <s v="N.A."/>
    <s v="nd"/>
    <s v="nd"/>
    <s v="Constante"/>
    <s v="Trimestral"/>
    <s v="Eficiencia"/>
    <s v="Profesional Universitario"/>
    <s v="Profesional Especializado"/>
    <s v="Jefe Oficina TIC"/>
    <s v="ND"/>
    <s v="ND"/>
    <s v="ND"/>
    <n v="0.98"/>
    <n v="0.98"/>
    <s v="ND"/>
    <s v="ND"/>
    <s v="ND"/>
    <n v="0.98"/>
    <m/>
    <n v="0.98"/>
    <n v="0.98"/>
    <n v="0.98"/>
    <n v="0.98"/>
    <n v="0"/>
    <n v="0.98"/>
    <n v="0.98"/>
    <m/>
    <s v="ND"/>
    <s v="Se identificaron las métricas de los servicios tecnológicos de la Secretaría Jurídica Distrital, con el objetivo de monitorear la infraestructura y los servicios tecnológicos, para prestar un buen servicio y mantener un control, para ello se elaboró un documento denominado Métricas de Servicios de TI._x000a_Impactos obtenidos con los resultados:_x000a_Monitorear y controlar los servicios tecnológicos de la Secretaría Jurídica Distrital, para evitar vulnerabilidades, indisponibilidad de servicios._x000a_Población beneficiada. Los funcionarios y contratistas de la Secretaría Jurídica Distrital._x000a_Los incidentes de soporte técnico son atendidos y clasificados por medio de la Herramienta de Soporte GLPI,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_x000a_En forma general en el segundo trimestre se reportaron en la mesa de ayuda GLPI 194 requerimientos de soporte los cuales fueron asignados y atendidos por el grupo de soporte de la Oficina de TIC._x000a__x000a__x000a_"/>
    <s v="Se generó el informe del tercer trimestre de Métricas de Servicios de TI, el cual incluye la definición de cada servicio tecnológico con su respectivo informe en el cual se evidencia que nos encontramos con una disponibilidad del 99%. Se anexa documento Disponibilidad Servicios  IT_x000a_Impactos: Contamos con herramientas que nos permiten realizar seguimiento y control a los diferentes servicios tecnológicos permitiendo mantener una disponibilidad del 99%._x000a_Beneficiarios: Los funcionarios y contratistas de la entidad ademas de las demas entidades del Distrito y la ciudadanía en general._x000a_"/>
    <m/>
    <m/>
    <m/>
    <m/>
    <m/>
    <m/>
    <m/>
    <m/>
    <m/>
    <m/>
    <s v="GESTIÓN"/>
    <x v="0"/>
  </r>
  <r>
    <x v="9"/>
    <s v="TIC-GT05"/>
    <s v="TÁCTICO"/>
    <s v="ACCIÓN"/>
    <s v="PORCENTAJE DE AVANCE EN LA IMPLEMENTACIÓN DE LA POLÍTICA DE SEGURIDAD DIGITAL EN LA ENTIDAD."/>
    <s v="Medir el cumplimiento de la implementación de la política de seguridad digital en la entidad"/>
    <s v="MODERNIZACIÓN DE SISTEMAS DE INFORMACIÓN. "/>
    <s v="GESTIÓN DE TIC"/>
    <s v="OFICINA DE TECNOLOGÍAS DE LA INFORMACIÓN Y LAS COMUNICACIONES "/>
    <s v="PROYECTO DE INVERSIÓN"/>
    <s v="PROCESOS"/>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n v="1"/>
    <m/>
    <s v="ND"/>
    <s v="ND"/>
    <s v="ND"/>
    <n v="0.75"/>
    <m/>
    <n v="0.1"/>
    <n v="0.35"/>
    <n v="0.3"/>
    <n v="0.25"/>
    <n v="0.1"/>
    <n v="0.35"/>
    <n v="0.3"/>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s v="Logros Alcanzados en la vigencia:_x000a_1.  Presentación de avances en la implementación del Modelo de Seguridad y Privacidad de la Información._x000a_ Se presenta el informe de implementación de SGSI. Anexo 10_x000a_2.   Identificación de los controles adecuados para Sistema de Gestión de Seguridad de la Información._x000a_Se elaboró el documento de Gestión de Riesgos de Seguridad Digital, donde se identificó los riesgos inherentes, amenazas, vulnerabilidades, la valoración y evaluación de los controles. Se anexa documento. Anexo 4_x000a_3.  Definición de la implementación de las actividades o fases del SGSI._x000a_En el Plan de Seguridad y Privacidad de la Información, están planteadas las actividades que componente las fases del Sistema de Gestión de la Seguridad de la Información. Se anexa documento. Anexo 11_x000a_ 4.  Identificación, análisis y evaluación de los riesgos de seguridad y privacidad de la información conforme a la metodología planteada_x000a_Se elaboró el documento de Gestión de Riesgos de Seguridad Digital, donde se identificó los riesgos inherentes, amenazas, vulnerabilidades, la valoración y evaluación de los controles. Se anexa documento. Anexo 4_x000a_5.  Implementar y documentar las herramientas de gestión para el monitoreo y generación de alarmas tempranas sobre la continuidad y disponibilidad de los servicios. Realizar la proyección de la capacidad de los servicios tecnológicos._x000a_Se elaboró el documento de Métricas de Disponibilidad de Servicios de TI de la Secretaría Jurídica Distrital, donde se explican las métricas para los servicios de red, correo electrónico, soporte técnico, servicios de información misionales y administrativos, Bases de Datos. Anexo 1_x000a_6.  La metodología para la gestión del riesgo de seguridad y privacidad de la información._x000a_Se elaboró el documento de Gestión de Riesgos de Seguridad Digital, donde se identificó los riesgos inherentes, amenazas, vulnerabilidades, la valoración y evaluación de los controles. Se anexa documento. Anexo 4_x000a_7.  El plan de tratamiento del riesgo establecido a la gestión del riesgo de seguridad y privacidad de la información._x000a_Se elaboró el documento de Gestión de Riesgos de Seguridad Digital, donde se identificó el plan de tratamiento de riesgos de seguridad e indicadores para la gestión del riesgo. Se anexa documento. Anexo 4_x000a_8.  La declaración de aplicabilidad_x000a_ Se ingresó el Sistema de SMART los controles de la declaración de aplicabilidad que es un SoA se trata de un documento que enlista los controles de seguridad establecidos en el Anexo A del estándar ISO/IEC 27001 (un conjunto de 114 controles agrupados en 35 objetivos de control)._x000a_9. El plan de control operacional, en el cual se indica la metodología para implementar las medidas de seguridad definidas en el plan de tratamiento de riesgos._x000a_Se elaboró el documento de Gestión de Riesgos de Seguridad Digital, donde se identificó los riesgos inherentes, amenazas, vulnerabilidades, la valoración y evaluación de los controles. Se anexa documento. Anexo 4_x000a_10. Los informes relacionados con la implementación de los controles de seguridad y privacidad de la información_x000a_Se elaboró el documento de Gestión de Riesgos de Seguridad Digital, donde se identificó los riesgos inherentes, amenazas, vulnerabilidades, la valoración y evaluación de los controles. Se anexa documento. Anexo 4_x000a_11. Los indicadores de gestión y cumplimiento que permitan identificar si la implementación del MSPI es eficiente, eficaz y efectiva_x000a_Se elaboró el documento de Indicadores seguridad de la información, donde se identificó los riesgos inherentes, amenazas, vulnerabilidades, la valoración y evaluación de los controles. Se anexa documento. Anexo 20_x000a_12. Los controles de calidad para los servicios tecnológicos_x000a_Los controles de calidad para los servicios tecnológicos nos expuesto por cada uno de los contratistas que prestan los servicios tecnológicos, se explica en el documento de Métricas de Disponibilidad de Servicios de TI de la Secretaría Jurídica Distrital. Anexo 1_x000a_13. Indicadores para el seguimiento de la efectividad de los controles de calidad de los servicios tecnológicos._x000a_Se elaboró el documento de Métricas de Disponibilidad de Servicios de TI de la Secretaría Jurídica Distrital, en la página 21 se encuentra el capítulo de Indicadores de controles de calidad de los servicios tecnológicos. Anexo 1_x000a_14. Indicadores para el seguimiento de la efectividad de los controles de seguridad de los servicios tecnológicos._x000a_Se elaboró el documento de Indicadores propuestos para la Oficina de Tecnologías de la Información y las Comunicaciones. Anexo 1_x000a_Impactos obtenidos con los resultados:_x000a_El avance en el segundo trimestre fue de 35% en las actividades que se deben realizar para la implementación del MSPI, para un total de ejecución del semestre de  45% ._x000a__x000a_"/>
    <s v="&quot;Se elaboró Política de Gestión de Documentos Electrónicos Secretaría Jurídica Distrital. Ver documento Politica_docs_electronicos-SJDF_x000a__x000a_Se realizaron tres sensibilizaciones a los funcionarios y contratistas sobre Residuos de Aparatos Eléctricos y Electrónicos que funcionan con corriente eléctrica o un campo electromagnético y han dejado de ser efectivos Ley 1672 de 2013. Ver anexos RAEE, RAEE2, RAEE3_x000a__x000a_Se realizó una sensibilización a los funcionarios y contratistas sobre la función de Seguridad de la Información en la entidad, y sus objetivos. Ver anexo SEGURIDAD-SEPTIEMBRE_x000a__x000a_Se realizaron tres sensibilizaciones a los funcionarios y contratistas sobre temas como Activos de Información y Seguridad de la información. Ver TIPS AGOSTO POLÍTICA_x000a__x000a_Se realizó una capacitación sobre Navegación segura en Internet los días 22 y 30 de julio. Ver anexo Presentación1_x000a__x000a_Sistema de seguridad de la información. Se continua con la actualización del Manual de Políticas de Seguridad de la información para establecer las políticas de seguridad de la Información para la Secretaría Jurídica Distrital, con el fin de cumplir con los requisitos de seguridad, definidos en el SGSI y el MSPI que ayudarán mediante su implementación, a preservar la confidencialidad, integridad y disponibilidad de la información. Ver documento Manual de politicas de seguridad-VER67 -índicesf2-Septiembre_x000a__x000a_Se elaboró el Plan de Preservación a Largo Plazo para documentos electrónicos en el cual se establecen el manejo para el almacenamiento de esta información dando las pautas de seguridad, definiendo los Riesgos para la preservación de estos documentos. Ver documento Plan de preservacion a Largo Plazo_x000a_&quot;Sensibilizar a los funcionarios y contratistas sobre la importancia de la Seguridad de la información en la entidad y en sus hogares, asi como el manejo que se le debe dar a los resifuos tecnologicos._x000a_La entidad cuenta con el Plan de Preservación a Largo Plazo para documentos electrónicos, donde se encuentra llas politicas, principios y estrategias que se deben tener en cuenta para la preservacion de este tipo de documentos.&quot;_x000a_Beneficiarios: Los funcionarios y contratistas de la entidad ademas de las demas entidades del Distrito y la ciudadanía en general._x000a_"/>
    <m/>
    <s v="3-2019-3062"/>
    <m/>
    <m/>
    <m/>
    <m/>
    <s v="3-2019-1149"/>
    <m/>
    <m/>
    <m/>
    <s v="ACCIÓN"/>
    <x v="0"/>
  </r>
  <r>
    <x v="9"/>
    <s v="TIC-GT08"/>
    <s v="TÁCTICO"/>
    <s v="GESTIÓN"/>
    <s v="PORCENTAJE DE AVANCE E LA IMPLEMENTACIÓN DE LA POLÍTICA DE GOBIERNO DIGITAL EN LA SJD"/>
    <s v="Medir el cumplimiento de la implementación de la política de gobierno digital en la entidad"/>
    <s v="MODERNIZACIÓN DE SISTEMAS DE INFORMACIÓN. "/>
    <s v="GESTIÓN DE TIC"/>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n v="1"/>
    <m/>
    <s v="ND"/>
    <s v="ND"/>
    <s v="ND"/>
    <n v="0.7"/>
    <m/>
    <n v="0.15"/>
    <n v="0.3"/>
    <n v="0.25"/>
    <n v="0.3"/>
    <n v="0.15"/>
    <n v="0.3"/>
    <n v="0.25"/>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s v="Para este segundo trimestre se realizaron las siguientes actividades cumpliendo con 45% acumulado de ejecución para este periodo._x000a_1. Avance en la implementación de las herramientas de gestión de monitoreo y generación de alarmas tempranas sobre la continuidad y disponibilidad de los servicios tecnológicos_x000a_Se elaboró el documento de Métricas de Servicios de TI, el cual incluye la definición de cada servicio tecnológico con su respectivo informe. Se anexa documento Anexo 1._x000a_2. Avance en la actualización de la arquitectura de servicios tecnológicos_x000a_Se elaboró el documento denominado Guía Sistemas de Información en su página 26 se encuentra el avance realizado en la Arquitecturas de solución de sistemas de información. Anexo 2._x000a_3. Diagramas de interacción e interoperabilidad si aplica a los sistemas de información misionales y administrativos  _x000a_En este caso el único sistema de información que tiene interoperabilidad y está certificado por el MinTIC con el nivel 1 es el Sistema de Gestión Documental SIGA ya que este interopera con el SDQS Bogotá Te Escucha, en el documento Guía Sistemas de Información en su página 50 encontrarán los Diagramas de interoperabilidad. Anexo 2.                                        _x000a_4.  Documentación de las arquitecturas de solución de los sistemas de información misionales y administrativos._x000a_Se elaboró el documento denominado Guía Sistemas de Información en su página 26 se encuentra un avance de la Arquitecturas de solución de sistemas de información. Anexo 2._x000a_5. Implementar y documentar las herramientas de gestión para el monitoreo y generación de alarmas tempranas sobre la continuidad y disponibilidad de los servicios.  _x000a_Se elaboró el documento de Métricas de Servicios de TI, el cual incluye la definición de cada servicio tecnológico con su respectivo informe. Se anexa documento. Anexo 1.                                                                                        _x000a_6. Realizar la proyección de la capacidad de los servicios tecnológicos_x000a_Se elaboró el Inventario de la infraestructura de la Secretaría Jurídica Distrital y su proyección de capacidad y crecimiento de los servicios tecnológicos. Anexo 8_x000a_7. Actualización del PETI con un nuevo alcance y objetivos para cumplir el 100% de las metas de la Oficina de TIC._x000a_Se realizó un avance en la actualización del documento de PETI, actualizando el alcance y los objetivos orientado a las metas de la Oficina TIC. Se anexa documento. Anexo 3._x000a_8. El plan de control operacional, en el cual se indica la metodología para implementar las medidas de seguridad definidas en el plan de tratamiento de riesgos. _x000a_Se elaboró el documento de Gestión de Riesgos de Seguridad Digital, donde se identificó los riesgos inherentes, amenazas, vulnerabilidades, la valoración y evaluación de los controles. Se anexa documento. Anexo 4._x000a_9. Los informes relacionados con la implementación de los controles de seguridad y privacidad de la información._x000a_Se elaboró el documento de Gestión de Riesgos de Seguridad Digital, donde se identificó los riesgos inherentes, amenazas, vulnerabilidades, la valoración y evaluación de los controles. Se anexa documento. Anexo 4._x000a_10. Los indicadores de gestión y cumplimiento que permitan identificar si la implementación del MSPI es eficiente, eficaz y efectiva_x000a_Se elaboró el documento de Indicadores seguridad de la información, donde se identificó los riesgos inherentes, amenazas, vulnerabilidades, la valoración y evaluación de los controles. Se anexa documento. Anexo 21_x000a_11. Arquitectura de servicios tecnológicos actualizada_x000a_Se encuentra actualizada la arquitectura de servicios tecnológicos. Se anexa        documento. Anexo 5._x000a_12. Catálogos o directorio de datos (abiertos y georreferenciados)_x000a_Se elaboró el directorio de datos abiertos, en cuanto a los georeferenciados la entidad no maneja este tipo de datos. Se anexa documento. Anexo 6._x000a_13. Catálogo de Flujos de información_x000a_Se elaboró el Catálogo de Flujos de información, en cuanto a los georeferenciados la entidad no maneja este tipo de datos. Se anexa documento. Anexo 6._x000a_14. Esquema de gobierno de los componentes de información _x000a_Se cumplió con el lineamiento G.INF.07 Guía Cómo construir el catálogo de Componentes de Información impartido por MinTIC, en el cual indica la metodología y diseño del catálogo de componentes de información los cuales están compuestos por el catálogo de datos abiertos , y el catálogo de Flujos de información representa el punto de partida para la construcción de la arquitectura de información y la base para iniciar procesos de calidad de información de la entidad e interoperabilidad entre entidades   el directorio de datos abiertos, en cuanto a los georeferenciados la entidad no maneja este tipo de datos. Se anexa documento. Anexo 6._x000a_15. Metodología para el diseño y el esquema para el análisis y aprovechamiento de los componentes de información_x000a_Se cumplió con el lineamiento G.INF.07 Guía Cómo construir el catálogo de Componentes de Información impartido por MinTIC, en el cual indica la metodología y diseño del catálogo de componentes de información los cuales están compuestos por el catálogo de datos abiertos , y el catálogo de Flujos de información representa el punto de partida para la construcción de la arquitectura de información y la base para iniciar procesos de calidad de información de la entidad e interoperabilidad entre entidades   el directorio de datos abiertos, en cuanto a los georeferenciados la entidad no maneja este tipo de datos. Se anexa documento. Anexo 6._x000a_16. Implementación de la Guía de estilo y las especificaciones técnicas de usabilidad definidas por la Entidad y el Ministerio de TIC en los Sistemas de información de soporte y Sistemas de información estratégicos_x000a_Se elaboró el documento denominado Guía Estilo y Usabilidad para Sistemas de Información. Se anexa documento. Anexo 7._x000a_17. Acciones de mejoras a partir de los indicadores de seguimiento y evaluación del PETI._x000a_Se planteó un Riesgo y Plan de mejoramiento a partir de los indicadores de seguimiento del PETI el cual es Fuente del Análisis de riesgos de gestión la cual es el Incumplimiento en la ejecución de las actividades enmarcadas en el Proyecto de Inversión y de Gestión. - Incumplimiento en la ejecución de las actividades enmarcadas en el Proyecto de Inversión y de Gestión, la actividad es “Realizar la revisión del plan de trabajo y cronogramas de actividades que permitan verificar la ejecución de las actividades que componen la meta del Plan de Inversión y gestión”, donde se reflejan los indicadores de seguimiento y evaluación del PETI. Anexo 3._x000a_Impactos obtenidos con los resultados:_x000a_Se ha avanzado en un 45% de implementación de la Política de Gobierno Digital en el primer semestre del año en la Secretaría Jurídica Distrital._x000a_Población beneficiada_x000a_         Los funcionarios y contratistas de la Secretaría Jurídica Distrital."/>
    <s v="&quot;Avance en la actualización del Plan Estratégico de Tecnologías de Información – PETI. Se ha avanzado en la formulación de un nuevo objetivo, alcance, rupturas estratégicas, se ajustó el análisis de la situación actual tecnológica en el Plan Estratégico de Tecnologías de Información, así mismo se actualizó el Marco normativo. Ver documento PLAN ESTRATEGICO PETI v1 2019-09-27._x000a_Se terminó de ajustar el Catálogo de Componentes de Información el cual representa el punto de partida para la construcción de la arquitectura de información y la base para iniciar procesos de calidad de información de la entidad e interoperabilidad entre entidades. Se anexa documento denominado Catalogo de componentes de información._x000a_Se elaboró el documento denominado “Estrategia de Uso y Apropiación de las Tecnologías de Información” en el cual se encuentra el diagnóstico del uso y apropiación de TI, la caracterización de los grupos de interés internos y externos, la implementación de la/las estrategias de gestión del cambio para los proyectos de TI, los indicadores para la medición del impacto del uso y apropiación de TI en la entidad. Ver documento USO Y APROPIACION._x000a_Se han realizado diferentes capaciones con los grupos de interés sobre el proyecto del Sistema Integrado de Información por ser misional para la entidad, toda vez que se planificó la modernización de los siete sistemas de información, para lo cual se han realizado diferentes reuniones donde han participado Directivos, funcionarios internos y externos._x000a_Se ha conformado un grupo de gestión del cambio con el objetivo de dar a conocer el Sistema de Información Integrado a los diferentes grupos de interés que hacen parte del proyecto. Ver documento 5. SJD Taller Presentación y Alineación Equipo Plan Piloto y Pruebas de Usuario, 6. SJD Taller Presentación y Alineación Equipo de Padrinos de las Direcciones Misionales y 7.Procesos y Procedimientos Impactados con SIIJD._x000a_Se presentó ante los Directivos de la entidad el proyecto de Transición de IPv4 a IPv6 siendo aprobado y documentado en el acta de Comité de Desempeño Institucional - MIPG, esta acta hará parte del Documento Final de la Transición de IPv4 a IPv6. Ver documentos TRANSICION IPV 4 A IPV 6 V1.6 y TRANSICION IPV 4 A IPV 6 V1.6_x000a_Porcentaje de avance en implementación de la Política de Gobierno Digital en la Entidad para el mes de septiembre es de 17%, para un total de 27% para el tercer trimestre, debido a que en el primer trimestre falto un 2% de ejecución, ya que no se había socializado el tema de Transición de IPv4 a IPv6 con el Comité de Desempeño Institucional – MIPG, reunión que se efectuó el 2 de septiembre del presente año, donde nos dieron el aval del proyecto, cumpliendo con el porcentaje de ejecución que se encontraba sin ejecutar para un total de ejecución de 70%._x000a_&quot;_x000a_Impacto: &quot;Se esta estructurando  Plan Estratégico de Tecnologías de Información – PETI de la entidad._x000a_La entidad cuenta con el Catálogo de Componentes de Información el cual representa el punto de partida para la construcción de la arquitectura de información y la base para iniciar procesos de calidad de información de la entidad e interoperabilidad con otras entidades._x000a_estrategia de Uso y Apropiación,_x000a_La entidad cuenta con la Estrategia de Uso y Apropiación de las Tecnologías de Información la cual es una estrategia para la gestión del cambio y medición de resultados de uso y apropiación de nuevas tecnologias, en este caso con la implementación del Sistema Integrado de Información se esta aplicando la estrategia en las diferentes estapas del proyecto.&quot;_x000a_Beneficiarios: Los funcionarios y contratistas de la entidad ademas de las demas entidades del Distrito y la ciudadanía en general._x000a_"/>
    <m/>
    <s v="3-2019-3062"/>
    <m/>
    <m/>
    <m/>
    <s v="SE SOLICITA MODIFICACIÓN RAD 3-2017-4325, alineado con el indicador AVANCE EN LA ACTUALIZACIÓN DE LA INFRAESTRUCTURA HW SW COM"/>
    <m/>
    <m/>
    <m/>
    <m/>
    <s v="GESTIÓN"/>
    <x v="0"/>
  </r>
  <r>
    <x v="9"/>
    <s v="TIC-GT03"/>
    <s v="TÁCTICO"/>
    <s v="ACCIÓN"/>
    <s v="AVANCE EN EL  IMPLEMENTACIÓN  DE LA INFRAESTRUCTURA TECNOLÓGICA QUE SOPORTA LOS SISTEMAS DE INFORMACIÓN JURÍDICOS"/>
    <m/>
    <s v="MODERNIZACIÓN DE SISTEMAS DE INFORMACIÓN. "/>
    <s v="GESTIÓN DE TIC"/>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n v="0.4"/>
    <n v="0.2"/>
    <n v="0.01"/>
    <n v="0.14000000000000001"/>
    <n v="0.25"/>
    <n v="0.27"/>
    <m/>
    <n v="0.06"/>
    <n v="0.11"/>
    <n v="0.13"/>
    <n v="0.1"/>
    <n v="0.06"/>
    <n v="0.11"/>
    <n v="0.1"/>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s v="Se realizó la contratación de los dos ingenieros de pruebas de los requerimientos funcionales, un profesional para la formulación, ejecución y evaluación de todos los asuntos legales, contractuales, un profesional para prestar servicios profesionales para apoyar el seguimiento a la ejecución de la estrategia de gestión del Cambio y se adquirió las licencias Bizagi, para el proyecto de desarrollo e implementación del Sistema de Información Integrado de la Secretaría Jurídica Distrital._x000a_Se contrató el ingeniero de sistemas que seguirá cumpliendo con el objeto de prestar servicios profesionales en la administración/mantenimiento de Sistemas Operativos Windows Server y los servicios asociados a éstos en la Secretaría Jurídica Distrital, ya que el ingeniero Javier Algeciras que se encontraba con este contrato se retiró._x000a_No se realizó la contratación del ingeniero de pruebas de los requerimientos funcionales del área de defensa judicial y requerimientos no funcionales, para el proyecto de desarrollo e implementación del Sistema de Información Integrado de la Secretaría Jurídica Distrital ya que las funciones serán realizadas por el equipo que gerencia el proyecto del Sistema de Información Integrado de la Secretaría Jurídica Distrital._x000a__x000a_Se realizaron dos contrataciones adicionales para este segundo trimestre. _x000a_1.  Se adquirió el servicio de correo electrónico y hosting para la Secretaría Jurídica Distrital con Eforcers S.A._x000a_ 2.  Se contrató el servicio de acceso internet para el desarrollo de las funciones de     la Secretaría Jurídica Distrital, con ETB con un Convenio Interadministrativo._x000a_"/>
    <m/>
    <m/>
    <s v="3-2019-3062"/>
    <m/>
    <m/>
    <m/>
    <s v="SE SOLICITA MODIFICACIÓN RAD 3-2017-4325, alineado con el indicador AVANCE EN LA ACTUALIZACIÓN DE LA INFRAESTRUCTURA HW SW COM"/>
    <m/>
    <m/>
    <m/>
    <n v="1"/>
    <s v="ACCIÓN"/>
    <x v="1"/>
  </r>
  <r>
    <x v="10"/>
    <m/>
    <s v="OPERATIVO"/>
    <s v="GESTIÓN"/>
    <s v="EJECUCIÓN DEL PROYECTO DE INVERSIÓN CON CÓDIGO 7501"/>
    <m/>
    <s v="POSICIONAMIENTO COMO ENTE RECTOR"/>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n v="0.95"/>
    <n v="0.95"/>
    <s v="ND"/>
    <n v="0.98"/>
    <n v="0.97"/>
    <n v="1"/>
    <m/>
    <n v="0.65"/>
    <n v="0.75"/>
    <n v="0.85"/>
    <n v="0.95"/>
    <n v="0.59"/>
    <n v="0.77610000000000001"/>
    <n v="0.77"/>
    <n v="1"/>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s v="El proyecto alcanzó una ejecución del 77,61% superando lo programado, y que corresponde a $2.949 millones de pesos. El impacto de este indicador se refleja en el cumplimiento de las metas asociadas al proyecto."/>
    <s v="El Proyecto mantuvo su ejecución del 77,61%, que corresponden a $2.949.085.228,00. No obstante lo anterior no alcanzó la meta planteada para el tercer trimestre de 2019, ya que el traslado presupuesta solo quedó aprobado por la SHD el 3 de octubre y a esa fecha la ejecución es del 100%. Los giros fueron por valor de $1.705.239.262,00 representando el 44,87% del presupuesto._x000a_Impactos. El impacto es significativo, tal y como se puede observar en el desarrollo de las metas físicas y presupuestales del proyecto que muchas de ellas sobrepasaron las expectativas fijadas para el trimestre._x000a_"/>
    <s v="El Proyecto al 9 de diciembre de 2019, alcanzó una ejecución del 100%, que corresponden a $2.949.085.228,00 y los giros a esa misma fecha alcanzaron un valor de $2.604.791.168,00 representando el 88,3% del presupuesto._x000a_El impacto es significativo, tal y como se puede observar en el desarrollo de las metas físicas y presupuestales del proyecto que muchas de ellas sobrepasaron las expectativas fijadas para la vigencia._x000a_"/>
    <s v=" 3-2019-2684"/>
    <s v=" 3-2019-4969"/>
    <m/>
    <m/>
    <m/>
    <m/>
    <m/>
    <m/>
    <m/>
    <s v="GESTIÓN"/>
    <x v="0"/>
  </r>
  <r>
    <x v="10"/>
    <m/>
    <s v="ESTRATÉGICO"/>
    <s v="ACCIÓN"/>
    <s v="PERCEPCIÓN FAVORABLE DE LA COORDINACIÓN JURÍDICA DISTRITAL SUPERIOR AL 88%"/>
    <m/>
    <s v="POSICIONAMIENTO COMO ENTE RECTOR"/>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n v="0.88"/>
    <n v="0.88"/>
    <n v="0.9"/>
    <n v="0.94569999999999999"/>
    <n v="0.88"/>
    <n v="0.97499999999999998"/>
    <m/>
    <n v="0"/>
    <n v="0.88"/>
    <n v="0"/>
    <n v="0.88"/>
    <n v="0"/>
    <n v="0.96"/>
    <n v="0"/>
    <n v="0.97499999999999998"/>
    <s v="La medición de la percepción se realiza en el segundo trimestre, no obstante, se viene trabajando en los ajustes de la herramienta de medición"/>
    <s v="La encuesta se reimitó las entidades distritales mediante la circular 013 de 2019, y fue contestada por 55 entidades de los sectores central y descentralizado.  En al análsis se evidenció que el servicio prestado por la Secretaría Jurídica resaltando el apoyo y disposición en la gestión de los temas jurídicos._x000a_se evaluaron 6 temas a nivel general y las diferentes preguntas_x000a_constituyen un monitoreo a la calidad de la gestión de las direcciones misionales_x000a_de la Entidad. Los temas generales fueron:_x000a_ Oportunidad en la revisión de proyectos de actos administrativos y emisión_x000a_de conceptos._x000a_ Satisfacción con el sistema de información SIPROJ WEB que contiene los_x000a_procesos judiciales y pre judiciales del D.C._x000a_ Participación en mesas de trabajo en temas de acto impacto._x000a_ Sistema de información jurídica (Régimen Legal, SIPROJ, Biblioteca_x000a_Jurídica Virtual y Abogacía General del D.C.)._x000a_ Publicaciones periódicas de contenido jurídico. (Actualización semanal_x000a_“Bogotá Jurídica” los martes)._x000a_ Actividad de instancia de coordinación de gestión jurídica y prevención del_x000a_daño antijurídico (Comité Jurídico Distrital, Comité Distrital de apoyo a la_x000a_contratación, Comités Intersectoriales de Coordinación Jurídica, Comité_x000a_Distrital de Asuntos Disciplinarios, Comité de Inspección, Vigilancia y_x000a_Control)."/>
    <s v="La encuesta se realizará en el cuarto trimestre de 2019."/>
    <s v="La encuesta se remitió a las entidades mediante la Circular 024 del 20/11/19. Con corte al 9 de diciembre de 2019 la encuesta ha sido contestada por 39 entidades de las 65 de los sectores central y descentralizado, representando un 68% de la totalidad de la muestra. Se alcanzó una percepción promedio positiva de las preguntas del 97,5% sumando y promediando las valoraciones consideradas como Excelente (41%) y Buena (56%)._x000a_&quot;En términos generales las entidades consideran que el servicio prestado por al Secretaría Jurídica Distrital es muy positivo. Así mismo, agradecen la disposición y apoyo en la gestión de temas jurídicos de interes y/o impacto._x000a__x000a_Estos resultados apuntan directamente al cumplimiento del imperativo estratégico &quot;&quot;Respaldo jurídico que genera confianza&quot;&quot;, que está relacionado con el cumplimiento de las metas del Plan de Desarrollo.&quot;_x000a_La encuesta está dirigida a las Entidades del sectro central y descentralizado del Distrito Capital quienes son los usuarios directos de nuestros servicios._x000a_"/>
    <s v=" 3-2019-2684"/>
    <s v=" 3-2019-4969"/>
    <m/>
    <m/>
    <s v="CREACIÓN"/>
    <s v="VERSIÓN  1"/>
    <s v="ND"/>
    <s v="ND"/>
    <m/>
    <s v="ACCIÓN"/>
    <x v="0"/>
  </r>
  <r>
    <x v="10"/>
    <m/>
    <s v="OPERATIVO"/>
    <s v="GESTIÓN"/>
    <s v="REQUERIMIENTOS JURÍDICOS GESTIONADOS EN LOS TIEMPOS ESTABLECIDOS"/>
    <m/>
    <s v="POSICIONAMIENTO COMO ENTE RECTOR"/>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n v="1"/>
    <n v="1"/>
    <s v="ND"/>
    <n v="1"/>
    <n v="1"/>
    <n v="1"/>
    <m/>
    <n v="1"/>
    <n v="1"/>
    <n v="1"/>
    <n v="1"/>
    <n v="1"/>
    <n v="1"/>
    <n v="1"/>
    <m/>
    <s v="Se gestionaron oportunamente en el periodo de análsis, el 100% de los requerimientos jurídicos de competencia de la Subsecretaría, que corresponden a 227 solicitudes. "/>
    <s v="Se gestionaron oportunamente 281 requerimientos  de competencia directa de la Subsecretaría, dentro de los que se destacan 116 proyectos de acuerdo, 47 disciplinarios,  42 Decretos, y 15 circulares, etre otros."/>
    <s v="Se gestionaron oportunamente en el tercer trimestre 330 requerimientos de competencia de la Subsecretaría. En el Anexo se remite el detalle de los requerimientos y su tipología del trimestre. _x000a_Impactos: &quot;Cuando se gestionan los requerimientos en los tiempos establecidos se impacta positivamente en la gestión pública del Distrito.                                                                                                                                                                                                                                                _x000a_Beneficiarios: Entidades distritales y usuarios internos en la SJD_x000a_"/>
    <s v="Con corte al 9/12/19 se han gestionado oportunamente 246 requerimientos de competencia de la Subsecretaría y en lo acumulado del año son ya 1.084 los asuntos_x000a_Cuando se gestionan los requerimientos en los tiempos establecidos se impacta positivamente en la gestión pública del Distrito._x000a_"/>
    <s v=" 3-2019-2684"/>
    <s v=" 3-2019-4969"/>
    <m/>
    <m/>
    <s v="CREACIÓN"/>
    <s v="VERSIÓN  1"/>
    <m/>
    <m/>
    <m/>
    <s v="GESTIÓN"/>
    <x v="0"/>
  </r>
  <r>
    <x v="1"/>
    <s v="DGC-GT01"/>
    <s v="TÁCTICO"/>
    <s v="GESTIÓN"/>
    <s v="PORCENTAJE DE AVANCE EN LA CONSTRUCCIÓN DEL PLAN ESTRATEGICO DEL TALENTO HUMANO"/>
    <m/>
    <s v="OPTIMIZACIÓN DE PROCESOS"/>
    <s v="PO-005-GESTIÓN DEL TALENTO HUMANO"/>
    <s v="DIRECCIÓN DE GESTIÓN CORPORATIVA"/>
    <s v="PROCESOS"/>
    <m/>
    <m/>
    <m/>
    <s v="Sumatoria de las actividades de definidas en el Plan Estratégico del modelo de GETH"/>
    <s v="Avance del Plan"/>
    <s v="Actividades realizadas"/>
    <s v="Actividades programadas"/>
    <s v="Actividades desarrolladas en el periodod de análisis"/>
    <s v="Plan Estratégico definido por actividades o fases"/>
    <s v="Reporte de gestión"/>
    <s v="Reporte de gestión"/>
    <s v="nd"/>
    <s v="nd"/>
    <s v="Suma"/>
    <s v="Trimestral"/>
    <s v="Eficacia"/>
    <s v="Técnico DGC"/>
    <s v="Profesional Especializado"/>
    <s v="Director (a) de Gestión Corporativa"/>
    <s v="ND"/>
    <s v="ND"/>
    <s v="ND"/>
    <n v="1"/>
    <m/>
    <s v="ND"/>
    <s v="ND"/>
    <s v="ND"/>
    <n v="0.25"/>
    <m/>
    <n v="0.15"/>
    <n v="0.2"/>
    <n v="0.4"/>
    <n v="0.25"/>
    <n v="0.15"/>
    <n v="0.2"/>
    <n v="0.4"/>
    <n v="0.25"/>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s v="&quot;A partir del auto-diagnóstico de MIPG se han realizado las siguientes mejoras y actividades durante el 3er trimestre:_x000a_Capacitación y bienestar: Revisado el procedimiento se procedió a realizar la evaluación de la eficacia de las actividades de bienestar a través del formato virtual 2311300-FT-122 Versión 02. Se adelantan las actividades necesarias para sensibilizar, documentar y evaluar las actividades realizadas en capacitación y bienestar, por medio del buzón de comunicaciones, correo electrónico, formatos de evaluación virtual, se realizan informes sobre los resultados de las evaluaciones que sirven como insumo para las próximas vigencias._x000a_Aplicativo PERNO: Se solicitó a TIC, los usuarios del aplicativo PERNO ingresaran la información de la base de datos de Talento Humano, para ello se citó al Ingeniero Faccello Argel Manjarres quien realizó la capacitación de dicho sistema en los módulos de Hoja de Vida, Bienes y Capacitación. _x000a_Evaluación del Desempeño: una vez revisada la metodología de evaluación del desempeño de la Secretaría Jurídica Distrital se procedió a adoptar el Acuerdo 617 de 2018 “Por el cual se establece el Sistema Tipo de Evaluación del Desempeño Laboral de los Empleados Públicos de Carrera Administrativa y en Período de Prueba.” Expedido por la comisión nacional del sistema civil – CNSC, se implementó dicho acuerdo fue adoptado mediante Resolución 017 de 2019. _x000a_Así mismo la Comisión Nacional del Servicio Civil - CNSC desarrollo el Sistema Tipo de Evaluación del Desempeño Laboral EDL - APP, es una herramienta tecnológica de acceso web, que funciona como instrumento de apoyo a los procesos de evaluación de desempeño que se realizan en las entidades públicas de Colombia, que se rigen por el Acuerdo 617 de 2018. Respecto de los Acuerdos de Gestión en el primer trimestre se expidió la Resolución 034 de 20119 “Por medio del cual se designan los pares de los gerentes públicos para efectos de los Acuerdos de Gestión en la Secretaría Jurídica Distrital&quot;&quot; de conformidad con la Resolución 044 de 2018. _x000a_Impactos: &quot;Las mejoras realizadas permiten llevar un alto control y seguimiento a las actividades realizadas en bienestar y capacitación permitiendo identificar su cobertura, eficacia e impacto, así como también evaluar el nivel de satisfacción de los servidores frente a las mismas, lo que nos permite realizar mejora continua dentro de los procesos, procedimientos, planes y programas._x000a__x000a_El equipo de Gestión del Talento Humano, procederá a la Actualización de información en el sistema PERNO._x000a__x000a_El impacto y beneficios para la evaluación del desempeño adoptada a través del aplicativo  del sistema APP – EDL son:_x000a__x000a_• Permite el acceso web &quot;&quot;centralizado&quot;&quot; en la infraestructura de la CNSC._x000a_• Se elimina el uso de formatos en Excel, agilizando la gestión de EDL._x000a_• No requiere instalación o infraestructura por parte de las entidades._x000a_• Facilidad de modificación y adecuación ante cambios._x000a_Beneficiarios: Servidores de la Secretaría Jurídica Distrital_x000a_"/>
    <s v="&quot;Se elaboró el procedimiento para el tramite de incapacidades médicas y manejo del reconocimiento de auxilio de incapacidades, cuyo objetivo es el de tramitar las incapacidades de los servidores públicos de la planta de personal de la Secretaría Jurídica Distrital - SJD de manera oportuna y acorde con las disposiciones legales y normativas, con el fin de conocer y controlar las ausencias al sitio de trabajo por motivos de salud, así como garantizar el reconocimiento de las prestaciones económicas y asistenciales por parte de la EPS o ARL._x000a__x000a_El presente documento aplica para todos los Servidores Públicos vinculados a la Secretaría Jurídica Distrital - SJD, el cual inicia con la presentación de la incapacidad por origen común o enfermedad o accidente laboral, y finaliza con el pago de las prestaciones económicas o la determinación de la incapacidad permanente del servidor._x000a__x000a_De otra parte,  dentro del Plan Estratégico del Talento Humano, se actualizó la información correspondiente a provisión de empleos de acuerdo con los nombramientos y movimientos. _x000a__x000a_Se se actualizó  el procedimiento de permanencia de los servidores públicos de la Secretaría Jurídica Distrital, contemplando en él, la implementación de la estrategia distrital del  Teletrabajo, adoptado oficialmente por esta entidad mediante la Resolución 134 del 7  de septiembre de 2019._x000a__x000a_En cuanto al proceso de desvinculación se viene adelantando una actualización al procedimiento. &quot;_x000a_&quot;_x000a_Los servidores cuentan con información actualizada, lo que permite llevar un alto control y seguimiento a las actividades realizadas del plan estrategico del talento Humano.&quot;_x000a_"/>
    <s v="3-2019-2689"/>
    <m/>
    <m/>
    <m/>
    <m/>
    <m/>
    <m/>
    <m/>
    <m/>
    <s v="GESTIÓN"/>
    <x v="0"/>
  </r>
  <r>
    <x v="1"/>
    <m/>
    <s v="TÁCTICO"/>
    <s v="GESTIÓN"/>
    <s v=" CALIDAD DE VIDA DE LOS SERVIDORES DE TELETRABAJO"/>
    <s v="Monitorear los aspectos que impactan la calidad de vida de los servidores que participan en el programa de teletrabajo"/>
    <s v="OPTIMIZACIÓN DE PROCESOS"/>
    <s v="PO-005-GESTIÓN DEL TALENTO HUMANO"/>
    <s v="DIRECCIÓN DE GESTIÓN CORPORATIVA"/>
    <s v="TELETRABAJO"/>
    <m/>
    <m/>
    <m/>
    <s v="Promedio de variables definidas en la encuesta de calidad de vida"/>
    <s v="Calidad de Vida"/>
    <s v="Promedio del resultado de las evaluaciones de los aspectos Bienestar Físico, Matrial, Social y Emocional."/>
    <s v="N.A."/>
    <s v="Se promedian los resultados de la evaluación de los aspectos definidos como &quot;calidad de vida&quot;"/>
    <s v="N.A."/>
    <s v="Documento de evaluación de Calidad de Vida e informe de análisis"/>
    <s v="N.A."/>
    <s v="nd"/>
    <s v="nd"/>
    <s v="Constante"/>
    <s v="Semestral"/>
    <s v="Efectividad"/>
    <s v="Profesional Especializado"/>
    <s v="PROFESIONAL ESPECIALIZADO "/>
    <s v="DIRECTOR (A) GESTIÓN CORPORATIVA"/>
    <s v="ND"/>
    <s v="ND"/>
    <s v="ND"/>
    <n v="0.91"/>
    <m/>
    <m/>
    <m/>
    <m/>
    <n v="0.25"/>
    <m/>
    <m/>
    <m/>
    <m/>
    <m/>
    <m/>
    <m/>
    <m/>
    <s v="EN VALIDACIÓN"/>
    <m/>
    <m/>
    <m/>
    <s v="EN VALIDACIÓN"/>
    <m/>
    <m/>
    <m/>
    <m/>
    <m/>
    <m/>
    <m/>
    <m/>
    <m/>
    <s v="GESTIÓN"/>
    <x v="1"/>
  </r>
  <r>
    <x v="11"/>
    <m/>
    <m/>
    <m/>
    <m/>
    <m/>
    <m/>
    <m/>
    <m/>
    <m/>
    <m/>
    <m/>
    <m/>
    <m/>
    <m/>
    <m/>
    <m/>
    <m/>
    <m/>
    <m/>
    <m/>
    <m/>
    <m/>
    <m/>
    <m/>
    <m/>
    <m/>
    <m/>
    <m/>
    <m/>
    <m/>
    <m/>
    <m/>
    <m/>
    <m/>
    <m/>
    <m/>
    <m/>
    <m/>
    <m/>
    <m/>
    <m/>
    <m/>
    <m/>
    <m/>
    <m/>
    <m/>
    <m/>
    <m/>
    <m/>
    <m/>
    <m/>
    <m/>
    <m/>
    <m/>
    <m/>
    <m/>
    <m/>
    <m/>
    <m/>
    <m/>
    <x v="2"/>
  </r>
  <r>
    <x v="11"/>
    <m/>
    <m/>
    <m/>
    <m/>
    <m/>
    <m/>
    <m/>
    <m/>
    <m/>
    <m/>
    <m/>
    <m/>
    <m/>
    <m/>
    <m/>
    <m/>
    <m/>
    <m/>
    <m/>
    <m/>
    <m/>
    <m/>
    <m/>
    <m/>
    <m/>
    <m/>
    <m/>
    <m/>
    <m/>
    <m/>
    <m/>
    <m/>
    <m/>
    <m/>
    <m/>
    <m/>
    <m/>
    <m/>
    <m/>
    <m/>
    <m/>
    <m/>
    <m/>
    <m/>
    <m/>
    <m/>
    <m/>
    <m/>
    <m/>
    <m/>
    <m/>
    <m/>
    <m/>
    <m/>
    <m/>
    <m/>
    <m/>
    <m/>
    <m/>
    <m/>
    <x v="2"/>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
  <r>
    <x v="0"/>
    <s v="SJD -GC01"/>
    <s v="ESTRATÉGICO"/>
    <x v="0"/>
    <x v="0"/>
    <s v="Hacer seguimiento a plan de comunicaciones de la Secretaría Jurídica Distrital"/>
    <s v="POSICIONAMIENTO COMO ENTE RECTOR"/>
    <s v="GESTIÓN DE LAS COMUNICACIONES"/>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1"/>
    <n v="1"/>
    <n v="0.25"/>
    <n v="0.25"/>
    <n v="0.18"/>
    <n v="0.31"/>
    <n v="0.26"/>
    <n v="0.25"/>
    <m/>
    <m/>
    <m/>
    <s v="1. Consolidar las necesidades de comunicación de todas las dependencias de la SJD para elaborar y estructurar el plan de comunicaciones 2020._x000a__x000a_• Se hizo un diagnóstico con las diferentes dependencias de la entidad para identificar sus necesidades de comunicaciones._x000a__x000a_2. Seleccionar e identificar notas de prensa, radio, televisión, internet o redes sociales que puedan ser de impacto o interés para la entidad y el Secretario Jurídico._x000a__x000a_• Diariamente se hace el monitoreo de los diferentes medios masivos de comunicación locales y nacionales (físicos y virtuales), para identificar los temas y acontecimientos de interés y se envían a través de chat de WhatsApp a nuestras partes interesadas. _x000a__x000a_3. Elaborar el plan de comunicaciones de la Secretaría Jurídica Distrital._x000a__x000a_• Plan de comunicaciones 2020, presentado ante el Secretario Jurídico Distrital y aprobado por el mismo, el 24 de febrero de 2020._x000a__x000a_4. Brindar apoyo a todas las áreas para la difusión de sus actividades a través de los medios internos de la entidad._x000a__x000a_• Se brindó apoyo a la Dirección de Gestión Corporativa con la celebración del día de la mujer. Adicionalmente se acompañó a la Dirección de Política Jurídica en el desarrollo de las actividades dispuestas en conjunto con la Secretaría de la Mujer. Junto a las demás entidades del Distrito se trabajó en una estrategia para redes sociales en la cual se exaltó el rol de la mujer en la sociedad._x000a_• Se ha apoyado al Despacho con la toma de fotografías y videos para la actualización de perfiles de los directivos en la página web de la entidad y sus respectivos posicionamientos en la entidad._x000a__x000a_5. Difundir, a través de nuestro boletín interno notas y noticias de interés para nuestros funcionarios sobre acontecimientos internos de la entidad y externos de otras entidades y de Bogotá._x000a__x000a_• A través del Boletín interno “Entérate de lo que pasa en la Jurídica” se socializaron temas relevantes como:_x000a_- Mensajes de bienvenida, saludos y compromisos de la Alcaldesa Mayor de Bogotá para todos los funcionarios y colaboradores del Distrito._x000a_- Día sin carro y sin moto en Bogotá._x000a_- Jornadas de capacitaciones del área de Gestión Corporativa._x000a_- Cambios en los documentos del SIG._x000a_- Actualizaciones en la intranet de la SJD._x000a_- Socialización del plan de comunicaciones 2020._x000a_- Día de la mujer._x000a_- Día del hombre._x000a_- Normatividad y medidas tomadas por la SJD referentes al tema del Coronavirus en Bogotá._x000a__x000a_6. Apoyar con las actividades para la conmemoración del día de la mujer y el día del hombre._x000a__x000a_• Para el día de la mujer:_x000a_- Se elaboraron piezas comunicativas, bajo lineamientos de la Secretaría de la Mujer, en las cuales se resaltaba y conmemoraba la importancia de la mujer en la sociedad y en particular en la SJD._x000a_- Se tomaron fotografías de algunas funcionarias de las diferentes direcciones de la SJD para unirnos como entidad a la actividad #MujeresHacenHistoria._x000a_- Se resaltó a Gabriela Peláez Echeverri, primera dama del derecho. Esto, porque la mayor cantidad de mujeres en la SJD son abogadas y es la razón de ser de la entidad._x000a_• Para el día del hombre:_x000a_- Se realizó una pieza comunicativa en conmemoración a su día y se les envío a los hombres de la SJD a través del correo electrónico y el chat de WA._x000a_IMPACTOS: NO REGSITRA_x000a_BENEFICIARIOS: Funcionarios, trabajadores y colaboradores de la SJD; Servidores públicos y colaboradores del Distrito, ciudadanía y opinión pública."/>
    <m/>
    <m/>
    <m/>
    <m/>
    <m/>
    <m/>
    <m/>
    <m/>
    <m/>
    <m/>
    <m/>
    <m/>
    <s v="GESTIÓN"/>
    <x v="0"/>
  </r>
  <r>
    <x v="1"/>
    <m/>
    <s v="OPERATIVO"/>
    <x v="0"/>
    <x v="1"/>
    <m/>
    <s v="OPTIMIZACIÓN DE PROCESOS"/>
    <s v="ATENCIÓN A LA CIUDADANÍA"/>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s v="FINALIZADO"/>
    <s v="FINALIZADO"/>
    <s v="ND"/>
    <n v="1"/>
    <n v="1"/>
    <s v="FINALIZADO"/>
    <s v="FINALIZADO"/>
    <s v="FINALIZADO"/>
    <s v="FINALIZADO"/>
    <s v="FINALIZADO"/>
    <s v="FINALIZADO"/>
    <s v="FINALIZADO"/>
    <s v="FINALIZADO"/>
    <s v="FINALIZADO"/>
    <s v="FINALIZADO"/>
    <m/>
    <m/>
    <m/>
    <m/>
    <m/>
    <m/>
    <m/>
    <m/>
    <s v="SE ARMONIZA CON NUEVO INDICADOR"/>
    <m/>
    <m/>
    <m/>
    <n v="1"/>
    <s v="GESTIÓN"/>
    <x v="1"/>
  </r>
  <r>
    <x v="1"/>
    <s v="DGC -AC01"/>
    <s v="OPERATIVO"/>
    <x v="0"/>
    <x v="2"/>
    <s v="Controlar los tiempos para la asignación o traslado de requerimientos"/>
    <s v="OPTIMIZACIÓN DE PROCESOS"/>
    <s v="ATENCIÓN A LA CIUDADANÍA"/>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n v="1.04"/>
    <n v="1.04"/>
    <s v="ND"/>
    <s v="ND"/>
    <s v="ND"/>
    <n v="1"/>
    <s v="FINALIZADO"/>
    <s v="FINALIZADO"/>
    <s v="FINALIZADO"/>
    <s v="FINALIZADO"/>
    <s v="FINALIZADO"/>
    <m/>
    <m/>
    <m/>
    <m/>
    <m/>
    <m/>
    <m/>
    <m/>
    <m/>
    <m/>
    <m/>
    <m/>
    <s v="REMPLAZADO "/>
    <m/>
    <m/>
    <m/>
    <m/>
    <s v="GESTIÓN"/>
    <x v="1"/>
  </r>
  <r>
    <x v="1"/>
    <m/>
    <s v="OPERATIVO"/>
    <x v="0"/>
    <x v="3"/>
    <s v="Controlar los tiempos para la asignación o traslado de requerimientos"/>
    <s v="OPTIMIZACIÓN DE PROCESOS"/>
    <s v="ATENCIÓN A LA CIUDADANÍA"/>
    <s v="DIRECCIÓN DE GESTIÓN CORPORATIVA"/>
    <s v="PROCESOS"/>
    <m/>
    <m/>
    <m/>
    <m/>
    <m/>
    <m/>
    <m/>
    <m/>
    <m/>
    <m/>
    <m/>
    <m/>
    <m/>
    <s v="Constante"/>
    <s v="Trimestral"/>
    <s v="Efectividad"/>
    <s v="Técnico "/>
    <s v="Profesional Especializado"/>
    <s v="Director (a) de Gestión Corporativa"/>
    <s v="ND"/>
    <s v="ND"/>
    <s v="ND"/>
    <s v="ND"/>
    <n v="100"/>
    <n v="1"/>
    <n v="1.02"/>
    <n v="1.04"/>
    <s v="ND"/>
    <m/>
    <n v="1"/>
    <m/>
    <m/>
    <m/>
    <m/>
    <m/>
    <m/>
    <m/>
    <s v="Se recibieron 220 solicitudes en la Secretaría Jurídica Distrital durante el primer trimestre del año 2020. Las cuales fueron asignados a las diferentes dependencias de conformidad con la competencia y los asuntos descritos en cada solicitud._x000a_IMPACTO: Los impactos son a nivel institucional y distrital toda vez que permite que las diferentes dependencias cuenten con las solicitudes que realizan los usuarios internos y externos para que sean atendidas de forma oportuna y solucionado, informando o entregando los documentos que correspondan, para garantizar el derecho que tiene los ciudadanos de contar con información y que se resuelvan sus peticiones con la complitud, oportunidad y entrega sea requerida de acuerdo con el marco normativo vigente. _x000a_BENEFICIARIOS: Los principales beneficiarios son los servidores públicos y contratistas de la Secretaría Jurídica Distrital_x000a__x000a_Ciudadanos y Ciudadanas del Distrito Capital"/>
    <m/>
    <m/>
    <m/>
    <m/>
    <s v="Indicador creado en abril de 2019"/>
    <m/>
    <m/>
    <m/>
    <n v="1"/>
    <m/>
    <m/>
    <m/>
    <s v="GESTIÓN"/>
    <x v="0"/>
  </r>
  <r>
    <x v="1"/>
    <m/>
    <s v="TÁCTICO"/>
    <x v="0"/>
    <x v="4"/>
    <m/>
    <s v="OPTIMIZACIÓN DE PROCESOS"/>
    <s v="ATENCIÓN A LA CIUDADANÍA"/>
    <s v="DIRECCIÓN DE GESTIÓN CORPORATIVA"/>
    <s v="PROCESOS"/>
    <m/>
    <m/>
    <m/>
    <m/>
    <m/>
    <m/>
    <m/>
    <m/>
    <m/>
    <m/>
    <m/>
    <m/>
    <m/>
    <m/>
    <m/>
    <m/>
    <m/>
    <m/>
    <m/>
    <s v="ND"/>
    <s v="ND"/>
    <s v="ND"/>
    <s v="ND"/>
    <n v="1"/>
    <n v="0.85270000000000001"/>
    <s v="ND"/>
    <n v="0.3"/>
    <s v="ND"/>
    <n v="0"/>
    <n v="0"/>
    <n v="0.23"/>
    <n v="0.46"/>
    <n v="0.31"/>
    <n v="0"/>
    <m/>
    <m/>
    <m/>
    <s v="Se adelantaron las actividades correspondientes para formular los planes de acción en los que participarían las entidades y organismos del nivel distrital en el marco de la Política Pública de Servicio a la Ciudadanía. Está fue adoptada en el año 2019 y entrarán aplicarse e implementarse los compromisos que tiene la Dirección de Gestión Corporativa a partir del mes de mayo de 2020. Sin embargo, ya cuenta con avances en la consolidación de los compromisos en el Plan Anticorrupción y de Atención al Ciudadano y en el Plan de Trabajo reportado a la Oficina Asesora de Planeación._x000a_IMPACTOS:Los impactos son institucionales y distritales en virtud que permite contar con una fijación de unos compromisos plenamente identificados que garantizaran la consecución y los fines propuestos en la política pública de servicio a la ciudadania así como aplicar los mejores estándares y las buenas prácticas en el desarrollo de la politica de servicio a la ciudadanía en la Secretaría Jurídica Distrital_x000a_BENEFIARIOS:Los principales beneficiarios son los servidores públicos y contratistas de la Secretaría Jurídica Distrital._x000a__x000a_Ciudadanos y ciudadanas del Distrito Capital"/>
    <m/>
    <m/>
    <m/>
    <m/>
    <m/>
    <n v="2"/>
    <m/>
    <m/>
    <m/>
    <m/>
    <m/>
    <m/>
    <s v="GESTIÓN"/>
    <x v="0"/>
  </r>
  <r>
    <x v="1"/>
    <s v="DGC-GF01"/>
    <s v="TÁCTICO"/>
    <x v="0"/>
    <x v="5"/>
    <s v="Monitorear el comportamiento de la ejecución contractual y presupuestal del rubro de funcionamiento"/>
    <s v="OPTIMIZACIÓN DE PROCESOS"/>
    <s v="GESTIÓN FINANCIERA"/>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77"/>
    <n v="0.82"/>
    <n v="0.87"/>
    <n v="0.87"/>
    <s v="ND"/>
    <n v="0.76890000000000003"/>
    <n v="0.87939999999999996"/>
    <n v="0.85270000000000001"/>
    <n v="0.21"/>
    <n v="0.19"/>
    <n v="0.42"/>
    <n v="0.66"/>
    <n v="0.87"/>
    <n v="0.21"/>
    <m/>
    <m/>
    <m/>
    <s v="En la vigencia 2020 se apropiaron $23.253.456.000, de los cuales $18.769.956.000 pertenecen a Gastos de Personal y $4.483.200.000 a Adquisición de Bienes y Servicios. De esta apropiación se ha ejecutado con fecha de corte marzo 31 de 2020, el 20,51% en Gastos de Funcionamiento, que equivale a $4.770.030.409, el 18,59% de ejecución en Gastos de Personal y el 28,55% de ejecución en Adquisición de Bienes y Servicios._x000a_IMPACTOS: Los impactos son a nivel institucional en el sentido que permite a la entidad contar con un porcentaje de ejecución de los gastos de funcionamiento satisfactoria, lo cual facilita el cumplimiento de los objetivos y propósitos institucionales así como permite atender los intereses y necesidades los servidores públicos y contratistas de la Entidad._x000a_BENEFICIARIOS: Los principales beneficiarios son los servidores públicos y contratistas de la Secretaría Jurídica Distrital"/>
    <m/>
    <m/>
    <m/>
    <m/>
    <m/>
    <m/>
    <m/>
    <m/>
    <n v="2"/>
    <m/>
    <m/>
    <m/>
    <s v="GESTIÓN"/>
    <x v="0"/>
  </r>
  <r>
    <x v="1"/>
    <m/>
    <s v="ESTRATÉGICO"/>
    <x v="0"/>
    <x v="6"/>
    <s v="FINALIZADO"/>
    <s v="POSICIONAMIENTO COMO ENTE RECTOR"/>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n v="0.75"/>
    <s v="FINALIZADO"/>
    <s v="ND"/>
    <s v="FINALIZADO"/>
    <s v="FINALIZADO"/>
    <s v="FINALIZADO"/>
    <s v="FINALIZADO"/>
    <s v="FINALIZADO"/>
    <s v="FINALIZADO"/>
    <s v="FINALIZADO"/>
    <s v="FINALIZADO"/>
    <m/>
    <m/>
    <m/>
    <m/>
    <m/>
    <m/>
    <m/>
    <m/>
    <m/>
    <m/>
    <m/>
    <m/>
    <n v="2"/>
    <s v="GESTIÓN"/>
    <x v="1"/>
  </r>
  <r>
    <x v="1"/>
    <s v="DGC-GD02"/>
    <s v="TÁCTICO"/>
    <x v="0"/>
    <x v="7"/>
    <s v="Medir el nivel de implementacióin y avance del PGD"/>
    <s v="OPTIMIZACIÓN DE PROCESOS"/>
    <s v="GESTIÓN DOCUMENTAL"/>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n v="1"/>
    <s v="FINALIZADO"/>
    <n v="1"/>
    <s v="ND"/>
    <n v="1"/>
    <n v="1"/>
    <s v="FINALIZADO"/>
    <s v="FINALIZADO"/>
    <s v="FINALIZADO"/>
    <s v="FINALIZADO"/>
    <s v="FINALIZADO"/>
    <m/>
    <m/>
    <m/>
    <m/>
    <m/>
    <m/>
    <m/>
    <m/>
    <m/>
    <s v="Indicador creado en abril de 2019"/>
    <m/>
    <m/>
    <s v="FINALIZADO"/>
    <m/>
    <m/>
    <m/>
    <n v="1"/>
    <s v="GESTIÓN"/>
    <x v="1"/>
  </r>
  <r>
    <x v="1"/>
    <s v="DGC-GD02"/>
    <s v="TÁCTICO"/>
    <x v="0"/>
    <x v="8"/>
    <m/>
    <s v="OPTIMIZACIÓN DE PROCESOS"/>
    <s v="GESTIÓN DOCUMENTAL"/>
    <s v="DIRECCIÓN DE GESTIÓN CORPORATIVA"/>
    <s v="PROCESOS"/>
    <m/>
    <m/>
    <m/>
    <m/>
    <m/>
    <m/>
    <m/>
    <m/>
    <m/>
    <m/>
    <m/>
    <m/>
    <m/>
    <s v="Constante"/>
    <s v="Trimestral"/>
    <s v="Eficacia"/>
    <m/>
    <s v="Profesional Especializado DGC"/>
    <s v="Director (a) de Gestión Corporativa"/>
    <s v="ND"/>
    <s v="ND"/>
    <s v="ND"/>
    <s v="ND"/>
    <s v="ND"/>
    <s v="ND"/>
    <s v="ND"/>
    <s v="ND"/>
    <s v="ND"/>
    <n v="0.1"/>
    <n v="0.1"/>
    <n v="0.9"/>
    <m/>
    <m/>
    <n v="0.1"/>
    <m/>
    <m/>
    <m/>
    <s v="De acuerdo con la programación establecida en el Plan de Trabajo de la Dirección de Gestión Corporativa, actualmente se cuenta con una implementación y cumplimiento del Plan Institucional de Archivos- PINAR del 89%. Entre las principales actividades se encuentran: Ajuste del PINAR y reelaboración del procedimiento de valoración (antes denominado procedimiento para el Dilige_x000a__x000a_IMPACTOS_x000a_Los impactos son a nivel institucional y distrital en el sentido que permite contar con la entidad con instrumentos actualizados y técnicamente elaborados frente al desarrollo de la gestión documental en la entidadnciamiento de la Ficha de Valoración y Disposición Final), entre otras de las actividades realizadas._x000a__x000a_BENEFECIARIOS_x000a_Los principales beneficiarios son los servidores públicos y contratistas de la Secretaría Jurídica Distrital"/>
    <m/>
    <m/>
    <m/>
    <m/>
    <m/>
    <m/>
    <m/>
    <m/>
    <m/>
    <m/>
    <m/>
    <m/>
    <s v="GESTIÓN"/>
    <x v="0"/>
  </r>
  <r>
    <x v="1"/>
    <m/>
    <s v="TÁCTICO"/>
    <x v="0"/>
    <x v="7"/>
    <s v="FINALIZADO"/>
    <s v="OPTIMIZACIÓN DE PROCESOS"/>
    <s v="GESTIÓN DOCUMENTAL"/>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s v="ND"/>
    <s v="ND"/>
    <n v="0"/>
    <s v="ND"/>
    <n v="0.5"/>
    <s v="FINALIZADO"/>
    <s v="FINALIZADO"/>
    <s v="ND"/>
    <s v="FINALIZADO"/>
    <s v="FINALIZADO"/>
    <s v="FINALIZADO"/>
    <s v="FINALIZADO"/>
    <s v="FINALIZADO"/>
    <s v="FINALIZADO"/>
    <s v="FINALIZADO"/>
    <s v="FINALIZADO"/>
    <m/>
    <m/>
    <m/>
    <m/>
    <s v="FINALIZADO"/>
    <s v="FINALIZADO"/>
    <s v="FINALIZADO"/>
    <s v="FINALIZADO"/>
    <m/>
    <m/>
    <m/>
    <m/>
    <n v="1"/>
    <s v="GESTIÓN"/>
    <x v="1"/>
  </r>
  <r>
    <x v="1"/>
    <m/>
    <s v="TÁCTICO"/>
    <x v="0"/>
    <x v="9"/>
    <s v="Medir el nivel de satisfacción de los servidores respecto de los programas de bienestar y capacitación"/>
    <s v="OPTIMIZACIÓN DE PROCESOS"/>
    <s v="GESTIÓN DEL TALENTO HUMANO"/>
    <s v="DIRECCIÓN DE GESTIÓN CORPORATIVA"/>
    <s v="PROCESOS"/>
    <m/>
    <m/>
    <m/>
    <s v="Sumatoria de las evaluaciones con calificación igual o superior a 4 / total de  evaluaciones aplicadas"/>
    <s v="Nivel de percepción"/>
    <s v="Número de evaluaciones con calificación igual o superior a (4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n v="0.92"/>
    <s v="ND"/>
    <n v="0"/>
    <n v="0.9"/>
    <n v="0.95"/>
    <n v="0"/>
    <n v="0.9"/>
    <m/>
    <n v="0.9"/>
    <n v="0.95"/>
    <m/>
    <m/>
    <m/>
    <s v="Se realizaron dos eventos de capacitación que están enmarcados en el PIC de vigencia 2020 y que se denominaron: a. Información exógena 2019 e información a reportar 2020 b. Gestión efectiva del presupuesto público. De los dos eventos asistieron tres servidores públicos, obteniendo un porcentaje de satisfacción del 95%._x000a_IMPACTO: Los impactos son a nivel institucional en el sentido que se fortalecen las habilidades, competencias y conocimientos de los servidores públicos frente a la solución de los problemas y las necesidades de cada área de trabajo y en especial para cumplir con los objetivos y propósitos institucionales._x000a_BENEFICARIOS: Los principales beneficiarios son los servidores público y contratistas de la Secretaría Jurídica Distrital"/>
    <m/>
    <m/>
    <m/>
    <m/>
    <m/>
    <m/>
    <m/>
    <s v="FINALIZADO"/>
    <m/>
    <m/>
    <m/>
    <n v="1"/>
    <m/>
    <x v="1"/>
  </r>
  <r>
    <x v="1"/>
    <s v="DGC-GT02"/>
    <s v="TÁCTICO"/>
    <x v="0"/>
    <x v="10"/>
    <s v="FINALIZADO"/>
    <s v="OPTIMIZACIÓN DE PROCESOS"/>
    <s v="GESTIÓN DEL TALENTO HUMANO"/>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s v="ND"/>
    <s v="ND"/>
    <s v="ND"/>
    <n v="0.92"/>
    <s v="ND"/>
    <n v="0"/>
    <n v="0.9"/>
    <n v="0"/>
    <n v="0.9"/>
    <m/>
    <m/>
    <m/>
    <m/>
    <m/>
    <m/>
    <m/>
    <m/>
    <m/>
    <m/>
    <m/>
    <m/>
    <m/>
    <m/>
    <m/>
    <m/>
    <m/>
    <s v="GESTIÓN"/>
    <x v="0"/>
  </r>
  <r>
    <x v="1"/>
    <m/>
    <s v="TÁCTICO"/>
    <x v="0"/>
    <x v="11"/>
    <s v="FINALIZADO"/>
    <s v="OPTIMIZACIÓN DE PROCESOS"/>
    <s v="GESTIÓN DEL TALENTO HUMANO"/>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n v="0.81"/>
    <s v="FINALIZADO"/>
    <n v="0"/>
    <s v="FINALIZADO"/>
    <s v="FINALIZADO"/>
    <s v="FINALIZADO"/>
    <s v="FINALIZADO"/>
    <s v="FINALIZADO"/>
    <s v="FINALIZADO"/>
    <s v="FINALIZADO"/>
    <s v="FINALIZADO"/>
    <m/>
    <m/>
    <m/>
    <m/>
    <s v="FINALIZADO"/>
    <s v="FINALIZADO"/>
    <s v="FINALIZADO"/>
    <s v="FINALIZADO"/>
    <s v="este indicador se ajusto en la vigencia 2019 con el indicador Percepción Positiva de las actividades de bienestar y capacitación"/>
    <m/>
    <m/>
    <m/>
    <n v="1"/>
    <s v="GESTIÓN"/>
    <x v="1"/>
  </r>
  <r>
    <x v="1"/>
    <m/>
    <s v="OPERATIVO"/>
    <x v="0"/>
    <x v="12"/>
    <m/>
    <s v="OPTIMIZACIÓN DE PROCESOS"/>
    <s v="GESTIÓN ADMINISTRATIVA"/>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n v="0.9"/>
    <n v="0.9"/>
    <s v="ND"/>
    <s v="ND"/>
    <s v="ND"/>
    <n v="1"/>
    <n v="0"/>
    <n v="0"/>
    <n v="1"/>
    <m/>
    <n v="1"/>
    <m/>
    <m/>
    <m/>
    <m/>
    <m/>
    <m/>
    <m/>
    <m/>
    <m/>
    <m/>
    <m/>
    <m/>
    <s v="este indicador se ajusto en la vigencia 2019 con el indicador Percepción Positiva de las actividades de bienestar y capacitación. Para el reporte se debe realizar la herramienta objetiva de evaluación de la percepción."/>
    <m/>
    <m/>
    <m/>
    <n v="1"/>
    <s v="GESTIÓN"/>
    <x v="0"/>
  </r>
  <r>
    <x v="1"/>
    <m/>
    <m/>
    <x v="0"/>
    <x v="13"/>
    <m/>
    <s v="OPTIMIZACIÓN DE PROCESOS"/>
    <s v="NOTIFICACIONES"/>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s v="FINALIZADO"/>
    <n v="0"/>
    <s v="FINALIZADO"/>
    <s v="FINALIZADO"/>
    <s v="FINALIZADO"/>
    <s v="FINALIZADO"/>
    <s v="FINALIZADO"/>
    <s v="FINALIZADO"/>
    <s v="FINALIZADO"/>
    <s v="FINALIZADO"/>
    <m/>
    <m/>
    <m/>
    <m/>
    <s v="3-2019-2689"/>
    <m/>
    <m/>
    <m/>
    <s v="Se ajusta la medición del indicador con el # de actos administrativos notificados de manera indebida"/>
    <n v="2"/>
    <m/>
    <m/>
    <m/>
    <s v="GESTIÓN"/>
    <x v="1"/>
  </r>
  <r>
    <x v="1"/>
    <m/>
    <s v="TÁCTICO"/>
    <x v="0"/>
    <x v="14"/>
    <s v="FINALIZADO"/>
    <s v="OPTIMIZACIÓN DE PROCESOS"/>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n v="0"/>
    <n v="0"/>
    <n v="0"/>
    <n v="0"/>
    <n v="0"/>
    <n v="0"/>
    <s v="ND"/>
    <s v="FINALIZADO"/>
    <s v="FINALIZADO"/>
    <s v="FINALIZADO"/>
    <s v="FINALIZADO"/>
    <m/>
    <m/>
    <m/>
    <m/>
    <m/>
    <m/>
    <m/>
    <m/>
    <m/>
    <m/>
    <m/>
    <m/>
    <s v="FINALIZADO"/>
    <n v="1"/>
    <m/>
    <m/>
    <n v="1"/>
    <s v="GESTIÓN"/>
    <x v="1"/>
  </r>
  <r>
    <x v="1"/>
    <m/>
    <s v="TÁCTICO"/>
    <x v="0"/>
    <x v="15"/>
    <m/>
    <s v="OPTIMIZACIÓN DE PROCESOS"/>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s v="ND"/>
    <n v="1"/>
    <s v="ND"/>
    <s v="ND"/>
    <s v="ND"/>
    <s v="ND"/>
    <n v="1"/>
    <n v="1"/>
    <n v="1"/>
    <n v="1"/>
    <n v="1"/>
    <n v="1"/>
    <m/>
    <m/>
    <m/>
    <s v="De la notificación, comunicación y/o publicación de los actos administrativos generados por la Secretaría Jurídica Distrital, se expidieron un total de 134 durante el primer trimestre del año 2020. Se publicaron tanto 22 actos administrativos en el Registro Distrital como 40 autos y 20 Resoluciones en la cartelera y en la página de internet de la Entidad._x000a_IMPACTOS_x000a__x000a__x000a_Los impactos son a nivel institucional y distrital en el sentido que permite facilitar el derecho que tienen los ciudadanos a ser notificados, informados y comunicados de las principales actuaciones y decisiones de la Entidad, así como de poder controvertir y presentar los recursos a los que haya lugar a las decisiones de la administración, de acuerdo con el tipo de acto expedido._x000a_BENEFECIARIOS_x000a__x000a__x000a_&quot;Los principales beneficiarios son los servidores públicos y contratistas de la Secretaría Jurídica Distrital._x000a__x000a_Ciudadanas y ciudadanos de la Secretaría Jurídica Distrital.&quot;"/>
    <m/>
    <m/>
    <m/>
    <m/>
    <m/>
    <m/>
    <m/>
    <m/>
    <m/>
    <m/>
    <m/>
    <m/>
    <s v="GESTIÓN"/>
    <x v="0"/>
  </r>
  <r>
    <x v="1"/>
    <m/>
    <m/>
    <x v="0"/>
    <x v="16"/>
    <m/>
    <s v="OPTIMIZACIÓN DE PROCESOS"/>
    <s v="GESTIÓN CONTRACTUAL"/>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s v="FINALIZADO"/>
    <n v="0"/>
    <s v="FINALIZADO"/>
    <s v="FINALIZADO"/>
    <s v="FINALIZADO"/>
    <s v="FINALIZADO"/>
    <s v="FINALIZADO"/>
    <s v="FINALIZADO"/>
    <s v="FINALIZADO"/>
    <s v="FINALIZADO"/>
    <m/>
    <m/>
    <m/>
    <m/>
    <s v="FINALIZADO"/>
    <s v="FINALIZADO"/>
    <s v="FINALIZADO"/>
    <s v="FINALIZADO"/>
    <s v="Indicador armonizado con &quot;Porcentaje de contratos adjudicados&quot; en el 1er trimestre de 2019"/>
    <m/>
    <m/>
    <m/>
    <n v="1"/>
    <s v="GESTIÓN"/>
    <x v="1"/>
  </r>
  <r>
    <x v="1"/>
    <m/>
    <s v="OPERATIVO"/>
    <x v="0"/>
    <x v="17"/>
    <s v="FINALIZADO"/>
    <s v="OPTIMIZACIÓN DE PROCESOS"/>
    <s v="GESTIÓN CONTRACTUAL"/>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n v="1"/>
    <n v="1"/>
    <n v="0.88"/>
    <n v="0"/>
    <n v="0.3"/>
    <n v="0.5"/>
    <s v="FINALIZADO"/>
    <s v="FINALIZADO"/>
    <s v="FINALIZADO"/>
    <s v="FINALIZADO"/>
    <s v="FINALIZADO"/>
    <m/>
    <m/>
    <m/>
    <m/>
    <m/>
    <m/>
    <m/>
    <m/>
    <m/>
    <m/>
    <m/>
    <m/>
    <s v="FINALIZADO"/>
    <m/>
    <m/>
    <m/>
    <n v="1"/>
    <s v="GESTIÓN"/>
    <x v="1"/>
  </r>
  <r>
    <x v="1"/>
    <m/>
    <s v="OPERATIVO"/>
    <x v="0"/>
    <x v="18"/>
    <m/>
    <s v="OPTIMIZACIÓN DE PROCESOS"/>
    <s v="GESTIÓN CONTRACTUAL"/>
    <s v="DIRECCIÓN DE GESTIÓN CORPORATIVA"/>
    <s v="PROCESOS"/>
    <m/>
    <m/>
    <m/>
    <m/>
    <m/>
    <m/>
    <m/>
    <m/>
    <m/>
    <m/>
    <m/>
    <m/>
    <m/>
    <m/>
    <m/>
    <m/>
    <m/>
    <m/>
    <m/>
    <s v="ND"/>
    <s v="ND"/>
    <s v="ND"/>
    <s v="ND"/>
    <n v="1"/>
    <s v="ND"/>
    <s v="ND"/>
    <s v="ND"/>
    <s v="ND"/>
    <n v="1"/>
    <n v="1"/>
    <n v="1"/>
    <n v="1"/>
    <n v="1"/>
    <n v="1"/>
    <m/>
    <m/>
    <m/>
    <s v="Durante el primer trimestre del año 2020 se celebraron setenta y uno (71) contratos en la Secretaría Jurídica Distrital, los cuales fueron publicados oportunamente de acuerdo con los términos establecidos en el Decreto 1082 de 2015._x000a_IMPACTO: Los impactos son a nivel institucional en virtud que la Entidad cuenta con una gestión oportuna y efectiva en la gestión contractual que le permite satisfacer las diferentes necesidades del áreas de trabajo así como reducir los riesgos en el incumplimiento de los términos y lineamientos legales sobre la materia. De igual manera, el impacto es a nivel distrital en el sentido que la publicación oportuna de los contratos permite facilitar los ejercicios de control y seguimiento por parte de los ciudadanos y ciudadanas  a la gestión de la Entidad._x000a__x000a_BENEFECIARIOS_x000a_Los principales beneficiarios son los servidores públicos y contratistas de la Secretaría Jurídica Distrital"/>
    <m/>
    <m/>
    <m/>
    <m/>
    <m/>
    <m/>
    <m/>
    <m/>
    <m/>
    <m/>
    <m/>
    <m/>
    <s v="GESTIÓN"/>
    <x v="0"/>
  </r>
  <r>
    <x v="1"/>
    <m/>
    <s v="ESTRATÉGICO"/>
    <x v="1"/>
    <x v="19"/>
    <s v="Medir el avance de las actividades asociadas a las herramientas de gestión y administrativas"/>
    <s v="OPTIMIZACIÓN DE PROCESOS"/>
    <s v="GESTIÓN DOCUMENTAL"/>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n v="0.5"/>
    <n v="0.2"/>
    <s v="ND"/>
    <s v="ND"/>
    <n v="0.27"/>
    <n v="0.53"/>
    <n v="0.06"/>
    <n v="7.0000000000000007E-2"/>
    <n v="0.18"/>
    <m/>
    <m/>
    <n v="0.06"/>
    <m/>
    <m/>
    <m/>
    <s v="Los resultados obtenidos durante el primer trimestre del año 2020 fueron los siguientes:_x000a__x000a_•  Ajuste al diagnóstico integral de archivos en soporte físico y electrónico._x000a_•  Reuniones iniciales con las Direcciones de Inspección, Vigilancia y Control (IVC) y de Gestión Judicial. _x000a_•  Inició del levantamiento de información para la actualización de la TRD con la Dirección de Gestión Judicial._x000a_•  Fusión de las bases de datos que contienen los inventarios documentales de series y subseries documentales de todas las dependencias de la Entidad anteriores a 2016 y entre 2016 (Creación SJD) y Primer Semestre de 2019._x000a_•  Ubicación de los inventarios de la documentación a eliminar._x000a_•  Se adelanta la distribución de espacios en el archivo centralizado para la organización de todos los archivos de gestión._x000a_•  Se iniciaron los trámites para la contratación en la organización de 356,5 metros lineales de archivo de la Dirección de Gestión Judicial._x000a_IMPACTOS: Los impactos se dan en la gestión y organización de los expedientes documentales y de la gestión y organización documental de la Entidad, en el sentido que permite adoptar las buenas prácticas así como el desarrollo de una gestión efciente y eficaz en la Secretaría Jurídica Distrital de acuerdo con la normatividad vigente en la materia._x000a_BENEFICIARIOS: Los beneficiarios directos son los servidores públicos y contratistas de la Secretaría Jurídica Distrital._x000a__x000a__x000a_RETRASOS: Se obtuvo un porcentaje del 6% en el cumplimiento del indicador porque algunas actividades requerían la presencia del personal del proceso de gestión documental en las instalaciones de la Secretaría Jurídica Distrital en especial el levantamiento documental físico no se pudieron realizar, en virtud de las medidas Decretadas por el gobierno nacional y la Alcaldesa Mayor de Bogotá frente al aislamiento preventivo obligatorio por el riesgo de contagio por el nuevo coronavirus denominado COVID-19._x000a_ACCIONES A TOMAR: Se encuentran adelantando reuniones de trabajo virtuales con el personal del proceso de gestión documental para determinar las acciones que se puedan realizar virtualmente sean desarrolladas durante este periodo y que una vez se reestablezca el servicio presencial en la Secretaría Jurídica Distrital se culminen con las actividades que requieren la presencia física del personal."/>
    <m/>
    <m/>
    <m/>
    <m/>
    <m/>
    <m/>
    <m/>
    <m/>
    <m/>
    <m/>
    <m/>
    <m/>
    <s v="ACCIÓN"/>
    <x v="0"/>
  </r>
  <r>
    <x v="1"/>
    <m/>
    <s v="ESTRATÉGICO"/>
    <x v="1"/>
    <x v="20"/>
    <s v="CUMPLIDO"/>
    <s v="OPTIMIZACIÓN DE PROCESOS"/>
    <s v="GESTIÓ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s v="CUMPLIDO"/>
    <s v="ND"/>
    <s v="ND"/>
    <n v="1"/>
    <n v="1"/>
    <n v="0"/>
    <n v="0"/>
    <n v="0.4"/>
    <n v="0.4"/>
    <n v="0.2"/>
    <s v="CUMPLIDO"/>
    <s v="CUMPLIDO"/>
    <s v="CUMPLIDO"/>
    <s v="CUMPLIDO"/>
    <m/>
    <m/>
    <m/>
    <m/>
    <m/>
    <m/>
    <m/>
    <m/>
    <s v="CUMPLIDO"/>
    <m/>
    <m/>
    <m/>
    <m/>
    <s v="ACCIÓN"/>
    <x v="0"/>
  </r>
  <r>
    <x v="2"/>
    <s v="DIS-GD01"/>
    <s v="ESTRATÉGICO"/>
    <x v="1"/>
    <x v="21"/>
    <s v="Controlar el número de directrices formuladas por la DDAD"/>
    <s v="RESPALDO JURÍDICO QUE GENERA CONFIANZA. "/>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4"/>
    <n v="0"/>
    <n v="0"/>
    <n v="2"/>
    <n v="2"/>
    <n v="4"/>
    <m/>
    <s v="CUMPLIDO"/>
    <s v="CUMPLIDO"/>
    <s v="CUMPLIDO"/>
    <s v="CUMPLIDO"/>
    <s v="CUMPLIDO"/>
    <s v="CUMPLIDO"/>
    <s v="CUMPLIDO"/>
    <s v="CUMPLIDO"/>
    <m/>
    <m/>
    <m/>
    <m/>
    <m/>
    <m/>
    <m/>
    <m/>
    <s v="CUMPLIDO"/>
    <s v="VERSIÓN  1"/>
    <s v="ND"/>
    <s v="ND"/>
    <n v="2"/>
    <s v="ACCIÓN"/>
    <x v="1"/>
  </r>
  <r>
    <x v="2"/>
    <s v="DIS-GD02"/>
    <s v="ESTRATÉGICO"/>
    <x v="1"/>
    <x v="22"/>
    <s v="Registrar el numero de servidores públicos orientados en temas disciplinarios"/>
    <s v="POSICIONAMIENTO COMO ENTE RECTOR"/>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1471"/>
    <n v="0"/>
    <n v="2426"/>
    <n v="5990"/>
    <n v="3687"/>
    <n v="0"/>
    <n v="0"/>
    <n v="500"/>
    <n v="500"/>
    <n v="471"/>
    <n v="0"/>
    <m/>
    <m/>
    <m/>
    <s v="Se adelantó la etapa precontractual y completó proceso de contratación del abogado contratista, encargado de brindar la orientación a los 1.471 servidores públicos._x000a_IMPACTO: _x000a_positivo, al llevarse a cabo laactividad proyectada para este primer trimestre._x000a_BENEFICIARIOS: la DDAD, al dar plenp cumplimiento y ejecución a la actividad programada para el primer trimestre"/>
    <m/>
    <m/>
    <m/>
    <m/>
    <m/>
    <m/>
    <m/>
    <m/>
    <s v="VERSIÓN  1"/>
    <s v="ND"/>
    <s v="ND"/>
    <m/>
    <s v="ACCIÓN"/>
    <x v="0"/>
  </r>
  <r>
    <x v="2"/>
    <s v="DIS-GD03"/>
    <s v="ESTRATÉGICO"/>
    <x v="1"/>
    <x v="23"/>
    <s v="Medir la eficacia respecto de la cantidad de orientaciones brindadas a operadores disiciplinarios"/>
    <s v="POSICIONAMIENTO COMO ENTE RECTOR"/>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2"/>
    <n v="1"/>
    <m/>
    <s v="CUMPLIDO"/>
    <s v="CUMPLIDO"/>
    <s v="CUMPLIDO"/>
    <s v="CUMPLIDO"/>
    <s v="CUMPLIDO"/>
    <s v="CUMPLIDO"/>
    <s v="CUMPLIDO"/>
    <s v="CUMPLIDO"/>
    <m/>
    <m/>
    <m/>
    <m/>
    <m/>
    <m/>
    <m/>
    <m/>
    <s v="CUMPLIDO"/>
    <s v="VERSIÓN  1"/>
    <s v="ND"/>
    <s v="ND"/>
    <m/>
    <s v="ACCIÓN"/>
    <x v="1"/>
  </r>
  <r>
    <x v="2"/>
    <m/>
    <s v="OPERATIVO"/>
    <x v="0"/>
    <x v="24"/>
    <s v="CUMPLIDA"/>
    <s v="OPTIMIZACIÓN DE PROCESOS"/>
    <s v="GESTIÓN DISCIPLINARIA DISTRITAL"/>
    <s v="DIRECCIÓN DISTRITAL DE ASUNTOS DISCIPLINARIOS"/>
    <s v="PLAN DE GESTIÓN"/>
    <m/>
    <m/>
    <m/>
    <s v="Porcentaje de avance en la implementación de la herramienta de seguimiento y control a conductas con mayor incidencia disiciplinaria"/>
    <s v="Herramienta de seguimiento y control"/>
    <s v="CUMPLIDA"/>
    <s v="CUMPLIDA"/>
    <s v="Base de datos  utilizada "/>
    <s v="CUMPLIDA"/>
    <s v="Informes de gestión DDAD"/>
    <s v="N.A."/>
    <s v="nd"/>
    <s v="nd"/>
    <s v="Suma"/>
    <s v="Trimestral"/>
    <s v="Eficacia"/>
    <s v="Profesional universitario grado15"/>
    <s v="Profesional universitario grado15"/>
    <s v="Director (a) Distrital de Asuntos Disciplinarios"/>
    <s v="ND"/>
    <n v="0.6"/>
    <n v="0.4"/>
    <m/>
    <m/>
    <s v="ND"/>
    <n v="0.6"/>
    <n v="0.4"/>
    <s v="CUMPLIDO"/>
    <s v="CUMPLIDO"/>
    <s v="CUMPLIDO"/>
    <s v="CUMPLIDO"/>
    <s v="CUMPLIDO"/>
    <s v="CUMPLIDO"/>
    <s v="CUMPLIDO"/>
    <s v="CUMPLIDO"/>
    <s v="CUMPLIDO"/>
    <s v="CUMPLIDO"/>
    <m/>
    <m/>
    <m/>
    <m/>
    <m/>
    <m/>
    <m/>
    <m/>
    <s v="CUMPLIDO"/>
    <m/>
    <m/>
    <m/>
    <n v="2"/>
    <s v="GESTIÓN"/>
    <x v="1"/>
  </r>
  <r>
    <x v="2"/>
    <s v="DIS-GD05"/>
    <s v="OPERATIVO"/>
    <x v="0"/>
    <x v="25"/>
    <s v="Monitorear la totalidad de quejas disciplinarias radicadas y tramitadas, a cargo dela DDAD"/>
    <s v="OPTIMIZACIÓN DE PROCESOS"/>
    <s v="CONTROL INTERNO DISCIPLINARIO"/>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n v="1"/>
    <n v="1"/>
    <s v="ND"/>
    <s v="ND"/>
    <s v="ND"/>
    <n v="1"/>
    <n v="1"/>
    <n v="1"/>
    <n v="1"/>
    <n v="1"/>
    <n v="1"/>
    <n v="1"/>
    <m/>
    <m/>
    <m/>
    <s v="Porcentaje de quejas disciplinarias radicadas y evaluadas en la Dirección Distrital de Asuntos Disciplinarios, de competencia normativa "/>
    <m/>
    <m/>
    <m/>
    <m/>
    <m/>
    <m/>
    <m/>
    <m/>
    <m/>
    <m/>
    <m/>
    <m/>
    <s v="GESTIÓN"/>
    <x v="0"/>
  </r>
  <r>
    <x v="2"/>
    <m/>
    <m/>
    <x v="0"/>
    <x v="26"/>
    <m/>
    <s v="OPTIMIZACIÓN DE PROCESOS"/>
    <s v="CONTROL INTERNO DISCIPLINARIO"/>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n v="1"/>
    <n v="1"/>
    <m/>
    <m/>
    <n v="1"/>
    <s v="FINALIZADO"/>
    <n v="0"/>
    <s v="FINALIZADO"/>
    <s v="FINALIZADO"/>
    <s v="FINALIZADO"/>
    <s v="FINALIZADO"/>
    <s v="FINALIZADO"/>
    <s v="FINALIZADO"/>
    <s v="FINALIZADO"/>
    <s v="FINALIZADO"/>
    <s v="FINALIZADO"/>
    <s v="FINALIZADO"/>
    <s v="FINALIZADO"/>
    <s v="FINALIZADO"/>
    <m/>
    <m/>
    <m/>
    <m/>
    <s v="FINALIZADO"/>
    <m/>
    <m/>
    <m/>
    <n v="1"/>
    <s v="GESTIÓN"/>
    <x v="1"/>
  </r>
  <r>
    <x v="2"/>
    <m/>
    <m/>
    <x v="0"/>
    <x v="27"/>
    <m/>
    <s v="OPTIMIZACIÓN DE PROCESOS"/>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O"/>
    <m/>
    <m/>
    <s v="ND"/>
    <n v="0.39999999999999997"/>
    <n v="0.6"/>
    <s v="CUMPLIDO"/>
    <s v="CUMPLIDO"/>
    <s v="CUMPLIDO"/>
    <s v="CUMPLIDO"/>
    <s v="CUMPLIDO"/>
    <s v="CUMPLIDO"/>
    <s v="CUMPLIDO"/>
    <s v="CUMPLIDO"/>
    <s v="CUMPLIDO"/>
    <s v="CUMPLIDO"/>
    <s v="CUMPLIDO"/>
    <s v="CUMPLIDO"/>
    <s v="CUMPLIDO"/>
    <s v="CUMPLIDO"/>
    <s v="CUMPLIDO"/>
    <s v="CUMPLIDO"/>
    <s v="CUMPLIDO"/>
    <s v="CUMPLIDO"/>
    <s v="CUMPLIDO"/>
    <m/>
    <m/>
    <m/>
    <n v="2"/>
    <s v="GESTIÓN"/>
    <x v="1"/>
  </r>
  <r>
    <x v="3"/>
    <s v="DDD-GJ01"/>
    <s v="TÁCTICO"/>
    <x v="0"/>
    <x v="28"/>
    <s v="Controlar la cantidad de información registrada en SIPROJ"/>
    <s v="POSICIONAMIENTO COMO ENTE RECTOR"/>
    <s v="GESTIÓN JUDICIAL"/>
    <s v="DIRECCIÓN DISTRITAL DE DEFENSA JUDICIAL "/>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1"/>
    <n v="1"/>
    <n v="1"/>
    <n v="1"/>
    <n v="1"/>
    <n v="1"/>
    <n v="1"/>
    <n v="1"/>
    <m/>
    <m/>
    <m/>
    <s v="Para el primer trimestre de 2020 se tiene programado un avance del 17% para un total de cumplimiento del 17% del periodo, el cual se cumplió de manera satisfactoria, lo que conllevo al mejoramiento de la información contenida en el SIPROJ._x000a_IMPACTO: Se ha logrado mejorar el porcentaje de depuración de la información y un mejor registro de la nueva que se ingresa, lo cual permite entregar en tiempo real información de manera más acertada, para agilizar la toma de decisiones._x000a_BENEFICIARIOS: Entidades, órganos y organismos del Distrito Capital."/>
    <m/>
    <m/>
    <m/>
    <m/>
    <m/>
    <m/>
    <m/>
    <s v="FALTA FICHA "/>
    <m/>
    <m/>
    <m/>
    <m/>
    <s v="GESTIÓN"/>
    <x v="0"/>
  </r>
  <r>
    <x v="3"/>
    <s v="DDD-GJ02"/>
    <s v="ESTRATÉGICO"/>
    <x v="1"/>
    <x v="29"/>
    <s v="Monitorear el valor de los procesos a favor del Distrito Capital (ahorro)"/>
    <s v="RESPALDO JURÍDICO QUE GENERA CONFIANZA. "/>
    <s v="GESTIÓN JUDICIAL"/>
    <s v="DIRECCIÓN DISTRITAL DE DEFENSA JUDICIAL "/>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8"/>
    <n v="0.88"/>
    <n v="0.88"/>
    <n v="0.82"/>
    <n v="0.82"/>
    <n v="0"/>
    <n v="0"/>
    <n v="0.88"/>
    <m/>
    <m/>
    <m/>
    <s v="&quot;Se alcanzó y supero la meta propuesta para el primer trimestre de 2020.  La eficiencia fiscal es del 88% representado en el valor de las pretensiones indexadas de los procesos que finalizaron con fallo a favor de las entidades del Distrito Capital.    _x000a__x000a_Los abogados de representación que tienen a cargo procesos terminados que se encuentran en cumplimiento, relacionan 12 procesos de alto impacto para Bogotá. De igual manera, se realizaron 2 comités de verificación, 23 mesas de trabajo y 13 audiencias de conciliación. &quot;_x000a_IMAPCTO: El impacto del éxito de eficiencia fiscal acumulado en términos de pretensiones indexadas ha permitido ahorrar a la ciudad $5.3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_x000a_BENEFICIARIO: Con el ahorro obtenido por la eficiencia fiscal, se beneficia la ciudadanía en general ya que se pueden desarrollar nuevos proyectos sociales, en educación y salud, etc. En efecto, se pueden destinar presupuestos para financiar e implementar los diferentes proyectos y políticas públicas determinadas en el Plan de Desarrollo del Distrito Capital o al interior de cada una de las entidades y organismos distritales, como construcciones de colegios, jardines infantiles, adecuación de redes hospitalarias, creación parques y mantenimiento de los existentes, obras de infraestructura, entre otras."/>
    <m/>
    <m/>
    <m/>
    <m/>
    <m/>
    <m/>
    <m/>
    <s v="MODIFICACIÓN"/>
    <s v="VERSIÓN  2"/>
    <m/>
    <m/>
    <m/>
    <s v="ACCIÓN"/>
    <x v="0"/>
  </r>
  <r>
    <x v="3"/>
    <s v="DDD-GJ03"/>
    <s v="OPERATIVO"/>
    <x v="0"/>
    <x v="30"/>
    <s v="Medir el número de directrices o proyectos administrativos elaborados"/>
    <s v="POSICIONAMIENTO COMO ENTE RECTOR"/>
    <s v="GESTIÓN JUDICIAL"/>
    <s v="DIRECCIÓN DISTRITAL DE DEFENSA JUDICIAL "/>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2"/>
    <n v="2"/>
    <n v="0"/>
    <n v="0"/>
    <n v="1"/>
    <n v="0"/>
    <n v="1"/>
    <n v="0"/>
    <m/>
    <m/>
    <m/>
    <s v="Esta meta se encuentra cumplida en un 18% en el primer trimestre se está realizando la definición del tema objeto de análisis Búsqueda y recopilación de antecedentes para proyectar el acto administrativo. _x000a_IMPACTO: 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_x000a_BENEFICIARIOS: Entidades, órganos y organismos del Distrito Capital."/>
    <m/>
    <m/>
    <m/>
    <m/>
    <m/>
    <m/>
    <m/>
    <s v="FALTA FICHA "/>
    <m/>
    <m/>
    <m/>
    <m/>
    <s v="GESTIÓN"/>
    <x v="0"/>
  </r>
  <r>
    <x v="3"/>
    <m/>
    <s v="ESTRATÉGICO"/>
    <x v="1"/>
    <x v="31"/>
    <s v="Controlar el número de procesos a cargo de los abogados del Distrito Capital con fallo favorable para el DC"/>
    <s v="POSICIONAMIENTO COMO ENTE RECTOR"/>
    <s v="GESTIÓN JUDICIAL"/>
    <s v="DIRECCIÓN DISTRITAL DE DEFENSA JUDICIAL "/>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3689999999999998"/>
    <n v="0.83230000000000004"/>
    <n v="0.82809999999999995"/>
    <n v="0.82"/>
    <n v="0.82"/>
    <n v="0.82"/>
    <n v="0.82"/>
    <n v="0.82809999999999995"/>
    <m/>
    <m/>
    <m/>
    <s v="Durante el periodo la meta propuesta fue superada y corresponde al 82.81% representado en la cantidad de procesos terminados favorablemente para el Distrito Capital.    _x000a__x000a_En cuanto a cantidad de procesos terminados favorablemente para el D. C. el 85% se encuentra representado en 3 tipos de procesos: el 66% que corresponde a 4.631 Nulidades y Restablecimientos, el 14% corresponde a 1,016 Laborales y el 5% a 359 Reparaciones Directas._x000a__x000a_Las tres entidades que reportan mayor cantidad de procesos favorables son: Secretaría de Educación, FONCEP y la Empresa de Acueducto y Alcantarillado de Bogotá. _x000a_IMPACTO: El impacto se traduce en el  éxito procesal acumulado en términos de cantidad de procesos favorables 7,048 y en contra 1.463,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_x000a_BENE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
    <m/>
    <m/>
    <m/>
    <m/>
    <m/>
    <m/>
    <m/>
    <s v="MODIFICACIÓN"/>
    <s v="VERSIÓN  2"/>
    <m/>
    <m/>
    <m/>
    <s v="ACCIÓN"/>
    <x v="0"/>
  </r>
  <r>
    <x v="3"/>
    <s v="DDD-GJ05"/>
    <s v="OPERATIVO"/>
    <x v="0"/>
    <x v="32"/>
    <s v="Realizar seguimiento al porcentaje de casos representados judicial y extrajudicialmente"/>
    <s v="RESPALDO JURÍDICO QUE GENERA CONFIANZA. "/>
    <s v="GESTIÓN JUDICIAL"/>
    <s v="DIRECCIÓN DISTRITAL DE DEFENSA JUDICIAL "/>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n v="1"/>
    <n v="1"/>
    <n v="1"/>
    <n v="1"/>
    <n v="1"/>
    <n v="1"/>
    <n v="1"/>
    <m/>
    <m/>
    <m/>
    <s v="En el primer trimestre de 2020, se logró el porcentaje de cumplimiento establecido del 23%, lo cual permite un acumulado a la fecha del 23% de lo proyectado para la vigencia, el cumplimiento de esta meta permite que el Distrito Capital se encuentre protegido jurídicamente con respecto a los 738 procesos en los cuales los abogados de representación judicial de la Secretaría Jurídica Distrital ejercen la defensa ante los estrados judiciales. _x000a_IMPACTO: Se representó judicial y extrajudicial y con éxito todos los procesos que se encuentran a cargo de la Secretaría Jurídica por lo que los 738 procesos activos se representaron jurídicamente al 100%, blindando jurídicamente al Distrito Capital _x000a_BENFICIARIOS: Entidades, órganos y organismos del Distrito Capital. "/>
    <m/>
    <m/>
    <m/>
    <m/>
    <m/>
    <m/>
    <m/>
    <s v="CREACIÓN"/>
    <s v="VERSIÓN  1"/>
    <m/>
    <m/>
    <m/>
    <s v="GESTIÓN"/>
    <x v="0"/>
  </r>
  <r>
    <x v="4"/>
    <s v="DDN-GN01"/>
    <s v="ESTRATÉGICO"/>
    <x v="1"/>
    <x v="33"/>
    <s v="Controlar el número de días para emitir conceptos"/>
    <s v="OPTIMIZACIÓN DE PROCESOS"/>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17.600000000000001"/>
    <n v="16.2"/>
    <n v="12.8"/>
    <n v="22"/>
    <n v="22"/>
    <m/>
    <m/>
    <n v="12.8"/>
    <m/>
    <m/>
    <m/>
    <s v="Durante el primer trimestre de 2020 fueron emitidos 14 conceptos jurídicos en un tiempo promedio de 12,8 días hábiles, mejorando la meta de 22 días hábiles._x000a_Durante el periodo, se desarrollaron las tareas de: seguimiento y monitoreo a los días promedio utilizados para la expedición de conceptos jurídicos de carácter general (15%); y seguimiento y monitoreo a los días promedio utilizados para la expedición de conceptos jurídicos de carácter general, analizando propuestas para fortalecer los reportes usando la matriz de seguimiento a trámites (25%). _x000a_Respecto a ésta última, además del seguimiento periódico, en la matriz de seguimiento a trámites se modificó la lista desplegable de la columna L, la cual permite diferenciar entre conceptos jurídicos de carácter general y conceptos jurídicos unificadores._x000a_IMPACTO: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m/>
    <m/>
    <m/>
    <s v="  3-2019-2614"/>
    <s v="CREACIÓN"/>
    <s v="VERSIÓN  1"/>
    <s v="ND"/>
    <s v="ND"/>
    <m/>
    <s v="ACCIÓN"/>
    <x v="0"/>
  </r>
  <r>
    <x v="4"/>
    <m/>
    <m/>
    <x v="0"/>
    <x v="34"/>
    <m/>
    <s v="OPTIMIZACIÓN DE PROCESOS"/>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s v="CUMPLIDO"/>
    <m/>
    <s v="ND"/>
    <n v="1"/>
    <s v="CUMPLIDO"/>
    <s v="CUMPLIDO"/>
    <n v="0"/>
    <s v="CUMPLIDO"/>
    <s v="CUMPLIDO"/>
    <s v="CUMPLIDO"/>
    <s v="CUMPLIDO"/>
    <s v="CUMPLIDO"/>
    <s v="CUMPLIDO"/>
    <s v="CUMPLIDO"/>
    <s v="CUMPLIDO"/>
    <s v="CUMPLIDO"/>
    <s v="CUMPLIDO"/>
    <s v="CUMPLIDO"/>
    <s v="CUMPLIDO"/>
    <s v="CUMPLIDO"/>
    <s v="CUMPLIDO"/>
    <s v="CUMPLIDO"/>
    <s v="CUMPLIDO"/>
    <s v="CUMPLIDO"/>
    <s v="CUMPLIDO"/>
    <m/>
    <m/>
    <n v="2"/>
    <s v="GESTIÓN"/>
    <x v="1"/>
  </r>
  <r>
    <x v="4"/>
    <m/>
    <m/>
    <x v="0"/>
    <x v="35"/>
    <m/>
    <s v="OPTIMIZACIÓN DE PROCESOS"/>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s v="CUMPLIDO"/>
    <s v="CUMPLIDO"/>
    <s v="ND"/>
    <n v="0.6"/>
    <n v="0.4"/>
    <s v="CUMPLIDO"/>
    <n v="0"/>
    <s v="CUMPLIDO"/>
    <s v="CUMPLIDO"/>
    <s v="CUMPLIDO"/>
    <s v="CUMPLIDO"/>
    <s v="CUMPLIDO"/>
    <s v="CUMPLIDO"/>
    <s v="CUMPLIDO"/>
    <s v="CUMPLIDO"/>
    <s v="CUMPLIDO"/>
    <s v="CUMPLIDO"/>
    <s v="CUMPLIDO"/>
    <s v="CUMPLIDO"/>
    <s v="CUMPLIDO"/>
    <s v="CUMPLIDO"/>
    <s v="CUMPLIDO"/>
    <m/>
    <m/>
    <m/>
    <m/>
    <m/>
    <n v="2"/>
    <s v="GESTIÓN"/>
    <x v="1"/>
  </r>
  <r>
    <x v="4"/>
    <s v="DDN-GN02"/>
    <s v="TÁCTICO"/>
    <x v="0"/>
    <x v="36"/>
    <s v="Realizar seguimiento al porcentaje de actos administrativos para firma del Alcalde o la Secretaría Jurídica"/>
    <s v="OPTIMIZACIÓN DE PROCESOS"/>
    <s v="GESTIÓN NORMATIVA Y CONCEPTUAL"/>
    <s v="DIRECCIÓN DISTRITAL DE DOCTRINA Y ASUNTOS NORMATIVOS"/>
    <s v="PLAN DE GESTIÓN"/>
    <m/>
    <m/>
    <m/>
    <s v="Sumatoria del porcentaje de avance en la generación de proyectos de actos administrativos y otros documentos "/>
    <s v="Actos administrativos  / Otros documentos para firma del señor Alcalde ó la Secretaría Jurídica Distrital"/>
    <s v="Sumatoria de fases programadas para la generación de proyectos de actos administrativos "/>
    <s v="Sumatoria de fases realizadas para la generación de proyectos de actos administrativos "/>
    <s v="Sumatoria de fases programadas para la generación de proyectos de actos administrativos "/>
    <s v="Sumatoria de fases realizadas para la generación de proyectos de actos administrativos "/>
    <s v="Infomres trimestrales"/>
    <s v="Informes trimestrales"/>
    <s v="N.A."/>
    <s v="N.A."/>
    <s v="Suma"/>
    <s v="Trimestral"/>
    <s v="Eficacia"/>
    <s v="Profesional Especializado"/>
    <s v="Profesional Especializado"/>
    <s v="Directora Distrital de Doctrina y asuntos Normativos"/>
    <s v="ND"/>
    <s v="ND"/>
    <s v="ND"/>
    <n v="1"/>
    <m/>
    <s v="ND"/>
    <s v="ND"/>
    <s v="ND"/>
    <n v="1"/>
    <n v="1"/>
    <n v="1"/>
    <n v="1"/>
    <n v="1"/>
    <n v="1"/>
    <n v="1"/>
    <m/>
    <m/>
    <m/>
    <s v="La DDDAN realizó la revisión de legalidad de 29 trámites para la expedición de decretos distritales de materias misionales relacionadas con todos los sectores administrativos, así como la revisión de 6 proyectos de resoluciones para firma de la Alcaldesa Mayor y 7 para firma del Secretario Jurídico Distrital. _x000a__x000a_De esta forma, se atendieron el 100% de las solicitudes de revisión de legalidad de proyectos de actos administrativos para firma de la Alcaldesa Mayor. Así, se cumplió con la tarea de atender las solicitudes de revisión de legalidad de proyectos de actos administrativos para firma de la alcaldesa mayor, la cual es ponderada con 8%, 8% y 9% para los meses de enero, febrero y marzo respectivamente._x000a_IMPACTOS: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m/>
    <m/>
    <m/>
    <m/>
    <m/>
    <m/>
    <m/>
    <m/>
    <m/>
    <s v="GESTIÓN"/>
    <x v="0"/>
  </r>
  <r>
    <x v="4"/>
    <m/>
    <m/>
    <x v="0"/>
    <x v="37"/>
    <m/>
    <s v="OPTIMIZACIÓN DE PROCESOS"/>
    <s v="GESTIÓN NORMATIVA Y CONCEPTUAL"/>
    <s v="DIRECCIÓN DISTRITAL DE DOCTRINA Y ASUNTOS NORMATIVOS"/>
    <s v="PLAN DE GESTIÓN"/>
    <m/>
    <m/>
    <m/>
    <m/>
    <m/>
    <m/>
    <s v="Por definir"/>
    <s v="Por definir"/>
    <s v="Por definir"/>
    <s v="Por definir"/>
    <s v="Por definir"/>
    <s v="Por definir"/>
    <s v="Por definir"/>
    <s v="Suma"/>
    <m/>
    <m/>
    <m/>
    <m/>
    <m/>
    <s v="ND"/>
    <s v="ND"/>
    <n v="1"/>
    <s v="CUMPLIDO"/>
    <s v="CUMPLIDO"/>
    <s v="ND"/>
    <s v="ND"/>
    <n v="1"/>
    <s v="CUMPLIDO"/>
    <n v="0"/>
    <s v="CUMPLIDO"/>
    <s v="CUMPLIDO"/>
    <s v="CUMPLIDO"/>
    <s v="CUMPLIDO"/>
    <s v="CUMPLIDO"/>
    <s v="CUMPLIDO"/>
    <s v="CUMPLIDO"/>
    <s v="CUMPLIDO"/>
    <s v="CUMPLIDO"/>
    <s v="CUMPLIDO"/>
    <s v="CUMPLIDO"/>
    <s v="CUMPLIDO"/>
    <m/>
    <m/>
    <m/>
    <s v="CUMPLIDO"/>
    <s v="CUMPLIDO"/>
    <s v="CUMPLIDO"/>
    <m/>
    <m/>
    <n v="2"/>
    <s v="GESTIÓN"/>
    <x v="1"/>
  </r>
  <r>
    <x v="5"/>
    <s v="IVC-IV01"/>
    <s v="ESTRATÉGICO"/>
    <x v="1"/>
    <x v="38"/>
    <s v="Controlar el nivel de cuplimiento respecto del número de ciudadanos orientados en derechos y obligaciones de las ESAL"/>
    <s v="RESPALDO JURÍDICO QUE GENERA CONFIANZA. "/>
    <s v="INSPECCIÓN VIGILANCIA Y CONTROL ESAL"/>
    <s v="DIRECCIÓN DISTRITAL DE INSPECCIÓN, VIGILANCIA Y CONTROL "/>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145"/>
    <n v="402"/>
    <n v="663"/>
    <n v="819"/>
    <n v="971"/>
    <n v="0"/>
    <n v="0"/>
    <n v="145"/>
    <n v="0"/>
    <n v="0"/>
    <n v="0"/>
    <m/>
    <m/>
    <m/>
    <s v="Teniendo en cuenta el Estado de Emergencia Económica, Social y Ecológica del país, declarado por el Presidente de la República mediante el Decreto 417 del pasado 17 de marzo, y la adopción de medidas transitorias tomadas por la Administración Distrital en los Decretos Distritales 087, 090, 093, 106 y 108  de 2020, para prevenir los efectos que se pudieren causar con la pandemia global del COVID-19, se estan evaluando las estrategias contractuales para realizar las actividades programadas y definidas en el plan de trabajo y que guarden coherencia con las medidas adoptadas por la emergencia._x000a__x000a_Sin embargo, durante el primer trimestre de la vigencia 2020, en el punto de atención ubicado en el SUPERCADE CAD se registró la presencia de 851 ciudadanos y se registraron un total 4 orientaciones telefónicas. Es de aclarar que atendiendo las directrices del orden nacional y distrital, desde el 24 de marzo no se presta atención en el SUPERCADE CAD._x000a_IMPACTO: Con la orientación de ciudadanos en el punto de atención, se  ha fortalecido el conocimiento de los vigilados y de la ciudadanía en general, en materia de derechos y obligaciones que contribuyen a la generación de confianza del sector._x000a_BENEFICIARIOS: Miembros, representantes de las ESAL y ciudadanía en general."/>
    <m/>
    <m/>
    <m/>
    <m/>
    <s v=" 3-2019-4997"/>
    <m/>
    <s v="3-2019-2710"/>
    <s v="CREACIÓN"/>
    <s v="VERSIÓN  1"/>
    <s v="ND"/>
    <s v="ND"/>
    <m/>
    <s v="ACCIÓN"/>
    <x v="0"/>
  </r>
  <r>
    <x v="5"/>
    <s v="IVC-IV02"/>
    <s v="ESTRATÉGICO"/>
    <x v="1"/>
    <x v="39"/>
    <s v="Medir el nivel de percepción de los servicios brindados a las ESAL"/>
    <s v="POSICIONAMIENTO COMO ENTE RECTOR"/>
    <s v="INSPECCIÓN VIGILANCIA Y CONTROL ESAL"/>
    <s v="DIRECCIÓN DISTRITAL DE INSPECCIÓN, VIGILANCIA Y CONTROL "/>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4"/>
    <n v="0"/>
    <n v="0"/>
    <n v="0.87"/>
    <n v="0"/>
    <n v="0.87"/>
    <n v="0"/>
    <m/>
    <m/>
    <m/>
    <s v="Durante el periodo se suscribieron 11 contratos de prestación de servicios, por medio de los cuales se realizaron acciones administrativas en cumplimiento de la función de Inspección, vigilancia y control de competencia de la Dirección. Dentro de los principales logros se encuentra la expedición de Circulares, la realización de mesas de trabajo para el mejoramiento de los procesos de la Dirección y la adopción de planes de inspección y vigilancia a sectores específicos._x000a_IMPACTOS: A través de las diferentes actuaciones, se ha dado respuesta a la ciudadanía de manera clara, de fondo y oportuna, brindando así, un servicio de calidad a los ciudadanos, con información fidedigna y confiable._x000a_BENEFICIARIOS: Miembros, representantes de las ESAL y ciudadanía en general."/>
    <m/>
    <m/>
    <m/>
    <m/>
    <s v=" 3-2019-4997"/>
    <m/>
    <s v="3-2019-2710"/>
    <s v="CREACIÓN"/>
    <s v="VERSIÓN  1"/>
    <s v="ND"/>
    <s v="ND"/>
    <m/>
    <s v="ACCIÓN"/>
    <x v="0"/>
  </r>
  <r>
    <x v="5"/>
    <s v="IVC-IV03"/>
    <s v="TÁCTICO"/>
    <x v="0"/>
    <x v="40"/>
    <s v="Medir la eficacia en la formulación de documento técnico para la dformualción de la Política de IVC"/>
    <s v="POSICIONAMIENTO COMO ENTE RECTOR"/>
    <s v="INSPECCIÓN VIGILANCIA Y CONTROL ESAL"/>
    <s v="DIRECCIÓN DISTRITAL DE INSPECCIÓN, VIGILANCIA Y CONTROL "/>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6"/>
    <n v="1"/>
    <n v="0.95"/>
    <n v="0.1"/>
    <s v="CUMPLIDO"/>
    <s v="CUMPLIDO"/>
    <s v="CUMPLIDO"/>
    <s v="CUMPLIDO"/>
    <s v="CUMPLIDO"/>
    <s v="CUMPLIDO"/>
    <s v="CUMPLIDO"/>
    <s v="CUMPLIDO"/>
    <s v="CUMPLIDO"/>
    <s v="CUMPLIDO"/>
    <s v="CUMPLIDO"/>
    <s v="CUMPLIDO"/>
    <s v="CUMPLIDO"/>
    <s v="CUMPLIDO"/>
    <s v="CUMPLIDO"/>
    <s v="CUMPLIDO"/>
    <m/>
    <m/>
    <m/>
    <m/>
    <s v="GESTIÓN"/>
    <x v="1"/>
  </r>
  <r>
    <x v="5"/>
    <m/>
    <s v="TÁCTICO"/>
    <x v="0"/>
    <x v="41"/>
    <s v="Medir el avance de las gestiones para fortalecer un canal de comunicación con la ciudadanía"/>
    <s v="OPTIMIZACIÓN DE PROCESOS"/>
    <s v="INSPECCIÓN VIGILANCIA Y CONTROL ESAL"/>
    <s v="DIRECCIÓN DISTRITAL DE INSPECCIÓN, VIGILANCIA Y CONTROL "/>
    <s v="PLAN DE GESTIÓN"/>
    <m/>
    <m/>
    <m/>
    <s v="Porcentaje de avance en el fortalecmiento de un canal  de comunicaciónque optimice la atención a la ciudadanía"/>
    <m/>
    <m/>
    <m/>
    <m/>
    <m/>
    <m/>
    <m/>
    <m/>
    <m/>
    <s v="Suma"/>
    <s v="Trimestral"/>
    <s v="Eficacia"/>
    <m/>
    <m/>
    <m/>
    <s v="ND"/>
    <n v="1"/>
    <s v="CUMPLIDO"/>
    <s v="CUMPLIDO"/>
    <s v="CUMPLIDO"/>
    <s v="ND"/>
    <n v="1"/>
    <s v="CUMPLIDO"/>
    <s v="CUMPLIDO"/>
    <n v="0.98"/>
    <s v="CUMPLIDO"/>
    <s v="CUMPLIDO"/>
    <s v="CUMPLIDO"/>
    <s v="CUMPLIDO"/>
    <s v="CUMPLIDO"/>
    <s v="CUMPLIDO"/>
    <s v="CUMPLIDO"/>
    <s v="CUMPLIDO"/>
    <s v="CUMPLIDO"/>
    <s v="CUMPLIDO"/>
    <s v="CUMPLIDO"/>
    <s v="CUMPLIDO"/>
    <s v="CUMPLIDO"/>
    <s v="CUMPLIDO"/>
    <s v="CUMPLIDO"/>
    <s v="CUMPLIDO"/>
    <s v="CUMPLIDO"/>
    <m/>
    <m/>
    <m/>
    <n v="2"/>
    <s v="GESTIÓN"/>
    <x v="1"/>
  </r>
  <r>
    <x v="5"/>
    <m/>
    <s v="OPERATIVO"/>
    <x v="0"/>
    <x v="42"/>
    <s v="Medir el avance de la estrategia para optimizar el SIPEJ"/>
    <s v="MODERNIZACIÓN DE SISTEMAS DE INFORMACIÓN. "/>
    <s v="INSPECCIÓN VIGILANCIA Y CONTROL ESAL"/>
    <s v="DIRECCIÓN DISTRITAL DE INSPECCIÓN, VIGILANCIA Y CONTROL "/>
    <s v="PLAN DE GESTIÓN"/>
    <m/>
    <m/>
    <m/>
    <s v="Porcentaje de avance de la estrategia para la optimización del SIPEJ"/>
    <m/>
    <m/>
    <m/>
    <m/>
    <m/>
    <m/>
    <m/>
    <m/>
    <m/>
    <s v="Suma"/>
    <s v="Trimestral"/>
    <s v="Eficacia"/>
    <m/>
    <m/>
    <m/>
    <s v="ND"/>
    <n v="1"/>
    <s v="CUMPLIDO"/>
    <s v="CUMPLIDO"/>
    <s v="CUMPLIDO"/>
    <s v="CUMPLIDO"/>
    <s v="CUMPLIDO"/>
    <s v="CUMPLIDO"/>
    <s v="CUMPLIDO"/>
    <n v="0"/>
    <s v="CUMPLIDO"/>
    <s v="CUMPLIDO"/>
    <s v="CUMPLIDO"/>
    <s v="CUMPLIDO"/>
    <s v="CUMPLIDO"/>
    <s v="CUMPLIDO"/>
    <s v="CUMPLIDO"/>
    <s v="CUMPLIDO"/>
    <s v="CUMPLIDO"/>
    <s v="CUMPLIDO"/>
    <s v="CUMPLIDO"/>
    <s v="CUMPLIDO"/>
    <s v="CUMPLIDO"/>
    <s v="CUMPLIDO"/>
    <s v="CUMPLIDO"/>
    <s v="CUMPLIDO"/>
    <s v="CUMPLIDO"/>
    <m/>
    <m/>
    <m/>
    <n v="2"/>
    <s v="GESTIÓN"/>
    <x v="1"/>
  </r>
  <r>
    <x v="5"/>
    <s v="IVC-IV06"/>
    <s v="TÁCTICO"/>
    <x v="0"/>
    <x v="43"/>
    <s v="Medir el procentaje de procesos administrativos sancionatorios gestionados"/>
    <s v="OPTIMIZACIÓN DE PROCESOS"/>
    <s v="INSPECCIÓN VIGILANCIA Y CONTROL ESAL"/>
    <s v="DIRECCIÓN DISTRITAL DE INSPECCIÓN, VIGILANCIA Y CONTROL "/>
    <s v="PLAN DE GESTIÓN"/>
    <m/>
    <m/>
    <m/>
    <s v="Procentaje de PROCESOS administrativos sancionatorios terminados"/>
    <m/>
    <s v="pendiente"/>
    <m/>
    <m/>
    <m/>
    <m/>
    <m/>
    <m/>
    <m/>
    <s v="Constante"/>
    <s v="Trimestral"/>
    <s v="Eficacia"/>
    <m/>
    <m/>
    <m/>
    <s v="ND"/>
    <n v="0.8"/>
    <n v="0.8"/>
    <n v="0.8"/>
    <n v="0.8"/>
    <s v="ND"/>
    <n v="0.9"/>
    <n v="0.84"/>
    <n v="0.79999999999999993"/>
    <n v="0.09"/>
    <n v="0.09"/>
    <n v="0.15"/>
    <n v="0.18"/>
    <n v="0.18"/>
    <n v="0.09"/>
    <m/>
    <m/>
    <m/>
    <s v="ara la vigencia del 2020 se determinaron como línea base 336 procesos, estableciendo una meta anual correspondiente al 60%, es decir un total de 202 procesos con decisión definitiva. _x000a__x000a_Es así como, durante el primer trimestre se profirieron un total de 30 decisiones definitivas (enero 5, febrero 10 y marzo 15), lo que conllevó al cumplimiento de la meta pactada para el periodo._x000a__x000a_Es de resaltar que, con ocasión a las medidas adoptadas por el Presidente de la República de Colombia en el marco de la emergencia sanitaria por causa del Coronavirus COVID-19, impartidas a través del Decreto 457 del 22 de marzo de 2020, la Secretaría Jurídica mediante Resolución 043 del 24 de marzo de 2020 y Decretos Distritales 093 y 108 de 2020, se ordenó la suspensión de los términos procesales de todas las actuaciones administrativas, sancionatorias y disciplinarias que se adelantan a partir del 25 de marzo hasta el 27 de abril._x000a_IMPACTOS: La ciudadanía en general y los miembros y representantes de las ESAL cuentan con información oportuna y precisa del estado y cumplimiento de las obligaciones de las ESAL con el ente de supervisión y la ciudadanía en general._x000a_BENEFICIARIOS: Ciudadanía en general, miembros y representantes de las ESAL."/>
    <m/>
    <m/>
    <m/>
    <m/>
    <s v=" 3-2019-4997"/>
    <m/>
    <s v="3-2019-2710"/>
    <s v="CUMPLIDO"/>
    <m/>
    <m/>
    <m/>
    <n v="2"/>
    <s v="GESTIÓN"/>
    <x v="0"/>
  </r>
  <r>
    <x v="6"/>
    <m/>
    <s v="ESTRATÉGICO"/>
    <x v="1"/>
    <x v="44"/>
    <s v="Medir el número de estudios realizados"/>
    <s v="POSICIONAMIENTO COMO ENTE RECTOR"/>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6"/>
    <n v="1"/>
    <n v="2"/>
    <n v="5"/>
    <n v="6"/>
    <n v="6"/>
    <n v="0"/>
    <s v="-"/>
    <n v="1"/>
    <n v="0"/>
    <n v="0"/>
    <n v="0"/>
    <m/>
    <m/>
    <m/>
    <s v="Realización de los estudios previos para la contratación_x000a_ del profesional especializado para la elaboración del_x000a_estudio jurídico._x000a_-Suscripción del contrato 074/2020._x000a_Fecha de inicio: 18/03/2020_x000a_- Presentación del alcance y público objeto del estudio _x000a_jurídico._x000a_IMPACTOS: A nivel Distrital se pretende analizar los ambitos involucrados en la_x000a_dirección, gestión y evaluación del sistema de coordinación e _x000a_identificar apartir del estado actual los aciertos y desafíos para_x000a_pontencializar la herramienta de la gestión pública consolidadada a nivel _x000a_nacional como un modelo de coordinación._x000a_BENEFICIARIOS: A nivel Distrital se pretende analizar los ambitos involucrados en la dirección, gestión y evaluación del sistema de coordinación e identificar apartir del estado actual los aciertos y desafíos para pontencializar la herramienta de la gestión pública consolidadada a nivel nacional como un modelo de coordinación."/>
    <m/>
    <m/>
    <m/>
    <m/>
    <s v="3-2019-4926"/>
    <m/>
    <m/>
    <s v="CREACIÓN"/>
    <s v="VERSIÓN  1 Rad 3-2019-1106"/>
    <s v="ND"/>
    <s v="ND"/>
    <m/>
    <s v="ACCIÓN"/>
    <x v="0"/>
  </r>
  <r>
    <x v="6"/>
    <m/>
    <s v="ESTRATÉGICO"/>
    <x v="1"/>
    <x v="45"/>
    <s v="Medir la cantidad de eventos de orientación realizados"/>
    <s v="POSICIONAMIENTO COMO ENTE RECTOR"/>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3"/>
    <n v="4"/>
    <n v="14"/>
    <n v="12"/>
    <n v="13"/>
    <n v="0"/>
    <n v="0"/>
    <n v="3"/>
    <n v="0"/>
    <n v="0"/>
    <n v="0"/>
    <m/>
    <m/>
    <m/>
    <s v="Se propusieron temas para la realización de eventos de orientación jurídica, teniendo en cuenta las sugerencias_x000a_propuestas por abogados del Distrito Capital en encuestas de satisfacción de jornadas de orientación jurídica  y las opiniones de integrantes de la Dirección Distrital de Política Jurídica. _x000a__x000a_Se apoyo el proceso contractual de selección del operador logistico para la realización de eventos de orientación jurídica y cumplimiento del proyecto de inversión 7501 y por consiguiente, en un primer momento, de acuerdo a instrucciones del Secretario Jurídico Distrital de modificar la modalidad de contratación, se ajustaron los estudios previos del proceso contractual y en en segundo evento se presentaron los inconvenientes para continuar con el proceso contractual a causa de la emergencia sanitaria ocasionada por el virus Covid 19._x000a_IMPACTO: Se contempla la posibilidad de la realización de los eventos de orientación jurídica de manera virtual, con lo cual se obtendría una nueva experiencia_x000a_que va a permitir contemplar la realización de las actividades de la Secretaría Jurídica Distrital desde una nuesva perspectiva, con _x000a_la ayuda de herramientas digitales que permitan beneficiar la movilidad y medio ambiente de la ciudad de Bogotá._x000a_BENEFICIARIOS: Cuerpo de abogados del Distrito Capital."/>
    <m/>
    <m/>
    <m/>
    <m/>
    <s v="3-2019-4926"/>
    <m/>
    <m/>
    <s v="CREACIÓN"/>
    <s v="VERSIÓN  1 Rad 3-2019-1106"/>
    <s v="ND"/>
    <s v="ND"/>
    <m/>
    <s v="ACCIÓN"/>
    <x v="0"/>
  </r>
  <r>
    <x v="6"/>
    <m/>
    <m/>
    <x v="0"/>
    <x v="46"/>
    <s v="Verificar la entrega del documento de construcción de una herramienta tecnológica"/>
    <s v="MODERNIZACIÓN DE SISTEMAS DE INFORMACIÓN. "/>
    <s v="GESTIÓN JURÍDICA DISTRITAL"/>
    <s v="DIRECCIÓN DISTRITAL DE POLÍTICA E INFORMÁTICA JURÍDICA"/>
    <s v="PLAN DE GESTIÓN"/>
    <m/>
    <m/>
    <m/>
    <m/>
    <m/>
    <m/>
    <m/>
    <m/>
    <m/>
    <m/>
    <m/>
    <m/>
    <m/>
    <s v="Suma"/>
    <s v="Trimestral"/>
    <s v="Eficacia"/>
    <m/>
    <m/>
    <m/>
    <s v="ND"/>
    <n v="1"/>
    <n v="0"/>
    <n v="0"/>
    <n v="0"/>
    <s v="ND"/>
    <n v="1"/>
    <s v="CUMPLIDO"/>
    <s v="CUMPLIDO"/>
    <s v="CUMPLIDO"/>
    <s v="CUMPLIDO"/>
    <s v="CUMPLIDO"/>
    <s v="CUMPLIDO"/>
    <s v="CUMPLIDO"/>
    <s v="CUMPLIDO"/>
    <s v="CUMPLIDO"/>
    <s v="CUMPLIDO"/>
    <s v="CUMPLIDO"/>
    <s v="CUMPLIDO"/>
    <s v="CUMPLIDO"/>
    <s v="CUMPLIDO"/>
    <s v="CUMPLIDO"/>
    <m/>
    <m/>
    <m/>
    <m/>
    <m/>
    <m/>
    <m/>
    <m/>
    <n v="2"/>
    <s v="GESTIÓN"/>
    <x v="1"/>
  </r>
  <r>
    <x v="6"/>
    <s v="DDP-GJ05"/>
    <s v="OPERATIVO"/>
    <x v="0"/>
    <x v="47"/>
    <s v="Controlar el cumplimiento de incorporación de normatividad al aplicativo Regimen Legal"/>
    <s v="RESPALDO JURÍDICO QUE GENERA CONFIANZA. "/>
    <s v="GESTIÓN JURÍDICA DISTRITAL"/>
    <s v="DIRECCIÓN DISTRITAL DE POLÍTICA E INFORMÁTICA JURÍDICA"/>
    <s v="PLAN DE GESTIÓN"/>
    <m/>
    <m/>
    <m/>
    <s v="Porcentaje de normatividad de regimen legal incorporada"/>
    <s v="normas incorporadas"/>
    <s v="Cantidad de normas incorporadas"/>
    <s v="Total de normas a incorporar en el periodo"/>
    <s v="Número de normas imcuidas en regimen legal"/>
    <s v="Total de normas a incluir en regimen legal, en el periodo de análisi"/>
    <s v="Regimen legal"/>
    <s v="Regimen legal"/>
    <s v="N.A."/>
    <s v="N.A."/>
    <s v="Constante"/>
    <s v="Trimestral"/>
    <s v="Eficacia"/>
    <s v="Profesional Universitario Grado 1"/>
    <s v="Profesional Universitario Grado 1"/>
    <s v="Director(a) Distirtal de Política e Informática Jurídica "/>
    <s v="ND"/>
    <n v="1"/>
    <n v="1"/>
    <n v="1"/>
    <n v="1"/>
    <s v="ND"/>
    <n v="1"/>
    <n v="1"/>
    <n v="1"/>
    <n v="1"/>
    <n v="1"/>
    <n v="1"/>
    <n v="1"/>
    <n v="1"/>
    <n v="1"/>
    <m/>
    <m/>
    <m/>
    <s v="Se incorporaron un total de 963 disposiciones en el sistema de información jurídica Régimen Legal de Bogotá, entre las cuales se encuentran 723 normas de nivel distrital, 201 del orden nacional y 39 providencias de interés, cumpliendo con la meta propuesta para el primer trimestre de 2020. Adicionalmente, en el periodo mencionado, se incluyo información de relevancia jurídica para el Distrito Capital en 13 boletines jurídicos de circulación semanal y se genero un incremento de 894 personas, alcanzandose un total de 5.439 personas suscritas._x000a_IMPACTO: Se actualiza diariamente el sistema de información jurídica Régimen Legal de Bogotá con el fin de constituir una herramienta de consulta normativa que sirve de apoyo para la gestión de los funcionarios del Distrito Capital en la defensa de los intereses del Distrito y prevención del daño antijurídico. _x000a__x000a_Además, Régimen Legal de Bogotá se ha constituido en el principal sistema de busqueda normativa de estudiantes y la ciudadania en general._x000a_BENEFICIARIOS: Cuerpo de abogados del Distrito Capital y ciudadania."/>
    <m/>
    <m/>
    <m/>
    <m/>
    <s v="3-2019-4926"/>
    <m/>
    <m/>
    <s v="FALTA FICHA "/>
    <s v="VERSIÓN  1 Rad 3-2019-1106"/>
    <m/>
    <m/>
    <m/>
    <s v="GESTIÓN"/>
    <x v="0"/>
  </r>
  <r>
    <x v="6"/>
    <s v="DDP-GJ06"/>
    <s v="OPERATIVO"/>
    <x v="0"/>
    <x v="48"/>
    <s v="Verificar la cantidad de lineamientos normativos expedidos"/>
    <s v="POSICIONAMIENTO COMO ENTE RECTOR"/>
    <s v="GESTIÓN JURÍDICA DISTRITAL"/>
    <s v="DIRECCIÓN DISTRITAL DE POLÍTICA E INFORMÁTICA JURÍDICA"/>
    <s v="PLAN DE GESTIÓN"/>
    <s v="PROCESOS"/>
    <m/>
    <m/>
    <s v="Sumatoria de lineamientos"/>
    <s v="lineamientos"/>
    <s v="Sumatoria de lineamientos"/>
    <s v="N.A."/>
    <s v="El acumulado del número de lineamIentos que sean de impacto para el Distrito Capital"/>
    <s v="N.A."/>
    <s v="Sistema de Información Régimen Legal,  Documentos JurídiCOS"/>
    <s v="N.A."/>
    <n v="32"/>
    <s v="N.A."/>
    <s v="Suma"/>
    <s v="Trimestral"/>
    <s v="Eficacia"/>
    <s v="Profesional Universitario Grado 1"/>
    <s v="Profesional Universitario Grado 1"/>
    <s v="Director(a) Distirtal de Política e Informática Jurídica "/>
    <s v="ND"/>
    <n v="8"/>
    <n v="16"/>
    <n v="4"/>
    <n v="4"/>
    <s v="ND"/>
    <n v="9"/>
    <n v="17"/>
    <n v="8"/>
    <n v="1"/>
    <n v="1"/>
    <n v="1"/>
    <n v="1"/>
    <n v="1"/>
    <n v="1"/>
    <m/>
    <m/>
    <m/>
    <s v="Directiva 1/2020 del 30 de enero de 2020._x000a_http://sisjur.bogotajuridica.gov.co/sisjur/normas/Norma1.jsp?i=90569_x000a_IMPACTO: Participación de las muejres y de sus organizaicones en los Consejos Locales _x000a_de Planeación. El proceso de convocatoria de los Consejos Locales de Planeación como_x000a_manifestación del derecho a la participación, debe garantizar no solo la convocatoria_x000a_general, sino la inclusión e estrategias que permita materializar el ejercicio pleno_x000a_de este derecho._x000a_BENEFICIOS: Alcaldes y Alcaldesas Locales del Distrito Capital, ciudadanía en general."/>
    <m/>
    <m/>
    <m/>
    <m/>
    <s v="3-2019-4926"/>
    <m/>
    <m/>
    <s v="FALTA FICHA "/>
    <s v="VERSIÓN  1 Rad 3-2019-1106"/>
    <m/>
    <m/>
    <m/>
    <s v="GESTIÓN"/>
    <x v="0"/>
  </r>
  <r>
    <x v="6"/>
    <s v="DDP-GJ09"/>
    <s v="ESTRATÉGICO"/>
    <x v="1"/>
    <x v="49"/>
    <s v="Medir el nivel de implementación del Modelo ed Gestión Jurídica"/>
    <s v="POSICIONAMIENTO COMO ENTE RECTOR"/>
    <s v="GESTIÓN JURÍDICA DISTRITAL"/>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n v="0.5"/>
    <n v="0.2"/>
    <n v="0"/>
    <n v="0"/>
    <n v="0.3"/>
    <n v="0.5"/>
    <n v="0.1"/>
    <s v="0.1"/>
    <s v="0.1"/>
    <m/>
    <m/>
    <n v="0.1"/>
    <m/>
    <m/>
    <m/>
    <s v="Durante el primer trimestre del 2020 se logro socializar_x000a_el MGJP por medio de Boletines Virtuales, Medir los _x000a_Estándares esistentes en las entidades y organismos _x000a_Distritales, se elaboró el Plan de acción para la _x000a_implementación del MGJP, se adoptaron los _x000a_componestes y se entregaron instrumentos para la _x000a_implementación del mismo en las entidades del D.C.._x000a_IMPACTOS: Unificar criterios, con el fin de:_x000a_Responder a una técnica normativa más moderna_x000a_Garantizar el ejercicio de las funciones de regulación de la Secretaría Jurídica Distrital y_x000a_Buscar la eficiencia de la gestión de una forma articulada en los niveles central, sectorial_x000a_e intersectorial. _x000a_Tambien se busca incorporar:_x000a_Resultados de mejores prácticas_x000a_Nuevos componentes que fortalecen la gestión jurídica _x000a_Estándares que permiten realizar el proceso de control y seguimiento del modelo y _x000a_promover la mejora continua, la cultura de cambio y la gestión eficiente de las _x000a_actuaciones jurídicas en beneficio de la ciudad.  _x000a_BENEFICIARIOS: Entidades del Distrito Capital"/>
    <m/>
    <m/>
    <m/>
    <m/>
    <s v="3-2019-4926"/>
    <m/>
    <m/>
    <m/>
    <s v="VERSIÓN  1 Rad 3-2019-1106"/>
    <m/>
    <m/>
    <m/>
    <s v="ACCIÓN"/>
    <x v="0"/>
  </r>
  <r>
    <x v="7"/>
    <m/>
    <m/>
    <x v="0"/>
    <x v="50"/>
    <s v="Medir el nivel de cumplimiento de las estrategias que mejoren las prácticas de gestión insitucional."/>
    <s v="OPTIMIZACIÓN DE PROCESOS"/>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7"/>
    <n v="0"/>
    <s v="CUMPLIDO"/>
    <s v="CUMPLIDO"/>
    <s v="CUMPLIDO"/>
    <s v="CUMPLIDO"/>
    <s v="CUMPLIDO"/>
    <s v="CUMPLIDO"/>
    <s v="CUMPLIDO"/>
    <s v="CUMPLIDO"/>
    <s v="CUMPLIDO"/>
    <s v="CUMPLIDO"/>
    <s v="CUMPLIDO"/>
    <s v="CUMPLIDO"/>
    <s v="CUMPLIDO"/>
    <s v="CUMPLIDO"/>
    <s v="CUMPLIDO"/>
    <m/>
    <m/>
    <s v="CUMPLIDO"/>
    <m/>
    <m/>
    <m/>
    <n v="2"/>
    <s v="GESTIÓN"/>
    <x v="1"/>
  </r>
  <r>
    <x v="7"/>
    <m/>
    <m/>
    <x v="0"/>
    <x v="51"/>
    <s v="Medir el nivel de cumplimiento del diseño de las estrategias de posicionamiento de la OAP"/>
    <s v="POSICIONAMIENTO COMO ENTE RECTOR"/>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1"/>
    <n v="0"/>
    <s v="CUMPLIDO"/>
    <s v="CUMPLIDO"/>
    <s v="CUMPLIDO"/>
    <s v="CUMPLIDO"/>
    <s v="CUMPLIDO"/>
    <s v="CUMPLIDO"/>
    <s v="CUMPLIDO"/>
    <s v="CUMPLIDO"/>
    <s v="CUMPLIDO"/>
    <s v="CUMPLIDO"/>
    <s v="CUMPLIDO"/>
    <s v="CUMPLIDO"/>
    <s v="CUMPLIDO"/>
    <s v="CUMPLIDO"/>
    <s v="CUMPLIDO"/>
    <m/>
    <m/>
    <s v="CUMPLIDO"/>
    <m/>
    <m/>
    <m/>
    <n v="2"/>
    <s v="GESTIÓN"/>
    <x v="1"/>
  </r>
  <r>
    <x v="7"/>
    <s v="OAP-PM08"/>
    <m/>
    <x v="0"/>
    <x v="52"/>
    <s v="Registrar las sesiones orientadas a fortalecer la gestión del conocimiento de la OAP"/>
    <s v="OPTIMIZACIÓN DE PROCESOS"/>
    <s v="PLANEACIÓN Y MEJORA CONTINUA"/>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n v="6"/>
    <n v="4"/>
    <s v="ND"/>
    <s v="ND"/>
    <s v="ND"/>
    <n v="6"/>
    <n v="0"/>
    <n v="0"/>
    <n v="1"/>
    <n v="2"/>
    <n v="1"/>
    <n v="0"/>
    <m/>
    <m/>
    <m/>
    <s v="No tiene programación para el periodo"/>
    <m/>
    <m/>
    <m/>
    <m/>
    <m/>
    <m/>
    <m/>
    <m/>
    <m/>
    <m/>
    <m/>
    <m/>
    <s v="GESTIÓN"/>
    <x v="0"/>
  </r>
  <r>
    <x v="7"/>
    <s v="OAP-PM01"/>
    <m/>
    <x v="0"/>
    <x v="53"/>
    <s v="Medir el nivel de cumplimiento de las estrategias que mejoren las prácticas de gestión insitucional."/>
    <s v="OPTIMIZACIÓN DE PROCESOS"/>
    <s v="PLANEACIÓN Y MEJORA CONTINUA"/>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n v="1"/>
    <n v="1"/>
    <s v="ND"/>
    <s v="ND"/>
    <s v="ND"/>
    <n v="1"/>
    <s v="FINALIZADO"/>
    <s v="FINALIZADO"/>
    <s v="FINALIZADO"/>
    <s v="FINALIZADO"/>
    <s v="FINALIZADO"/>
    <m/>
    <m/>
    <m/>
    <m/>
    <m/>
    <m/>
    <m/>
    <m/>
    <m/>
    <m/>
    <m/>
    <m/>
    <s v="FINALIZADO"/>
    <m/>
    <m/>
    <m/>
    <n v="1"/>
    <s v="GESTIÓN"/>
    <x v="1"/>
  </r>
  <r>
    <x v="7"/>
    <m/>
    <m/>
    <x v="0"/>
    <x v="54"/>
    <s v="Registrar el porcentaje de asesorías y acompañmientos técnicos brindadas por la OAP"/>
    <m/>
    <m/>
    <m/>
    <m/>
    <m/>
    <m/>
    <m/>
    <m/>
    <m/>
    <m/>
    <m/>
    <m/>
    <m/>
    <m/>
    <m/>
    <m/>
    <m/>
    <m/>
    <m/>
    <m/>
    <m/>
    <m/>
    <m/>
    <s v="ND"/>
    <s v="ND"/>
    <s v="ND"/>
    <s v="ND"/>
    <n v="1"/>
    <m/>
    <m/>
    <m/>
    <s v="ND"/>
    <n v="1"/>
    <n v="1"/>
    <n v="1"/>
    <n v="1"/>
    <n v="1"/>
    <n v="1"/>
    <m/>
    <m/>
    <m/>
    <s v="Se terminó la evaluación de los contenidos publicados en la página web de la Entidad vs los requisitos establecidos en la Resolución 3564 de 2015. De otro lado, se recordó la organizar algunos menús con relación a la información publicada a la Oficina de TIC. Se realizó la solicitud de publicación de los documentos a que hubo lugar durante el mes. Se efectúo la divulgación de las dimensiones que hacen parte de ley de transparencia y acceso a la información pública. Se divulgó a través del boletín Enterate lo que pasa en la Jurídica y se publicó en el portal web e intranet. &quot;• En relación con la Política Pública de Transparencia, Integridad y no Tolerancia con la corrupción, se realizó el seguimiento con corte 31 de diciembre de 2019 de los productos registrados en el Plan de Acción. Los resultados obtenidos fueron enviados mediante un informe a la Secretaría General._x000a_ Política Pública LGTBI. En relación con esta Política y en representación de la Entidad, se participó virtualmente de la Misa Intersectorial Distrital -MID, coordinado por la Dirección de Diversidad Sexual de la Secretaría de Planeación Distrital. Igualmente, se elaboró un replanteamiento del Plan de Acción 2020, con ocasión a los imprevistos geneados por el COVID19. Además se adelantó una mesa de trabajo virtual con la Veeduría Distrital, en la cual se precisaron una serie de recomendaciones para la Secretaría Jurídica Distrital, ahora que se está desarrollando la medición del Índice de Transparencia de Bogotá 2019 – 2020. Posteriormente, se elaboró un informe de análisis de cada una de las recomendaciones con el fin de socializarlas al Jefe de la OAP. En reunión virtual con la Dirección de Politicas Jurídicas se precisó el Plan de Acción de la Política Pública de Mujer y Género, correspondiente a la vigencia 2020. Cada 8 días se revisa y se hace seguimiento a los compromisos registrados en la Plataforma Colibrí. Se ha verificado que los 22 compromisos cargados por la Entidad han sido cumplidos en su totalidad._x000a_ Por último, Se lideraró la formulación, implementación y seguimiento del Plan Institucional de Gestión Ambiental - PIGA de la entidad y el desarrollo de su Plan de Acción, se registró información en el módulo de Gestión Ambiental de la Entidad, se apoyó al proceso de gestión contractual en la revisión del componente ambiental de los contratos a ser suscritos y se realizó la revisión de normatividad asociada a la gestión ambiental, además de adelantar la creación de procedimientos ambientales en el proceso de Planeación y Mejora Continua._x000a_IMPACTOS: Lograr actulización de contenidos y publicación de nuevos documentos a fin de dar cumplimiento a la ley de transparencia 1712 de 2014 y y para dar cumplimiento a items evaluados en el Indice de Transparencia de Bogotá_x000a_ Que la ciudadanía, usuarios y partes interesadas conozcan a fondo la ley de transparencia y acceso a la información pública._x000a_ Cumplimiento en la ejecución del Plan de Acicón PIGA de la vigencia _x000a_ Cumplimiento de los plazos y requerimientos de las dependencias de la Entidad y de otras entidades distritales _x000a_ Fortalecimiento del compromiso y cultura ambiental organizacional_x000a_ Mejoramiento, actualización y optimización de la la información del módulo de gestión ambiental en el aplicativo Smart_x000a_ Actualización y mejora de la información del módulo de gestión ambiental del SMART_x000a_ Minimización y control de los posibles pasivos ambientales derivados de la adquisición de bienes o servicios por medio de la implementación de las compras públicas sostenibles en todas las etapas del proceso de gestión contractual de la Entidad. _x000a_ Cumplimiento de la normatividad ambiental vigente y aplicable_x000a_ Fortalecimiento de la cultura ambiental y de las acciones sostenibles en los proveedores de la administración distrital_x000a_  Fortalecimiento y cumplimiento de las acciones institucionales lideradas por la OAP o en las cuales partcipa la Oficina_x000a_BENEFICIARIOS: POBLACIÓN BENEFICIADA: _x000a_ - Servidores y contratistas de la Secretaría Jurídica Distrital._x000a_ - Alta Dirección._x000a_ - Ciudadanía en general. _x000a_ - Abogados del Distrito._x000a_ - Entidades distritales._x000a_ - Contraloría de Bogotá._x000a_ - Partes Interesadas."/>
    <m/>
    <m/>
    <m/>
    <m/>
    <m/>
    <m/>
    <m/>
    <m/>
    <m/>
    <m/>
    <m/>
    <m/>
    <m/>
    <x v="0"/>
  </r>
  <r>
    <x v="7"/>
    <s v="OAP-PM04"/>
    <s v="TÁCTICO"/>
    <x v="1"/>
    <x v="55"/>
    <s v="Medir la implementación del Sistema Integrado de Gestión"/>
    <s v="OPTIMIZACIÓN DE PROCESOS"/>
    <s v="PLANEACIÓN Y MEJORA CONTINUA"/>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5"/>
    <n v="5.0000000000000044E-2"/>
    <n v="0.03"/>
    <n v="0.35"/>
    <n v="0.32"/>
    <n v="0.25"/>
    <n v="2.1499999999999998E-2"/>
    <n v="2.1499999999999998E-2"/>
    <n v="2.3300000000000001E-2"/>
    <n v="2.5999999999999999E-3"/>
    <n v="2.5999999999999999E-3"/>
    <n v="2.1499999999999998E-2"/>
    <m/>
    <m/>
    <m/>
    <s v="DOCUMENTACIÓN DE SISTEMA DE GESTIÓN DE CALIDAD. Se realizó la publicación de la creación o actualización de los documentos a través del aplicativo SMART: 2310450-FT-144 y 2311400-FT-197. También se realizó la revisión y se enviaron para ajustes los documentos que se encuentran en flujo de aprobación: 2310100-PO-01, 2311520-PL-007, Procedimiento Identificación, actualización, verificación y evaluación del cumplimiento de los requisitos legales ambientales y otros requisitos aplicables y procedimiento identificación de aspectos y valoración de impactos ambientales. Adicional se modificaron un total de 149 documentos de los 17 procesos que conforman la Secretaría Jurídica en SMART, y se enviaron a publicación al proceso de Gestión de las Comunicaciones para ser cargados en la intranet y página web de la entidad en dos entregables realizados el 04 de marzo y 30 de marzo respectivamente, dando por finalizada la actualización de los documentos a 31 de marzo. Por último, se realizó una revisión, análisis y verificación de los documentos del Sistema Integrado de Gestión, a través de un muestreo para verificar la información registrada en el SMART, Intranet y en la página web de la Entidad y se actualizó el Portafolio de bienes y servicios de la Secretaría Jurídica Distrital._x000a_NORMOGRAMA. se realizó la revisión de los requisitos legales aplicables a la entidad allegados por un total de 10 procesos, estos se ajustaron y se consolidaron en el formato  &quot;&quot;2310100-FT-208 Normograma&quot;&quot;, adicional se incluyeron en el SMART uno a uno junto con los enlaces de consulta a cada una de las normas y se elaboró archivo con los enlaces a estas para ser cargadas por el proceso de Comunicaciones de la Entidad._x000a_PLANES DE MEJORAMIENTO. Revisión y verificación de los avances reportados en los planes de mejoramiento a través del SMART, y se verificaron las respectivas evidencias. Así mismo, se realizó el reporte de las incidencias presentadas y se dio trámite a las solicitudes relacionadas con reasignación de usuarios responsables del flujo en el Módulo Planes de Mejora. Por último, se elaboró una pieza comunicacional dirigida a los servidores y contratistas de la Secretaría Jurídica Distrital, como estrategia de divulgación para el fortalecimiento y apropiación en el tratamiento de planes de mejoramiento a través del SMART_x000a_SISTEMA INTEGRADO DE GESTIÓN OAP. Conocimiento del nivel de cumplimiento del subsistema de gestión de calidad de la entidad frente a la  norma técnica NTC ISO 9001: 2015, por temas o capítulos. Ruta de trabajo definida para garantizar el cumplimiento de los requisitos de la norma técnica. Además, se realizó un nuevo diseño del organigrama de la Secretaría Jurídica Distrital para difusión interna y externa sobre el funcionamiento de la entidad. Además, se elaboró una pieza de difusión sobre la Ley de transparencia._x000a_SEGUIMIENTO INSTITUCIONAL. Actualización de las Fichas de Estadística Básica de Inversión Distrital - EBI-D de los Proyectos de Inversión 7502 Fortalecimiento Institucional de la Secretaría Jurídica Distrital y 7509 Fortalecimiento de la capacidad institucional para mejorar la gestión administrativa de la Secretaría Jurídica Distrital a través del SEGPLAN. Además, se realizó la reprogramación y actualización del Plan de Acción para la vigencia 2020, en los Componentes de Inversión y de Gestión, así como también la programación de las actividades necesarias para dar cumplimiento a las metas de los proyectos en la actual vigencia. Por último, se realizaron piezas comunicacionales y plantillas conforme al manual de imagen de la Alcaldía de Bogotá para la divulgación de contenidos de la Secretaría Jurídica Distrital._x000a_PMR. Solicitud, análisis, consolidación de la información correspondiente al avance alcanzado durante el mes de febrero de 2020, en los indicadores de objetivo y resultado y registro en el  Sistema PREDIS-PMR. _x000a_RIESGO. Viabilización de la integración de  información técnica sobre la gestión de los riesgos de seguridad de la información a la metodología de gestión de riesgos de la entidad._x000a_Aplicación adecuada del procedimiento y la metodología de gestión de riesgos de la entidad.&quot;&quot;_x000a_INDICADORES. Se adecuaron las herramientas para el registro y análisis de la gestión correspondiente al primer trimestre 2020 relacionados con los indicadores._x000a_INFORMES. Se presentaron respuesta a entes de control, además de la actualización del Plan de Gasto Público que se encuentra publicado en la página web de la Entidad. La Oficina Asesora de Planeación, presento el Informe de Gestión y Resultados consolidado correspondiente a la vigencia 2019, el cual fue elaborado con base en los seguimientos trimestrales realizados al Plan Operativo Anual (Planes de Gestión / Planes de acción). El Informe consolidado y publicado, revelo el cumplimiento tanto físico como presupuestal de los proyectos asociados, lo que evidencia la gestión realizada en la Entidad. _x000a_MIPG. Se da respuesta a solicitud de información respecto del Plan de Sostenibilidad por parte del Despacho del Secretario Jurídico. Se lleva a cabo reunión con oficial de seguridad de la oficina TIC, explicando el modelo de operación de la SJD en el marco de MIPG. Se realizó la revisión y actualización del normograma asociado a MIPG._x000a_Se presenta herramienta de valoración y documento introductorio para la implementación del mapa de aseguramiento, los cuales serán remitidos a la OCI para su validación, aplicación y control. _x000a_Se consolidó y evaluó la información institucional para diligenciar el reporte FURAG 2019, se emite el certificado de cumplimiento para la SJD._x000a_MECI. Importancia de presentar el mapa de aseguramiento ante el comité de control interno institucional para conocimiento de la Alta Dirección._x000a_IMPACTOS: DOCUMENTACIÓN DE SISTEMA DE GESTIÓN DE CALIDAD. Documentación del Sistema Integrado de Gestión revisada y aprobada de acuerdo con los parámetros de calidad establecidos por la entidad y actualizados de acuerdo con la nueva imagen institucional. Información consiste en los diferentes medios con que cuenta la Secretaría Jurídica Distrital para consultar los documentos del SIG. Con la actualización y divulgación del Portafolio de bienes y servicios se pretende brindar a la ciudadanía y partes interesadas la oferta de servicios que presta la SJD, en cumplimiento de la Ley de transparencia y acceso a la información pública._x000a_NORMOGRAMA. Requisitos legales revisados y actualizados._x000a_PLANES DE MEJORAMIENTO. Cumplimiento de las actividades programas dentro de las fechas establecidas y comunicación efectiva a partir de las piezas comunicacionales. _x000a_SISTEMA INTEGRADO DE GESTIÓN OAP. Actividades claras dentro de la  ruta de trabajo para sostenibilidad y mejora del subsistema de gestión de calidad, así como el mantenimiento de la certificación bajo estándares internacionales  en pro de la mejora continua y la satisfacción de los diferentes grupos de interés además de fortalecer la imagen de la Secretaría Jurídica Distrital._x000a_SEGUIMIENTO INSTITUCIONAL. Disponibilidad de información para conocimiento de la ciudadanía y partes interesadas._x000a_PMR. Disponibilidad de información para conocimiento de la ciudadanía y partes interesadas._x000a_RIESGO. Racionalización en la documentación para asegurar la gestión de las diferentes familias de riesgos en la entidad bajo una misma unidad que garantice  enfoque integral. Riesgos de gestión y corrupción controlados en la entidad , de con los controles  acuerdo con lo planificado._x000a_INDICADORES. Contar con información necesaria y depurada de la gestión institucional._x000a_ASESORÍAS. Disponer de planes operativos ajustados teniendo en cuenta los resultados alcanzados en la vigencia anterior y las metas previstas para la actual vigencia. _x000a_INFORMES. Se cumplió con los requerimientos por parte de los entes de control. Disponibilidad de información para conocimiento de la ciudadanía y partes interesadas. El Informe de Gestión y Resultados vigencia 2019, presenta la información detallada de los avances en las actividades asociadas por cada meta,  brindando a la ciudadanía y partes interesadas acceso a la Información . De otra parte, mediante los seguimientos realizados, la OAP realiza seguimiento a la Gestión, lo que permite brindar a la Alta dirección, alertas frente posibles incumplimientos.   _x000a_MIPG. Mejorar el  modelo de operación de la entidad. Orientado los resultados a la generación del valor público._x000a_MECI. Fortalecimiento del Sistema de Control interno de la entidad bajo la aplicación del instrumento correspondiente por parte de la tercera la línea de defensa._x000a_BENEFICIARIOS: OBLACIÓN BENEFICIADA: _x000a_ - Servidores y contratistas de la Secretaría Jurídica Distrital._x000a_ - Alta Dirección._x000a_ - Ciudadanía en general. _x000a_ - Abogados del Distrito._x000a_ - Entidades distritales._x000a_ - Contraloría de Bogotá._x000a_ - Partes Interesadas."/>
    <m/>
    <m/>
    <m/>
    <m/>
    <m/>
    <m/>
    <m/>
    <m/>
    <s v="VERSIÓN  1"/>
    <s v="ND"/>
    <s v="ND"/>
    <m/>
    <s v="ACCIÓN"/>
    <x v="0"/>
  </r>
  <r>
    <x v="7"/>
    <m/>
    <m/>
    <x v="0"/>
    <x v="56"/>
    <s v="Realizar el seguimiento al número de informes de seguimiento presentados"/>
    <s v="OPTIMIZACIÓN DE PROCESOS"/>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s v="CUMPLIDO"/>
    <s v="CUMPLIDO"/>
    <s v="ND"/>
    <n v="1"/>
    <n v="4"/>
    <s v="CUMPLIDO"/>
    <s v="CUMPLIDO"/>
    <s v="CUMPLIDO"/>
    <s v="CUMPLIDO"/>
    <s v="CUMPLIDO"/>
    <s v="CUMPLIDO"/>
    <s v="CUMPLIDO"/>
    <s v="CUMPLIDO"/>
    <s v="CUMPLIDO"/>
    <s v="CUMPLIDO"/>
    <s v="CUMPLIDO"/>
    <s v="CUMPLIDO"/>
    <s v="CUMPLIDO"/>
    <s v="CUMPLIDO"/>
    <s v="CUMPLIDO"/>
    <s v="CUMPLIDO"/>
    <s v="CUMPLIDO"/>
    <s v="CUMPLIDO"/>
    <s v="Se cumple con el indicador se remplaza por seguimiento en el Plan de Contraloría"/>
    <m/>
    <m/>
    <m/>
    <n v="2"/>
    <s v="GESTIÓN"/>
    <x v="1"/>
  </r>
  <r>
    <x v="7"/>
    <m/>
    <s v="ESTRATÉGICO"/>
    <x v="1"/>
    <x v="57"/>
    <s v="Nivel de cumplimiento de la plataforma estratégica"/>
    <s v="OPTIMIZACIÓN DE PROCESOS"/>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s v="CUMPLIDO"/>
    <s v="CUMPLIDO"/>
    <n v="0.5"/>
    <n v="0.5"/>
    <s v="CUMPLIDO"/>
    <s v="CUMPLIDO"/>
    <s v="CUMPLIDO"/>
    <s v="CUMPLIDO"/>
    <s v="CUMPLIDO"/>
    <s v="CUMPLIDO"/>
    <s v="CUMPLIDO"/>
    <s v="CUMPLIDO"/>
    <s v="CUMPLIDO"/>
    <s v="CUMPLIDO"/>
    <s v="CUMPLIDO"/>
    <s v="CUMPLIDO"/>
    <s v="CUMPLIDO"/>
    <s v="CUMPLIDO"/>
    <s v="CUMPLIDO"/>
    <s v="CUMPLIDO"/>
    <s v="CUMPLIDO"/>
    <s v="CUMPLIDO"/>
    <s v="CUMPLIDO"/>
    <s v="CUMPLIDO"/>
    <m/>
    <s v="FINALIZADO POR CUMPLIMIENTO EN EL 2017"/>
    <m/>
    <n v="2"/>
    <s v="ACCIÓN"/>
    <x v="1"/>
  </r>
  <r>
    <x v="7"/>
    <s v="OAP-PM07"/>
    <s v="ESTRATÉGICO"/>
    <x v="1"/>
    <x v="58"/>
    <s v="Verificar el seguimiento de la implementación de la arquitectura empresarial"/>
    <s v="OPTIMIZACIÓN DE PROCESOS"/>
    <s v="PLANEACIÓN Y MEJORA CONTINUA"/>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0.6"/>
    <s v="CUMPLIDO"/>
    <s v="ND"/>
    <s v="ND"/>
    <n v="0.4"/>
    <n v="0.6"/>
    <s v="CUMPLIDO"/>
    <s v="CUMPLIDO"/>
    <s v="CUMPLIDO"/>
    <s v="CUMPLIDO"/>
    <s v="CUMPLIDO"/>
    <s v="CUMPLIDO"/>
    <s v="CUMPLIDO"/>
    <s v="CUMPLIDO"/>
    <s v="CUMPLIDO"/>
    <s v="CUMPLIDO"/>
    <s v="CUMPLIDO"/>
    <s v="CUMPLIDO"/>
    <s v="CUMPLIDO"/>
    <s v="CUMPLIDO"/>
    <s v="CUMPLIDO"/>
    <s v="CUMPLIDO"/>
    <s v="CUMPLIDO"/>
    <s v="CUMPLIDO"/>
    <s v="VERSIÓN  1"/>
    <s v="FINALIZADO POR CUMPLIMIENTO EN EL 2019"/>
    <s v="ND"/>
    <m/>
    <s v="ACCIÓN"/>
    <x v="1"/>
  </r>
  <r>
    <x v="8"/>
    <s v="OCI - EV01"/>
    <m/>
    <x v="0"/>
    <x v="59"/>
    <s v="Medir el nivel de cumplimiento del Plan Anual de Auditoría"/>
    <s v="OPTIMIZACIÓN DE PROCESOS"/>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1"/>
    <n v="1"/>
    <n v="0"/>
    <n v="0.23860000000000001"/>
    <n v="0.27579999999999999"/>
    <n v="0.23860000000000001"/>
    <n v="0.247"/>
    <n v="0.21859999999999999"/>
    <m/>
    <m/>
    <m/>
    <s v="Para el primer trimestre de la vigencia 2020, la Oficina de Control Interno realizó los informes de ley programados en el Plan Anual de Auditoria. (ver anexo Evidencias)_x000a__x000a_Para el primer trimestre de la vigencia 2020, la Oficina de Control Interno realizó los informes de seguimientos programados en el Plan Anual de Auditoria. (ver anexo Evidencias)_x000a__x000a_Para el primer trimestre de la vigencia 2020, la Oficina de Control Interno realizó 7 auditorias de calidad de los 8 procesos programados en el Plan Anual de Auditoria. (ver anexo Evidencias)_x000a__x000a_Durante la auditoria de Calidad al Proceso de Gestión financiera se realizó un arqueo de caja menor._x000a__x000a_&quot;Durante el primer trimestre de la vigencia 2020, el Jefe de la Oficina de Control Interno en los subcomités de autocontrol realizó una sensibilización sobre el Procedimiento de Auditorias Internas a las siguientes Direcciones._x000a_  - Dirección de Gestión Corporativa_x000a_  - Gestión TIC_x000a_  - Inspección Vigilancia y Control_x000a_  - Gestión Jurídica_x000a_  - Gestión Judicial y Extrajudicial&quot;_x000a_IMPACTOS: NO IDENTIFICA_x000a_BENEFICIARIOS: Representante Legal de la SJD_x000a_ Ente de Control (Veeduría Distrital)_x000a_ Directora de Gestión Corporativa_x000a_ Jefe Oficina Asesora de Planeación_x000a_ Directora de Gestión Judicial y Extrajudicial_x000a_ Directora de Gestión Jurídica Distrital_x000a_ Jefe Oficina de TIC_x000a_ Directora del Proceso Inspección Vigilancia y Control_x000a_ Directora de Gestión Disciplinaria Distrital._x000a__x000a__x000a_RETRAZOS: La auditoria de Calidad al Proceso de Gestión Documental se reprogramó para el 16 de abril por solicitud de la Directora de Gestión Corporativa (se adjunta memorando de solicitud)"/>
    <m/>
    <m/>
    <m/>
    <m/>
    <m/>
    <m/>
    <m/>
    <m/>
    <m/>
    <m/>
    <m/>
    <m/>
    <s v="GESTIÓN"/>
    <x v="0"/>
  </r>
  <r>
    <x v="9"/>
    <s v="TIC-GT01"/>
    <s v="ESTRATÉGICO"/>
    <x v="1"/>
    <x v="60"/>
    <s v="Realizar seguimiento al desarrollo, soporte y mantenimiento de los sistemas de información jurídicos"/>
    <s v="MODERNIZACIÓN DE SISTEMAS DE INFORMACIÓN. "/>
    <s v="GESTIÓN DE TIC"/>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2"/>
    <n v="2"/>
    <n v="0"/>
    <m/>
    <m/>
    <m/>
    <m/>
    <n v="0"/>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ividad: Mantener e implementar la infraestructura TIC. _x000a_Como impacto se estabeció el mantener la infraestructura de TIC disponible los siete días de la semana, las 24 horas del día, con el objetivo de prestar un servicio de calidad para el cumplimiento de las funciones de la Secretaria Jurídica Distrital."/>
    <m/>
    <m/>
    <m/>
    <m/>
    <m/>
    <m/>
    <m/>
    <s v="CREACIÓN"/>
    <s v="VERSIÓN  1"/>
    <s v="ND"/>
    <s v="ND"/>
    <m/>
    <s v="ACCIÓN"/>
    <x v="0"/>
  </r>
  <r>
    <x v="9"/>
    <s v="TIC-GT02"/>
    <m/>
    <x v="0"/>
    <x v="61"/>
    <s v="Medir el nivel de avance de la actualización del software administrativo y misional"/>
    <s v="MODERNIZACIÓN DE SISTEMAS DE INFORMACIÓN. "/>
    <s v="GESTIÓN DE TIC"/>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s v="CUMPLIDO"/>
    <s v="CUMPLIDO"/>
    <n v="0"/>
    <n v="0.35"/>
    <n v="0.65"/>
    <n v="0"/>
    <s v="CUMPLIDO"/>
    <m/>
    <m/>
    <m/>
    <m/>
    <s v="CUMPLIDO"/>
    <s v="CUMPLIDO"/>
    <s v="CUMPLIDO"/>
    <s v="CUMPLIDO"/>
    <s v="CUMPLIDO"/>
    <s v="CUMPLIDO"/>
    <s v="CUMPLIDO"/>
    <s v="CUMPLIDO"/>
    <s v="CUMPLIDO"/>
    <s v="CUMPLIDO"/>
    <s v="CUMPLIDO"/>
    <s v="CUMPLIDO"/>
    <s v="CUMPLIDO"/>
    <s v="CUMPLIDO"/>
    <s v="CUMPLIDO"/>
    <s v="CUMPLIDO"/>
    <n v="2"/>
    <s v="GESTIÓN"/>
    <x v="1"/>
  </r>
  <r>
    <x v="9"/>
    <s v="TIC-GT06"/>
    <s v="TÁCTICO"/>
    <x v="0"/>
    <x v="62"/>
    <s v="Monitorear periódicamente la satisfacción del usuario respecto del servicio prestado"/>
    <s v="MODERNIZACIÓN DE SISTEMAS DE INFORMACIÓN. "/>
    <s v="GESTIÓN DE TIC"/>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n v="0.97"/>
    <n v="0.97"/>
    <s v="ND"/>
    <s v="ND"/>
    <s v="ND"/>
    <n v="0.97"/>
    <n v="0.95"/>
    <m/>
    <m/>
    <m/>
    <m/>
    <n v="0.95"/>
    <m/>
    <m/>
    <m/>
    <s v="Se cumplieron con las actividades que se programaron en el Plan de Trabajo para este primer trimestre, los resultados se encuentran registrado en el Anexo INFORME DE GESTION PRIMER TRIMESTRE 2020 VF en la meta Atender el 100% de los requerimientos reportados por los servidores de la Entidad Actividad Gestionar incidencias, peticiones y problemas de los servicios tecnológicos establecidos en la Entidad._x000a_Impactos: Atender el 100% de los incidentes de soporte técnico reportadas por los usuarios de la entidad, resolviendo dudas, absolviendo consultas, solucionando inconvenientes técnicos o funcionales, siempre prestando un servicio de calidad._x000a_Poablación Objetivo: Todos los funcionarios y contratistas de la Secretaria Jurídica Distrital."/>
    <m/>
    <m/>
    <m/>
    <m/>
    <m/>
    <m/>
    <m/>
    <m/>
    <s v="3-2019-1149"/>
    <m/>
    <m/>
    <m/>
    <s v="GESTIÓN"/>
    <x v="0"/>
  </r>
  <r>
    <x v="9"/>
    <s v="TIC-GT07"/>
    <s v="TÁCTICO"/>
    <x v="0"/>
    <x v="63"/>
    <s v="Medir la efectividad de los servicios tecnológicos de la entidad"/>
    <s v="MODERNIZACIÓN DE SISTEMAS DE INFORMACIÓN. "/>
    <s v="GESTIÓN DE TIC"/>
    <s v="OFICINA DE TECNOLOGÍAS DE LA INFORMACIÓN Y LAS COMUNICACIONES "/>
    <s v="PROCESOS"/>
    <s v="PLAN DE GESTIÓN"/>
    <m/>
    <m/>
    <s v="Promedio ponderado del tiempo que los servicios tecnológicos están disponibles"/>
    <s v="Disponibilidad"/>
    <s v="Promedio de los tiempos de cuatro componentes de servicios tecnológicos"/>
    <s v="N.A."/>
    <s v="Es el porcentaje de horas disponbibles de los servicios teccnológicos (de 720 horas/mes)"/>
    <s v="N.A."/>
    <s v="GLPI"/>
    <s v="N.A."/>
    <s v="nd"/>
    <s v="nd"/>
    <s v="Constante"/>
    <s v="Trimestral"/>
    <s v="Eficiencia"/>
    <s v="Profesional Universitario"/>
    <s v="Profesional Especializado"/>
    <s v="Jefe Oficina TIC"/>
    <s v="ND"/>
    <s v="ND"/>
    <s v="ND"/>
    <n v="0.98"/>
    <n v="0.98"/>
    <s v="ND"/>
    <s v="ND"/>
    <s v="ND"/>
    <n v="0.98"/>
    <n v="0.98"/>
    <m/>
    <m/>
    <m/>
    <m/>
    <n v="0.98"/>
    <m/>
    <m/>
    <m/>
    <s v="Se cumplieron con las actividades que se programaron en el Plan de Trabajo para este primer trimestre, los resultados se encuentran registrado en el Anexo INFORME DE GESTION PRIMER TRIMESTRE 2020 VF en la meta Garantizar el 98% de disponibilidad de los servicios tecnológicos de la Entidad Actividad Realizar el monitoreo, seguimiento a los servicios de TI de la Entidad._x000a_Impacto: Mantener disponibles los servicios tecnológicos los siete días de la semana, las 24 horas del día, para el cumplimiento de las funciones de la Secretaria Jurídica Distrital, así mismo prestar un servicio de calidad para las entidades distritales y ciudadanía en general._x000a_Población Objetivo: Todos los funcionarios y contratistas de la Secretaria Jurídica Distrital, las entidades distritales y ciudadanía en general._x000a__x000a_RETRASOS: No se cumplio con la con la meta del indicador del 97% quedabdo para este primer trimestre en 95%, debido a que en una de las preguntas de la encuesta la cual es &quot;El tecnico esta bien informado&quot; de 77 encuestas diligencias 11 personas contestaroan que se encontraban en desacuerdo lo que nos afecto el porcentaje total de la encuenta en el trimestre._x000a_Acciones a tomar: Se realizara una reunión con el equipo de soporte para que evidencien las observaciones obtenidas en la encuesta de satisfacción y reforzar algunos lineamientos a la hora de atender a los usuarios de la entidad."/>
    <m/>
    <m/>
    <m/>
    <m/>
    <m/>
    <m/>
    <m/>
    <m/>
    <m/>
    <m/>
    <m/>
    <m/>
    <s v="GESTIÓN"/>
    <x v="0"/>
  </r>
  <r>
    <x v="9"/>
    <s v="TIC-GT05"/>
    <s v="TÁCTICO"/>
    <x v="1"/>
    <x v="64"/>
    <s v="Medir el cumplimiento de la implementación de la política de seguridad digital en la entidad"/>
    <s v="MODERNIZACIÓN DE SISTEMAS DE INFORMACIÓN. "/>
    <s v="GESTIÓN DE TIC"/>
    <s v="OFICINA DE TECNOLOGÍAS DE LA INFORMACIÓN Y LAS COMUNICACIONES "/>
    <s v="PROYECTO DE INVERSIÓN"/>
    <s v="PROCESOS"/>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n v="1"/>
    <m/>
    <s v="ND"/>
    <s v="ND"/>
    <s v="ND"/>
    <n v="1"/>
    <n v="0"/>
    <n v="0.1"/>
    <n v="0.35"/>
    <n v="0.3"/>
    <n v="0.25"/>
    <m/>
    <m/>
    <m/>
    <m/>
    <s v="CUMPLIDO"/>
    <s v="CUMPLIDO"/>
    <s v="CUMPLIDO"/>
    <s v="CUMPLIDO"/>
    <m/>
    <m/>
    <m/>
    <m/>
    <m/>
    <s v="3-2019-1149"/>
    <m/>
    <m/>
    <m/>
    <s v="ACCIÓN"/>
    <x v="0"/>
  </r>
  <r>
    <x v="9"/>
    <m/>
    <s v="TÁCTICO"/>
    <x v="1"/>
    <x v="65"/>
    <s v="Medir el cumplimiento de la actualización de la política de seguridad digital en la entidad"/>
    <s v="MODERNIZACIÓN DE SISTEMAS DE INFORMACIÓN. "/>
    <s v="GESTIÓN DE TIC"/>
    <s v="OFICINA DE TECNOLOGÍAS DE LA INFORMACIÓN Y LAS COMUNICACIONES "/>
    <s v="PROYECTO DE INVERSIÓN"/>
    <s v="PROCESOS"/>
    <m/>
    <m/>
    <s v="Porcentaje de avance  en la actualización de la política de Seguridad Digital en la Entidad"/>
    <s v="Actualización de la Política"/>
    <m/>
    <m/>
    <m/>
    <m/>
    <m/>
    <m/>
    <m/>
    <m/>
    <m/>
    <m/>
    <m/>
    <m/>
    <m/>
    <m/>
    <m/>
    <m/>
    <m/>
    <s v="na"/>
    <n v="1"/>
    <m/>
    <m/>
    <m/>
    <s v="na"/>
    <n v="0.4"/>
    <n v="0.4"/>
    <n v="0.6"/>
    <n v="0"/>
    <n v="0"/>
    <n v="0.4"/>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ualizar los lineamientos actuales en relación al Modelo de Seguridad y Privacidad de la información de MINTIC que se implementó en la Secretaria Jurídica Distrital._x000a_Como impacto se estableció la actualización de los lineamientos actuales en relación al Modelo de Seguridad y Privacidad de la información de MINTIC que se implementó en la Secretaria Jurídica Distrital."/>
    <m/>
    <m/>
    <m/>
    <m/>
    <m/>
    <m/>
    <m/>
    <m/>
    <m/>
    <m/>
    <m/>
    <m/>
    <s v="GESTIÓN"/>
    <x v="0"/>
  </r>
  <r>
    <x v="9"/>
    <s v="TIC-GT08"/>
    <s v="TÁCTICO"/>
    <x v="0"/>
    <x v="66"/>
    <s v="Medir el cumplimiento de la implementación de la política de gobierno digital en la entidad"/>
    <s v="MODERNIZACIÓN DE SISTEMAS DE INFORMACIÓN. "/>
    <s v="GESTIÓN DE TIC"/>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n v="1"/>
    <m/>
    <s v="ND"/>
    <s v="ND"/>
    <s v="ND"/>
    <n v="1"/>
    <n v="0"/>
    <n v="0.15"/>
    <n v="0.3"/>
    <n v="0.25"/>
    <n v="0.3"/>
    <m/>
    <m/>
    <m/>
    <m/>
    <m/>
    <m/>
    <m/>
    <m/>
    <m/>
    <m/>
    <m/>
    <m/>
    <s v="SE SOLICITA MODIFICACIÓN RAD 3-2017-4325, alineado con el indicador AVANCE EN LA ACTUALIZACIÓN DE LA INFRAESTRUCTURA HW SW COM"/>
    <m/>
    <m/>
    <m/>
    <m/>
    <s v="GESTIÓN"/>
    <x v="0"/>
  </r>
  <r>
    <x v="9"/>
    <s v="TIC-GT08"/>
    <s v="TÁCTICO"/>
    <x v="0"/>
    <x v="67"/>
    <s v="Medir el cumplimiento de la actualización de la política de gobierno digital en la entidad"/>
    <s v="MODERNIZACIÓN DE SISTEMAS DE INFORMACIÓN. "/>
    <s v="GESTIÓN DE TIC"/>
    <s v="OFICINA DE TECNOLOGÍAS DE LA INFORMACIÓN Y LAS COMUNICACIONES "/>
    <s v="PROCESOS"/>
    <s v="PLAN DE GESTIÓN"/>
    <m/>
    <m/>
    <s v="Porcentaje de avance en la actualiazación de la Política de Gobierno Digital"/>
    <s v="Actualiz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m/>
    <n v="1"/>
    <s v="ND"/>
    <s v="ND"/>
    <s v="ND"/>
    <n v="1"/>
    <n v="0.15"/>
    <n v="0.15"/>
    <n v="0.35"/>
    <n v="0.25"/>
    <n v="0.25"/>
    <n v="0.15"/>
    <m/>
    <m/>
    <m/>
    <s v="Se cumplieron con las actividades que se programaron en el Plan de Trabajo para este primer trimestre, los resultados se encuentran registrado en el Anexo INFORME DE GESTION PRIMER TRIMESTRE 2020 VF en la meta Actualizar los lineamientos de la Política Pública de Gobierno Digital en la Entidad Actividad Realizar seguimiento y verificación a los servicios de comunicaciones._x000a_Impactos: Actualizar los lineamientos de la Política Pública de Gobierno Digital de MINTIC que se implementaron en la entidad._x000a_Beneficiarios: Todos los funcionarios y contratistas de la Secretaria Jurídica Distrital."/>
    <m/>
    <m/>
    <m/>
    <m/>
    <m/>
    <m/>
    <m/>
    <s v="SE SOLICITA MODIFICACIÓN RAD 3-2017-4325, alineado con el indicador AVANCE EN LA ACTUALIZACIÓN DE LA INFRAESTRUCTURA HW SW COM"/>
    <m/>
    <m/>
    <m/>
    <m/>
    <s v="GESTIÓN"/>
    <x v="0"/>
  </r>
  <r>
    <x v="9"/>
    <s v="TIC-GT03"/>
    <s v="TÁCTICO"/>
    <x v="1"/>
    <x v="68"/>
    <m/>
    <s v="MODERNIZACIÓN DE SISTEMAS DE INFORMACIÓN. "/>
    <s v="GESTIÓN DE TIC"/>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n v="0.4"/>
    <n v="0.2"/>
    <n v="0.01"/>
    <n v="0.14000000000000001"/>
    <n v="0.25"/>
    <n v="0.4"/>
    <n v="0"/>
    <n v="0.06"/>
    <n v="0.11"/>
    <n v="0.13"/>
    <n v="0.1"/>
    <m/>
    <m/>
    <m/>
    <m/>
    <m/>
    <m/>
    <m/>
    <m/>
    <m/>
    <m/>
    <m/>
    <m/>
    <s v="SE SOLICITA MODIFICACIÓN RAD 3-2017-4325, alineado con el indicador AVANCE EN LA ACTUALIZACIÓN DE LA INFRAESTRUCTURA HW SW COM"/>
    <m/>
    <m/>
    <m/>
    <n v="1"/>
    <s v="ACCIÓN"/>
    <x v="1"/>
  </r>
  <r>
    <x v="10"/>
    <m/>
    <s v="OPERATIVO"/>
    <x v="0"/>
    <x v="69"/>
    <s v="Controlar la ejecución prespuestal del pryecto de inversión a acargo de la subsecretaría"/>
    <s v="POSICIONAMIENTO COMO ENTE RECTOR"/>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n v="0.95"/>
    <n v="0.95"/>
    <s v="ND"/>
    <n v="0.98"/>
    <n v="0.97"/>
    <n v="1"/>
    <n v="0.33"/>
    <n v="0.65"/>
    <n v="0.95"/>
    <m/>
    <m/>
    <n v="0.33"/>
    <m/>
    <m/>
    <m/>
    <s v="El Proyecto en el primer trimestre de la vigencia 2020, alcanzó una ejecución del 33,2%, que corresponden a $882 millones y los giros a esa misma fecha alcanzaron un valor de $105 millones representando el 3,96% del presupuesto. _x000a_Impacto: La correcta ejecución del proyecto trae beneficios al Distrito Capital._x000a_Beneficiarios: Las entidades del Distrito Capital, cuerpo de abogados del Distrito y las Entidades sin ánimo de lucro._x000a__x000a_RETRAZOS: Sobre esta ejecución es importante señalar que con ocasión al cambio de administración y la formulación del nuevo Plan de Desarrollo, se han presentado cambios en el PAA y se espera aprovisionar recursos del Proyecto en el marco del nuevo Plan, razón por la cual la ejecución no fue la esperada inicialmente."/>
    <m/>
    <m/>
    <m/>
    <m/>
    <s v=" 3-2019-4969"/>
    <m/>
    <m/>
    <m/>
    <m/>
    <m/>
    <m/>
    <m/>
    <s v="GESTIÓN"/>
    <x v="0"/>
  </r>
  <r>
    <x v="10"/>
    <m/>
    <s v="ESTRATÉGICO"/>
    <x v="1"/>
    <x v="70"/>
    <s v="Medir el nivel de percepción de las oficinas jurpidicas respectos de los servicios de coordinación jurídica"/>
    <s v="POSICIONAMIENTO COMO ENTE RECTOR"/>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n v="0.88"/>
    <n v="0.88"/>
    <n v="0.9"/>
    <n v="0.94569999999999999"/>
    <n v="0.88"/>
    <n v="0.97499999999999998"/>
    <s v="ND"/>
    <n v="0"/>
    <n v="0.88"/>
    <n v="0"/>
    <n v="0.88"/>
    <m/>
    <m/>
    <m/>
    <m/>
    <m/>
    <m/>
    <m/>
    <m/>
    <m/>
    <s v=" 3-2019-4969"/>
    <m/>
    <m/>
    <s v="CREACIÓN"/>
    <s v="VERSIÓN  1"/>
    <s v="ND"/>
    <s v="ND"/>
    <m/>
    <s v="ACCIÓN"/>
    <x v="0"/>
  </r>
  <r>
    <x v="10"/>
    <m/>
    <s v="OPERATIVO"/>
    <x v="0"/>
    <x v="71"/>
    <s v="Medir el nivel de cumplimiento respecto de requerimientos jurídicos "/>
    <s v="POSICIONAMIENTO COMO ENTE RECTOR"/>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n v="1"/>
    <n v="1"/>
    <s v="ND"/>
    <n v="1"/>
    <n v="1"/>
    <n v="1"/>
    <n v="1"/>
    <n v="1"/>
    <n v="1"/>
    <n v="1"/>
    <n v="1"/>
    <n v="1"/>
    <m/>
    <m/>
    <m/>
    <s v="Durante el primer trimestre se han gestionaron oportunamente 174 requerimientos de competencia de la Subsecretaría. En el Anexo se remite el detalle de los requerimientos y su tipología. _x000a_IMPACTOS: Cuando se gestionan los requerimientos en los tiempos establecidos se impacta positivamente en la gestión pública del Distrito._x000a_BENEFICIARIOS: "/>
    <m/>
    <m/>
    <m/>
    <m/>
    <s v=" 3-2019-4969"/>
    <m/>
    <m/>
    <s v="CREACIÓN"/>
    <s v="VERSIÓN  1"/>
    <m/>
    <m/>
    <m/>
    <s v="GESTIÓN"/>
    <x v="0"/>
  </r>
  <r>
    <x v="1"/>
    <s v="DGC-GT01"/>
    <s v="TÁCTICO"/>
    <x v="0"/>
    <x v="72"/>
    <s v="CUMPLIDO"/>
    <s v="OPTIMIZACIÓN DE PROCESOS"/>
    <s v="PO-005-GESTIÓN DEL TALENTO HUMANO"/>
    <s v="DIRECCIÓN DE GESTIÓN CORPORATIVA"/>
    <s v="PROCESOS"/>
    <m/>
    <m/>
    <m/>
    <s v="Sumatoria de las actividades de definidas en el Plan Estratégico del modelo de GETH"/>
    <s v="Avance del Plan"/>
    <s v="Actividades realizadas"/>
    <s v="Actividades programadas"/>
    <s v="Actividades desarrolladas en el periodod de análisis"/>
    <s v="Plan Estratégico definido por actividades o fases"/>
    <s v="Reporte de gestión"/>
    <s v="Reporte de gestión"/>
    <s v="nd"/>
    <s v="nd"/>
    <s v="Suma"/>
    <s v="Trimestral"/>
    <s v="Eficacia"/>
    <s v="Técnico DGC"/>
    <s v="Profesional Especializado"/>
    <s v="Director (a) de Gestión Corporativa"/>
    <s v="ND"/>
    <s v="ND"/>
    <s v="ND"/>
    <n v="1"/>
    <m/>
    <s v="ND"/>
    <s v="ND"/>
    <s v="ND"/>
    <n v="1"/>
    <m/>
    <n v="0.15"/>
    <n v="0.2"/>
    <n v="0.4"/>
    <n v="0.25"/>
    <s v="CUMPLIDO"/>
    <s v="CUMPLIDO"/>
    <s v="CUMPLIDO"/>
    <s v="CUMPLIDO"/>
    <m/>
    <m/>
    <m/>
    <m/>
    <m/>
    <m/>
    <m/>
    <m/>
    <s v="CUMPLIDO"/>
    <m/>
    <m/>
    <m/>
    <m/>
    <s v="GESTIÓN"/>
    <x v="0"/>
  </r>
  <r>
    <x v="1"/>
    <m/>
    <s v="TÁCTICO"/>
    <x v="0"/>
    <x v="73"/>
    <s v="Medir ql nivel de integración del Plan Estratégico del Talento Humano"/>
    <s v="OPTIMIZACIÓN DE PROCESOS"/>
    <s v="PO-005-GESTIÓN DEL TALENTO HUMANO"/>
    <s v="DIRECCIÓN DE GESTIÓN CORPORATIVA"/>
    <s v="PROCESOS"/>
    <m/>
    <m/>
    <m/>
    <s v="Sumatoria de las actividades de integración del Plan Estratégico del modelo de GETH"/>
    <s v="Avance del Plan"/>
    <s v="Actividades realizadas"/>
    <s v="Actividades programadas"/>
    <s v="Actividades desarrolladas en el periodo de análisis"/>
    <s v="Plan de integración definido por actividades o fases"/>
    <s v="Reporte de gestión"/>
    <s v="Reporte de gestión"/>
    <s v="nd"/>
    <s v="nd"/>
    <s v="Suma"/>
    <s v="Trimestral"/>
    <s v="Eficacia"/>
    <s v="Técnico DGC"/>
    <s v="Profesional Especializado"/>
    <s v="Director (a) de Gestión Corporativa"/>
    <s v="ND"/>
    <s v="ND"/>
    <s v="ND"/>
    <s v="ND"/>
    <n v="1"/>
    <n v="1"/>
    <m/>
    <n v="0.15"/>
    <s v="ND"/>
    <n v="0.1"/>
    <n v="0.1"/>
    <n v="0.3"/>
    <n v="0.3"/>
    <n v="0.3"/>
    <n v="0.1"/>
    <m/>
    <m/>
    <m/>
    <s v="Se realizó el ajuste del Plan Estatégico del Talento Humano de la Secretaría Jurídica Distrital, incorporando la normatividad correspondiente a la administración y desarrollo del talento humano, los lineamientos y disposiciones del Modelo Integrado de Planeación y Gestión MIPG, la caracterización de los servidores públicos de la Entidad y ajustes en redacción. _x000a__x000a_Actualmente, se están adelantando las tareas correspondientes para identificar los objetivos y elementos que serán incorporados al nuevo Plan Estratégico de los siguientes planes y programas: a. Plan Anual de Vacantes, b. Plan de Previsión del Talento Humano, c. Plan Institucional de Capacitación, d. Programa de bienestar y Plan de Incentivos, c. Programa de Seguridad y Salud en el Trabajo._x000a_IMPACTOS: Los impactos son a nivel institucional en virtud que permite contar con una herramienta estratégica y técnica de largo plazo que atiende directamente las disposiciones contenidas en el Decreto 1083 de 2015 y en especial la política de talento humano e integridad, así como con la obligación de integrar en un solo Plan los demás planes y programas expedidos relacionados con el proceso de talento humano._x000a_BENEFICIARIOS: Los principales beneficiarios son los servidores públicos y contratistas de la Secretaría Jurídica Distrital"/>
    <m/>
    <m/>
    <m/>
    <m/>
    <m/>
    <m/>
    <m/>
    <s v="creado en el año 2020"/>
    <m/>
    <m/>
    <m/>
    <m/>
    <m/>
    <x v="2"/>
  </r>
  <r>
    <x v="1"/>
    <m/>
    <s v="TÁCTICO"/>
    <x v="0"/>
    <x v="74"/>
    <s v="Monitorear los aspectos que impactan la calidad de vida de los servidores que participan en el programa de teletrabajo"/>
    <s v="OPTIMIZACIÓN DE PROCESOS"/>
    <s v="PO-005-GESTIÓN DEL TALENTO HUMANO"/>
    <s v="DIRECCIÓN DE GESTIÓN CORPORATIVA"/>
    <s v="TELETRABAJO"/>
    <m/>
    <m/>
    <m/>
    <s v="Promedio de variables definidas en la encuesta de calidad de vida"/>
    <s v="Calidad de Vida"/>
    <s v="Promedio del resultado de las evaluaciones de los aspectos Bienestar Físico, Matrial, Social y Emocional."/>
    <s v="N.A."/>
    <s v="Se promedian los resultados de la evaluación de los aspectos definidos como &quot;calidad de vida&quot;"/>
    <s v="N.A."/>
    <s v="Documento de evaluación de Calidad de Vida e informe de análisis"/>
    <s v="N.A."/>
    <s v="nd"/>
    <s v="nd"/>
    <s v="Constante"/>
    <s v="Semestral"/>
    <s v="Efectividad"/>
    <s v="Profesional Especializado"/>
    <s v="PROFESIONAL ESPECIALIZADO "/>
    <s v="DIRECTOR (A) GESTIÓN CORPORATIVA"/>
    <s v="ND"/>
    <s v="ND"/>
    <s v="ND"/>
    <n v="0.91"/>
    <m/>
    <m/>
    <m/>
    <m/>
    <m/>
    <m/>
    <m/>
    <m/>
    <m/>
    <m/>
    <m/>
    <m/>
    <m/>
    <m/>
    <m/>
    <m/>
    <m/>
    <m/>
    <m/>
    <m/>
    <m/>
    <m/>
    <m/>
    <m/>
    <m/>
    <m/>
    <m/>
    <s v="GESTIÓN"/>
    <x v="1"/>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
  <r>
    <s v="DESPACHO SECRETARÍA JURÍDICA"/>
    <s v="SJD -GC01"/>
    <s v="ESTRATÉGICO"/>
    <s v="GESTIÓN"/>
    <x v="0"/>
    <s v="Hacer seguimiento a plan de comunicaciones de la Secretaría Jurídica Distrital"/>
    <x v="0"/>
    <s v="GESTIÓN DE LAS COMUNICACIONES"/>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1"/>
    <n v="1"/>
    <n v="0.25"/>
    <n v="0.25"/>
    <n v="0.18"/>
    <n v="0.31"/>
    <n v="0.26"/>
    <n v="0.25"/>
    <m/>
    <m/>
    <m/>
    <s v="1. Consolidar las necesidades de comunicación de todas las dependencias de la SJD para elaborar y estructurar el plan de comunicaciones 2020._x000a__x000a_• Se hizo un diagnóstico con las diferentes dependencias de la entidad para identificar sus necesidades de comunicaciones._x000a__x000a_2. Seleccionar e identificar notas de prensa, radio, televisión, internet o redes sociales que puedan ser de impacto o interés para la entidad y el Secretario Jurídico._x000a__x000a_• Diariamente se hace el monitoreo de los diferentes medios masivos de comunicación locales y nacionales (físicos y virtuales), para identificar los temas y acontecimientos de interés y se envían a través de chat de WhatsApp a nuestras partes interesadas. _x000a__x000a_3. Elaborar el plan de comunicaciones de la Secretaría Jurídica Distrital._x000a__x000a_• Plan de comunicaciones 2020, presentado ante el Secretario Jurídico Distrital y aprobado por el mismo, el 24 de febrero de 2020._x000a__x000a_4. Brindar apoyo a todas las áreas para la difusión de sus actividades a través de los medios internos de la entidad._x000a__x000a_• Se brindó apoyo a la Dirección de Gestión Corporativa con la celebración del día de la mujer. Adicionalmente se acompañó a la Dirección de Política Jurídica en el desarrollo de las actividades dispuestas en conjunto con la Secretaría de la Mujer. Junto a las demás entidades del Distrito se trabajó en una estrategia para redes sociales en la cual se exaltó el rol de la mujer en la sociedad._x000a_• Se ha apoyado al Despacho con la toma de fotografías y videos para la actualización de perfiles de los directivos en la página web de la entidad y sus respectivos posicionamientos en la entidad._x000a__x000a_5. Difundir, a través de nuestro boletín interno notas y noticias de interés para nuestros funcionarios sobre acontecimientos internos de la entidad y externos de otras entidades y de Bogotá._x000a__x000a_• A través del Boletín interno “Entérate de lo que pasa en la Jurídica” se socializaron temas relevantes como:_x000a_- Mensajes de bienvenida, saludos y compromisos de la Alcaldesa Mayor de Bogotá para todos los funcionarios y colaboradores del Distrito._x000a_- Día sin carro y sin moto en Bogotá._x000a_- Jornadas de capacitaciones del área de Gestión Corporativa._x000a_- Cambios en los documentos del SIG._x000a_- Actualizaciones en la intranet de la SJD._x000a_- Socialización del plan de comunicaciones 2020._x000a_- Día de la mujer._x000a_- Día del hombre._x000a_- Normatividad y medidas tomadas por la SJD referentes al tema del Coronavirus en Bogotá._x000a__x000a_6. Apoyar con las actividades para la conmemoración del día de la mujer y el día del hombre._x000a__x000a_• Para el día de la mujer:_x000a_- Se elaboraron piezas comunicativas, bajo lineamientos de la Secretaría de la Mujer, en las cuales se resaltaba y conmemoraba la importancia de la mujer en la sociedad y en particular en la SJD._x000a_- Se tomaron fotografías de algunas funcionarias de las diferentes direcciones de la SJD para unirnos como entidad a la actividad #MujeresHacenHistoria._x000a_- Se resaltó a Gabriela Peláez Echeverri, primera dama del derecho. Esto, porque la mayor cantidad de mujeres en la SJD son abogadas y es la razón de ser de la entidad._x000a_• Para el día del hombre:_x000a_- Se realizó una pieza comunicativa en conmemoración a su día y se les envío a los hombres de la SJD a través del correo electrónico y el chat de WA._x000a_IMPACTOS: NO REGSITRA_x000a_BENEFICIARIOS: Funcionarios, trabajadores y colaboradores de la SJD; Servidores públicos y colaboradores del Distrito, ciudadanía y opinión pública."/>
    <m/>
    <m/>
    <m/>
    <m/>
    <m/>
    <m/>
    <m/>
    <m/>
    <m/>
    <m/>
    <m/>
    <m/>
    <s v="GESTIÓN"/>
    <s v="ACTIVO"/>
    <n v="0"/>
    <n v="0.9"/>
    <n v="0.91"/>
    <n v="0.98"/>
    <n v="0.99"/>
    <n v="1"/>
  </r>
  <r>
    <s v="DIRECCIÓN DE GESTIÓN CORPORATIVA"/>
    <m/>
    <s v="OPERATIVO"/>
    <s v="GESTIÓN"/>
    <x v="1"/>
    <m/>
    <x v="1"/>
    <s v="ATENCIÓN A LA CIUDADANÍA"/>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s v="FINALIZADO"/>
    <s v="FINALIZADO"/>
    <s v="ND"/>
    <n v="1"/>
    <n v="1"/>
    <s v="FINALIZADO"/>
    <s v="FINALIZADO"/>
    <s v="FINALIZADO"/>
    <s v="FINALIZADO"/>
    <s v="FINALIZADO"/>
    <s v="FINALIZADO"/>
    <s v="FINALIZADO"/>
    <s v="FINALIZADO"/>
    <s v="FINALIZADO"/>
    <s v="FINALIZADO"/>
    <m/>
    <m/>
    <m/>
    <m/>
    <m/>
    <m/>
    <m/>
    <m/>
    <s v="SE ARMONIZA CON NUEVO INDICADOR"/>
    <m/>
    <m/>
    <m/>
    <n v="1"/>
    <s v="GESTIÓN"/>
    <s v="INACTIVO"/>
    <m/>
    <m/>
    <m/>
    <m/>
    <m/>
    <m/>
  </r>
  <r>
    <s v="DIRECCIÓN DE GESTIÓN CORPORATIVA"/>
    <s v="DGC -AC01"/>
    <s v="OPERATIVO"/>
    <s v="GESTIÓN"/>
    <x v="2"/>
    <s v="Controlar los tiempos para la asignación o traslado de requerimientos"/>
    <x v="1"/>
    <s v="ATENCIÓN A LA CIUDADANÍA"/>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n v="1.04"/>
    <n v="1.04"/>
    <s v="ND"/>
    <s v="ND"/>
    <s v="ND"/>
    <n v="1"/>
    <s v="FINALIZADO"/>
    <s v="FINALIZADO"/>
    <s v="FINALIZADO"/>
    <s v="FINALIZADO"/>
    <s v="FINALIZADO"/>
    <m/>
    <m/>
    <m/>
    <m/>
    <m/>
    <m/>
    <m/>
    <m/>
    <m/>
    <m/>
    <m/>
    <m/>
    <s v="REMPLAZADO "/>
    <m/>
    <m/>
    <m/>
    <m/>
    <s v="GESTIÓN"/>
    <s v="INACTIVO"/>
    <n v="1.4"/>
    <m/>
    <s v="26-50"/>
    <m/>
    <s v="51-80"/>
    <m/>
  </r>
  <r>
    <s v="DIRECCIÓN DE GESTIÓN CORPORATIVA"/>
    <m/>
    <s v="OPERATIVO"/>
    <s v="GESTIÓN"/>
    <x v="3"/>
    <s v="Controlar los tiempos para la asignación o traslado de requerimientos"/>
    <x v="1"/>
    <s v="ATENCIÓN A LA CIUDADANÍA"/>
    <s v="DIRECCIÓN DE GESTIÓN CORPORATIVA"/>
    <s v="PROCESOS"/>
    <m/>
    <m/>
    <m/>
    <m/>
    <m/>
    <m/>
    <m/>
    <m/>
    <m/>
    <m/>
    <m/>
    <m/>
    <m/>
    <s v="Constante"/>
    <s v="Trimestral"/>
    <s v="Efectividad"/>
    <s v="Técnico "/>
    <s v="Profesional Especializado"/>
    <s v="Director (a) de Gestión Corporativa"/>
    <s v="ND"/>
    <s v="ND"/>
    <s v="ND"/>
    <s v="ND"/>
    <n v="100"/>
    <n v="1"/>
    <n v="1.02"/>
    <n v="1.04"/>
    <s v="ND"/>
    <m/>
    <n v="1"/>
    <m/>
    <m/>
    <m/>
    <m/>
    <m/>
    <m/>
    <m/>
    <s v="Se recibieron 220 solicitudes en la Secretaría Jurídica Distrital durante el primer trimestre del año 2020. Las cuales fueron asignados a las diferentes dependencias de conformidad con la competencia y los asuntos descritos en cada solicitud._x000a_IMPACTO: Los impactos son a nivel institucional y distrital toda vez que permite que las diferentes dependencias cuenten con las solicitudes que realizan los usuarios internos y externos para que sean atendidas de forma oportuna y solucionado, informando o entregando los documentos que correspondan, para garantizar el derecho que tiene los ciudadanos de contar con información y que se resuelvan sus peticiones con la complitud, oportunidad y entrega sea requerida de acuerdo con el marco normativo vigente. _x000a_BENEFICIARIOS: Los principales beneficiarios son los servidores públicos y contratistas de la Secretaría Jurídica Distrital_x000a__x000a_Ciudadanos y Ciudadanas del Distrito Capital"/>
    <m/>
    <m/>
    <m/>
    <m/>
    <s v="Indicador creado en abril de 2019"/>
    <m/>
    <m/>
    <m/>
    <n v="1"/>
    <m/>
    <m/>
    <m/>
    <s v="GESTIÓN"/>
    <s v="ACTIVO"/>
    <m/>
    <m/>
    <m/>
    <m/>
    <m/>
    <m/>
  </r>
  <r>
    <s v="DIRECCIÓN DE GESTIÓN CORPORATIVA"/>
    <m/>
    <s v="TÁCTICO"/>
    <s v="GESTIÓN"/>
    <x v="4"/>
    <m/>
    <x v="1"/>
    <s v="ATENCIÓN A LA CIUDADANÍA"/>
    <s v="DIRECCIÓN DE GESTIÓN CORPORATIVA"/>
    <s v="PROCESOS"/>
    <m/>
    <m/>
    <m/>
    <m/>
    <m/>
    <m/>
    <m/>
    <m/>
    <m/>
    <m/>
    <m/>
    <m/>
    <m/>
    <m/>
    <m/>
    <m/>
    <m/>
    <m/>
    <m/>
    <s v="ND"/>
    <s v="ND"/>
    <s v="ND"/>
    <s v="ND"/>
    <n v="1"/>
    <n v="0.85270000000000001"/>
    <s v="ND"/>
    <n v="0.3"/>
    <s v="ND"/>
    <n v="0"/>
    <n v="0"/>
    <n v="0.23"/>
    <n v="0.46"/>
    <n v="0.31"/>
    <n v="0"/>
    <m/>
    <m/>
    <m/>
    <s v="Se adelantaron las actividades correspondientes para formular los planes de acción en los que participarían las entidades y organismos del nivel distrital en el marco de la Política Pública de Servicio a la Ciudadanía. Está fue adoptada en el año 2019 y entrarán aplicarse e implementarse los compromisos que tiene la Dirección de Gestión Corporativa a partir del mes de mayo de 2020. Sin embargo, ya cuenta con avances en la consolidación de los compromisos en el Plan Anticorrupción y de Atención al Ciudadano y en el Plan de Trabajo reportado a la Oficina Asesora de Planeación._x000a_IMPACTOS:Los impactos son institucionales y distritales en virtud que permite contar con una fijación de unos compromisos plenamente identificados que garantizaran la consecución y los fines propuestos en la política pública de servicio a la ciudadania así como aplicar los mejores estándares y las buenas prácticas en el desarrollo de la politica de servicio a la ciudadanía en la Secretaría Jurídica Distrital_x000a_BENEFIARIOS:Los principales beneficiarios son los servidores públicos y contratistas de la Secretaría Jurídica Distrital._x000a__x000a_Ciudadanos y ciudadanas del Distrito Capital"/>
    <m/>
    <m/>
    <m/>
    <m/>
    <m/>
    <n v="2"/>
    <m/>
    <m/>
    <m/>
    <m/>
    <m/>
    <m/>
    <s v="GESTIÓN"/>
    <s v="ACTIVO"/>
    <m/>
    <m/>
    <m/>
    <m/>
    <m/>
    <m/>
  </r>
  <r>
    <s v="DIRECCIÓN DE GESTIÓN CORPORATIVA"/>
    <s v="DGC-GF01"/>
    <s v="TÁCTICO"/>
    <s v="GESTIÓN"/>
    <x v="5"/>
    <s v="Monitorear el comportamiento de la ejecución contractual y presupuestal del rubro de funcionamiento"/>
    <x v="1"/>
    <s v="GESTIÓN FINANCIERA"/>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77"/>
    <n v="0.82"/>
    <n v="0.87"/>
    <n v="0.87"/>
    <s v="ND"/>
    <n v="0.76890000000000003"/>
    <n v="0.87939999999999996"/>
    <n v="0.85270000000000001"/>
    <n v="0.21"/>
    <n v="0.19"/>
    <n v="0.42"/>
    <n v="0.66"/>
    <n v="0.87"/>
    <n v="0.21"/>
    <m/>
    <m/>
    <m/>
    <s v="En la vigencia 2020 se apropiaron $23.253.456.000, de los cuales $18.769.956.000 pertenecen a Gastos de Personal y $4.483.200.000 a Adquisición de Bienes y Servicios. De esta apropiación se ha ejecutado con fecha de corte marzo 31 de 2020, el 20,51% en Gastos de Funcionamiento, que equivale a $4.770.030.409, el 18,59% de ejecución en Gastos de Personal y el 28,55% de ejecución en Adquisición de Bienes y Servicios._x000a_IMPACTOS: Los impactos son a nivel institucional en el sentido que permite a la entidad contar con un porcentaje de ejecución de los gastos de funcionamiento satisfactoria, lo cual facilita el cumplimiento de los objetivos y propósitos institucionales así como permite atender los intereses y necesidades los servidores públicos y contratistas de la Entidad._x000a_BENEFICIARIOS: Los principales beneficiarios son los servidores públicos y contratistas de la Secretaría Jurídica Distrital"/>
    <m/>
    <m/>
    <m/>
    <m/>
    <m/>
    <m/>
    <m/>
    <m/>
    <n v="2"/>
    <m/>
    <m/>
    <m/>
    <s v="GESTIÓN"/>
    <s v="ACTIVO"/>
    <s v="0-25"/>
    <m/>
    <s v="26-50"/>
    <m/>
    <s v="51-80"/>
    <m/>
  </r>
  <r>
    <s v="DIRECCIÓN DE GESTIÓN CORPORATIVA"/>
    <m/>
    <s v="ESTRATÉGICO"/>
    <s v="GESTIÓN"/>
    <x v="6"/>
    <s v="FINALIZADO"/>
    <x v="0"/>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n v="0.75"/>
    <s v="FINALIZADO"/>
    <s v="ND"/>
    <s v="FINALIZADO"/>
    <s v="FINALIZADO"/>
    <s v="FINALIZADO"/>
    <s v="FINALIZADO"/>
    <s v="FINALIZADO"/>
    <s v="FINALIZADO"/>
    <s v="FINALIZADO"/>
    <s v="FINALIZADO"/>
    <m/>
    <m/>
    <m/>
    <m/>
    <m/>
    <m/>
    <m/>
    <m/>
    <m/>
    <m/>
    <m/>
    <m/>
    <n v="2"/>
    <s v="GESTIÓN"/>
    <s v="INACTIVO"/>
    <s v="0-25"/>
    <m/>
    <s v="26-50"/>
    <m/>
    <s v="51-80"/>
    <s v="81-100"/>
  </r>
  <r>
    <s v="DIRECCIÓN DE GESTIÓN CORPORATIVA"/>
    <s v="DGC-GD02"/>
    <s v="TÁCTICO"/>
    <s v="GESTIÓN"/>
    <x v="7"/>
    <s v="Medir el nivel de implementacióin y avance del PGD"/>
    <x v="1"/>
    <s v="GESTIÓN DOCUMENTAL"/>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n v="1"/>
    <s v="FINALIZADO"/>
    <n v="1"/>
    <s v="ND"/>
    <n v="1"/>
    <n v="1"/>
    <s v="FINALIZADO"/>
    <s v="FINALIZADO"/>
    <s v="FINALIZADO"/>
    <s v="FINALIZADO"/>
    <s v="FINALIZADO"/>
    <m/>
    <m/>
    <m/>
    <m/>
    <m/>
    <m/>
    <m/>
    <m/>
    <m/>
    <s v="Indicador creado en abril de 2019"/>
    <m/>
    <m/>
    <s v="FINALIZADO"/>
    <m/>
    <m/>
    <m/>
    <n v="1"/>
    <s v="GESTIÓN"/>
    <s v="INACTIVO"/>
    <m/>
    <m/>
    <m/>
    <m/>
    <m/>
    <m/>
  </r>
  <r>
    <s v="DIRECCIÓN DE GESTIÓN CORPORATIVA"/>
    <s v="DGC-GD02"/>
    <s v="TÁCTICO"/>
    <s v="GESTIÓN"/>
    <x v="8"/>
    <m/>
    <x v="1"/>
    <s v="GESTIÓN DOCUMENTAL"/>
    <s v="DIRECCIÓN DE GESTIÓN CORPORATIVA"/>
    <s v="PROCESOS"/>
    <m/>
    <m/>
    <m/>
    <m/>
    <m/>
    <m/>
    <m/>
    <m/>
    <m/>
    <m/>
    <m/>
    <m/>
    <m/>
    <s v="Constante"/>
    <s v="Trimestral"/>
    <s v="Eficacia"/>
    <m/>
    <s v="Profesional Especializado DGC"/>
    <s v="Director (a) de Gestión Corporativa"/>
    <s v="ND"/>
    <s v="ND"/>
    <s v="ND"/>
    <s v="ND"/>
    <s v="ND"/>
    <s v="ND"/>
    <s v="ND"/>
    <s v="ND"/>
    <s v="ND"/>
    <n v="0.1"/>
    <n v="0.1"/>
    <n v="0.9"/>
    <m/>
    <m/>
    <n v="0.1"/>
    <m/>
    <m/>
    <m/>
    <s v="De acuerdo con la programación establecida en el Plan de Trabajo de la Dirección de Gestión Corporativa, actualmente se cuenta con una implementación y cumplimiento del Plan Institucional de Archivos- PINAR del 89%. Entre las principales actividades se encuentran: Ajuste del PINAR y reelaboración del procedimiento de valoración (antes denominado procedimiento para el Dilige_x000a__x000a_IMPACTOS_x000a_Los impactos son a nivel institucional y distrital en el sentido que permite contar con la entidad con instrumentos actualizados y técnicamente elaborados frente al desarrollo de la gestión documental en la entidadnciamiento de la Ficha de Valoración y Disposición Final), entre otras de las actividades realizadas._x000a__x000a_BENEFECIARIOS_x000a_Los principales beneficiarios son los servidores públicos y contratistas de la Secretaría Jurídica Distrital"/>
    <m/>
    <m/>
    <m/>
    <m/>
    <m/>
    <m/>
    <m/>
    <m/>
    <m/>
    <m/>
    <m/>
    <m/>
    <s v="GESTIÓN"/>
    <s v="ACTIVO"/>
    <s v="0-25"/>
    <m/>
    <s v="26-50"/>
    <m/>
    <s v="51-80"/>
    <m/>
  </r>
  <r>
    <s v="DIRECCIÓN DE GESTIÓN CORPORATIVA"/>
    <m/>
    <s v="TÁCTICO"/>
    <s v="GESTIÓN"/>
    <x v="7"/>
    <s v="FINALIZADO"/>
    <x v="1"/>
    <s v="GESTIÓN DOCUMENTAL"/>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s v="ND"/>
    <s v="ND"/>
    <n v="0"/>
    <s v="ND"/>
    <n v="0.5"/>
    <s v="FINALIZADO"/>
    <s v="FINALIZADO"/>
    <s v="ND"/>
    <s v="FINALIZADO"/>
    <s v="FINALIZADO"/>
    <s v="FINALIZADO"/>
    <s v="FINALIZADO"/>
    <s v="FINALIZADO"/>
    <s v="FINALIZADO"/>
    <s v="FINALIZADO"/>
    <s v="FINALIZADO"/>
    <m/>
    <m/>
    <m/>
    <m/>
    <s v="FINALIZADO"/>
    <s v="FINALIZADO"/>
    <s v="FINALIZADO"/>
    <s v="FINALIZADO"/>
    <m/>
    <m/>
    <m/>
    <m/>
    <n v="1"/>
    <s v="GESTIÓN"/>
    <s v="INACTIVO"/>
    <s v="0-25"/>
    <m/>
    <s v="26-50"/>
    <m/>
    <s v="51-80"/>
    <s v="81-100"/>
  </r>
  <r>
    <s v="DIRECCIÓN DE GESTIÓN CORPORATIVA"/>
    <m/>
    <s v="TÁCTICO"/>
    <s v="GESTIÓN"/>
    <x v="9"/>
    <s v="Medir el nivel de satisfacción de los servidores respecto de los programas de bienestar y capacitación"/>
    <x v="1"/>
    <s v="GESTIÓN DEL TALENTO HUMANO"/>
    <s v="DIRECCIÓN DE GESTIÓN CORPORATIVA"/>
    <s v="PROCESOS"/>
    <m/>
    <m/>
    <m/>
    <s v="Sumatoria de las evaluaciones con calificación igual o superior a 4 / total de  evaluaciones aplicadas"/>
    <s v="Nivel de percepción"/>
    <s v="Número de evaluaciones con calificación igual o superior a (4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n v="0.92"/>
    <s v="ND"/>
    <n v="0"/>
    <n v="0.9"/>
    <n v="0.95"/>
    <n v="0"/>
    <n v="0.9"/>
    <m/>
    <n v="0.9"/>
    <n v="0.95"/>
    <m/>
    <m/>
    <m/>
    <s v="Se realizaron dos eventos de capacitación que están enmarcados en el PIC de vigencia 2020 y que se denominaron: a. Información exógena 2019 e información a reportar 2020 b. Gestión efectiva del presupuesto público. De los dos eventos asistieron tres servidores públicos, obteniendo un porcentaje de satisfacción del 95%._x000a_IMPACTO: Los impactos son a nivel institucional en el sentido que se fortalecen las habilidades, competencias y conocimientos de los servidores públicos frente a la solución de los problemas y las necesidades de cada área de trabajo y en especial para cumplir con los objetivos y propósitos institucionales._x000a_BENEFICARIOS: Los principales beneficiarios son los servidores público y contratistas de la Secretaría Jurídica Distrital"/>
    <m/>
    <m/>
    <m/>
    <m/>
    <m/>
    <m/>
    <m/>
    <s v="FINALIZADO"/>
    <m/>
    <m/>
    <m/>
    <n v="1"/>
    <m/>
    <s v="INACTIVO"/>
    <m/>
    <m/>
    <m/>
    <m/>
    <m/>
    <m/>
  </r>
  <r>
    <s v="DIRECCIÓN DE GESTIÓN CORPORATIVA"/>
    <s v="DGC-GT02"/>
    <s v="TÁCTICO"/>
    <s v="GESTIÓN"/>
    <x v="10"/>
    <s v="FINALIZADO"/>
    <x v="1"/>
    <s v="GESTIÓN DEL TALENTO HUMANO"/>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s v="ND"/>
    <s v="ND"/>
    <s v="ND"/>
    <n v="0.92"/>
    <s v="ND"/>
    <n v="0"/>
    <n v="0.9"/>
    <n v="0"/>
    <n v="0.9"/>
    <m/>
    <m/>
    <m/>
    <m/>
    <m/>
    <m/>
    <m/>
    <m/>
    <m/>
    <m/>
    <m/>
    <m/>
    <m/>
    <m/>
    <m/>
    <m/>
    <m/>
    <s v="GESTIÓN"/>
    <s v="ACTIVO"/>
    <s v="0-25"/>
    <m/>
    <s v="26-50"/>
    <m/>
    <s v="51-80"/>
    <m/>
  </r>
  <r>
    <s v="DIRECCIÓN DE GESTIÓN CORPORATIVA"/>
    <m/>
    <s v="TÁCTICO"/>
    <s v="GESTIÓN"/>
    <x v="11"/>
    <s v="FINALIZADO"/>
    <x v="1"/>
    <s v="GESTIÓN DEL TALENTO HUMANO"/>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n v="0.81"/>
    <s v="FINALIZADO"/>
    <n v="0"/>
    <s v="FINALIZADO"/>
    <s v="FINALIZADO"/>
    <s v="FINALIZADO"/>
    <s v="FINALIZADO"/>
    <s v="FINALIZADO"/>
    <s v="FINALIZADO"/>
    <s v="FINALIZADO"/>
    <s v="FINALIZADO"/>
    <m/>
    <m/>
    <m/>
    <m/>
    <s v="FINALIZADO"/>
    <s v="FINALIZADO"/>
    <s v="FINALIZADO"/>
    <s v="FINALIZADO"/>
    <s v="este indicador se ajusto en la vigencia 2019 con el indicador Percepción Positiva de las actividades de bienestar y capacitación"/>
    <m/>
    <m/>
    <m/>
    <n v="1"/>
    <s v="GESTIÓN"/>
    <s v="INACTIVO"/>
    <s v="n.a."/>
    <m/>
    <s v="n.a."/>
    <m/>
    <s v="n.a."/>
    <m/>
  </r>
  <r>
    <s v="DIRECCIÓN DE GESTIÓN CORPORATIVA"/>
    <m/>
    <s v="OPERATIVO"/>
    <s v="GESTIÓN"/>
    <x v="12"/>
    <m/>
    <x v="1"/>
    <s v="GESTIÓN ADMINISTRATIVA"/>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n v="0.9"/>
    <n v="0.9"/>
    <s v="ND"/>
    <s v="ND"/>
    <s v="ND"/>
    <n v="1"/>
    <n v="0"/>
    <n v="0"/>
    <n v="1"/>
    <m/>
    <n v="1"/>
    <m/>
    <m/>
    <m/>
    <m/>
    <m/>
    <m/>
    <m/>
    <m/>
    <m/>
    <m/>
    <m/>
    <m/>
    <s v="este indicador se ajusto en la vigencia 2019 con el indicador Percepción Positiva de las actividades de bienestar y capacitación. Para el reporte se debe realizar la herramienta objetiva de evaluación de la percepción."/>
    <m/>
    <m/>
    <m/>
    <n v="1"/>
    <s v="GESTIÓN"/>
    <s v="ACTIVO"/>
    <s v="0-25"/>
    <m/>
    <s v="26-50"/>
    <m/>
    <s v="51-80"/>
    <m/>
  </r>
  <r>
    <s v="DIRECCIÓN DE GESTIÓN CORPORATIVA"/>
    <m/>
    <m/>
    <s v="GESTIÓN"/>
    <x v="13"/>
    <m/>
    <x v="1"/>
    <s v="NOTIFICACIONES"/>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s v="FINALIZADO"/>
    <n v="0"/>
    <s v="FINALIZADO"/>
    <s v="FINALIZADO"/>
    <s v="FINALIZADO"/>
    <s v="FINALIZADO"/>
    <s v="FINALIZADO"/>
    <s v="FINALIZADO"/>
    <s v="FINALIZADO"/>
    <s v="FINALIZADO"/>
    <m/>
    <m/>
    <m/>
    <m/>
    <s v="3-2019-2689"/>
    <m/>
    <m/>
    <m/>
    <s v="Se ajusta la medición del indicador con el # de actos administrativos notificados de manera indebida"/>
    <n v="2"/>
    <m/>
    <m/>
    <m/>
    <s v="GESTIÓN"/>
    <s v="INACTIVO"/>
    <s v="0-25"/>
    <m/>
    <s v="26-50"/>
    <m/>
    <s v="51-80"/>
    <s v="81-100"/>
  </r>
  <r>
    <s v="DIRECCIÓN DE GESTIÓN CORPORATIVA"/>
    <m/>
    <s v="TÁCTICO"/>
    <s v="GESTIÓN"/>
    <x v="14"/>
    <s v="FINALIZADO"/>
    <x v="1"/>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n v="0"/>
    <n v="0"/>
    <n v="0"/>
    <n v="0"/>
    <n v="0"/>
    <n v="0"/>
    <s v="ND"/>
    <s v="FINALIZADO"/>
    <s v="FINALIZADO"/>
    <s v="FINALIZADO"/>
    <s v="FINALIZADO"/>
    <m/>
    <m/>
    <m/>
    <m/>
    <m/>
    <m/>
    <m/>
    <m/>
    <m/>
    <m/>
    <m/>
    <m/>
    <s v="FINALIZADO"/>
    <n v="1"/>
    <m/>
    <m/>
    <n v="1"/>
    <s v="GESTIÓN"/>
    <s v="INACTIVO"/>
    <m/>
    <m/>
    <m/>
    <m/>
    <m/>
    <m/>
  </r>
  <r>
    <s v="DIRECCIÓN DE GESTIÓN CORPORATIVA"/>
    <m/>
    <s v="TÁCTICO"/>
    <s v="GESTIÓN"/>
    <x v="15"/>
    <m/>
    <x v="1"/>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s v="ND"/>
    <n v="1"/>
    <s v="ND"/>
    <s v="ND"/>
    <s v="ND"/>
    <s v="ND"/>
    <n v="1"/>
    <n v="1"/>
    <n v="1"/>
    <n v="1"/>
    <n v="1"/>
    <n v="1"/>
    <m/>
    <m/>
    <m/>
    <s v="De la notificación, comunicación y/o publicación de los actos administrativos generados por la Secretaría Jurídica Distrital, se expidieron un total de 134 durante el primer trimestre del año 2020. Se publicaron tanto 22 actos administrativos en el Registro Distrital como 40 autos y 20 Resoluciones en la cartelera y en la página de internet de la Entidad._x000a_IMPACTOS_x000a__x000a__x000a_Los impactos son a nivel institucional y distrital en el sentido que permite facilitar el derecho que tienen los ciudadanos a ser notificados, informados y comunicados de las principales actuaciones y decisiones de la Entidad, así como de poder controvertir y presentar los recursos a los que haya lugar a las decisiones de la administración, de acuerdo con el tipo de acto expedido._x000a_BENEFECIARIOS_x000a__x000a__x000a_&quot;Los principales beneficiarios son los servidores públicos y contratistas de la Secretaría Jurídica Distrital._x000a__x000a_Ciudadanas y ciudadanos de la Secretaría Jurídica Distrital.&quot;"/>
    <m/>
    <m/>
    <m/>
    <m/>
    <m/>
    <m/>
    <m/>
    <m/>
    <m/>
    <m/>
    <m/>
    <m/>
    <s v="GESTIÓN"/>
    <s v="ACTIVO"/>
    <m/>
    <m/>
    <m/>
    <m/>
    <m/>
    <m/>
  </r>
  <r>
    <s v="DIRECCIÓN DE GESTIÓN CORPORATIVA"/>
    <m/>
    <m/>
    <s v="GESTIÓN"/>
    <x v="16"/>
    <m/>
    <x v="1"/>
    <s v="GESTIÓN CONTRACTUAL"/>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s v="FINALIZADO"/>
    <n v="0"/>
    <s v="FINALIZADO"/>
    <s v="FINALIZADO"/>
    <s v="FINALIZADO"/>
    <s v="FINALIZADO"/>
    <s v="FINALIZADO"/>
    <s v="FINALIZADO"/>
    <s v="FINALIZADO"/>
    <s v="FINALIZADO"/>
    <m/>
    <m/>
    <m/>
    <m/>
    <s v="FINALIZADO"/>
    <s v="FINALIZADO"/>
    <s v="FINALIZADO"/>
    <s v="FINALIZADO"/>
    <s v="Indicador armonizado con &quot;Porcentaje de contratos adjudicados&quot; en el 1er trimestre de 2019"/>
    <m/>
    <m/>
    <m/>
    <n v="1"/>
    <s v="GESTIÓN"/>
    <s v="INACTIVO"/>
    <s v="0-25"/>
    <m/>
    <s v="26-50"/>
    <m/>
    <s v="51-80"/>
    <s v="81-100"/>
  </r>
  <r>
    <s v="DIRECCIÓN DE GESTIÓN CORPORATIVA"/>
    <m/>
    <s v="OPERATIVO"/>
    <s v="GESTIÓN"/>
    <x v="17"/>
    <s v="FINALIZADO"/>
    <x v="1"/>
    <s v="GESTIÓN CONTRACTUAL"/>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n v="1"/>
    <n v="1"/>
    <n v="0.88"/>
    <n v="0"/>
    <n v="0.3"/>
    <n v="0.5"/>
    <s v="FINALIZADO"/>
    <s v="FINALIZADO"/>
    <s v="FINALIZADO"/>
    <s v="FINALIZADO"/>
    <s v="FINALIZADO"/>
    <m/>
    <m/>
    <m/>
    <m/>
    <m/>
    <m/>
    <m/>
    <m/>
    <m/>
    <m/>
    <m/>
    <m/>
    <s v="FINALIZADO"/>
    <m/>
    <m/>
    <m/>
    <n v="1"/>
    <s v="GESTIÓN"/>
    <s v="INACTIVO"/>
    <m/>
    <m/>
    <m/>
    <m/>
    <m/>
    <m/>
  </r>
  <r>
    <s v="DIRECCIÓN DE GESTIÓN CORPORATIVA"/>
    <m/>
    <s v="OPERATIVO"/>
    <s v="GESTIÓN"/>
    <x v="18"/>
    <m/>
    <x v="1"/>
    <s v="GESTIÓN CONTRACTUAL"/>
    <s v="DIRECCIÓN DE GESTIÓN CORPORATIVA"/>
    <s v="PROCESOS"/>
    <m/>
    <m/>
    <m/>
    <m/>
    <m/>
    <m/>
    <m/>
    <m/>
    <m/>
    <m/>
    <m/>
    <m/>
    <m/>
    <m/>
    <m/>
    <m/>
    <m/>
    <m/>
    <m/>
    <s v="ND"/>
    <s v="ND"/>
    <s v="ND"/>
    <s v="ND"/>
    <n v="1"/>
    <s v="ND"/>
    <s v="ND"/>
    <s v="ND"/>
    <s v="ND"/>
    <n v="1"/>
    <n v="1"/>
    <n v="1"/>
    <n v="1"/>
    <n v="1"/>
    <n v="1"/>
    <m/>
    <m/>
    <m/>
    <s v="Durante el primer trimestre del año 2020 se celebraron setenta y uno (71) contratos en la Secretaría Jurídica Distrital, los cuales fueron publicados oportunamente de acuerdo con los términos establecidos en el Decreto 1082 de 2015._x000a_IMPACTO: Los impactos son a nivel institucional en virtud que la Entidad cuenta con una gestión oportuna y efectiva en la gestión contractual que le permite satisfacer las diferentes necesidades del áreas de trabajo así como reducir los riesgos en el incumplimiento de los términos y lineamientos legales sobre la materia. De igual manera, el impacto es a nivel distrital en el sentido que la publicación oportuna de los contratos permite facilitar los ejercicios de control y seguimiento por parte de los ciudadanos y ciudadanas  a la gestión de la Entidad._x000a__x000a_BENEFECIARIOS_x000a_Los principales beneficiarios son los servidores públicos y contratistas de la Secretaría Jurídica Distrital"/>
    <m/>
    <m/>
    <m/>
    <m/>
    <m/>
    <m/>
    <m/>
    <m/>
    <m/>
    <m/>
    <m/>
    <m/>
    <s v="GESTIÓN"/>
    <s v="ACTIVO"/>
    <s v="0-25"/>
    <m/>
    <m/>
    <m/>
    <m/>
    <m/>
  </r>
  <r>
    <s v="DIRECCIÓN DE GESTIÓN CORPORATIVA"/>
    <m/>
    <s v="ESTRATÉGICO"/>
    <s v="ACCIÓN"/>
    <x v="19"/>
    <s v="Medir el avance de las actividades asociadas a las herramientas de gestión y administrativas"/>
    <x v="1"/>
    <s v="GESTIÓN DOCUMENTAL"/>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n v="0.5"/>
    <n v="0.2"/>
    <s v="ND"/>
    <s v="ND"/>
    <n v="0.27"/>
    <n v="0.53"/>
    <n v="0.06"/>
    <n v="7.0000000000000007E-2"/>
    <n v="0.18"/>
    <m/>
    <m/>
    <n v="0.06"/>
    <m/>
    <m/>
    <m/>
    <s v="Los resultados obtenidos durante el primer trimestre del año 2020 fueron los siguientes:_x000a__x000a_•  Ajuste al diagnóstico integral de archivos en soporte físico y electrónico._x000a_•  Reuniones iniciales con las Direcciones de Inspección, Vigilancia y Control (IVC) y de Gestión Judicial. _x000a_•  Inició del levantamiento de información para la actualización de la TRD con la Dirección de Gestión Judicial._x000a_•  Fusión de las bases de datos que contienen los inventarios documentales de series y subseries documentales de todas las dependencias de la Entidad anteriores a 2016 y entre 2016 (Creación SJD) y Primer Semestre de 2019._x000a_•  Ubicación de los inventarios de la documentación a eliminar._x000a_•  Se adelanta la distribución de espacios en el archivo centralizado para la organización de todos los archivos de gestión._x000a_•  Se iniciaron los trámites para la contratación en la organización de 356,5 metros lineales de archivo de la Dirección de Gestión Judicial._x000a_IMPACTOS: Los impactos se dan en la gestión y organización de los expedientes documentales y de la gestión y organización documental de la Entidad, en el sentido que permite adoptar las buenas prácticas así como el desarrollo de una gestión efciente y eficaz en la Secretaría Jurídica Distrital de acuerdo con la normatividad vigente en la materia._x000a_BENEFICIARIOS: Los beneficiarios directos son los servidores públicos y contratistas de la Secretaría Jurídica Distrital._x000a__x000a__x000a_RETRASOS: Se obtuvo un porcentaje del 6% en el cumplimiento del indicador porque algunas actividades requerían la presencia del personal del proceso de gestión documental en las instalaciones de la Secretaría Jurídica Distrital en especial el levantamiento documental físico no se pudieron realizar, en virtud de las medidas Decretadas por el gobierno nacional y la Alcaldesa Mayor de Bogotá frente al aislamiento preventivo obligatorio por el riesgo de contagio por el nuevo coronavirus denominado COVID-19._x000a_ACCIONES A TOMAR: Se encuentran adelantando reuniones de trabajo virtuales con el personal del proceso de gestión documental para determinar las acciones que se puedan realizar virtualmente sean desarrolladas durante este periodo y que una vez se reestablezca el servicio presencial en la Secretaría Jurídica Distrital se culminen con las actividades que requieren la presencia física del personal."/>
    <m/>
    <m/>
    <m/>
    <m/>
    <m/>
    <m/>
    <m/>
    <m/>
    <m/>
    <m/>
    <m/>
    <m/>
    <s v="ACCIÓN"/>
    <s v="ACTIVO"/>
    <s v="0-25"/>
    <m/>
    <m/>
    <m/>
    <m/>
    <m/>
  </r>
  <r>
    <s v="DIRECCIÓN DE GESTIÓN CORPORATIVA"/>
    <m/>
    <s v="ESTRATÉGICO"/>
    <s v="ACCIÓN"/>
    <x v="20"/>
    <s v="CUMPLIDO"/>
    <x v="1"/>
    <s v="GESTIÓ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s v="CUMPLIDO"/>
    <s v="ND"/>
    <s v="ND"/>
    <n v="1"/>
    <n v="1"/>
    <n v="0"/>
    <n v="0"/>
    <n v="0.4"/>
    <n v="0.4"/>
    <n v="0.2"/>
    <s v="CUMPLIDO"/>
    <s v="CUMPLIDO"/>
    <s v="CUMPLIDO"/>
    <s v="CUMPLIDO"/>
    <m/>
    <m/>
    <m/>
    <m/>
    <m/>
    <m/>
    <m/>
    <m/>
    <s v="CUMPLIDO"/>
    <m/>
    <m/>
    <m/>
    <m/>
    <s v="ACCIÓN"/>
    <s v="ACTIVO"/>
    <s v="0-25"/>
    <m/>
    <m/>
    <m/>
    <m/>
    <m/>
  </r>
  <r>
    <s v="DIRECCIÓN DISTRITAL DE ASUNTOS DISCIPLINARIOS"/>
    <s v="DIS-GD01"/>
    <s v="ESTRATÉGICO"/>
    <s v="ACCIÓN"/>
    <x v="21"/>
    <s v="Controlar el número de directrices formuladas por la DDAD"/>
    <x v="2"/>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4"/>
    <n v="0"/>
    <n v="0"/>
    <n v="2"/>
    <n v="2"/>
    <n v="4"/>
    <m/>
    <s v="CUMPLIDO"/>
    <s v="CUMPLIDO"/>
    <s v="CUMPLIDO"/>
    <s v="CUMPLIDO"/>
    <s v="CUMPLIDO"/>
    <s v="CUMPLIDO"/>
    <s v="CUMPLIDO"/>
    <s v="CUMPLIDO"/>
    <m/>
    <m/>
    <m/>
    <m/>
    <m/>
    <m/>
    <m/>
    <m/>
    <s v="CUMPLIDO"/>
    <s v="VERSIÓN  1"/>
    <s v="ND"/>
    <s v="ND"/>
    <n v="2"/>
    <s v="ACCIÓN"/>
    <s v="INACTIVO"/>
    <m/>
    <m/>
    <m/>
    <m/>
    <m/>
    <m/>
  </r>
  <r>
    <s v="DIRECCIÓN DISTRITAL DE ASUNTOS DISCIPLINARIOS"/>
    <s v="DIS-GD02"/>
    <s v="ESTRATÉGICO"/>
    <s v="ACCIÓN"/>
    <x v="22"/>
    <s v="Registrar el numero de servidores públicos orientados en temas disciplinarios"/>
    <x v="0"/>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1471"/>
    <n v="0"/>
    <n v="2426"/>
    <n v="5990"/>
    <n v="3687"/>
    <n v="0"/>
    <n v="0"/>
    <n v="500"/>
    <n v="500"/>
    <n v="471"/>
    <n v="0"/>
    <m/>
    <m/>
    <m/>
    <s v="Se adelantó la etapa precontractual y completó proceso de contratación del abogado contratista, encargado de brindar la orientación a los 1.471 servidores públicos._x000a_IMPACTO: _x000a_positivo, al llevarse a cabo laactividad proyectada para este primer trimestre._x000a_BENEFICIARIOS: la DDAD, al dar plenp cumplimiento y ejecución a la actividad programada para el primer trimestre"/>
    <m/>
    <m/>
    <m/>
    <m/>
    <m/>
    <m/>
    <m/>
    <m/>
    <s v="VERSIÓN  1"/>
    <s v="ND"/>
    <s v="ND"/>
    <m/>
    <s v="ACCIÓN"/>
    <s v="ACTIVO"/>
    <m/>
    <m/>
    <m/>
    <m/>
    <m/>
    <m/>
  </r>
  <r>
    <s v="DIRECCIÓN DISTRITAL DE ASUNTOS DISCIPLINARIOS"/>
    <s v="DIS-GD03"/>
    <s v="ESTRATÉGICO"/>
    <s v="ACCIÓN"/>
    <x v="23"/>
    <s v="Medir la eficacia respecto de la cantidad de orientaciones brindadas a operadores disiciplinarios"/>
    <x v="0"/>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2"/>
    <n v="1"/>
    <m/>
    <s v="CUMPLIDO"/>
    <s v="CUMPLIDO"/>
    <s v="CUMPLIDO"/>
    <s v="CUMPLIDO"/>
    <s v="CUMPLIDO"/>
    <s v="CUMPLIDO"/>
    <s v="CUMPLIDO"/>
    <s v="CUMPLIDO"/>
    <m/>
    <m/>
    <m/>
    <m/>
    <m/>
    <m/>
    <m/>
    <m/>
    <s v="CUMPLIDO"/>
    <s v="VERSIÓN  1"/>
    <s v="ND"/>
    <s v="ND"/>
    <m/>
    <s v="ACCIÓN"/>
    <s v="INACTIVO"/>
    <m/>
    <m/>
    <m/>
    <m/>
    <m/>
    <m/>
  </r>
  <r>
    <s v="DIRECCIÓN DISTRITAL DE ASUNTOS DISCIPLINARIOS"/>
    <m/>
    <s v="OPERATIVO"/>
    <s v="GESTIÓN"/>
    <x v="24"/>
    <s v="CUMPLIDA"/>
    <x v="1"/>
    <s v="GESTIÓN DISCIPLINARIA DISTRITAL"/>
    <s v="DIRECCIÓN DISTRITAL DE ASUNTOS DISCIPLINARIOS"/>
    <s v="PLAN DE GESTIÓN"/>
    <m/>
    <m/>
    <m/>
    <s v="Porcentaje de avance en la implementación de la herramienta de seguimiento y control a conductas con mayor incidencia disiciplinaria"/>
    <s v="Herramienta de seguimiento y control"/>
    <s v="CUMPLIDA"/>
    <s v="CUMPLIDA"/>
    <s v="Base de datos  utilizada "/>
    <s v="CUMPLIDA"/>
    <s v="Informes de gestión DDAD"/>
    <s v="N.A."/>
    <s v="nd"/>
    <s v="nd"/>
    <s v="Suma"/>
    <s v="Trimestral"/>
    <s v="Eficacia"/>
    <s v="Profesional universitario grado15"/>
    <s v="Profesional universitario grado15"/>
    <s v="Director (a) Distrital de Asuntos Disciplinarios"/>
    <s v="ND"/>
    <n v="0.6"/>
    <n v="0.4"/>
    <m/>
    <m/>
    <s v="ND"/>
    <n v="0.6"/>
    <n v="0.4"/>
    <s v="CUMPLIDO"/>
    <s v="CUMPLIDO"/>
    <s v="CUMPLIDO"/>
    <s v="CUMPLIDO"/>
    <s v="CUMPLIDO"/>
    <s v="CUMPLIDO"/>
    <s v="CUMPLIDO"/>
    <s v="CUMPLIDO"/>
    <s v="CUMPLIDO"/>
    <s v="CUMPLIDO"/>
    <m/>
    <m/>
    <m/>
    <m/>
    <m/>
    <m/>
    <m/>
    <m/>
    <s v="CUMPLIDO"/>
    <m/>
    <m/>
    <m/>
    <n v="2"/>
    <s v="GESTIÓN"/>
    <s v="INACTIVO"/>
    <s v="0-25"/>
    <m/>
    <s v="26-50"/>
    <m/>
    <s v="51-80"/>
    <s v="81-100"/>
  </r>
  <r>
    <s v="DIRECCIÓN DISTRITAL DE ASUNTOS DISCIPLINARIOS"/>
    <s v="DIS-GD05"/>
    <s v="OPERATIVO"/>
    <s v="GESTIÓN"/>
    <x v="25"/>
    <s v="Monitorear la totalidad de quejas disciplinarias radicadas y tramitadas, a cargo dela DDAD"/>
    <x v="1"/>
    <s v="CONTROL INTERNO DISCIPLINARIO"/>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n v="1"/>
    <n v="1"/>
    <s v="ND"/>
    <s v="ND"/>
    <s v="ND"/>
    <n v="1"/>
    <n v="1"/>
    <n v="1"/>
    <n v="1"/>
    <n v="1"/>
    <n v="1"/>
    <n v="1"/>
    <m/>
    <m/>
    <m/>
    <s v="Porcentaje de quejas disciplinarias radicadas y evaluadas en la Dirección Distrital de Asuntos Disciplinarios, de competencia normativa "/>
    <m/>
    <m/>
    <m/>
    <m/>
    <m/>
    <m/>
    <m/>
    <m/>
    <m/>
    <m/>
    <m/>
    <m/>
    <s v="GESTIÓN"/>
    <s v="ACTIVO"/>
    <n v="0"/>
    <n v="0"/>
    <n v="90"/>
    <n v="100"/>
    <s v="n.a."/>
    <s v="n.a."/>
  </r>
  <r>
    <s v="DIRECCIÓN DISTRITAL DE ASUNTOS DISCIPLINARIOS"/>
    <m/>
    <m/>
    <s v="GESTIÓN"/>
    <x v="26"/>
    <m/>
    <x v="1"/>
    <s v="CONTROL INTERNO DISCIPLINARIO"/>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n v="1"/>
    <n v="1"/>
    <m/>
    <m/>
    <n v="1"/>
    <s v="FINALIZADO"/>
    <n v="0"/>
    <s v="FINALIZADO"/>
    <s v="FINALIZADO"/>
    <s v="FINALIZADO"/>
    <s v="FINALIZADO"/>
    <s v="FINALIZADO"/>
    <s v="FINALIZADO"/>
    <s v="FINALIZADO"/>
    <s v="FINALIZADO"/>
    <s v="FINALIZADO"/>
    <s v="FINALIZADO"/>
    <s v="FINALIZADO"/>
    <s v="FINALIZADO"/>
    <m/>
    <m/>
    <m/>
    <m/>
    <s v="FINALIZADO"/>
    <m/>
    <m/>
    <m/>
    <n v="1"/>
    <s v="GESTIÓN"/>
    <s v="INACTIVO"/>
    <s v="0-25"/>
    <m/>
    <s v="26-50"/>
    <m/>
    <s v="51-80"/>
    <s v="81-100"/>
  </r>
  <r>
    <s v="DIRECCIÓN DISTRITAL DE ASUNTOS DISCIPLINARIOS"/>
    <m/>
    <m/>
    <s v="GESTIÓN"/>
    <x v="27"/>
    <m/>
    <x v="1"/>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O"/>
    <m/>
    <m/>
    <s v="ND"/>
    <n v="0.39999999999999997"/>
    <n v="0.6"/>
    <s v="CUMPLIDO"/>
    <s v="CUMPLIDO"/>
    <s v="CUMPLIDO"/>
    <s v="CUMPLIDO"/>
    <s v="CUMPLIDO"/>
    <s v="CUMPLIDO"/>
    <s v="CUMPLIDO"/>
    <s v="CUMPLIDO"/>
    <s v="CUMPLIDO"/>
    <s v="CUMPLIDO"/>
    <s v="CUMPLIDO"/>
    <s v="CUMPLIDO"/>
    <s v="CUMPLIDO"/>
    <s v="CUMPLIDO"/>
    <s v="CUMPLIDO"/>
    <s v="CUMPLIDO"/>
    <s v="CUMPLIDO"/>
    <s v="CUMPLIDO"/>
    <s v="CUMPLIDO"/>
    <m/>
    <m/>
    <m/>
    <n v="2"/>
    <s v="GESTIÓN"/>
    <s v="INACTIVO"/>
    <s v="0-25"/>
    <m/>
    <s v="26-50"/>
    <m/>
    <s v="51-80"/>
    <s v="81-100"/>
  </r>
  <r>
    <s v="DIRECCIÓN DISTRITAL DE DEFENSA JUDICIAL "/>
    <s v="DDD-GJ01"/>
    <s v="TÁCTICO"/>
    <s v="GESTIÓN"/>
    <x v="28"/>
    <s v="Controlar la cantidad de información registrada en SIPROJ"/>
    <x v="0"/>
    <s v="GESTIÓN JUDICIAL"/>
    <s v="DIRECCIÓN DISTRITAL DE DEFENSA JUDICIAL "/>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1"/>
    <n v="1"/>
    <n v="1"/>
    <n v="1"/>
    <n v="1"/>
    <n v="1"/>
    <n v="1"/>
    <n v="1"/>
    <m/>
    <m/>
    <m/>
    <s v="Para el primer trimestre de 2020 se tiene programado un avance del 17% para un total de cumplimiento del 17% del periodo, el cual se cumplió de manera satisfactoria, lo que conllevo al mejoramiento de la información contenida en el SIPROJ._x000a_IMPACTO: Se ha logrado mejorar el porcentaje de depuración de la información y un mejor registro de la nueva que se ingresa, lo cual permite entregar en tiempo real información de manera más acertada, para agilizar la toma de decisiones._x000a_BENEFICIARIOS: Entidades, órganos y organismos del Distrito Capital."/>
    <m/>
    <m/>
    <m/>
    <m/>
    <m/>
    <m/>
    <m/>
    <s v="FALTA FICHA "/>
    <m/>
    <m/>
    <m/>
    <m/>
    <s v="GESTIÓN"/>
    <s v="ACTIVO"/>
    <n v="0"/>
    <n v="70"/>
    <n v="70.000100000000003"/>
    <n v="99.998999999999995"/>
    <n v="100"/>
    <n v="100"/>
  </r>
  <r>
    <s v="DIRECCIÓN DISTRITAL DE DEFENSA JUDICIAL "/>
    <s v="DDD-GJ02"/>
    <s v="ESTRATÉGICO"/>
    <s v="ACCIÓN"/>
    <x v="29"/>
    <s v="Monitorear el valor de los procesos a favor del Distrito Capital (ahorro)"/>
    <x v="2"/>
    <s v="GESTIÓN JUDICIAL"/>
    <s v="DIRECCIÓN DISTRITAL DE DEFENSA JUDICIAL "/>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8"/>
    <n v="0.88"/>
    <n v="0.88"/>
    <n v="0.82"/>
    <n v="0.82"/>
    <n v="0"/>
    <n v="0"/>
    <n v="0.88"/>
    <m/>
    <m/>
    <m/>
    <s v="&quot;Se alcanzó y supero la meta propuesta para el primer trimestre de 2020.  La eficiencia fiscal es del 88% representado en el valor de las pretensiones indexadas de los procesos que finalizaron con fallo a favor de las entidades del Distrito Capital.    _x000a__x000a_Los abogados de representación que tienen a cargo procesos terminados que se encuentran en cumplimiento, relacionan 12 procesos de alto impacto para Bogotá. De igual manera, se realizaron 2 comités de verificación, 23 mesas de trabajo y 13 audiencias de conciliación. &quot;_x000a_IMAPCTO: El impacto del éxito de eficiencia fiscal acumulado en términos de pretensiones indexadas ha permitido ahorrar a la ciudad $5.3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_x000a_BENEFICIARIO: Con el ahorro obtenido por la eficiencia fiscal, se beneficia la ciudadanía en general ya que se pueden desarrollar nuevos proyectos sociales, en educación y salud, etc. En efecto, se pueden destinar presupuestos para financiar e implementar los diferentes proyectos y políticas públicas determinadas en el Plan de Desarrollo del Distrito Capital o al interior de cada una de las entidades y organismos distritales, como construcciones de colegios, jardines infantiles, adecuación de redes hospitalarias, creación parques y mantenimiento de los existentes, obras de infraestructura, entre otras."/>
    <m/>
    <m/>
    <m/>
    <m/>
    <m/>
    <m/>
    <m/>
    <s v="MODIFICACIÓN"/>
    <s v="VERSIÓN  2"/>
    <m/>
    <m/>
    <m/>
    <s v="ACCIÓN"/>
    <s v="ACTIVO"/>
    <n v="0"/>
    <n v="80.998999999999995"/>
    <n v="81"/>
    <n v="82"/>
    <n v="82.000100000000003"/>
    <n v="100"/>
  </r>
  <r>
    <s v="DIRECCIÓN DISTRITAL DE DEFENSA JUDICIAL "/>
    <s v="DDD-GJ03"/>
    <s v="OPERATIVO"/>
    <s v="GESTIÓN"/>
    <x v="30"/>
    <s v="Medir el número de directrices o proyectos administrativos elaborados"/>
    <x v="0"/>
    <s v="GESTIÓN JUDICIAL"/>
    <s v="DIRECCIÓN DISTRITAL DE DEFENSA JUDICIAL "/>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2"/>
    <n v="2"/>
    <n v="0"/>
    <n v="0"/>
    <n v="1"/>
    <n v="0"/>
    <n v="1"/>
    <n v="0"/>
    <m/>
    <m/>
    <m/>
    <s v="Esta meta se encuentra cumplida en un 18% en el primer trimestre se está realizando la definición del tema objeto de análisis Búsqueda y recopilación de antecedentes para proyectar el acto administrativo. _x000a_IMPACTO: 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_x000a_BENEFICIARIOS: Entidades, órganos y organismos del Distrito Capital."/>
    <m/>
    <m/>
    <m/>
    <m/>
    <m/>
    <m/>
    <m/>
    <s v="FALTA FICHA "/>
    <m/>
    <m/>
    <m/>
    <m/>
    <s v="GESTIÓN"/>
    <s v="ACTIVO"/>
    <m/>
    <m/>
    <m/>
    <m/>
    <m/>
    <m/>
  </r>
  <r>
    <s v="DIRECCIÓN DISTRITAL DE DEFENSA JUDICIAL "/>
    <m/>
    <s v="ESTRATÉGICO"/>
    <s v="ACCIÓN"/>
    <x v="31"/>
    <s v="Controlar el número de procesos a cargo de los abogados del Distrito Capital con fallo favorable para el DC"/>
    <x v="0"/>
    <s v="GESTIÓN JUDICIAL"/>
    <s v="DIRECCIÓN DISTRITAL DE DEFENSA JUDICIAL "/>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3689999999999998"/>
    <n v="0.83230000000000004"/>
    <n v="0.82809999999999995"/>
    <n v="0.82"/>
    <n v="0.82"/>
    <n v="0.82"/>
    <n v="0.82"/>
    <n v="0.82809999999999995"/>
    <m/>
    <m/>
    <m/>
    <s v="Durante el periodo la meta propuesta fue superada y corresponde al 82.81% representado en la cantidad de procesos terminados favorablemente para el Distrito Capital.    _x000a__x000a_En cuanto a cantidad de procesos terminados favorablemente para el D. C. el 85% se encuentra representado en 3 tipos de procesos: el 66% que corresponde a 4.631 Nulidades y Restablecimientos, el 14% corresponde a 1,016 Laborales y el 5% a 359 Reparaciones Directas._x000a__x000a_Las tres entidades que reportan mayor cantidad de procesos favorables son: Secretaría de Educación, FONCEP y la Empresa de Acueducto y Alcantarillado de Bogotá. _x000a_IMPACTO: El impacto se traduce en el  éxito procesal acumulado en términos de cantidad de procesos favorables 7,048 y en contra 1.463,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_x000a_BENE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
    <m/>
    <m/>
    <m/>
    <m/>
    <m/>
    <m/>
    <m/>
    <s v="MODIFICACIÓN"/>
    <s v="VERSIÓN  2"/>
    <m/>
    <m/>
    <m/>
    <s v="ACCIÓN"/>
    <s v="ACTIVO"/>
    <n v="0"/>
    <n v="80.998999999999995"/>
    <n v="81"/>
    <n v="82"/>
    <n v="82.000100000000003"/>
    <n v="100"/>
  </r>
  <r>
    <s v="DIRECCIÓN DISTRITAL DE DEFENSA JUDICIAL "/>
    <s v="DDD-GJ05"/>
    <s v="OPERATIVO"/>
    <s v="GESTIÓN"/>
    <x v="32"/>
    <s v="Realizar seguimiento al porcentaje de casos representados judicial y extrajudicialmente"/>
    <x v="2"/>
    <s v="GESTIÓN JUDICIAL"/>
    <s v="DIRECCIÓN DISTRITAL DE DEFENSA JUDICIAL "/>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n v="1"/>
    <n v="1"/>
    <n v="1"/>
    <n v="1"/>
    <n v="1"/>
    <n v="1"/>
    <n v="1"/>
    <m/>
    <m/>
    <m/>
    <s v="En el primer trimestre de 2020, se logró el porcentaje de cumplimiento establecido del 23%, lo cual permite un acumulado a la fecha del 23% de lo proyectado para la vigencia, el cumplimiento de esta meta permite que el Distrito Capital se encuentre protegido jurídicamente con respecto a los 738 procesos en los cuales los abogados de representación judicial de la Secretaría Jurídica Distrital ejercen la defensa ante los estrados judiciales. _x000a_IMPACTO: Se representó judicial y extrajudicial y con éxito todos los procesos que se encuentran a cargo de la Secretaría Jurídica por lo que los 738 procesos activos se representaron jurídicamente al 100%, blindando jurídicamente al Distrito Capital _x000a_BENFICIARIOS: Entidades, órganos y organismos del Distrito Capital. "/>
    <m/>
    <m/>
    <m/>
    <m/>
    <m/>
    <m/>
    <m/>
    <s v="CREACIÓN"/>
    <s v="VERSIÓN  1"/>
    <m/>
    <m/>
    <m/>
    <s v="GESTIÓN"/>
    <s v="ACTIVO"/>
    <n v="0"/>
    <n v="98"/>
    <n v="98.000010000000003"/>
    <n v="99.999989999999997"/>
    <n v="100"/>
    <n v="100"/>
  </r>
  <r>
    <s v="DIRECCIÓN DISTRITAL DE DOCTRINA Y ASUNTOS NORMATIVOS"/>
    <s v="DDN-GN01"/>
    <s v="ESTRATÉGICO"/>
    <s v="ACCIÓN"/>
    <x v="33"/>
    <s v="Controlar el número de días para emitir conceptos"/>
    <x v="1"/>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17.600000000000001"/>
    <n v="16.2"/>
    <n v="12.8"/>
    <n v="22"/>
    <n v="22"/>
    <m/>
    <m/>
    <n v="12.8"/>
    <m/>
    <m/>
    <m/>
    <s v="Durante el primer trimestre de 2020 fueron emitidos 14 conceptos jurídicos en un tiempo promedio de 12,8 días hábiles, mejorando la meta de 22 días hábiles._x000a_Durante el periodo, se desarrollaron las tareas de: seguimiento y monitoreo a los días promedio utilizados para la expedición de conceptos jurídicos de carácter general (15%); y seguimiento y monitoreo a los días promedio utilizados para la expedición de conceptos jurídicos de carácter general, analizando propuestas para fortalecer los reportes usando la matriz de seguimiento a trámites (25%). _x000a_Respecto a ésta última, además del seguimiento periódico, en la matriz de seguimiento a trámites se modificó la lista desplegable de la columna L, la cual permite diferenciar entre conceptos jurídicos de carácter general y conceptos jurídicos unificadores._x000a_IMPACTO: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m/>
    <m/>
    <m/>
    <s v="  3-2019-2614"/>
    <s v="CREACIÓN"/>
    <s v="VERSIÓN  1"/>
    <s v="ND"/>
    <s v="ND"/>
    <m/>
    <s v="ACCIÓN"/>
    <s v="ACTIVO"/>
    <n v="24"/>
    <n v="22.01"/>
    <n v="22"/>
    <n v="21"/>
    <n v="21.9999"/>
    <n v="0"/>
  </r>
  <r>
    <s v="DIRECCIÓN DISTRITAL DE DOCTRINA Y ASUNTOS NORMATIVOS"/>
    <m/>
    <m/>
    <s v="GESTIÓN"/>
    <x v="34"/>
    <m/>
    <x v="1"/>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s v="CUMPLIDO"/>
    <m/>
    <s v="ND"/>
    <n v="1"/>
    <s v="CUMPLIDO"/>
    <s v="CUMPLIDO"/>
    <n v="0"/>
    <s v="CUMPLIDO"/>
    <s v="CUMPLIDO"/>
    <s v="CUMPLIDO"/>
    <s v="CUMPLIDO"/>
    <s v="CUMPLIDO"/>
    <s v="CUMPLIDO"/>
    <s v="CUMPLIDO"/>
    <s v="CUMPLIDO"/>
    <s v="CUMPLIDO"/>
    <s v="CUMPLIDO"/>
    <s v="CUMPLIDO"/>
    <s v="CUMPLIDO"/>
    <s v="CUMPLIDO"/>
    <s v="CUMPLIDO"/>
    <s v="CUMPLIDO"/>
    <s v="CUMPLIDO"/>
    <s v="CUMPLIDO"/>
    <s v="CUMPLIDO"/>
    <m/>
    <m/>
    <n v="2"/>
    <s v="GESTIÓN"/>
    <s v="INACTIVO"/>
    <s v="0-25"/>
    <m/>
    <s v="26-50"/>
    <m/>
    <s v="51-80"/>
    <s v="81-100"/>
  </r>
  <r>
    <s v="DIRECCIÓN DISTRITAL DE DOCTRINA Y ASUNTOS NORMATIVOS"/>
    <m/>
    <m/>
    <s v="GESTIÓN"/>
    <x v="35"/>
    <m/>
    <x v="1"/>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s v="CUMPLIDO"/>
    <s v="CUMPLIDO"/>
    <s v="ND"/>
    <n v="0.6"/>
    <n v="0.4"/>
    <s v="CUMPLIDO"/>
    <n v="0"/>
    <s v="CUMPLIDO"/>
    <s v="CUMPLIDO"/>
    <s v="CUMPLIDO"/>
    <s v="CUMPLIDO"/>
    <s v="CUMPLIDO"/>
    <s v="CUMPLIDO"/>
    <s v="CUMPLIDO"/>
    <s v="CUMPLIDO"/>
    <s v="CUMPLIDO"/>
    <s v="CUMPLIDO"/>
    <s v="CUMPLIDO"/>
    <s v="CUMPLIDO"/>
    <s v="CUMPLIDO"/>
    <s v="CUMPLIDO"/>
    <s v="CUMPLIDO"/>
    <m/>
    <m/>
    <m/>
    <m/>
    <m/>
    <n v="2"/>
    <s v="GESTIÓN"/>
    <s v="INACTIVO"/>
    <s v="0-25"/>
    <m/>
    <s v="26-50"/>
    <m/>
    <s v="51-80"/>
    <s v="81-100"/>
  </r>
  <r>
    <s v="DIRECCIÓN DISTRITAL DE DOCTRINA Y ASUNTOS NORMATIVOS"/>
    <s v="DDN-GN02"/>
    <s v="TÁCTICO"/>
    <s v="GESTIÓN"/>
    <x v="36"/>
    <s v="Realizar seguimiento al porcentaje de actos administrativos para firma del Alcalde o la Secretaría Jurídica"/>
    <x v="1"/>
    <s v="GESTIÓN NORMATIVA Y CONCEPTUAL"/>
    <s v="DIRECCIÓN DISTRITAL DE DOCTRINA Y ASUNTOS NORMATIVOS"/>
    <s v="PLAN DE GESTIÓN"/>
    <m/>
    <m/>
    <m/>
    <s v="Sumatoria del porcentaje de avance en la generación de proyectos de actos administrativos y otros documentos "/>
    <s v="Actos administrativos  / Otros documentos para firma del señor Alcalde ó la Secretaría Jurídica Distrital"/>
    <s v="Sumatoria de fases programadas para la generación de proyectos de actos administrativos "/>
    <s v="Sumatoria de fases realizadas para la generación de proyectos de actos administrativos "/>
    <s v="Sumatoria de fases programadas para la generación de proyectos de actos administrativos "/>
    <s v="Sumatoria de fases realizadas para la generación de proyectos de actos administrativos "/>
    <s v="Infomres trimestrales"/>
    <s v="Informes trimestrales"/>
    <s v="N.A."/>
    <s v="N.A."/>
    <s v="Suma"/>
    <s v="Trimestral"/>
    <s v="Eficacia"/>
    <s v="Profesional Especializado"/>
    <s v="Profesional Especializado"/>
    <s v="Directora Distrital de Doctrina y asuntos Normativos"/>
    <s v="ND"/>
    <s v="ND"/>
    <s v="ND"/>
    <n v="1"/>
    <m/>
    <s v="ND"/>
    <s v="ND"/>
    <s v="ND"/>
    <n v="1"/>
    <n v="1"/>
    <n v="1"/>
    <n v="1"/>
    <n v="1"/>
    <n v="1"/>
    <n v="1"/>
    <m/>
    <m/>
    <m/>
    <s v="La DDDAN realizó la revisión de legalidad de 29 trámites para la expedición de decretos distritales de materias misionales relacionadas con todos los sectores administrativos, así como la revisión de 6 proyectos de resoluciones para firma de la Alcaldesa Mayor y 7 para firma del Secretario Jurídico Distrital. _x000a__x000a_De esta forma, se atendieron el 100% de las solicitudes de revisión de legalidad de proyectos de actos administrativos para firma de la Alcaldesa Mayor. Así, se cumplió con la tarea de atender las solicitudes de revisión de legalidad de proyectos de actos administrativos para firma de la alcaldesa mayor, la cual es ponderada con 8%, 8% y 9% para los meses de enero, febrero y marzo respectivamente._x000a_IMPACTOS: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m/>
    <m/>
    <m/>
    <m/>
    <m/>
    <m/>
    <m/>
    <m/>
    <m/>
    <s v="GESTIÓN"/>
    <s v="ACTIVO"/>
    <m/>
    <m/>
    <m/>
    <m/>
    <m/>
    <m/>
  </r>
  <r>
    <s v="DIRECCIÓN DISTRITAL DE DOCTRINA Y ASUNTOS NORMATIVOS"/>
    <m/>
    <m/>
    <s v="GESTIÓN"/>
    <x v="37"/>
    <m/>
    <x v="1"/>
    <s v="GESTIÓN NORMATIVA Y CONCEPTUAL"/>
    <s v="DIRECCIÓN DISTRITAL DE DOCTRINA Y ASUNTOS NORMATIVOS"/>
    <s v="PLAN DE GESTIÓN"/>
    <m/>
    <m/>
    <m/>
    <m/>
    <m/>
    <m/>
    <s v="Por definir"/>
    <s v="Por definir"/>
    <s v="Por definir"/>
    <s v="Por definir"/>
    <s v="Por definir"/>
    <s v="Por definir"/>
    <s v="Por definir"/>
    <s v="Suma"/>
    <m/>
    <m/>
    <m/>
    <m/>
    <m/>
    <s v="ND"/>
    <s v="ND"/>
    <n v="1"/>
    <s v="CUMPLIDO"/>
    <s v="CUMPLIDO"/>
    <s v="ND"/>
    <s v="ND"/>
    <n v="1"/>
    <s v="CUMPLIDO"/>
    <n v="0"/>
    <s v="CUMPLIDO"/>
    <s v="CUMPLIDO"/>
    <s v="CUMPLIDO"/>
    <s v="CUMPLIDO"/>
    <s v="CUMPLIDO"/>
    <s v="CUMPLIDO"/>
    <s v="CUMPLIDO"/>
    <s v="CUMPLIDO"/>
    <s v="CUMPLIDO"/>
    <s v="CUMPLIDO"/>
    <s v="CUMPLIDO"/>
    <s v="CUMPLIDO"/>
    <m/>
    <m/>
    <m/>
    <s v="CUMPLIDO"/>
    <s v="CUMPLIDO"/>
    <s v="CUMPLIDO"/>
    <m/>
    <m/>
    <n v="2"/>
    <s v="GESTIÓN"/>
    <s v="INACTIVO"/>
    <s v="0-25"/>
    <m/>
    <s v="26-50"/>
    <m/>
    <s v="51-80"/>
    <s v="81-100"/>
  </r>
  <r>
    <s v="DIRECCIÓN DISTRITAL DE INSPECCIÓN, VIGILANCIA Y CONTROL "/>
    <s v="IVC-IV01"/>
    <s v="ESTRATÉGICO"/>
    <s v="ACCIÓN"/>
    <x v="38"/>
    <s v="Controlar el nivel de cuplimiento respecto del número de ciudadanos orientados en derechos y obligaciones de las ESAL"/>
    <x v="2"/>
    <s v="INSPECCIÓN VIGILANCIA Y CONTROL ESAL"/>
    <s v="DIRECCIÓN DISTRITAL DE INSPECCIÓN, VIGILANCIA Y CONTROL "/>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145"/>
    <n v="402"/>
    <n v="663"/>
    <n v="819"/>
    <n v="971"/>
    <n v="0"/>
    <n v="0"/>
    <n v="145"/>
    <n v="0"/>
    <n v="0"/>
    <n v="0"/>
    <m/>
    <m/>
    <m/>
    <s v="Teniendo en cuenta el Estado de Emergencia Económica, Social y Ecológica del país, declarado por el Presidente de la República mediante el Decreto 417 del pasado 17 de marzo, y la adopción de medidas transitorias tomadas por la Administración Distrital en los Decretos Distritales 087, 090, 093, 106 y 108  de 2020, para prevenir los efectos que se pudieren causar con la pandemia global del COVID-19, se estan evaluando las estrategias contractuales para realizar las actividades programadas y definidas en el plan de trabajo y que guarden coherencia con las medidas adoptadas por la emergencia._x000a__x000a_Sin embargo, durante el primer trimestre de la vigencia 2020, en el punto de atención ubicado en el SUPERCADE CAD se registró la presencia de 851 ciudadanos y se registraron un total 4 orientaciones telefónicas. Es de aclarar que atendiendo las directrices del orden nacional y distrital, desde el 24 de marzo no se presta atención en el SUPERCADE CAD._x000a_IMPACTO: Con la orientación de ciudadanos en el punto de atención, se  ha fortalecido el conocimiento de los vigilados y de la ciudadanía en general, en materia de derechos y obligaciones que contribuyen a la generación de confianza del sector._x000a_BENEFICIARIOS: Miembros, representantes de las ESAL y ciudadanía en general."/>
    <m/>
    <m/>
    <m/>
    <m/>
    <s v=" 3-2019-4997"/>
    <m/>
    <s v="3-2019-2710"/>
    <s v="CREACIÓN"/>
    <s v="VERSIÓN  1"/>
    <s v="ND"/>
    <s v="ND"/>
    <m/>
    <s v="ACCIÓN"/>
    <s v="ACTIVO"/>
    <m/>
    <m/>
    <m/>
    <m/>
    <m/>
    <m/>
  </r>
  <r>
    <s v="DIRECCIÓN DISTRITAL DE INSPECCIÓN, VIGILANCIA Y CONTROL "/>
    <s v="IVC-IV02"/>
    <s v="ESTRATÉGICO"/>
    <s v="ACCIÓN"/>
    <x v="39"/>
    <s v="Medir el nivel de percepción de los servicios brindados a las ESAL"/>
    <x v="0"/>
    <s v="INSPECCIÓN VIGILANCIA Y CONTROL ESAL"/>
    <s v="DIRECCIÓN DISTRITAL DE INSPECCIÓN, VIGILANCIA Y CONTROL "/>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4"/>
    <n v="0"/>
    <n v="0"/>
    <n v="0.87"/>
    <n v="0"/>
    <n v="0.87"/>
    <n v="0"/>
    <m/>
    <m/>
    <m/>
    <s v="Durante el periodo se suscribieron 11 contratos de prestación de servicios, por medio de los cuales se realizaron acciones administrativas en cumplimiento de la función de Inspección, vigilancia y control de competencia de la Dirección. Dentro de los principales logros se encuentra la expedición de Circulares, la realización de mesas de trabajo para el mejoramiento de los procesos de la Dirección y la adopción de planes de inspección y vigilancia a sectores específicos._x000a_IMPACTOS: A través de las diferentes actuaciones, se ha dado respuesta a la ciudadanía de manera clara, de fondo y oportuna, brindando así, un servicio de calidad a los ciudadanos, con información fidedigna y confiable._x000a_BENEFICIARIOS: Miembros, representantes de las ESAL y ciudadanía en general."/>
    <m/>
    <m/>
    <m/>
    <m/>
    <s v=" 3-2019-4997"/>
    <m/>
    <s v="3-2019-2710"/>
    <s v="CREACIÓN"/>
    <s v="VERSIÓN  1"/>
    <s v="ND"/>
    <s v="ND"/>
    <m/>
    <s v="ACCIÓN"/>
    <s v="ACTIVO"/>
    <m/>
    <m/>
    <m/>
    <m/>
    <m/>
    <m/>
  </r>
  <r>
    <s v="DIRECCIÓN DISTRITAL DE INSPECCIÓN, VIGILANCIA Y CONTROL "/>
    <s v="IVC-IV03"/>
    <s v="TÁCTICO"/>
    <s v="GESTIÓN"/>
    <x v="40"/>
    <s v="Medir la eficacia en la formulación de documento técnico para la dformualción de la Política de IVC"/>
    <x v="0"/>
    <s v="INSPECCIÓN VIGILANCIA Y CONTROL ESAL"/>
    <s v="DIRECCIÓN DISTRITAL DE INSPECCIÓN, VIGILANCIA Y CONTROL "/>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6"/>
    <n v="1"/>
    <n v="0.95"/>
    <n v="0.1"/>
    <s v="CUMPLIDO"/>
    <s v="CUMPLIDO"/>
    <s v="CUMPLIDO"/>
    <s v="CUMPLIDO"/>
    <s v="CUMPLIDO"/>
    <s v="CUMPLIDO"/>
    <s v="CUMPLIDO"/>
    <s v="CUMPLIDO"/>
    <s v="CUMPLIDO"/>
    <s v="CUMPLIDO"/>
    <s v="CUMPLIDO"/>
    <s v="CUMPLIDO"/>
    <s v="CUMPLIDO"/>
    <s v="CUMPLIDO"/>
    <s v="CUMPLIDO"/>
    <s v="CUMPLIDO"/>
    <m/>
    <m/>
    <m/>
    <m/>
    <s v="GESTIÓN"/>
    <s v="INACTIVO"/>
    <m/>
    <m/>
    <m/>
    <m/>
    <m/>
    <m/>
  </r>
  <r>
    <s v="DIRECCIÓN DISTRITAL DE INSPECCIÓN, VIGILANCIA Y CONTROL "/>
    <m/>
    <s v="TÁCTICO"/>
    <s v="GESTIÓN"/>
    <x v="41"/>
    <s v="Medir el avance de las gestiones para fortalecer un canal de comunicación con la ciudadanía"/>
    <x v="1"/>
    <s v="INSPECCIÓN VIGILANCIA Y CONTROL ESAL"/>
    <s v="DIRECCIÓN DISTRITAL DE INSPECCIÓN, VIGILANCIA Y CONTROL "/>
    <s v="PLAN DE GESTIÓN"/>
    <m/>
    <m/>
    <m/>
    <s v="Porcentaje de avance en el fortalecmiento de un canal  de comunicaciónque optimice la atención a la ciudadanía"/>
    <m/>
    <m/>
    <m/>
    <m/>
    <m/>
    <m/>
    <m/>
    <m/>
    <m/>
    <s v="Suma"/>
    <s v="Trimestral"/>
    <s v="Eficacia"/>
    <m/>
    <m/>
    <m/>
    <s v="ND"/>
    <n v="1"/>
    <s v="CUMPLIDO"/>
    <s v="CUMPLIDO"/>
    <s v="CUMPLIDO"/>
    <s v="ND"/>
    <n v="1"/>
    <s v="CUMPLIDO"/>
    <s v="CUMPLIDO"/>
    <n v="0.98"/>
    <s v="CUMPLIDO"/>
    <s v="CUMPLIDO"/>
    <s v="CUMPLIDO"/>
    <s v="CUMPLIDO"/>
    <s v="CUMPLIDO"/>
    <s v="CUMPLIDO"/>
    <s v="CUMPLIDO"/>
    <s v="CUMPLIDO"/>
    <s v="CUMPLIDO"/>
    <s v="CUMPLIDO"/>
    <s v="CUMPLIDO"/>
    <s v="CUMPLIDO"/>
    <s v="CUMPLIDO"/>
    <s v="CUMPLIDO"/>
    <s v="CUMPLIDO"/>
    <s v="CUMPLIDO"/>
    <s v="CUMPLIDO"/>
    <m/>
    <m/>
    <m/>
    <n v="2"/>
    <s v="GESTIÓN"/>
    <s v="INACTIVO"/>
    <s v="0-25"/>
    <m/>
    <s v="26-50"/>
    <m/>
    <s v="51-80"/>
    <s v="81-100"/>
  </r>
  <r>
    <s v="DIRECCIÓN DISTRITAL DE INSPECCIÓN, VIGILANCIA Y CONTROL "/>
    <m/>
    <s v="OPERATIVO"/>
    <s v="GESTIÓN"/>
    <x v="42"/>
    <s v="Medir el avance de la estrategia para optimizar el SIPEJ"/>
    <x v="3"/>
    <s v="INSPECCIÓN VIGILANCIA Y CONTROL ESAL"/>
    <s v="DIRECCIÓN DISTRITAL DE INSPECCIÓN, VIGILANCIA Y CONTROL "/>
    <s v="PLAN DE GESTIÓN"/>
    <m/>
    <m/>
    <m/>
    <s v="Porcentaje de avance de la estrategia para la optimización del SIPEJ"/>
    <m/>
    <m/>
    <m/>
    <m/>
    <m/>
    <m/>
    <m/>
    <m/>
    <m/>
    <s v="Suma"/>
    <s v="Trimestral"/>
    <s v="Eficacia"/>
    <m/>
    <m/>
    <m/>
    <s v="ND"/>
    <n v="1"/>
    <s v="CUMPLIDO"/>
    <s v="CUMPLIDO"/>
    <s v="CUMPLIDO"/>
    <s v="CUMPLIDO"/>
    <s v="CUMPLIDO"/>
    <s v="CUMPLIDO"/>
    <s v="CUMPLIDO"/>
    <n v="0"/>
    <s v="CUMPLIDO"/>
    <s v="CUMPLIDO"/>
    <s v="CUMPLIDO"/>
    <s v="CUMPLIDO"/>
    <s v="CUMPLIDO"/>
    <s v="CUMPLIDO"/>
    <s v="CUMPLIDO"/>
    <s v="CUMPLIDO"/>
    <s v="CUMPLIDO"/>
    <s v="CUMPLIDO"/>
    <s v="CUMPLIDO"/>
    <s v="CUMPLIDO"/>
    <s v="CUMPLIDO"/>
    <s v="CUMPLIDO"/>
    <s v="CUMPLIDO"/>
    <s v="CUMPLIDO"/>
    <s v="CUMPLIDO"/>
    <m/>
    <m/>
    <m/>
    <n v="2"/>
    <s v="GESTIÓN"/>
    <s v="INACTIVO"/>
    <s v="0-25"/>
    <m/>
    <s v="26-50"/>
    <m/>
    <s v="51-80"/>
    <s v="81-100"/>
  </r>
  <r>
    <s v="DIRECCIÓN DISTRITAL DE INSPECCIÓN, VIGILANCIA Y CONTROL "/>
    <s v="IVC-IV06"/>
    <s v="TÁCTICO"/>
    <s v="GESTIÓN"/>
    <x v="43"/>
    <s v="Medir el procentaje de procesos administrativos sancionatorios gestionados"/>
    <x v="1"/>
    <s v="INSPECCIÓN VIGILANCIA Y CONTROL ESAL"/>
    <s v="DIRECCIÓN DISTRITAL DE INSPECCIÓN, VIGILANCIA Y CONTROL "/>
    <s v="PLAN DE GESTIÓN"/>
    <m/>
    <m/>
    <m/>
    <s v="Procentaje de PROCESOS administrativos sancionatorios terminados"/>
    <m/>
    <s v="pendiente"/>
    <m/>
    <m/>
    <m/>
    <m/>
    <m/>
    <m/>
    <m/>
    <s v="Constante"/>
    <s v="Trimestral"/>
    <s v="Eficacia"/>
    <m/>
    <m/>
    <m/>
    <s v="ND"/>
    <n v="0.8"/>
    <n v="0.8"/>
    <n v="0.8"/>
    <n v="0.8"/>
    <s v="ND"/>
    <n v="0.9"/>
    <n v="0.84"/>
    <n v="0.79999999999999993"/>
    <n v="0.09"/>
    <n v="0.09"/>
    <n v="0.15"/>
    <n v="0.18"/>
    <n v="0.18"/>
    <n v="0.09"/>
    <m/>
    <m/>
    <m/>
    <s v="ara la vigencia del 2020 se determinaron como línea base 336 procesos, estableciendo una meta anual correspondiente al 60%, es decir un total de 202 procesos con decisión definitiva. _x000a__x000a_Es así como, durante el primer trimestre se profirieron un total de 30 decisiones definitivas (enero 5, febrero 10 y marzo 15), lo que conllevó al cumplimiento de la meta pactada para el periodo._x000a__x000a_Es de resaltar que, con ocasión a las medidas adoptadas por el Presidente de la República de Colombia en el marco de la emergencia sanitaria por causa del Coronavirus COVID-19, impartidas a través del Decreto 457 del 22 de marzo de 2020, la Secretaría Jurídica mediante Resolución 043 del 24 de marzo de 2020 y Decretos Distritales 093 y 108 de 2020, se ordenó la suspensión de los términos procesales de todas las actuaciones administrativas, sancionatorias y disciplinarias que se adelantan a partir del 25 de marzo hasta el 27 de abril._x000a_IMPACTOS: La ciudadanía en general y los miembros y representantes de las ESAL cuentan con información oportuna y precisa del estado y cumplimiento de las obligaciones de las ESAL con el ente de supervisión y la ciudadanía en general._x000a_BENEFICIARIOS: Ciudadanía en general, miembros y representantes de las ESAL."/>
    <m/>
    <m/>
    <m/>
    <m/>
    <s v=" 3-2019-4997"/>
    <m/>
    <s v="3-2019-2710"/>
    <s v="CUMPLIDO"/>
    <m/>
    <m/>
    <m/>
    <n v="2"/>
    <s v="GESTIÓN"/>
    <s v="ACTIVO"/>
    <s v="0-25"/>
    <m/>
    <s v="26-50"/>
    <m/>
    <s v="51-80"/>
    <m/>
  </r>
  <r>
    <s v="DIRECCIÓN DISTRITAL DE POLÍTICA E INFORMÁTICA JURÍDICA"/>
    <m/>
    <s v="ESTRATÉGICO"/>
    <s v="ACCIÓN"/>
    <x v="44"/>
    <s v="Medir el número de estudios realizados"/>
    <x v="0"/>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6"/>
    <n v="1"/>
    <n v="2"/>
    <n v="5"/>
    <n v="6"/>
    <n v="6"/>
    <n v="0"/>
    <s v="-"/>
    <n v="1"/>
    <n v="0"/>
    <n v="0"/>
    <n v="0"/>
    <m/>
    <m/>
    <m/>
    <s v="Realización de los estudios previos para la contratación_x000a_ del profesional especializado para la elaboración del_x000a_estudio jurídico._x000a_-Suscripción del contrato 074/2020._x000a_Fecha de inicio: 18/03/2020_x000a_- Presentación del alcance y público objeto del estudio _x000a_jurídico._x000a_IMPACTOS: A nivel Distrital se pretende analizar los ambitos involucrados en la_x000a_dirección, gestión y evaluación del sistema de coordinación e _x000a_identificar apartir del estado actual los aciertos y desafíos para_x000a_pontencializar la herramienta de la gestión pública consolidadada a nivel _x000a_nacional como un modelo de coordinación._x000a_BENEFICIARIOS: A nivel Distrital se pretende analizar los ambitos involucrados en la dirección, gestión y evaluación del sistema de coordinación e identificar apartir del estado actual los aciertos y desafíos para pontencializar la herramienta de la gestión pública consolidadada a nivel nacional como un modelo de coordinación."/>
    <m/>
    <m/>
    <m/>
    <m/>
    <s v="3-2019-4926"/>
    <m/>
    <m/>
    <s v="CREACIÓN"/>
    <s v="VERSIÓN  1 Rad 3-2019-1106"/>
    <s v="ND"/>
    <s v="ND"/>
    <m/>
    <s v="ACCIÓN"/>
    <s v="ACTIVO"/>
    <n v="0"/>
    <n v="0"/>
    <n v="0"/>
    <n v="1"/>
    <n v="1.0009999999999999"/>
    <n v="2"/>
  </r>
  <r>
    <s v="DIRECCIÓN DISTRITAL DE POLÍTICA E INFORMÁTICA JURÍDICA"/>
    <m/>
    <s v="ESTRATÉGICO"/>
    <s v="ACCIÓN"/>
    <x v="45"/>
    <s v="Medir la cantidad de eventos de orientación realizados"/>
    <x v="0"/>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3"/>
    <n v="4"/>
    <n v="14"/>
    <n v="12"/>
    <n v="13"/>
    <n v="0"/>
    <n v="0"/>
    <n v="3"/>
    <n v="0"/>
    <n v="0"/>
    <n v="0"/>
    <m/>
    <m/>
    <m/>
    <s v="Se propusieron temas para la realización de eventos de orientación jurídica, teniendo en cuenta las sugerencias_x000a_propuestas por abogados del Distrito Capital en encuestas de satisfacción de jornadas de orientación jurídica  y las opiniones de integrantes de la Dirección Distrital de Política Jurídica. _x000a__x000a_Se apoyo el proceso contractual de selección del operador logistico para la realización de eventos de orientación jurídica y cumplimiento del proyecto de inversión 7501 y por consiguiente, en un primer momento, de acuerdo a instrucciones del Secretario Jurídico Distrital de modificar la modalidad de contratación, se ajustaron los estudios previos del proceso contractual y en en segundo evento se presentaron los inconvenientes para continuar con el proceso contractual a causa de la emergencia sanitaria ocasionada por el virus Covid 19._x000a_IMPACTO: Se contempla la posibilidad de la realización de los eventos de orientación jurídica de manera virtual, con lo cual se obtendría una nueva experiencia_x000a_que va a permitir contemplar la realización de las actividades de la Secretaría Jurídica Distrital desde una nuesva perspectiva, con _x000a_la ayuda de herramientas digitales que permitan beneficiar la movilidad y medio ambiente de la ciudad de Bogotá._x000a_BENEFICIARIOS: Cuerpo de abogados del Distrito Capital."/>
    <m/>
    <m/>
    <m/>
    <m/>
    <s v="3-2019-4926"/>
    <m/>
    <m/>
    <s v="CREACIÓN"/>
    <s v="VERSIÓN  1 Rad 3-2019-1106"/>
    <s v="ND"/>
    <s v="ND"/>
    <m/>
    <s v="ACCIÓN"/>
    <s v="ACTIVO"/>
    <n v="0"/>
    <n v="1"/>
    <n v="1.0009999999999999"/>
    <n v="3"/>
    <n v="3.0001000000000002"/>
    <n v="6"/>
  </r>
  <r>
    <s v="DIRECCIÓN DISTRITAL DE POLÍTICA E INFORMÁTICA JURÍDICA"/>
    <m/>
    <m/>
    <s v="GESTIÓN"/>
    <x v="46"/>
    <s v="Verificar la entrega del documento de construcción de una herramienta tecnológica"/>
    <x v="3"/>
    <s v="GESTIÓN JURÍDICA DISTRITAL"/>
    <s v="DIRECCIÓN DISTRITAL DE POLÍTICA E INFORMÁTICA JURÍDICA"/>
    <s v="PLAN DE GESTIÓN"/>
    <m/>
    <m/>
    <m/>
    <m/>
    <m/>
    <m/>
    <m/>
    <m/>
    <m/>
    <m/>
    <m/>
    <m/>
    <m/>
    <s v="Suma"/>
    <s v="Trimestral"/>
    <s v="Eficacia"/>
    <m/>
    <m/>
    <m/>
    <s v="ND"/>
    <n v="1"/>
    <n v="0"/>
    <n v="0"/>
    <n v="0"/>
    <s v="ND"/>
    <n v="1"/>
    <s v="CUMPLIDO"/>
    <s v="CUMPLIDO"/>
    <s v="CUMPLIDO"/>
    <s v="CUMPLIDO"/>
    <s v="CUMPLIDO"/>
    <s v="CUMPLIDO"/>
    <s v="CUMPLIDO"/>
    <s v="CUMPLIDO"/>
    <s v="CUMPLIDO"/>
    <s v="CUMPLIDO"/>
    <s v="CUMPLIDO"/>
    <s v="CUMPLIDO"/>
    <s v="CUMPLIDO"/>
    <s v="CUMPLIDO"/>
    <s v="CUMPLIDO"/>
    <m/>
    <m/>
    <m/>
    <m/>
    <m/>
    <m/>
    <m/>
    <m/>
    <n v="2"/>
    <s v="GESTIÓN"/>
    <s v="INACTIVO"/>
    <s v="0-25"/>
    <m/>
    <s v="26-50"/>
    <m/>
    <s v="51-80"/>
    <s v="81-100"/>
  </r>
  <r>
    <s v="DIRECCIÓN DISTRITAL DE POLÍTICA E INFORMÁTICA JURÍDICA"/>
    <s v="DDP-GJ05"/>
    <s v="OPERATIVO"/>
    <s v="GESTIÓN"/>
    <x v="47"/>
    <s v="Controlar el cumplimiento de incorporación de normatividad al aplicativo Regimen Legal"/>
    <x v="2"/>
    <s v="GESTIÓN JURÍDICA DISTRITAL"/>
    <s v="DIRECCIÓN DISTRITAL DE POLÍTICA E INFORMÁTICA JURÍDICA"/>
    <s v="PLAN DE GESTIÓN"/>
    <m/>
    <m/>
    <m/>
    <s v="Porcentaje de normatividad de regimen legal incorporada"/>
    <s v="normas incorporadas"/>
    <s v="Cantidad de normas incorporadas"/>
    <s v="Total de normas a incorporar en el periodo"/>
    <s v="Número de normas imcuidas en regimen legal"/>
    <s v="Total de normas a incluir en regimen legal, en el periodo de análisi"/>
    <s v="Regimen legal"/>
    <s v="Regimen legal"/>
    <s v="N.A."/>
    <s v="N.A."/>
    <s v="Constante"/>
    <s v="Trimestral"/>
    <s v="Eficacia"/>
    <s v="Profesional Universitario Grado 1"/>
    <s v="Profesional Universitario Grado 1"/>
    <s v="Director(a) Distirtal de Política e Informática Jurídica "/>
    <s v="ND"/>
    <n v="1"/>
    <n v="1"/>
    <n v="1"/>
    <n v="1"/>
    <s v="ND"/>
    <n v="1"/>
    <n v="1"/>
    <n v="1"/>
    <n v="1"/>
    <n v="1"/>
    <n v="1"/>
    <n v="1"/>
    <n v="1"/>
    <n v="1"/>
    <m/>
    <m/>
    <m/>
    <s v="Se incorporaron un total de 963 disposiciones en el sistema de información jurídica Régimen Legal de Bogotá, entre las cuales se encuentran 723 normas de nivel distrital, 201 del orden nacional y 39 providencias de interés, cumpliendo con la meta propuesta para el primer trimestre de 2020. Adicionalmente, en el periodo mencionado, se incluyo información de relevancia jurídica para el Distrito Capital en 13 boletines jurídicos de circulación semanal y se genero un incremento de 894 personas, alcanzandose un total de 5.439 personas suscritas._x000a_IMPACTO: Se actualiza diariamente el sistema de información jurídica Régimen Legal de Bogotá con el fin de constituir una herramienta de consulta normativa que sirve de apoyo para la gestión de los funcionarios del Distrito Capital en la defensa de los intereses del Distrito y prevención del daño antijurídico. _x000a__x000a_Además, Régimen Legal de Bogotá se ha constituido en el principal sistema de busqueda normativa de estudiantes y la ciudadania en general._x000a_BENEFICIARIOS: Cuerpo de abogados del Distrito Capital y ciudadania."/>
    <m/>
    <m/>
    <m/>
    <m/>
    <s v="3-2019-4926"/>
    <m/>
    <m/>
    <s v="FALTA FICHA "/>
    <s v="VERSIÓN  1 Rad 3-2019-1106"/>
    <m/>
    <m/>
    <m/>
    <s v="GESTIÓN"/>
    <s v="ACTIVO"/>
    <m/>
    <m/>
    <m/>
    <m/>
    <m/>
    <m/>
  </r>
  <r>
    <s v="DIRECCIÓN DISTRITAL DE POLÍTICA E INFORMÁTICA JURÍDICA"/>
    <s v="DDP-GJ06"/>
    <s v="OPERATIVO"/>
    <s v="GESTIÓN"/>
    <x v="48"/>
    <s v="Verificar la cantidad de lineamientos normativos expedidos"/>
    <x v="0"/>
    <s v="GESTIÓN JURÍDICA DISTRITAL"/>
    <s v="DIRECCIÓN DISTRITAL DE POLÍTICA E INFORMÁTICA JURÍDICA"/>
    <s v="PLAN DE GESTIÓN"/>
    <s v="PROCESOS"/>
    <m/>
    <m/>
    <s v="Sumatoria de lineamientos"/>
    <s v="lineamientos"/>
    <s v="Sumatoria de lineamientos"/>
    <s v="N.A."/>
    <s v="El acumulado del número de lineamIentos que sean de impacto para el Distrito Capital"/>
    <s v="N.A."/>
    <s v="Sistema de Información Régimen Legal,  Documentos JurídiCOS"/>
    <s v="N.A."/>
    <n v="32"/>
    <s v="N.A."/>
    <s v="Suma"/>
    <s v="Trimestral"/>
    <s v="Eficacia"/>
    <s v="Profesional Universitario Grado 1"/>
    <s v="Profesional Universitario Grado 1"/>
    <s v="Director(a) Distirtal de Política e Informática Jurídica "/>
    <s v="ND"/>
    <n v="8"/>
    <n v="16"/>
    <n v="4"/>
    <n v="4"/>
    <s v="ND"/>
    <n v="9"/>
    <n v="17"/>
    <n v="8"/>
    <n v="1"/>
    <n v="1"/>
    <n v="1"/>
    <n v="1"/>
    <n v="1"/>
    <n v="1"/>
    <m/>
    <m/>
    <m/>
    <s v="Directiva 1/2020 del 30 de enero de 2020._x000a_http://sisjur.bogotajuridica.gov.co/sisjur/normas/Norma1.jsp?i=90569_x000a_IMPACTO: Participación de las muejres y de sus organizaicones en los Consejos Locales _x000a_de Planeación. El proceso de convocatoria de los Consejos Locales de Planeación como_x000a_manifestación del derecho a la participación, debe garantizar no solo la convocatoria_x000a_general, sino la inclusión e estrategias que permita materializar el ejercicio pleno_x000a_de este derecho._x000a_BENEFICIOS: Alcaldes y Alcaldesas Locales del Distrito Capital, ciudadanía en general."/>
    <m/>
    <m/>
    <m/>
    <m/>
    <s v="3-2019-4926"/>
    <m/>
    <m/>
    <s v="FALTA FICHA "/>
    <s v="VERSIÓN  1 Rad 3-2019-1106"/>
    <m/>
    <m/>
    <m/>
    <s v="GESTIÓN"/>
    <s v="ACTIVO"/>
    <m/>
    <m/>
    <m/>
    <m/>
    <m/>
    <m/>
  </r>
  <r>
    <s v="DIRECCIÓN DISTRITAL DE POLÍTICA E INFORMÁTICA JURÍDICA"/>
    <s v="DDP-GJ09"/>
    <s v="ESTRATÉGICO"/>
    <s v="ACCIÓN"/>
    <x v="49"/>
    <s v="Medir el nivel de implementación del Modelo ed Gestión Jurídica"/>
    <x v="0"/>
    <s v="GESTIÓN JURÍDICA DISTRITAL"/>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n v="0.5"/>
    <n v="0.2"/>
    <n v="0"/>
    <n v="0"/>
    <n v="0.3"/>
    <n v="0.5"/>
    <n v="0.1"/>
    <s v="0.1"/>
    <s v="0.1"/>
    <m/>
    <m/>
    <n v="0.1"/>
    <m/>
    <m/>
    <m/>
    <s v="Durante el primer trimestre del 2020 se logro socializar_x000a_el MGJP por medio de Boletines Virtuales, Medir los _x000a_Estándares esistentes en las entidades y organismos _x000a_Distritales, se elaboró el Plan de acción para la _x000a_implementación del MGJP, se adoptaron los _x000a_componestes y se entregaron instrumentos para la _x000a_implementación del mismo en las entidades del D.C.._x000a_IMPACTOS: Unificar criterios, con el fin de:_x000a_Responder a una técnica normativa más moderna_x000a_Garantizar el ejercicio de las funciones de regulación de la Secretaría Jurídica Distrital y_x000a_Buscar la eficiencia de la gestión de una forma articulada en los niveles central, sectorial_x000a_e intersectorial. _x000a_Tambien se busca incorporar:_x000a_Resultados de mejores prácticas_x000a_Nuevos componentes que fortalecen la gestión jurídica _x000a_Estándares que permiten realizar el proceso de control y seguimiento del modelo y _x000a_promover la mejora continua, la cultura de cambio y la gestión eficiente de las _x000a_actuaciones jurídicas en beneficio de la ciudad.  _x000a_BENEFICIARIOS: Entidades del Distrito Capital"/>
    <m/>
    <m/>
    <m/>
    <m/>
    <s v="3-2019-4926"/>
    <m/>
    <m/>
    <m/>
    <s v="VERSIÓN  1 Rad 3-2019-1106"/>
    <m/>
    <m/>
    <m/>
    <s v="ACCIÓN"/>
    <s v="ACTIVO"/>
    <m/>
    <m/>
    <m/>
    <m/>
    <m/>
    <m/>
  </r>
  <r>
    <s v="OFICINA ASESORA DE PLANEACIÓN"/>
    <m/>
    <m/>
    <s v="GESTIÓN"/>
    <x v="50"/>
    <s v="Medir el nivel de cumplimiento de las estrategias que mejoren las prácticas de gestión insitucional."/>
    <x v="1"/>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7"/>
    <n v="0"/>
    <s v="CUMPLIDO"/>
    <s v="CUMPLIDO"/>
    <s v="CUMPLIDO"/>
    <s v="CUMPLIDO"/>
    <s v="CUMPLIDO"/>
    <s v="CUMPLIDO"/>
    <s v="CUMPLIDO"/>
    <s v="CUMPLIDO"/>
    <s v="CUMPLIDO"/>
    <s v="CUMPLIDO"/>
    <s v="CUMPLIDO"/>
    <s v="CUMPLIDO"/>
    <s v="CUMPLIDO"/>
    <s v="CUMPLIDO"/>
    <s v="CUMPLIDO"/>
    <m/>
    <m/>
    <s v="CUMPLIDO"/>
    <m/>
    <m/>
    <m/>
    <n v="2"/>
    <s v="GESTIÓN"/>
    <s v="INACTIVO"/>
    <s v="0-25"/>
    <m/>
    <s v="26-50"/>
    <m/>
    <s v="51-80"/>
    <s v="81-100"/>
  </r>
  <r>
    <s v="OFICINA ASESORA DE PLANEACIÓN"/>
    <m/>
    <m/>
    <s v="GESTIÓN"/>
    <x v="51"/>
    <s v="Medir el nivel de cumplimiento del diseño de las estrategias de posicionamiento de la OAP"/>
    <x v="0"/>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1"/>
    <n v="0"/>
    <s v="CUMPLIDO"/>
    <s v="CUMPLIDO"/>
    <s v="CUMPLIDO"/>
    <s v="CUMPLIDO"/>
    <s v="CUMPLIDO"/>
    <s v="CUMPLIDO"/>
    <s v="CUMPLIDO"/>
    <s v="CUMPLIDO"/>
    <s v="CUMPLIDO"/>
    <s v="CUMPLIDO"/>
    <s v="CUMPLIDO"/>
    <s v="CUMPLIDO"/>
    <s v="CUMPLIDO"/>
    <s v="CUMPLIDO"/>
    <s v="CUMPLIDO"/>
    <m/>
    <m/>
    <s v="CUMPLIDO"/>
    <m/>
    <m/>
    <m/>
    <n v="2"/>
    <s v="GESTIÓN"/>
    <s v="INACTIVO"/>
    <s v="0-25"/>
    <m/>
    <s v="26-50"/>
    <m/>
    <s v="51-80"/>
    <s v="81-100"/>
  </r>
  <r>
    <s v="OFICINA ASESORA DE PLANEACIÓN"/>
    <s v="OAP-PM08"/>
    <m/>
    <s v="GESTIÓN"/>
    <x v="52"/>
    <s v="Registrar las sesiones orientadas a fortalecer la gestión del conocimiento de la OAP"/>
    <x v="1"/>
    <s v="PLANEACIÓN Y MEJORA CONTINUA"/>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n v="6"/>
    <n v="4"/>
    <s v="ND"/>
    <s v="ND"/>
    <s v="ND"/>
    <n v="6"/>
    <n v="0"/>
    <n v="0"/>
    <n v="1"/>
    <n v="2"/>
    <n v="1"/>
    <n v="0"/>
    <m/>
    <m/>
    <m/>
    <s v="No tiene programación para el periodo"/>
    <m/>
    <m/>
    <m/>
    <m/>
    <m/>
    <m/>
    <m/>
    <m/>
    <m/>
    <m/>
    <m/>
    <m/>
    <s v="GESTIÓN"/>
    <s v="ACTIVO"/>
    <m/>
    <m/>
    <m/>
    <m/>
    <m/>
    <m/>
  </r>
  <r>
    <s v="OFICINA ASESORA DE PLANEACIÓN"/>
    <s v="OAP-PM01"/>
    <m/>
    <s v="GESTIÓN"/>
    <x v="53"/>
    <s v="Medir el nivel de cumplimiento de las estrategias que mejoren las prácticas de gestión insitucional."/>
    <x v="1"/>
    <s v="PLANEACIÓN Y MEJORA CONTINUA"/>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n v="1"/>
    <n v="1"/>
    <s v="ND"/>
    <s v="ND"/>
    <s v="ND"/>
    <n v="1"/>
    <s v="FINALIZADO"/>
    <s v="FINALIZADO"/>
    <s v="FINALIZADO"/>
    <s v="FINALIZADO"/>
    <s v="FINALIZADO"/>
    <m/>
    <m/>
    <m/>
    <m/>
    <m/>
    <m/>
    <m/>
    <m/>
    <m/>
    <m/>
    <m/>
    <m/>
    <s v="FINALIZADO"/>
    <m/>
    <m/>
    <m/>
    <n v="1"/>
    <s v="GESTIÓN"/>
    <s v="INACTIVO"/>
    <m/>
    <m/>
    <m/>
    <m/>
    <m/>
    <m/>
  </r>
  <r>
    <s v="OFICINA ASESORA DE PLANEACIÓN"/>
    <m/>
    <m/>
    <s v="GESTIÓN"/>
    <x v="54"/>
    <s v="Registrar el porcentaje de asesorías y acompañmientos técnicos brindadas por la OAP"/>
    <x v="4"/>
    <m/>
    <m/>
    <m/>
    <m/>
    <m/>
    <m/>
    <m/>
    <m/>
    <m/>
    <m/>
    <m/>
    <m/>
    <m/>
    <m/>
    <m/>
    <m/>
    <m/>
    <m/>
    <m/>
    <m/>
    <m/>
    <m/>
    <s v="ND"/>
    <s v="ND"/>
    <s v="ND"/>
    <s v="ND"/>
    <n v="1"/>
    <m/>
    <m/>
    <m/>
    <s v="ND"/>
    <n v="1"/>
    <n v="1"/>
    <n v="1"/>
    <n v="1"/>
    <n v="1"/>
    <n v="1"/>
    <m/>
    <m/>
    <m/>
    <s v="Se terminó la evaluación de los contenidos publicados en la página web de la Entidad vs los requisitos establecidos en la Resolución 3564 de 2015. De otro lado, se recordó la organizar algunos menús con relación a la información publicada a la Oficina de TIC. Se realizó la solicitud de publicación de los documentos a que hubo lugar durante el mes. Se efectúo la divulgación de las dimensiones que hacen parte de ley de transparencia y acceso a la información pública. Se divulgó a través del boletín Enterate lo que pasa en la Jurídica y se publicó en el portal web e intranet. &quot;• En relación con la Política Pública de Transparencia, Integridad y no Tolerancia con la corrupción, se realizó el seguimiento con corte 31 de diciembre de 2019 de los productos registrados en el Plan de Acción. Los resultados obtenidos fueron enviados mediante un informe a la Secretaría General._x000a_ Política Pública LGTBI. En relación con esta Política y en representación de la Entidad, se participó virtualmente de la Misa Intersectorial Distrital -MID, coordinado por la Dirección de Diversidad Sexual de la Secretaría de Planeación Distrital. Igualmente, se elaboró un replanteamiento del Plan de Acción 2020, con ocasión a los imprevistos geneados por el COVID19. Además se adelantó una mesa de trabajo virtual con la Veeduría Distrital, en la cual se precisaron una serie de recomendaciones para la Secretaría Jurídica Distrital, ahora que se está desarrollando la medición del Índice de Transparencia de Bogotá 2019 – 2020. Posteriormente, se elaboró un informe de análisis de cada una de las recomendaciones con el fin de socializarlas al Jefe de la OAP. En reunión virtual con la Dirección de Politicas Jurídicas se precisó el Plan de Acción de la Política Pública de Mujer y Género, correspondiente a la vigencia 2020. Cada 8 días se revisa y se hace seguimiento a los compromisos registrados en la Plataforma Colibrí. Se ha verificado que los 22 compromisos cargados por la Entidad han sido cumplidos en su totalidad._x000a_ Por último, Se lideraró la formulación, implementación y seguimiento del Plan Institucional de Gestión Ambiental - PIGA de la entidad y el desarrollo de su Plan de Acción, se registró información en el módulo de Gestión Ambiental de la Entidad, se apoyó al proceso de gestión contractual en la revisión del componente ambiental de los contratos a ser suscritos y se realizó la revisión de normatividad asociada a la gestión ambiental, además de adelantar la creación de procedimientos ambientales en el proceso de Planeación y Mejora Continua._x000a_IMPACTOS: Lograr actulización de contenidos y publicación de nuevos documentos a fin de dar cumplimiento a la ley de transparencia 1712 de 2014 y y para dar cumplimiento a items evaluados en el Indice de Transparencia de Bogotá_x000a_ Que la ciudadanía, usuarios y partes interesadas conozcan a fondo la ley de transparencia y acceso a la información pública._x000a_ Cumplimiento en la ejecución del Plan de Acicón PIGA de la vigencia _x000a_ Cumplimiento de los plazos y requerimientos de las dependencias de la Entidad y de otras entidades distritales _x000a_ Fortalecimiento del compromiso y cultura ambiental organizacional_x000a_ Mejoramiento, actualización y optimización de la la información del módulo de gestión ambiental en el aplicativo Smart_x000a_ Actualización y mejora de la información del módulo de gestión ambiental del SMART_x000a_ Minimización y control de los posibles pasivos ambientales derivados de la adquisición de bienes o servicios por medio de la implementación de las compras públicas sostenibles en todas las etapas del proceso de gestión contractual de la Entidad. _x000a_ Cumplimiento de la normatividad ambiental vigente y aplicable_x000a_ Fortalecimiento de la cultura ambiental y de las acciones sostenibles en los proveedores de la administración distrital_x000a_  Fortalecimiento y cumplimiento de las acciones institucionales lideradas por la OAP o en las cuales partcipa la Oficina_x000a_BENEFICIARIOS: POBLACIÓN BENEFICIADA: _x000a_ - Servidores y contratistas de la Secretaría Jurídica Distrital._x000a_ - Alta Dirección._x000a_ - Ciudadanía en general. _x000a_ - Abogados del Distrito._x000a_ - Entidades distritales._x000a_ - Contraloría de Bogotá._x000a_ - Partes Interesadas."/>
    <m/>
    <m/>
    <m/>
    <m/>
    <m/>
    <m/>
    <m/>
    <m/>
    <m/>
    <m/>
    <m/>
    <m/>
    <m/>
    <s v="ACTIVO"/>
    <m/>
    <m/>
    <m/>
    <m/>
    <m/>
    <m/>
  </r>
  <r>
    <s v="OFICINA ASESORA DE PLANEACIÓN"/>
    <s v="OAP-PM04"/>
    <s v="TÁCTICO"/>
    <s v="ACCIÓN"/>
    <x v="55"/>
    <s v="Medir la implementación del Sistema Integrado de Gestión"/>
    <x v="1"/>
    <s v="PLANEACIÓN Y MEJORA CONTINUA"/>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5"/>
    <n v="5.0000000000000044E-2"/>
    <n v="0.03"/>
    <n v="0.35"/>
    <n v="0.32"/>
    <n v="0.25"/>
    <n v="2.1499999999999998E-2"/>
    <n v="2.1499999999999998E-2"/>
    <n v="2.3300000000000001E-2"/>
    <n v="2.5999999999999999E-3"/>
    <n v="2.5999999999999999E-3"/>
    <n v="2.1499999999999998E-2"/>
    <m/>
    <m/>
    <m/>
    <s v="DOCUMENTACIÓN DE SISTEMA DE GESTIÓN DE CALIDAD. Se realizó la publicación de la creación o actualización de los documentos a través del aplicativo SMART: 2310450-FT-144 y 2311400-FT-197. También se realizó la revisión y se enviaron para ajustes los documentos que se encuentran en flujo de aprobación: 2310100-PO-01, 2311520-PL-007, Procedimiento Identificación, actualización, verificación y evaluación del cumplimiento de los requisitos legales ambientales y otros requisitos aplicables y procedimiento identificación de aspectos y valoración de impactos ambientales. Adicional se modificaron un total de 149 documentos de los 17 procesos que conforman la Secretaría Jurídica en SMART, y se enviaron a publicación al proceso de Gestión de las Comunicaciones para ser cargados en la intranet y página web de la entidad en dos entregables realizados el 04 de marzo y 30 de marzo respectivamente, dando por finalizada la actualización de los documentos a 31 de marzo. Por último, se realizó una revisión, análisis y verificación de los documentos del Sistema Integrado de Gestión, a través de un muestreo para verificar la información registrada en el SMART, Intranet y en la página web de la Entidad y se actualizó el Portafolio de bienes y servicios de la Secretaría Jurídica Distrital._x000a_NORMOGRAMA. se realizó la revisión de los requisitos legales aplicables a la entidad allegados por un total de 10 procesos, estos se ajustaron y se consolidaron en el formato  &quot;&quot;2310100-FT-208 Normograma&quot;&quot;, adicional se incluyeron en el SMART uno a uno junto con los enlaces de consulta a cada una de las normas y se elaboró archivo con los enlaces a estas para ser cargadas por el proceso de Comunicaciones de la Entidad._x000a_PLANES DE MEJORAMIENTO. Revisión y verificación de los avances reportados en los planes de mejoramiento a través del SMART, y se verificaron las respectivas evidencias. Así mismo, se realizó el reporte de las incidencias presentadas y se dio trámite a las solicitudes relacionadas con reasignación de usuarios responsables del flujo en el Módulo Planes de Mejora. Por último, se elaboró una pieza comunicacional dirigida a los servidores y contratistas de la Secretaría Jurídica Distrital, como estrategia de divulgación para el fortalecimiento y apropiación en el tratamiento de planes de mejoramiento a través del SMART_x000a_SISTEMA INTEGRADO DE GESTIÓN OAP. Conocimiento del nivel de cumplimiento del subsistema de gestión de calidad de la entidad frente a la  norma técnica NTC ISO 9001: 2015, por temas o capítulos. Ruta de trabajo definida para garantizar el cumplimiento de los requisitos de la norma técnica. Además, se realizó un nuevo diseño del organigrama de la Secretaría Jurídica Distrital para difusión interna y externa sobre el funcionamiento de la entidad. Además, se elaboró una pieza de difusión sobre la Ley de transparencia._x000a_SEGUIMIENTO INSTITUCIONAL. Actualización de las Fichas de Estadística Básica de Inversión Distrital - EBI-D de los Proyectos de Inversión 7502 Fortalecimiento Institucional de la Secretaría Jurídica Distrital y 7509 Fortalecimiento de la capacidad institucional para mejorar la gestión administrativa de la Secretaría Jurídica Distrital a través del SEGPLAN. Además, se realizó la reprogramación y actualización del Plan de Acción para la vigencia 2020, en los Componentes de Inversión y de Gestión, así como también la programación de las actividades necesarias para dar cumplimiento a las metas de los proyectos en la actual vigencia. Por último, se realizaron piezas comunicacionales y plantillas conforme al manual de imagen de la Alcaldía de Bogotá para la divulgación de contenidos de la Secretaría Jurídica Distrital._x000a_PMR. Solicitud, análisis, consolidación de la información correspondiente al avance alcanzado durante el mes de febrero de 2020, en los indicadores de objetivo y resultado y registro en el  Sistema PREDIS-PMR. _x000a_RIESGO. Viabilización de la integración de  información técnica sobre la gestión de los riesgos de seguridad de la información a la metodología de gestión de riesgos de la entidad._x000a_Aplicación adecuada del procedimiento y la metodología de gestión de riesgos de la entidad.&quot;&quot;_x000a_INDICADORES. Se adecuaron las herramientas para el registro y análisis de la gestión correspondiente al primer trimestre 2020 relacionados con los indicadores._x000a_INFORMES. Se presentaron respuesta a entes de control, además de la actualización del Plan de Gasto Público que se encuentra publicado en la página web de la Entidad. La Oficina Asesora de Planeación, presento el Informe de Gestión y Resultados consolidado correspondiente a la vigencia 2019, el cual fue elaborado con base en los seguimientos trimestrales realizados al Plan Operativo Anual (Planes de Gestión / Planes de acción). El Informe consolidado y publicado, revelo el cumplimiento tanto físico como presupuestal de los proyectos asociados, lo que evidencia la gestión realizada en la Entidad. _x000a_MIPG. Se da respuesta a solicitud de información respecto del Plan de Sostenibilidad por parte del Despacho del Secretario Jurídico. Se lleva a cabo reunión con oficial de seguridad de la oficina TIC, explicando el modelo de operación de la SJD en el marco de MIPG. Se realizó la revisión y actualización del normograma asociado a MIPG._x000a_Se presenta herramienta de valoración y documento introductorio para la implementación del mapa de aseguramiento, los cuales serán remitidos a la OCI para su validación, aplicación y control. _x000a_Se consolidó y evaluó la información institucional para diligenciar el reporte FURAG 2019, se emite el certificado de cumplimiento para la SJD._x000a_MECI. Importancia de presentar el mapa de aseguramiento ante el comité de control interno institucional para conocimiento de la Alta Dirección._x000a_IMPACTOS: DOCUMENTACIÓN DE SISTEMA DE GESTIÓN DE CALIDAD. Documentación del Sistema Integrado de Gestión revisada y aprobada de acuerdo con los parámetros de calidad establecidos por la entidad y actualizados de acuerdo con la nueva imagen institucional. Información consiste en los diferentes medios con que cuenta la Secretaría Jurídica Distrital para consultar los documentos del SIG. Con la actualización y divulgación del Portafolio de bienes y servicios se pretende brindar a la ciudadanía y partes interesadas la oferta de servicios que presta la SJD, en cumplimiento de la Ley de transparencia y acceso a la información pública._x000a_NORMOGRAMA. Requisitos legales revisados y actualizados._x000a_PLANES DE MEJORAMIENTO. Cumplimiento de las actividades programas dentro de las fechas establecidas y comunicación efectiva a partir de las piezas comunicacionales. _x000a_SISTEMA INTEGRADO DE GESTIÓN OAP. Actividades claras dentro de la  ruta de trabajo para sostenibilidad y mejora del subsistema de gestión de calidad, así como el mantenimiento de la certificación bajo estándares internacionales  en pro de la mejora continua y la satisfacción de los diferentes grupos de interés además de fortalecer la imagen de la Secretaría Jurídica Distrital._x000a_SEGUIMIENTO INSTITUCIONAL. Disponibilidad de información para conocimiento de la ciudadanía y partes interesadas._x000a_PMR. Disponibilidad de información para conocimiento de la ciudadanía y partes interesadas._x000a_RIESGO. Racionalización en la documentación para asegurar la gestión de las diferentes familias de riesgos en la entidad bajo una misma unidad que garantice  enfoque integral. Riesgos de gestión y corrupción controlados en la entidad , de con los controles  acuerdo con lo planificado._x000a_INDICADORES. Contar con información necesaria y depurada de la gestión institucional._x000a_ASESORÍAS. Disponer de planes operativos ajustados teniendo en cuenta los resultados alcanzados en la vigencia anterior y las metas previstas para la actual vigencia. _x000a_INFORMES. Se cumplió con los requerimientos por parte de los entes de control. Disponibilidad de información para conocimiento de la ciudadanía y partes interesadas. El Informe de Gestión y Resultados vigencia 2019, presenta la información detallada de los avances en las actividades asociadas por cada meta,  brindando a la ciudadanía y partes interesadas acceso a la Información . De otra parte, mediante los seguimientos realizados, la OAP realiza seguimiento a la Gestión, lo que permite brindar a la Alta dirección, alertas frente posibles incumplimientos.   _x000a_MIPG. Mejorar el  modelo de operación de la entidad. Orientado los resultados a la generación del valor público._x000a_MECI. Fortalecimiento del Sistema de Control interno de la entidad bajo la aplicación del instrumento correspondiente por parte de la tercera la línea de defensa._x000a_BENEFICIARIOS: OBLACIÓN BENEFICIADA: _x000a_ - Servidores y contratistas de la Secretaría Jurídica Distrital._x000a_ - Alta Dirección._x000a_ - Ciudadanía en general. _x000a_ - Abogados del Distrito._x000a_ - Entidades distritales._x000a_ - Contraloría de Bogotá._x000a_ - Partes Interesadas."/>
    <m/>
    <m/>
    <m/>
    <m/>
    <m/>
    <m/>
    <m/>
    <m/>
    <s v="VERSIÓN  1"/>
    <s v="ND"/>
    <s v="ND"/>
    <m/>
    <s v="ACCIÓN"/>
    <s v="ACTIVO"/>
    <m/>
    <m/>
    <m/>
    <m/>
    <m/>
    <m/>
  </r>
  <r>
    <s v="OFICINA ASESORA DE PLANEACIÓN"/>
    <m/>
    <m/>
    <s v="GESTIÓN"/>
    <x v="56"/>
    <s v="Realizar el seguimiento al número de informes de seguimiento presentados"/>
    <x v="1"/>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s v="CUMPLIDO"/>
    <s v="CUMPLIDO"/>
    <s v="ND"/>
    <n v="1"/>
    <n v="4"/>
    <s v="CUMPLIDO"/>
    <s v="CUMPLIDO"/>
    <s v="CUMPLIDO"/>
    <s v="CUMPLIDO"/>
    <s v="CUMPLIDO"/>
    <s v="CUMPLIDO"/>
    <s v="CUMPLIDO"/>
    <s v="CUMPLIDO"/>
    <s v="CUMPLIDO"/>
    <s v="CUMPLIDO"/>
    <s v="CUMPLIDO"/>
    <s v="CUMPLIDO"/>
    <s v="CUMPLIDO"/>
    <s v="CUMPLIDO"/>
    <s v="CUMPLIDO"/>
    <s v="CUMPLIDO"/>
    <s v="CUMPLIDO"/>
    <s v="CUMPLIDO"/>
    <s v="Se cumple con el indicador se remplaza por seguimiento en el Plan de Contraloría"/>
    <m/>
    <m/>
    <m/>
    <n v="2"/>
    <s v="GESTIÓN"/>
    <s v="INACTIVO"/>
    <s v="0-25"/>
    <m/>
    <s v="26-50"/>
    <m/>
    <s v="51-80"/>
    <s v="81-100"/>
  </r>
  <r>
    <s v="OFICINA ASESORA DE PLANEACIÓN"/>
    <m/>
    <s v="ESTRATÉGICO"/>
    <s v="ACCIÓN"/>
    <x v="57"/>
    <s v="Nivel de cumplimiento de la plataforma estratégica"/>
    <x v="1"/>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s v="CUMPLIDO"/>
    <s v="CUMPLIDO"/>
    <n v="0.5"/>
    <n v="0.5"/>
    <s v="CUMPLIDO"/>
    <s v="CUMPLIDO"/>
    <s v="CUMPLIDO"/>
    <s v="CUMPLIDO"/>
    <s v="CUMPLIDO"/>
    <s v="CUMPLIDO"/>
    <s v="CUMPLIDO"/>
    <s v="CUMPLIDO"/>
    <s v="CUMPLIDO"/>
    <s v="CUMPLIDO"/>
    <s v="CUMPLIDO"/>
    <s v="CUMPLIDO"/>
    <s v="CUMPLIDO"/>
    <s v="CUMPLIDO"/>
    <s v="CUMPLIDO"/>
    <s v="CUMPLIDO"/>
    <s v="CUMPLIDO"/>
    <s v="CUMPLIDO"/>
    <s v="CUMPLIDO"/>
    <s v="CUMPLIDO"/>
    <m/>
    <s v="FINALIZADO POR CUMPLIMIENTO EN EL 2017"/>
    <m/>
    <n v="2"/>
    <s v="ACCIÓN"/>
    <s v="INACTIVO"/>
    <s v="0-25"/>
    <m/>
    <s v="26-50"/>
    <m/>
    <s v="51-80"/>
    <s v="81-100"/>
  </r>
  <r>
    <s v="OFICINA ASESORA DE PLANEACIÓN"/>
    <s v="OAP-PM07"/>
    <s v="ESTRATÉGICO"/>
    <s v="ACCIÓN"/>
    <x v="58"/>
    <s v="Verificar el seguimiento de la implementación de la arquitectura empresarial"/>
    <x v="1"/>
    <s v="PLANEACIÓN Y MEJORA CONTINUA"/>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0.6"/>
    <s v="CUMPLIDO"/>
    <s v="ND"/>
    <s v="ND"/>
    <n v="0.4"/>
    <n v="0.6"/>
    <s v="CUMPLIDO"/>
    <s v="CUMPLIDO"/>
    <s v="CUMPLIDO"/>
    <s v="CUMPLIDO"/>
    <s v="CUMPLIDO"/>
    <s v="CUMPLIDO"/>
    <s v="CUMPLIDO"/>
    <s v="CUMPLIDO"/>
    <s v="CUMPLIDO"/>
    <s v="CUMPLIDO"/>
    <s v="CUMPLIDO"/>
    <s v="CUMPLIDO"/>
    <s v="CUMPLIDO"/>
    <s v="CUMPLIDO"/>
    <s v="CUMPLIDO"/>
    <s v="CUMPLIDO"/>
    <s v="CUMPLIDO"/>
    <s v="CUMPLIDO"/>
    <s v="VERSIÓN  1"/>
    <s v="FINALIZADO POR CUMPLIMIENTO EN EL 2019"/>
    <s v="ND"/>
    <m/>
    <s v="ACCIÓN"/>
    <s v="INACTIVO"/>
    <m/>
    <m/>
    <m/>
    <m/>
    <m/>
    <m/>
  </r>
  <r>
    <s v="OFICINA DE CONTROL INTERNO"/>
    <s v="OCI - EV01"/>
    <m/>
    <s v="GESTIÓN"/>
    <x v="59"/>
    <s v="Medir el nivel de cumplimiento del Plan Anual de Auditoría"/>
    <x v="1"/>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1"/>
    <n v="1"/>
    <n v="0"/>
    <n v="0.23860000000000001"/>
    <n v="0.27579999999999999"/>
    <n v="0.23860000000000001"/>
    <n v="0.247"/>
    <n v="0.21859999999999999"/>
    <m/>
    <m/>
    <m/>
    <s v="Para el primer trimestre de la vigencia 2020, la Oficina de Control Interno realizó los informes de ley programados en el Plan Anual de Auditoria. (ver anexo Evidencias)_x000a__x000a_Para el primer trimestre de la vigencia 2020, la Oficina de Control Interno realizó los informes de seguimientos programados en el Plan Anual de Auditoria. (ver anexo Evidencias)_x000a__x000a_Para el primer trimestre de la vigencia 2020, la Oficina de Control Interno realizó 7 auditorias de calidad de los 8 procesos programados en el Plan Anual de Auditoria. (ver anexo Evidencias)_x000a__x000a_Durante la auditoria de Calidad al Proceso de Gestión financiera se realizó un arqueo de caja menor._x000a__x000a_&quot;Durante el primer trimestre de la vigencia 2020, el Jefe de la Oficina de Control Interno en los subcomités de autocontrol realizó una sensibilización sobre el Procedimiento de Auditorias Internas a las siguientes Direcciones._x000a_  - Dirección de Gestión Corporativa_x000a_  - Gestión TIC_x000a_  - Inspección Vigilancia y Control_x000a_  - Gestión Jurídica_x000a_  - Gestión Judicial y Extrajudicial&quot;_x000a_IMPACTOS: NO IDENTIFICA_x000a_BENEFICIARIOS: Representante Legal de la SJD_x000a_ Ente de Control (Veeduría Distrital)_x000a_ Directora de Gestión Corporativa_x000a_ Jefe Oficina Asesora de Planeación_x000a_ Directora de Gestión Judicial y Extrajudicial_x000a_ Directora de Gestión Jurídica Distrital_x000a_ Jefe Oficina de TIC_x000a_ Directora del Proceso Inspección Vigilancia y Control_x000a_ Directora de Gestión Disciplinaria Distrital._x000a__x000a__x000a_RETRAZOS: La auditoria de Calidad al Proceso de Gestión Documental se reprogramó para el 16 de abril por solicitud de la Directora de Gestión Corporativa (se adjunta memorando de solicitud)"/>
    <m/>
    <m/>
    <m/>
    <m/>
    <m/>
    <m/>
    <m/>
    <m/>
    <m/>
    <m/>
    <m/>
    <m/>
    <s v="GESTIÓN"/>
    <s v="ACTIVO"/>
    <n v="0"/>
    <n v="75"/>
    <n v="75.001000000000005"/>
    <n v="99.998999999999995"/>
    <n v="100"/>
    <n v="100"/>
  </r>
  <r>
    <s v="OFICINA DE TECNOLOGÍAS DE LA INFORMACIÓN Y LAS COMUNICACIONES "/>
    <s v="TIC-GT01"/>
    <s v="ESTRATÉGICO"/>
    <s v="ACCIÓN"/>
    <x v="60"/>
    <s v="Realizar seguimiento al desarrollo, soporte y mantenimiento de los sistemas de información jurídicos"/>
    <x v="3"/>
    <s v="GESTIÓN DE TIC"/>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2"/>
    <n v="2"/>
    <n v="0"/>
    <m/>
    <m/>
    <m/>
    <m/>
    <n v="0"/>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ividad: Mantener e implementar la infraestructura TIC. _x000a_Como impacto se estabeció el mantener la infraestructura de TIC disponible los siete días de la semana, las 24 horas del día, con el objetivo de prestar un servicio de calidad para el cumplimiento de las funciones de la Secretaria Jurídica Distrital."/>
    <m/>
    <m/>
    <m/>
    <m/>
    <m/>
    <m/>
    <m/>
    <s v="CREACIÓN"/>
    <s v="VERSIÓN  1"/>
    <s v="ND"/>
    <s v="ND"/>
    <m/>
    <s v="ACCIÓN"/>
    <s v="ACTIVO"/>
    <m/>
    <m/>
    <m/>
    <m/>
    <m/>
    <m/>
  </r>
  <r>
    <s v="OFICINA DE TECNOLOGÍAS DE LA INFORMACIÓN Y LAS COMUNICACIONES "/>
    <s v="TIC-GT02"/>
    <m/>
    <s v="GESTIÓN"/>
    <x v="61"/>
    <s v="Medir el nivel de avance de la actualización del software administrativo y misional"/>
    <x v="3"/>
    <s v="GESTIÓN DE TIC"/>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s v="CUMPLIDO"/>
    <s v="CUMPLIDO"/>
    <n v="0"/>
    <n v="0.35"/>
    <n v="0.65"/>
    <n v="0"/>
    <s v="CUMPLIDO"/>
    <m/>
    <m/>
    <m/>
    <m/>
    <s v="CUMPLIDO"/>
    <s v="CUMPLIDO"/>
    <s v="CUMPLIDO"/>
    <s v="CUMPLIDO"/>
    <s v="CUMPLIDO"/>
    <s v="CUMPLIDO"/>
    <s v="CUMPLIDO"/>
    <s v="CUMPLIDO"/>
    <s v="CUMPLIDO"/>
    <s v="CUMPLIDO"/>
    <s v="CUMPLIDO"/>
    <s v="CUMPLIDO"/>
    <s v="CUMPLIDO"/>
    <s v="CUMPLIDO"/>
    <s v="CUMPLIDO"/>
    <s v="CUMPLIDO"/>
    <n v="2"/>
    <s v="GESTIÓN"/>
    <s v="INACTIVO"/>
    <s v="0-25"/>
    <m/>
    <s v="26-50"/>
    <m/>
    <s v="51-80"/>
    <s v="81-100"/>
  </r>
  <r>
    <s v="OFICINA DE TECNOLOGÍAS DE LA INFORMACIÓN Y LAS COMUNICACIONES "/>
    <s v="TIC-GT06"/>
    <s v="TÁCTICO"/>
    <s v="GESTIÓN"/>
    <x v="62"/>
    <s v="Monitorear periódicamente la satisfacción del usuario respecto del servicio prestado"/>
    <x v="3"/>
    <s v="GESTIÓN DE TIC"/>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n v="0.97"/>
    <n v="0.97"/>
    <s v="ND"/>
    <s v="ND"/>
    <s v="ND"/>
    <n v="0.97"/>
    <n v="0.95"/>
    <m/>
    <m/>
    <m/>
    <m/>
    <n v="0.95"/>
    <m/>
    <m/>
    <m/>
    <s v="Se cumplieron con las actividades que se programaron en el Plan de Trabajo para este primer trimestre, los resultados se encuentran registrado en el Anexo INFORME DE GESTION PRIMER TRIMESTRE 2020 VF en la meta Atender el 100% de los requerimientos reportados por los servidores de la Entidad Actividad Gestionar incidencias, peticiones y problemas de los servicios tecnológicos establecidos en la Entidad._x000a_Impactos: Atender el 100% de los incidentes de soporte técnico reportadas por los usuarios de la entidad, resolviendo dudas, absolviendo consultas, solucionando inconvenientes técnicos o funcionales, siempre prestando un servicio de calidad._x000a_Poablación Objetivo: Todos los funcionarios y contratistas de la Secretaria Jurídica Distrital."/>
    <m/>
    <m/>
    <m/>
    <m/>
    <m/>
    <m/>
    <m/>
    <m/>
    <s v="3-2019-1149"/>
    <m/>
    <m/>
    <m/>
    <s v="GESTIÓN"/>
    <s v="ACTIVO"/>
    <n v="0"/>
    <n v="96.999899999999997"/>
    <n v="97"/>
    <n v="98"/>
    <n v="98.001000000000005"/>
    <n v="100"/>
  </r>
  <r>
    <s v="OFICINA DE TECNOLOGÍAS DE LA INFORMACIÓN Y LAS COMUNICACIONES "/>
    <s v="TIC-GT07"/>
    <s v="TÁCTICO"/>
    <s v="GESTIÓN"/>
    <x v="63"/>
    <s v="Medir la efectividad de los servicios tecnológicos de la entidad"/>
    <x v="3"/>
    <s v="GESTIÓN DE TIC"/>
    <s v="OFICINA DE TECNOLOGÍAS DE LA INFORMACIÓN Y LAS COMUNICACIONES "/>
    <s v="PROCESOS"/>
    <s v="PLAN DE GESTIÓN"/>
    <m/>
    <m/>
    <s v="Promedio ponderado del tiempo que los servicios tecnológicos están disponibles"/>
    <s v="Disponibilidad"/>
    <s v="Promedio de los tiempos de cuatro componentes de servicios tecnológicos"/>
    <s v="N.A."/>
    <s v="Es el porcentaje de horas disponbibles de los servicios teccnológicos (de 720 horas/mes)"/>
    <s v="N.A."/>
    <s v="GLPI"/>
    <s v="N.A."/>
    <s v="nd"/>
    <s v="nd"/>
    <s v="Constante"/>
    <s v="Trimestral"/>
    <s v="Eficiencia"/>
    <s v="Profesional Universitario"/>
    <s v="Profesional Especializado"/>
    <s v="Jefe Oficina TIC"/>
    <s v="ND"/>
    <s v="ND"/>
    <s v="ND"/>
    <n v="0.98"/>
    <n v="0.98"/>
    <s v="ND"/>
    <s v="ND"/>
    <s v="ND"/>
    <n v="0.98"/>
    <n v="0.98"/>
    <m/>
    <m/>
    <m/>
    <m/>
    <n v="0.98"/>
    <m/>
    <m/>
    <m/>
    <s v="Se cumplieron con las actividades que se programaron en el Plan de Trabajo para este primer trimestre, los resultados se encuentran registrado en el Anexo INFORME DE GESTION PRIMER TRIMESTRE 2020 VF en la meta Garantizar el 98% de disponibilidad de los servicios tecnológicos de la Entidad Actividad Realizar el monitoreo, seguimiento a los servicios de TI de la Entidad._x000a_Impacto: Mantener disponibles los servicios tecnológicos los siete días de la semana, las 24 horas del día, para el cumplimiento de las funciones de la Secretaria Jurídica Distrital, así mismo prestar un servicio de calidad para las entidades distritales y ciudadanía en general._x000a_Población Objetivo: Todos los funcionarios y contratistas de la Secretaria Jurídica Distrital, las entidades distritales y ciudadanía en general._x000a__x000a_RETRASOS: No se cumplio con la con la meta del indicador del 97% quedabdo para este primer trimestre en 95%, debido a que en una de las preguntas de la encuesta la cual es &quot;El tecnico esta bien informado&quot; de 77 encuestas diligencias 11 personas contestaroan que se encontraban en desacuerdo lo que nos afecto el porcentaje total de la encuenta en el trimestre._x000a_Acciones a tomar: Se realizara una reunión con el equipo de soporte para que evidencien las observaciones obtenidas en la encuesta de satisfacción y reforzar algunos lineamientos a la hora de atender a los usuarios de la entidad."/>
    <m/>
    <m/>
    <m/>
    <m/>
    <m/>
    <m/>
    <m/>
    <m/>
    <m/>
    <m/>
    <m/>
    <m/>
    <s v="GESTIÓN"/>
    <s v="ACTIVO"/>
    <m/>
    <m/>
    <m/>
    <m/>
    <m/>
    <m/>
  </r>
  <r>
    <s v="OFICINA DE TECNOLOGÍAS DE LA INFORMACIÓN Y LAS COMUNICACIONES "/>
    <s v="TIC-GT05"/>
    <s v="TÁCTICO"/>
    <s v="ACCIÓN"/>
    <x v="64"/>
    <s v="Medir el cumplimiento de la implementación de la política de seguridad digital en la entidad"/>
    <x v="3"/>
    <s v="GESTIÓN DE TIC"/>
    <s v="OFICINA DE TECNOLOGÍAS DE LA INFORMACIÓN Y LAS COMUNICACIONES "/>
    <s v="PROYECTO DE INVERSIÓN"/>
    <s v="PROCESOS"/>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n v="1"/>
    <m/>
    <s v="ND"/>
    <s v="ND"/>
    <s v="ND"/>
    <n v="1"/>
    <n v="0"/>
    <n v="0.1"/>
    <n v="0.35"/>
    <n v="0.3"/>
    <n v="0.25"/>
    <m/>
    <m/>
    <m/>
    <m/>
    <s v="CUMPLIDO"/>
    <s v="CUMPLIDO"/>
    <s v="CUMPLIDO"/>
    <s v="CUMPLIDO"/>
    <m/>
    <m/>
    <m/>
    <m/>
    <m/>
    <s v="3-2019-1149"/>
    <m/>
    <m/>
    <m/>
    <s v="ACCIÓN"/>
    <s v="ACTIVO"/>
    <m/>
    <m/>
    <m/>
    <m/>
    <m/>
    <m/>
  </r>
  <r>
    <s v="OFICINA DE TECNOLOGÍAS DE LA INFORMACIÓN Y LAS COMUNICACIONES "/>
    <m/>
    <s v="TÁCTICO"/>
    <s v="ACCIÓN"/>
    <x v="65"/>
    <s v="Medir el cumplimiento de la actualización de la política de seguridad digital en la entidad"/>
    <x v="3"/>
    <s v="GESTIÓN DE TIC"/>
    <s v="OFICINA DE TECNOLOGÍAS DE LA INFORMACIÓN Y LAS COMUNICACIONES "/>
    <s v="PROYECTO DE INVERSIÓN"/>
    <s v="PROCESOS"/>
    <m/>
    <m/>
    <s v="Porcentaje de avance  en la actualización de la política de Seguridad Digital en la Entidad"/>
    <s v="Actualización de la Política"/>
    <m/>
    <m/>
    <m/>
    <m/>
    <m/>
    <m/>
    <m/>
    <m/>
    <m/>
    <m/>
    <m/>
    <m/>
    <m/>
    <m/>
    <m/>
    <m/>
    <m/>
    <s v="na"/>
    <n v="1"/>
    <m/>
    <m/>
    <m/>
    <s v="na"/>
    <n v="0.4"/>
    <n v="0.4"/>
    <n v="0.6"/>
    <n v="0"/>
    <n v="0"/>
    <n v="0.4"/>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ualizar los lineamientos actuales en relación al Modelo de Seguridad y Privacidad de la información de MINTIC que se implementó en la Secretaria Jurídica Distrital._x000a_Como impacto se estableció la actualización de los lineamientos actuales en relación al Modelo de Seguridad y Privacidad de la información de MINTIC que se implementó en la Secretaria Jurídica Distrital."/>
    <m/>
    <m/>
    <m/>
    <m/>
    <m/>
    <m/>
    <m/>
    <m/>
    <m/>
    <m/>
    <m/>
    <m/>
    <s v="GESTIÓN"/>
    <s v="ACTIVO"/>
    <m/>
    <m/>
    <m/>
    <m/>
    <m/>
    <m/>
  </r>
  <r>
    <s v="OFICINA DE TECNOLOGÍAS DE LA INFORMACIÓN Y LAS COMUNICACIONES "/>
    <s v="TIC-GT08"/>
    <s v="TÁCTICO"/>
    <s v="GESTIÓN"/>
    <x v="66"/>
    <s v="Medir el cumplimiento de la implementación de la política de gobierno digital en la entidad"/>
    <x v="3"/>
    <s v="GESTIÓN DE TIC"/>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n v="1"/>
    <m/>
    <s v="ND"/>
    <s v="ND"/>
    <s v="ND"/>
    <n v="1"/>
    <n v="0"/>
    <n v="0.15"/>
    <n v="0.3"/>
    <n v="0.25"/>
    <n v="0.3"/>
    <m/>
    <m/>
    <m/>
    <m/>
    <m/>
    <m/>
    <m/>
    <m/>
    <m/>
    <m/>
    <m/>
    <m/>
    <s v="SE SOLICITA MODIFICACIÓN RAD 3-2017-4325, alineado con el indicador AVANCE EN LA ACTUALIZACIÓN DE LA INFRAESTRUCTURA HW SW COM"/>
    <m/>
    <m/>
    <m/>
    <m/>
    <s v="GESTIÓN"/>
    <s v="ACTIVO"/>
    <m/>
    <m/>
    <m/>
    <m/>
    <m/>
    <m/>
  </r>
  <r>
    <s v="OFICINA DE TECNOLOGÍAS DE LA INFORMACIÓN Y LAS COMUNICACIONES "/>
    <s v="TIC-GT08"/>
    <s v="TÁCTICO"/>
    <s v="GESTIÓN"/>
    <x v="67"/>
    <s v="Medir el cumplimiento de la actualización de la política de gobierno digital en la entidad"/>
    <x v="3"/>
    <s v="GESTIÓN DE TIC"/>
    <s v="OFICINA DE TECNOLOGÍAS DE LA INFORMACIÓN Y LAS COMUNICACIONES "/>
    <s v="PROCESOS"/>
    <s v="PLAN DE GESTIÓN"/>
    <m/>
    <m/>
    <s v="Porcentaje de avance en la actualiazación de la Política de Gobierno Digital"/>
    <s v="Actualiz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m/>
    <n v="1"/>
    <s v="ND"/>
    <s v="ND"/>
    <s v="ND"/>
    <n v="1"/>
    <n v="0.15"/>
    <n v="0.15"/>
    <n v="0.35"/>
    <n v="0.25"/>
    <n v="0.25"/>
    <n v="0.15"/>
    <m/>
    <m/>
    <m/>
    <s v="Se cumplieron con las actividades que se programaron en el Plan de Trabajo para este primer trimestre, los resultados se encuentran registrado en el Anexo INFORME DE GESTION PRIMER TRIMESTRE 2020 VF en la meta Actualizar los lineamientos de la Política Pública de Gobierno Digital en la Entidad Actividad Realizar seguimiento y verificación a los servicios de comunicaciones._x000a_Impactos: Actualizar los lineamientos de la Política Pública de Gobierno Digital de MINTIC que se implementaron en la entidad._x000a_Beneficiarios: Todos los funcionarios y contratistas de la Secretaria Jurídica Distrital."/>
    <m/>
    <m/>
    <m/>
    <m/>
    <m/>
    <m/>
    <m/>
    <s v="SE SOLICITA MODIFICACIÓN RAD 3-2017-4325, alineado con el indicador AVANCE EN LA ACTUALIZACIÓN DE LA INFRAESTRUCTURA HW SW COM"/>
    <m/>
    <m/>
    <m/>
    <m/>
    <s v="GESTIÓN"/>
    <s v="ACTIVO"/>
    <m/>
    <m/>
    <m/>
    <m/>
    <m/>
    <m/>
  </r>
  <r>
    <s v="OFICINA DE TECNOLOGÍAS DE LA INFORMACIÓN Y LAS COMUNICACIONES "/>
    <s v="TIC-GT03"/>
    <s v="TÁCTICO"/>
    <s v="ACCIÓN"/>
    <x v="68"/>
    <m/>
    <x v="3"/>
    <s v="GESTIÓN DE TIC"/>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n v="0.4"/>
    <n v="0.2"/>
    <n v="0.01"/>
    <n v="0.14000000000000001"/>
    <n v="0.25"/>
    <n v="0.4"/>
    <n v="0"/>
    <n v="0.06"/>
    <n v="0.11"/>
    <n v="0.13"/>
    <n v="0.1"/>
    <m/>
    <m/>
    <m/>
    <m/>
    <m/>
    <m/>
    <m/>
    <m/>
    <m/>
    <m/>
    <m/>
    <m/>
    <s v="SE SOLICITA MODIFICACIÓN RAD 3-2017-4325, alineado con el indicador AVANCE EN LA ACTUALIZACIÓN DE LA INFRAESTRUCTURA HW SW COM"/>
    <m/>
    <m/>
    <m/>
    <n v="1"/>
    <s v="ACCIÓN"/>
    <s v="INACTIVO"/>
    <s v="0-25"/>
    <m/>
    <s v="26-50"/>
    <m/>
    <s v="51-80"/>
    <m/>
  </r>
  <r>
    <s v="SUBSECRETARÍA JURÍDICA DISTRITAL"/>
    <m/>
    <s v="OPERATIVO"/>
    <s v="GESTIÓN"/>
    <x v="69"/>
    <s v="Controlar la ejecución prespuestal del pryecto de inversión a acargo de la subsecretaría"/>
    <x v="0"/>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n v="0.95"/>
    <n v="0.95"/>
    <s v="ND"/>
    <n v="0.98"/>
    <n v="0.97"/>
    <n v="1"/>
    <n v="0.33"/>
    <n v="0.65"/>
    <n v="0.95"/>
    <m/>
    <m/>
    <n v="0.33"/>
    <m/>
    <m/>
    <m/>
    <s v="El Proyecto en el primer trimestre de la vigencia 2020, alcanzó una ejecución del 33,2%, que corresponden a $882 millones y los giros a esa misma fecha alcanzaron un valor de $105 millones representando el 3,96% del presupuesto. _x000a_Impacto: La correcta ejecución del proyecto trae beneficios al Distrito Capital._x000a_Beneficiarios: Las entidades del Distrito Capital, cuerpo de abogados del Distrito y las Entidades sin ánimo de lucro._x000a__x000a_RETRAZOS: Sobre esta ejecución es importante señalar que con ocasión al cambio de administración y la formulación del nuevo Plan de Desarrollo, se han presentado cambios en el PAA y se espera aprovisionar recursos del Proyecto en el marco del nuevo Plan, razón por la cual la ejecución no fue la esperada inicialmente."/>
    <m/>
    <m/>
    <m/>
    <m/>
    <s v=" 3-2019-4969"/>
    <m/>
    <m/>
    <m/>
    <m/>
    <m/>
    <m/>
    <m/>
    <s v="GESTIÓN"/>
    <s v="ACTIVO"/>
    <m/>
    <m/>
    <m/>
    <m/>
    <m/>
    <m/>
  </r>
  <r>
    <s v="SUBSECRETARÍA JURÍDICA DISTRITAL"/>
    <m/>
    <s v="ESTRATÉGICO"/>
    <s v="ACCIÓN"/>
    <x v="70"/>
    <s v="Medir el nivel de percepción de las oficinas jurpidicas respectos de los servicios de coordinación jurídica"/>
    <x v="0"/>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n v="0.88"/>
    <n v="0.88"/>
    <n v="0.9"/>
    <n v="0.94569999999999999"/>
    <n v="0.88"/>
    <n v="0.97499999999999998"/>
    <s v="ND"/>
    <n v="0"/>
    <n v="0.88"/>
    <n v="0"/>
    <n v="0.88"/>
    <m/>
    <m/>
    <m/>
    <m/>
    <m/>
    <m/>
    <m/>
    <m/>
    <m/>
    <s v=" 3-2019-4969"/>
    <m/>
    <m/>
    <s v="CREACIÓN"/>
    <s v="VERSIÓN  1"/>
    <s v="ND"/>
    <s v="ND"/>
    <m/>
    <s v="ACCIÓN"/>
    <s v="ACTIVO"/>
    <n v="0"/>
    <n v="87.998999999999995"/>
    <n v="88"/>
    <n v="89"/>
    <n v="89.000100000000003"/>
    <n v="100"/>
  </r>
  <r>
    <s v="SUBSECRETARÍA JURÍDICA DISTRITAL"/>
    <m/>
    <s v="OPERATIVO"/>
    <s v="GESTIÓN"/>
    <x v="71"/>
    <s v="Medir el nivel de cumplimiento respecto de requerimientos jurídicos "/>
    <x v="0"/>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n v="1"/>
    <n v="1"/>
    <s v="ND"/>
    <n v="1"/>
    <n v="1"/>
    <n v="1"/>
    <n v="1"/>
    <n v="1"/>
    <n v="1"/>
    <n v="1"/>
    <n v="1"/>
    <n v="1"/>
    <m/>
    <m/>
    <m/>
    <s v="Durante el primer trimestre se han gestionaron oportunamente 174 requerimientos de competencia de la Subsecretaría. En el Anexo se remite el detalle de los requerimientos y su tipología. _x000a_IMPACTOS: Cuando se gestionan los requerimientos en los tiempos establecidos se impacta positivamente en la gestión pública del Distrito._x000a_BENEFICIARIOS: "/>
    <m/>
    <m/>
    <m/>
    <m/>
    <s v=" 3-2019-4969"/>
    <m/>
    <m/>
    <s v="CREACIÓN"/>
    <s v="VERSIÓN  1"/>
    <m/>
    <m/>
    <m/>
    <s v="GESTIÓN"/>
    <s v="ACTIVO"/>
    <m/>
    <m/>
    <m/>
    <m/>
    <m/>
    <m/>
  </r>
  <r>
    <s v="DIRECCIÓN DE GESTIÓN CORPORATIVA"/>
    <s v="DGC-GT01"/>
    <s v="TÁCTICO"/>
    <s v="GESTIÓN"/>
    <x v="72"/>
    <s v="CUMPLIDO"/>
    <x v="1"/>
    <s v="PO-005-GESTIÓN DEL TALENTO HUMANO"/>
    <s v="DIRECCIÓN DE GESTIÓN CORPORATIVA"/>
    <s v="PROCESOS"/>
    <m/>
    <m/>
    <m/>
    <s v="Sumatoria de las actividades de definidas en el Plan Estratégico del modelo de GETH"/>
    <s v="Avance del Plan"/>
    <s v="Actividades realizadas"/>
    <s v="Actividades programadas"/>
    <s v="Actividades desarrolladas en el periodod de análisis"/>
    <s v="Plan Estratégico definido por actividades o fases"/>
    <s v="Reporte de gestión"/>
    <s v="Reporte de gestión"/>
    <s v="nd"/>
    <s v="nd"/>
    <s v="Suma"/>
    <s v="Trimestral"/>
    <s v="Eficacia"/>
    <s v="Técnico DGC"/>
    <s v="Profesional Especializado"/>
    <s v="Director (a) de Gestión Corporativa"/>
    <s v="ND"/>
    <s v="ND"/>
    <s v="ND"/>
    <n v="1"/>
    <m/>
    <s v="ND"/>
    <s v="ND"/>
    <s v="ND"/>
    <n v="1"/>
    <m/>
    <n v="0.15"/>
    <n v="0.2"/>
    <n v="0.4"/>
    <n v="0.25"/>
    <s v="CUMPLIDO"/>
    <s v="CUMPLIDO"/>
    <s v="CUMPLIDO"/>
    <s v="CUMPLIDO"/>
    <m/>
    <m/>
    <m/>
    <m/>
    <m/>
    <m/>
    <m/>
    <m/>
    <s v="CUMPLIDO"/>
    <m/>
    <m/>
    <m/>
    <m/>
    <s v="GESTIÓN"/>
    <s v="ACTIVO"/>
    <s v="0-25"/>
    <m/>
    <s v="26-50"/>
    <m/>
    <s v="51-80"/>
    <m/>
  </r>
  <r>
    <s v="DIRECCIÓN DE GESTIÓN CORPORATIVA"/>
    <m/>
    <s v="TÁCTICO"/>
    <s v="GESTIÓN"/>
    <x v="73"/>
    <s v="Medir ql nivel de integración del Plan Estratégico del Talento Humano"/>
    <x v="1"/>
    <s v="PO-005-GESTIÓN DEL TALENTO HUMANO"/>
    <s v="DIRECCIÓN DE GESTIÓN CORPORATIVA"/>
    <s v="PROCESOS"/>
    <m/>
    <m/>
    <m/>
    <s v="Sumatoria de las actividades de integración del Plan Estratégico del modelo de GETH"/>
    <s v="Avance del Plan"/>
    <s v="Actividades realizadas"/>
    <s v="Actividades programadas"/>
    <s v="Actividades desarrolladas en el periodo de análisis"/>
    <s v="Plan de integración definido por actividades o fases"/>
    <s v="Reporte de gestión"/>
    <s v="Reporte de gestión"/>
    <s v="nd"/>
    <s v="nd"/>
    <s v="Suma"/>
    <s v="Trimestral"/>
    <s v="Eficacia"/>
    <s v="Técnico DGC"/>
    <s v="Profesional Especializado"/>
    <s v="Director (a) de Gestión Corporativa"/>
    <s v="ND"/>
    <s v="ND"/>
    <s v="ND"/>
    <s v="ND"/>
    <n v="1"/>
    <n v="1"/>
    <m/>
    <n v="0.15"/>
    <s v="ND"/>
    <n v="0.1"/>
    <n v="0.1"/>
    <n v="0.3"/>
    <n v="0.3"/>
    <n v="0.3"/>
    <n v="0.1"/>
    <m/>
    <m/>
    <m/>
    <s v="Se realizó el ajuste del Plan Estatégico del Talento Humano de la Secretaría Jurídica Distrital, incorporando la normatividad correspondiente a la administración y desarrollo del talento humano, los lineamientos y disposiciones del Modelo Integrado de Planeación y Gestión MIPG, la caracterización de los servidores públicos de la Entidad y ajustes en redacción. _x000a__x000a_Actualmente, se están adelantando las tareas correspondientes para identificar los objetivos y elementos que serán incorporados al nuevo Plan Estratégico de los siguientes planes y programas: a. Plan Anual de Vacantes, b. Plan de Previsión del Talento Humano, c. Plan Institucional de Capacitación, d. Programa de bienestar y Plan de Incentivos, c. Programa de Seguridad y Salud en el Trabajo._x000a_IMPACTOS: Los impactos son a nivel institucional en virtud que permite contar con una herramienta estratégica y técnica de largo plazo que atiende directamente las disposiciones contenidas en el Decreto 1083 de 2015 y en especial la política de talento humano e integridad, así como con la obligación de integrar en un solo Plan los demás planes y programas expedidos relacionados con el proceso de talento humano._x000a_BENEFICIARIOS: Los principales beneficiarios son los servidores públicos y contratistas de la Secretaría Jurídica Distrital"/>
    <m/>
    <m/>
    <m/>
    <m/>
    <m/>
    <m/>
    <m/>
    <s v="creado en el año 2020"/>
    <m/>
    <m/>
    <m/>
    <m/>
    <m/>
    <m/>
    <m/>
    <m/>
    <m/>
    <m/>
    <m/>
    <m/>
  </r>
  <r>
    <s v="DIRECCIÓN DE GESTIÓN CORPORATIVA"/>
    <m/>
    <s v="TÁCTICO"/>
    <s v="GESTIÓN"/>
    <x v="74"/>
    <s v="Monitorear los aspectos que impactan la calidad de vida de los servidores que participan en el programa de teletrabajo"/>
    <x v="1"/>
    <s v="PO-005-GESTIÓN DEL TALENTO HUMANO"/>
    <s v="DIRECCIÓN DE GESTIÓN CORPORATIVA"/>
    <s v="TELETRABAJO"/>
    <m/>
    <m/>
    <m/>
    <s v="Promedio de variables definidas en la encuesta de calidad de vida"/>
    <s v="Calidad de Vida"/>
    <s v="Promedio del resultado de las evaluaciones de los aspectos Bienestar Físico, Matrial, Social y Emocional."/>
    <s v="N.A."/>
    <s v="Se promedian los resultados de la evaluación de los aspectos definidos como &quot;calidad de vida&quot;"/>
    <s v="N.A."/>
    <s v="Documento de evaluación de Calidad de Vida e informe de análisis"/>
    <s v="N.A."/>
    <s v="nd"/>
    <s v="nd"/>
    <s v="Constante"/>
    <s v="Semestral"/>
    <s v="Efectividad"/>
    <s v="Profesional Especializado"/>
    <s v="PROFESIONAL ESPECIALIZADO "/>
    <s v="DIRECTOR (A) GESTIÓN CORPORATIVA"/>
    <s v="ND"/>
    <s v="ND"/>
    <s v="ND"/>
    <n v="0.91"/>
    <m/>
    <m/>
    <m/>
    <m/>
    <m/>
    <m/>
    <m/>
    <m/>
    <m/>
    <m/>
    <m/>
    <m/>
    <m/>
    <m/>
    <m/>
    <m/>
    <m/>
    <m/>
    <m/>
    <m/>
    <m/>
    <m/>
    <m/>
    <m/>
    <m/>
    <m/>
    <m/>
    <s v="GESTIÓN"/>
    <s v="INACTIVO"/>
    <s v="0-25"/>
    <m/>
    <m/>
    <m/>
    <m/>
    <m/>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
  <r>
    <x v="0"/>
    <x v="0"/>
    <s v="Hacer seguimiento a plan de comunicaciones de la Secretaría Jurídica Distrital"/>
    <s v="POSICIONAMIENTO COMO ENTE RECTOR"/>
    <s v="GESTIÓN DE LAS COMUNICACIONES"/>
    <x v="0"/>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x v="0"/>
    <s v="Trimestral"/>
    <s v="Eficacia"/>
    <s v="Profesional Universitario Grado 18"/>
    <s v="Profesional Universitario Grado 18"/>
    <s v="Asesor (a) Despacho"/>
    <s v="ND"/>
    <n v="1"/>
    <n v="1"/>
    <n v="1"/>
    <n v="1"/>
    <s v="ND"/>
    <n v="1"/>
    <n v="1"/>
    <n v="1"/>
    <n v="0.25"/>
    <n v="0.25"/>
    <n v="0.18"/>
    <n v="0.31"/>
    <n v="0.26"/>
    <n v="0.25"/>
    <m/>
    <m/>
    <m/>
    <s v="1. Consolidar las necesidades de comunicación de todas las dependencias de la SJD para elaborar y estructurar el plan de comunicaciones 2020._x000a__x000a_• Se hizo un diagnóstico con las diferentes dependencias de la entidad para identificar sus necesidades de comunicaciones._x000a__x000a_2. Seleccionar e identificar notas de prensa, radio, televisión, internet o redes sociales que puedan ser de impacto o interés para la entidad y el Secretario Jurídico._x000a__x000a_• Diariamente se hace el monitoreo de los diferentes medios masivos de comunicación locales y nacionales (físicos y virtuales), para identificar los temas y acontecimientos de interés y se envían a través de chat de WhatsApp a nuestras partes interesadas. _x000a__x000a_3. Elaborar el plan de comunicaciones de la Secretaría Jurídica Distrital._x000a__x000a_• Plan de comunicaciones 2020, presentado ante el Secretario Jurídico Distrital y aprobado por el mismo, el 24 de febrero de 2020._x000a__x000a_4. Brindar apoyo a todas las áreas para la difusión de sus actividades a través de los medios internos de la entidad._x000a__x000a_• Se brindó apoyo a la Dirección de Gestión Corporativa con la celebración del día de la mujer. Adicionalmente se acompañó a la Dirección de Política Jurídica en el desarrollo de las actividades dispuestas en conjunto con la Secretaría de la Mujer. Junto a las demás entidades del Distrito se trabajó en una estrategia para redes sociales en la cual se exaltó el rol de la mujer en la sociedad._x000a_• Se ha apoyado al Despacho con la toma de fotografías y videos para la actualización de perfiles de los directivos en la página web de la entidad y sus respectivos posicionamientos en la entidad._x000a__x000a_5. Difundir, a través de nuestro boletín interno notas y noticias de interés para nuestros funcionarios sobre acontecimientos internos de la entidad y externos de otras entidades y de Bogotá._x000a__x000a_• A través del Boletín interno “Entérate de lo que pasa en la Jurídica” se socializaron temas relevantes como:_x000a_- Mensajes de bienvenida, saludos y compromisos de la Alcaldesa Mayor de Bogotá para todos los funcionarios y colaboradores del Distrito._x000a_- Día sin carro y sin moto en Bogotá._x000a_- Jornadas de capacitaciones del área de Gestión Corporativa._x000a_- Cambios en los documentos del SIG._x000a_- Actualizaciones en la intranet de la SJD._x000a_- Socialización del plan de comunicaciones 2020._x000a_- Día de la mujer._x000a_- Día del hombre._x000a_- Normatividad y medidas tomadas por la SJD referentes al tema del Coronavirus en Bogotá._x000a__x000a_6. Apoyar con las actividades para la conmemoración del día de la mujer y el día del hombre._x000a__x000a_• Para el día de la mujer:_x000a_- Se elaboraron piezas comunicativas, bajo lineamientos de la Secretaría de la Mujer, en las cuales se resaltaba y conmemoraba la importancia de la mujer en la sociedad y en particular en la SJD._x000a_- Se tomaron fotografías de algunas funcionarias de las diferentes direcciones de la SJD para unirnos como entidad a la actividad #MujeresHacenHistoria._x000a_- Se resaltó a Gabriela Peláez Echeverri, primera dama del derecho. Esto, porque la mayor cantidad de mujeres en la SJD son abogadas y es la razón de ser de la entidad._x000a_• Para el día del hombre:_x000a_- Se realizó una pieza comunicativa en conmemoración a su día y se les envío a los hombres de la SJD a través del correo electrónico y el chat de WA._x000a_IMPACTOS: NO REGSITRA_x000a_BENEFICIARIOS: Funcionarios, trabajadores y colaboradores de la SJD; Servidores públicos y colaboradores del Distrito, ciudadanía y opinión pública."/>
    <m/>
    <m/>
    <m/>
    <m/>
    <m/>
    <m/>
    <m/>
    <m/>
    <m/>
    <m/>
    <m/>
    <m/>
  </r>
  <r>
    <x v="0"/>
    <x v="1"/>
    <m/>
    <s v="OPTIMIZACIÓN DE PROCESOS"/>
    <s v="ATENCIÓN A LA CIUDADANÍA"/>
    <x v="1"/>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x v="0"/>
    <s v="Trimestral"/>
    <s v="Eficiencia"/>
    <s v="Técnico "/>
    <s v="Profesional Especializado"/>
    <s v="Director (a) de Gestión Corporativa"/>
    <s v="ND"/>
    <n v="1"/>
    <n v="1"/>
    <s v="FINALIZADO"/>
    <s v="FINALIZADO"/>
    <s v="ND"/>
    <n v="1"/>
    <n v="1"/>
    <s v="FINALIZADO"/>
    <s v="FINALIZADO"/>
    <s v="FINALIZADO"/>
    <s v="FINALIZADO"/>
    <s v="FINALIZADO"/>
    <s v="FINALIZADO"/>
    <s v="FINALIZADO"/>
    <s v="FINALIZADO"/>
    <s v="FINALIZADO"/>
    <s v="FINALIZADO"/>
    <m/>
    <m/>
    <m/>
    <m/>
    <m/>
    <m/>
    <m/>
    <m/>
    <s v="SE ARMONIZA CON NUEVO INDICADOR"/>
    <m/>
    <m/>
    <m/>
    <n v="1"/>
  </r>
  <r>
    <x v="0"/>
    <x v="2"/>
    <s v="Controlar los tiempos para la asignación o traslado de requerimientos"/>
    <s v="OPTIMIZACIÓN DE PROCESOS"/>
    <s v="ATENCIÓN A LA CIUDADANÍA"/>
    <x v="1"/>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x v="0"/>
    <s v="Trimestral"/>
    <s v="Efectividad"/>
    <s v="Técnico "/>
    <s v="Profesional Especializado"/>
    <s v="Director (a) de Gestión Corporativa"/>
    <s v="ND"/>
    <s v="ND"/>
    <s v="ND"/>
    <n v="1.04"/>
    <s v="FINALIZADO"/>
    <s v="ND"/>
    <s v="ND"/>
    <s v="ND"/>
    <n v="1"/>
    <s v="FINALIZADO"/>
    <s v="FINALIZADO"/>
    <s v="FINALIZADO"/>
    <s v="FINALIZADO"/>
    <s v="FINALIZADO"/>
    <s v="FINALIZADO"/>
    <s v="FINALIZADO"/>
    <s v="FINALIZADO"/>
    <s v="FINALIZADO"/>
    <m/>
    <m/>
    <m/>
    <m/>
    <m/>
    <m/>
    <m/>
    <m/>
    <s v="REMPLAZADO "/>
    <m/>
    <m/>
    <m/>
    <m/>
  </r>
  <r>
    <x v="0"/>
    <x v="3"/>
    <m/>
    <s v="OPTIMIZACIÓN DE PROCESOS"/>
    <s v="ATENCIÓN A LA CIUDADANÍA"/>
    <x v="1"/>
    <s v="PROCESOS"/>
    <m/>
    <m/>
    <m/>
    <m/>
    <m/>
    <m/>
    <m/>
    <m/>
    <m/>
    <m/>
    <m/>
    <m/>
    <m/>
    <x v="1"/>
    <m/>
    <m/>
    <m/>
    <m/>
    <m/>
    <s v="ND"/>
    <s v="ND"/>
    <s v="ND"/>
    <s v="ND"/>
    <n v="1"/>
    <s v="ND"/>
    <s v="ND"/>
    <s v="ND"/>
    <s v="ND"/>
    <n v="0"/>
    <n v="0"/>
    <n v="0.23"/>
    <n v="0.46"/>
    <n v="0.31"/>
    <n v="0"/>
    <m/>
    <m/>
    <m/>
    <s v="Se adelantaron las actividades correspondientes para formular los planes de acción en los que participarían las entidades y organismos del nivel distrital en el marco de la Política Pública de Servicio a la Ciudadanía. Está fue adoptada en el año 2019 y entrarán aplicarse e implementarse los compromisos que tiene la Dirección de Gestión Corporativa a partir del mes de mayo de 2020. Sin embargo, ya cuenta con avances en la consolidación de los compromisos en el Plan Anticorrupción y de Atención al Ciudadano y en el Plan de Trabajo reportado a la Oficina Asesora de Planeación._x000a_IMPACTOS:Los impactos son institucionales y distritales en virtud que permite contar con una fijación de unos compromisos plenamente identificados que garantizaran la consecución y los fines propuestos en la política pública de servicio a la ciudadania así como aplicar los mejores estándares y las buenas prácticas en el desarrollo de la politica de servicio a la ciudadanía en la Secretaría Jurídica Distrital_x000a_BENEFIARIOS:Los principales beneficiarios son los servidores públicos y contratistas de la Secretaría Jurídica Distrital._x000a__x000a_Ciudadanos y ciudadanas del Distrito Capital"/>
    <m/>
    <m/>
    <m/>
    <m/>
    <m/>
    <n v="2"/>
    <m/>
    <m/>
    <m/>
    <m/>
    <m/>
    <m/>
  </r>
  <r>
    <x v="0"/>
    <x v="4"/>
    <s v="Monitorear el comportamiento de la ejecución contractual y presupuestal del rubro de funcionamiento"/>
    <s v="OPTIMIZACIÓN DE PROCESOS"/>
    <s v="GESTIÓN FINANCIERA"/>
    <x v="1"/>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x v="2"/>
    <s v="Trimestral"/>
    <s v="Eficacia"/>
    <s v="Profesional Universitario"/>
    <s v="Profesional Especializado"/>
    <s v="Director (a) de Gestión Corporativa"/>
    <s v="ND"/>
    <n v="0.77"/>
    <n v="0.82"/>
    <n v="0.87"/>
    <n v="0.87"/>
    <s v="ND"/>
    <n v="0.76890000000000003"/>
    <n v="0.87939999999999996"/>
    <n v="0.85270000000000001"/>
    <n v="0.21"/>
    <n v="0.19"/>
    <n v="0.42"/>
    <n v="0.66"/>
    <n v="0.87"/>
    <n v="0.21"/>
    <m/>
    <m/>
    <m/>
    <s v="En la vigencia 2020 se apropiaron $23.253.456.000, de los cuales $18.769.956.000 pertenecen a Gastos de Personal y $4.483.200.000 a Adquisición de Bienes y Servicios. De esta apropiación se ha ejecutado con fecha de corte marzo 31 de 2020, el 20,51% en Gastos de Funcionamiento, que equivale a $4.770.030.409, el 18,59% de ejecución en Gastos de Personal y el 28,55% de ejecución en Adquisición de Bienes y Servicios._x000a_IMPACTOS: Los impactos son a nivel institucional en el sentido que permite a la entidad contar con un porcentaje de ejecución de los gastos de funcionamiento satisfactoria, lo cual facilita el cumplimiento de los objetivos y propósitos institucionales así como permite atender los intereses y necesidades los servidores públicos y contratistas de la Entidad._x000a_BENEFICIARIOS: Los principales beneficiarios son los servidores públicos y contratistas de la Secretaría Jurídica Distrital"/>
    <m/>
    <m/>
    <m/>
    <m/>
    <m/>
    <m/>
    <m/>
    <m/>
    <n v="2"/>
    <m/>
    <m/>
    <m/>
  </r>
  <r>
    <x v="0"/>
    <x v="5"/>
    <s v="FINALIZADO"/>
    <s v="POSICIONAMIENTO COMO ENTE RECTOR"/>
    <s v="GESTIÓN DEL TALENTO HUMANO"/>
    <x v="1"/>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x v="2"/>
    <s v="Trimestral"/>
    <s v="Eficacia"/>
    <m/>
    <m/>
    <m/>
    <s v="ND"/>
    <n v="0.25"/>
    <n v="0.75"/>
    <n v="0.9"/>
    <s v="FINALIZADO"/>
    <s v="ND"/>
    <n v="0.25"/>
    <n v="0.75"/>
    <s v="FINALIZADO"/>
    <s v="FINALIZADO"/>
    <s v="FINALIZADO"/>
    <s v="FINALIZADO"/>
    <s v="FINALIZADO"/>
    <s v="FINALIZADO"/>
    <s v="FINALIZADO"/>
    <s v="FINALIZADO"/>
    <s v="FINALIZADO"/>
    <s v="FINALIZADO"/>
    <m/>
    <m/>
    <m/>
    <m/>
    <m/>
    <m/>
    <m/>
    <m/>
    <m/>
    <m/>
    <m/>
    <m/>
    <n v="2"/>
  </r>
  <r>
    <x v="0"/>
    <x v="6"/>
    <s v="Medir el nivel de implementacióin y avance del PGD"/>
    <s v="OPTIMIZACIÓN DE PROCESOS"/>
    <s v="GESTIÓN DOCUMENTAL"/>
    <x v="1"/>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x v="0"/>
    <s v="Trimestral"/>
    <s v="Eficacia"/>
    <m/>
    <s v="Profesional Especializado DGC"/>
    <s v="Director (a) de Gestión Corporativa"/>
    <s v="ND"/>
    <s v="ND"/>
    <s v="ND"/>
    <n v="1"/>
    <s v="FINALIZADO"/>
    <n v="1"/>
    <s v="ND"/>
    <n v="1"/>
    <n v="1"/>
    <s v="FINALIZADO"/>
    <s v="FINALIZADO"/>
    <s v="FINALIZADO"/>
    <s v="FINALIZADO"/>
    <s v="FINALIZADO"/>
    <s v="FINALIZADO"/>
    <s v="FINALIZADO"/>
    <s v="FINALIZADO"/>
    <s v="FINALIZADO"/>
    <m/>
    <m/>
    <m/>
    <m/>
    <m/>
    <s v="Indicador creado en abril de 2019"/>
    <m/>
    <m/>
    <s v="FINALIZADO"/>
    <m/>
    <m/>
    <m/>
    <n v="1"/>
  </r>
  <r>
    <x v="0"/>
    <x v="7"/>
    <m/>
    <s v="OPTIMIZACIÓN DE PROCESOS"/>
    <s v="GESTIÓN DOCUMENTAL"/>
    <x v="1"/>
    <s v="PROCESOS"/>
    <m/>
    <m/>
    <m/>
    <m/>
    <m/>
    <m/>
    <m/>
    <m/>
    <m/>
    <m/>
    <m/>
    <m/>
    <m/>
    <x v="0"/>
    <s v="Trimestral"/>
    <s v="Eficacia"/>
    <m/>
    <s v="Profesional Especializado DGC"/>
    <s v="Director (a) de Gestión Corporativa"/>
    <s v="ND"/>
    <s v="ND"/>
    <s v="ND"/>
    <s v="ND"/>
    <s v="ND"/>
    <s v="ND"/>
    <s v="ND"/>
    <s v="ND"/>
    <s v="ND"/>
    <n v="0.1"/>
    <n v="0.1"/>
    <n v="0.9"/>
    <m/>
    <m/>
    <n v="0.1"/>
    <m/>
    <m/>
    <m/>
    <s v="De acuerdo con la programación establecida en el Plan de Trabajo de la Dirección de Gestión Corporativa, actualmente se cuenta con una implementación y cumplimiento del Plan Institucional de Archivos- PINAR del 89%. Entre las principales actividades se encuentran: Ajuste del PINAR y reelaboración del procedimiento de valoración (antes denominado procedimiento para el Dilige_x000a__x000a_IMPACTOS_x000a_Los impactos son a nivel institucional y distrital en el sentido que permite contar con la entidad con instrumentos actualizados y técnicamente elaborados frente al desarrollo de la gestión documental en la entidadnciamiento de la Ficha de Valoración y Disposición Final), entre otras de las actividades realizadas._x000a__x000a_BENEFECIARIOS_x000a_Los principales beneficiarios son los servidores públicos y contratistas de la Secretaría Jurídica Distrital"/>
    <m/>
    <m/>
    <m/>
    <m/>
    <m/>
    <m/>
    <m/>
    <m/>
    <m/>
    <m/>
    <m/>
    <m/>
  </r>
  <r>
    <x v="0"/>
    <x v="6"/>
    <s v="FINALIZADO"/>
    <s v="OPTIMIZACIÓN DE PROCESOS"/>
    <s v="GESTIÓN DOCUMENTAL"/>
    <x v="1"/>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x v="3"/>
    <s v="Trimestral"/>
    <s v="Eficacia"/>
    <s v="Auxiliar administrativo DGC"/>
    <s v="Profesional Especializado DGC"/>
    <s v="Director (a) de Gestión Corporativa"/>
    <s v="ND"/>
    <n v="0.5"/>
    <s v="ND"/>
    <s v="ND"/>
    <s v="FINALIZADO"/>
    <s v="ND"/>
    <n v="0.5"/>
    <s v="FINALIZADO"/>
    <s v="FINALIZADO"/>
    <s v="FINALIZADO"/>
    <s v="FINALIZADO"/>
    <s v="FINALIZADO"/>
    <s v="FINALIZADO"/>
    <s v="FINALIZADO"/>
    <s v="FINALIZADO"/>
    <s v="FINALIZADO"/>
    <s v="FINALIZADO"/>
    <s v="FINALIZADO"/>
    <m/>
    <m/>
    <m/>
    <m/>
    <s v="FINALIZADO"/>
    <s v="FINALIZADO"/>
    <s v="FINALIZADO"/>
    <s v="FINALIZADO"/>
    <m/>
    <m/>
    <m/>
    <m/>
    <n v="1"/>
  </r>
  <r>
    <x v="0"/>
    <x v="8"/>
    <s v="Medir el nivel de satisfacción de los servidores respecto de los programas de bienestar y capacitación"/>
    <s v="OPTIMIZACIÓN DE PROCESOS"/>
    <s v="GESTIÓN DEL TALENTO HUMANO"/>
    <x v="1"/>
    <s v="PROCESOS"/>
    <m/>
    <m/>
    <m/>
    <s v="Sumatoria de las evaluaciones con calificación igual o superior a 4 / total de  evaluaciones aplicadas"/>
    <s v="Nivel de percepción"/>
    <s v="Número de evaluaciones con calificación igual o superior a (4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x v="0"/>
    <s v="Semestral"/>
    <s v="Efectividad"/>
    <m/>
    <s v="Profesional Especializado"/>
    <s v="Director (a) de Gestión Corporativa"/>
    <s v="ND"/>
    <s v="ND"/>
    <s v="ND"/>
    <n v="0.9"/>
    <n v="0.9"/>
    <n v="0.92"/>
    <s v="ND"/>
    <n v="0"/>
    <n v="0.9"/>
    <n v="0.95"/>
    <n v="0"/>
    <n v="0.9"/>
    <m/>
    <n v="0.9"/>
    <n v="0.95"/>
    <m/>
    <m/>
    <m/>
    <s v="Se realizaron dos eventos de capacitación que están enmarcados en el PIC de vigencia 2020 y que se denominaron: a. Información exógena 2019 e información a reportar 2020 b. Gestión efectiva del presupuesto público. De los dos eventos asistieron tres servidores públicos, obteniendo un porcentaje de satisfacción del 95%._x000a_IMPACTO: Los impactos son a nivel institucional en el sentido que se fortalecen las habilidades, competencias y conocimientos de los servidores públicos frente a la solución de los problemas y las necesidades de cada área de trabajo y en especial para cumplir con los objetivos y propósitos institucionales._x000a_BENEFICARIOS: Los principales beneficiarios son los servidores público y contratistas de la Secretaría Jurídica Distrital"/>
    <m/>
    <m/>
    <m/>
    <m/>
    <m/>
    <m/>
    <m/>
    <s v="FINALIZADO"/>
    <m/>
    <m/>
    <m/>
    <n v="1"/>
  </r>
  <r>
    <x v="0"/>
    <x v="9"/>
    <s v="FINALIZADO"/>
    <s v="OPTIMIZACIÓN DE PROCESOS"/>
    <s v="GESTIÓN DEL TALENTO HUMANO"/>
    <x v="1"/>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x v="0"/>
    <s v="Semestral"/>
    <s v="Efectividad"/>
    <m/>
    <s v="Profesional Especializado"/>
    <s v="Director (a) de Gestión Corporativa"/>
    <s v="ND"/>
    <s v="ND"/>
    <s v="ND"/>
    <n v="0.9"/>
    <n v="0.9"/>
    <s v="ND"/>
    <s v="ND"/>
    <s v="ND"/>
    <n v="0.92"/>
    <s v="FINALIZADO"/>
    <n v="0"/>
    <n v="0.9"/>
    <n v="0"/>
    <n v="0.9"/>
    <s v="FINALIZADO"/>
    <s v="FINALIZADO"/>
    <s v="FINALIZADO"/>
    <s v="FINALIZADO"/>
    <m/>
    <m/>
    <m/>
    <m/>
    <m/>
    <m/>
    <m/>
    <m/>
    <m/>
    <m/>
    <m/>
    <m/>
    <m/>
  </r>
  <r>
    <x v="0"/>
    <x v="10"/>
    <s v="FINALIZADO"/>
    <s v="OPTIMIZACIÓN DE PROCESOS"/>
    <s v="GESTIÓN DEL TALENTO HUMANO"/>
    <x v="1"/>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x v="0"/>
    <s v="Semestral"/>
    <s v="Efectividad"/>
    <s v="Técnico DGC"/>
    <s v="Profesional Especializado"/>
    <s v="Director (a) de Gestión Corporativa"/>
    <s v="ND"/>
    <n v="0.9"/>
    <n v="0.91"/>
    <s v="FINALIZADO"/>
    <s v="FINALIZADO"/>
    <s v="ND"/>
    <n v="0.9"/>
    <n v="0.81"/>
    <s v="FINALIZADO"/>
    <s v="FINALIZADO"/>
    <s v="FINALIZADO"/>
    <s v="FINALIZADO"/>
    <s v="FINALIZADO"/>
    <s v="FINALIZADO"/>
    <s v="FINALIZADO"/>
    <s v="FINALIZADO"/>
    <s v="FINALIZADO"/>
    <s v="FINALIZADO"/>
    <m/>
    <m/>
    <m/>
    <m/>
    <s v="FINALIZADO"/>
    <s v="FINALIZADO"/>
    <s v="FINALIZADO"/>
    <s v="FINALIZADO"/>
    <s v="este indicador se ajusto en la vigencia 2019 con el indicador Percepción Positiva de las actividades de bienestar y capacitación"/>
    <m/>
    <m/>
    <m/>
    <n v="1"/>
  </r>
  <r>
    <x v="0"/>
    <x v="11"/>
    <m/>
    <s v="OPTIMIZACIÓN DE PROCESOS"/>
    <s v="GESTIÓN ADMINISTRATIVA"/>
    <x v="1"/>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x v="0"/>
    <s v="Trimestral"/>
    <s v="Eficacia"/>
    <s v="Auxiliar administrativo de la DGC"/>
    <s v="Profesional Especializado"/>
    <s v="Director (a) de Gestión Corporativa"/>
    <s v="ND"/>
    <s v="ND"/>
    <s v="ND"/>
    <n v="0.9"/>
    <n v="0.9"/>
    <s v="ND"/>
    <s v="ND"/>
    <s v="ND"/>
    <n v="1"/>
    <n v="0"/>
    <n v="0"/>
    <n v="1"/>
    <m/>
    <n v="1"/>
    <m/>
    <m/>
    <m/>
    <m/>
    <m/>
    <m/>
    <m/>
    <m/>
    <m/>
    <m/>
    <m/>
    <m/>
    <s v="este indicador se ajusto en la vigencia 2019 con el indicador Percepción Positiva de las actividades de bienestar y capacitación. Para el reporte se debe realizar la herramienta objetiva de evaluación de la percepción."/>
    <m/>
    <m/>
    <m/>
    <n v="1"/>
  </r>
  <r>
    <x v="0"/>
    <x v="12"/>
    <m/>
    <s v="OPTIMIZACIÓN DE PROCESOS"/>
    <s v="NOTIFICACIONES"/>
    <x v="1"/>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x v="0"/>
    <s v="Trimestral"/>
    <s v="Eficacia"/>
    <s v="Auxiliar / Secretaria"/>
    <s v="Profesional Especializado"/>
    <s v="Director (a) de Gestión Corporativa"/>
    <s v="ND"/>
    <n v="1"/>
    <n v="1"/>
    <n v="1"/>
    <n v="1"/>
    <s v="ND"/>
    <n v="1"/>
    <n v="1"/>
    <s v="FINALIZADO"/>
    <n v="0"/>
    <s v="FINALIZADO"/>
    <s v="FINALIZADO"/>
    <s v="FINALIZADO"/>
    <s v="FINALIZADO"/>
    <s v="FINALIZADO"/>
    <s v="FINALIZADO"/>
    <s v="FINALIZADO"/>
    <s v="FINALIZADO"/>
    <m/>
    <m/>
    <m/>
    <m/>
    <s v="3-2019-2689"/>
    <m/>
    <m/>
    <m/>
    <s v="Se ajusta la medición del indicador con el # de actos administrativos notificados de manera indebida"/>
    <n v="2"/>
    <m/>
    <m/>
    <m/>
  </r>
  <r>
    <x v="0"/>
    <x v="13"/>
    <s v="FINALIZADO"/>
    <s v="OPTIMIZACIÓN DE PROCESOS"/>
    <s v="NOTIFICACIONES"/>
    <x v="1"/>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x v="0"/>
    <s v="Trimestral"/>
    <s v="Efectividad"/>
    <s v="Auxiliar / Secretaria"/>
    <s v="Profesional Especializado"/>
    <s v="Director (a) de Gestión Corporativa"/>
    <s v="ND"/>
    <s v="ND"/>
    <s v="ND"/>
    <n v="0"/>
    <n v="0"/>
    <n v="0"/>
    <n v="0"/>
    <n v="0"/>
    <n v="0"/>
    <s v="ND"/>
    <s v="FINALIZADO"/>
    <s v="FINALIZADO"/>
    <s v="FINALIZADO"/>
    <s v="FINALIZADO"/>
    <s v="FINALIZADO"/>
    <s v="FINALIZADO"/>
    <s v="FINALIZADO"/>
    <s v="FINALIZADO"/>
    <m/>
    <m/>
    <m/>
    <m/>
    <m/>
    <m/>
    <m/>
    <m/>
    <s v="FINALIZADO"/>
    <n v="1"/>
    <m/>
    <m/>
    <n v="1"/>
  </r>
  <r>
    <x v="0"/>
    <x v="14"/>
    <m/>
    <s v="OPTIMIZACIÓN DE PROCESOS"/>
    <s v="NOTIFICACIONES"/>
    <x v="1"/>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x v="0"/>
    <s v="Trimestral"/>
    <s v="Efectividad"/>
    <s v="Auxiliar / Secretaria"/>
    <s v="Profesional Especializado"/>
    <s v="Director (a) de Gestión Corporativa"/>
    <s v="ND"/>
    <s v="ND"/>
    <s v="ND"/>
    <s v="ND"/>
    <n v="1"/>
    <s v="ND"/>
    <s v="ND"/>
    <s v="ND"/>
    <s v="ND"/>
    <n v="1"/>
    <n v="1"/>
    <n v="1"/>
    <n v="1"/>
    <n v="1"/>
    <n v="1"/>
    <m/>
    <m/>
    <m/>
    <s v="De la notificación, comunicación y/o publicación de los actos administrativos generados por la Secretaría Jurídica Distrital, se expidieron un total de 134 durante el primer trimestre del año 2020. Se publicaron tanto 22 actos administrativos en el Registro Distrital como 40 autos y 20 Resoluciones en la cartelera y en la página de internet de la Entidad._x000a_IMPACTOS_x000a__x000a__x000a_Los impactos son a nivel institucional y distrital en el sentido que permite facilitar el derecho que tienen los ciudadanos a ser notificados, informados y comunicados de las principales actuaciones y decisiones de la Entidad, así como de poder controvertir y presentar los recursos a los que haya lugar a las decisiones de la administración, de acuerdo con el tipo de acto expedido._x000a_BENEFECIARIOS_x000a__x000a__x000a_&quot;Los principales beneficiarios son los servidores públicos y contratistas de la Secretaría Jurídica Distrital._x000a__x000a_Ciudadanas y ciudadanos de la Secretaría Jurídica Distrital.&quot;"/>
    <m/>
    <m/>
    <m/>
    <m/>
    <m/>
    <m/>
    <m/>
    <m/>
    <m/>
    <m/>
    <m/>
    <m/>
  </r>
  <r>
    <x v="0"/>
    <x v="15"/>
    <m/>
    <s v="OPTIMIZACIÓN DE PROCESOS"/>
    <s v="GESTIÓN CONTRACTUAL"/>
    <x v="1"/>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x v="0"/>
    <s v="Trimestral"/>
    <s v="Eficacia"/>
    <s v="Auxiliar / Secretaria"/>
    <s v="Profesional Especializado"/>
    <s v="Director (a) de Gestión Corporativa"/>
    <s v="ND"/>
    <n v="1"/>
    <n v="1"/>
    <n v="1"/>
    <n v="1"/>
    <s v="ND"/>
    <n v="1"/>
    <n v="1"/>
    <s v="FINALIZADO"/>
    <n v="0"/>
    <s v="FINALIZADO"/>
    <s v="FINALIZADO"/>
    <s v="FINALIZADO"/>
    <s v="FINALIZADO"/>
    <s v="FINALIZADO"/>
    <s v="FINALIZADO"/>
    <s v="FINALIZADO"/>
    <s v="FINALIZADO"/>
    <m/>
    <m/>
    <m/>
    <m/>
    <s v="FINALIZADO"/>
    <s v="FINALIZADO"/>
    <s v="FINALIZADO"/>
    <s v="FINALIZADO"/>
    <s v="Indicador armonizado con &quot;Porcentaje de contratos adjudicados&quot; en el 1er trimestre de 2019"/>
    <m/>
    <m/>
    <m/>
    <n v="1"/>
  </r>
  <r>
    <x v="0"/>
    <x v="16"/>
    <s v="FINALIZADO"/>
    <s v="OPTIMIZACIÓN DE PROCESOS"/>
    <s v="GESTIÓN CONTRACTUAL"/>
    <x v="1"/>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x v="0"/>
    <s v="Trimestral"/>
    <s v="Eficacia"/>
    <s v="Auxiliar / Secretaria"/>
    <s v="Profesional Especializado"/>
    <s v="Director (a) de Gestión Corporativa"/>
    <s v="ND"/>
    <s v="ND"/>
    <s v="ND"/>
    <n v="1"/>
    <m/>
    <n v="0"/>
    <n v="0"/>
    <m/>
    <n v="1"/>
    <s v="FINALIZADO"/>
    <s v="FINALIZADO"/>
    <s v="FINALIZADO"/>
    <s v="FINALIZADO"/>
    <s v="FINALIZADO"/>
    <s v="FINALIZADO"/>
    <s v="FINALIZADO"/>
    <s v="FINALIZADO"/>
    <s v="FINALIZADO"/>
    <m/>
    <m/>
    <m/>
    <m/>
    <m/>
    <m/>
    <m/>
    <m/>
    <s v="FINALIZADO"/>
    <m/>
    <m/>
    <m/>
    <n v="1"/>
  </r>
  <r>
    <x v="0"/>
    <x v="17"/>
    <m/>
    <s v="OPTIMIZACIÓN DE PROCESOS"/>
    <s v="GESTIÓN CONTRACTUAL"/>
    <x v="1"/>
    <s v="PROCESOS"/>
    <m/>
    <m/>
    <m/>
    <m/>
    <m/>
    <m/>
    <m/>
    <m/>
    <m/>
    <m/>
    <m/>
    <m/>
    <m/>
    <x v="1"/>
    <m/>
    <m/>
    <m/>
    <m/>
    <m/>
    <s v="ND"/>
    <s v="ND"/>
    <s v="ND"/>
    <s v="ND"/>
    <n v="1"/>
    <s v="ND"/>
    <s v="ND"/>
    <s v="ND"/>
    <s v="ND"/>
    <n v="1"/>
    <n v="1"/>
    <n v="1"/>
    <n v="1"/>
    <n v="1"/>
    <n v="1"/>
    <m/>
    <m/>
    <m/>
    <s v="Durante el primer trimestre del año 2020 se celebraron setenta y uno (71) contratos en la Secretaría Jurídica Distrital, los cuales fueron publicados oportunamente de acuerdo con los términos establecidos en el Decreto 1082 de 2015._x000a_IMPACTO: Los impactos son a nivel institucional en virtud que la Entidad cuenta con una gestión oportuna y efectiva en la gestión contractual que le permite satisfacer las diferentes necesidades del áreas de trabajo así como reducir los riesgos en el incumplimiento de los términos y lineamientos legales sobre la materia. De igual manera, el impacto es a nivel distrital en el sentido que la publicación oportuna de los contratos permite facilitar los ejercicios de control y seguimiento por parte de los ciudadanos y ciudadanas  a la gestión de la Entidad._x000a__x000a_BENEFECIARIOS_x000a_Los principales beneficiarios son los servidores públicos y contratistas de la Secretaría Jurídica Distrital"/>
    <m/>
    <m/>
    <m/>
    <m/>
    <m/>
    <m/>
    <m/>
    <m/>
    <m/>
    <m/>
    <m/>
    <m/>
  </r>
  <r>
    <x v="1"/>
    <x v="18"/>
    <s v="Medir el avance de las actividades asociadas a las herramientas de gestión y administrativas"/>
    <s v="OPTIMIZACIÓN DE PROCESOS"/>
    <s v="GESTIÓN DOCUMENTAL"/>
    <x v="1"/>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x v="3"/>
    <s v="Trimestral"/>
    <s v="Eficacia"/>
    <s v="Contratista"/>
    <s v="Contratista"/>
    <s v="Director (a) de Gestión Corporativa"/>
    <s v="ND"/>
    <s v="ND"/>
    <n v="0.3"/>
    <n v="0.5"/>
    <n v="0.2"/>
    <s v="ND"/>
    <s v="ND"/>
    <n v="0.27"/>
    <n v="0.53"/>
    <n v="0.06"/>
    <n v="7.0000000000000007E-2"/>
    <n v="0.18"/>
    <m/>
    <m/>
    <n v="0.06"/>
    <m/>
    <m/>
    <m/>
    <s v="Los resultados obtenidos durante el primer trimestre del año 2020 fueron los siguientes:_x000a__x000a_•  Ajuste al diagnóstico integral de archivos en soporte físico y electrónico._x000a_•  Reuniones iniciales con las Direcciones de Inspección, Vigilancia y Control (IVC) y de Gestión Judicial. _x000a_•  Inició del levantamiento de información para la actualización de la TRD con la Dirección de Gestión Judicial._x000a_•  Fusión de las bases de datos que contienen los inventarios documentales de series y subseries documentales de todas las dependencias de la Entidad anteriores a 2016 y entre 2016 (Creación SJD) y Primer Semestre de 2019._x000a_•  Ubicación de los inventarios de la documentación a eliminar._x000a_•  Se adelanta la distribución de espacios en el archivo centralizado para la organización de todos los archivos de gestión._x000a_•  Se iniciaron los trámites para la contratación en la organización de 356,5 metros lineales de archivo de la Dirección de Gestión Judicial._x000a_IMPACTOS: Los impactos se dan en la gestión y organización de los expedientes documentales y de la gestión y organización documental de la Entidad, en el sentido que permite adoptar las buenas prácticas así como el desarrollo de una gestión efciente y eficaz en la Secretaría Jurídica Distrital de acuerdo con la normatividad vigente en la materia._x000a_BENEFICIARIOS: Los beneficiarios directos son los servidores públicos y contratistas de la Secretaría Jurídica Distrital._x000a__x000a__x000a_RETRASOS: Se obtuvo un porcentaje del 6% en el cumplimiento del indicador porque algunas actividades requerían la presencia del personal del proceso de gestión documental en las instalaciones de la Secretaría Jurídica Distrital en especial el levantamiento documental físico no se pudieron realizar, en virtud de las medidas Decretadas por el gobierno nacional y la Alcaldesa Mayor de Bogotá frente al aislamiento preventivo obligatorio por el riesgo de contagio por el nuevo coronavirus denominado COVID-19._x000a_ACCIONES A TOMAR: Se encuentran adelantando reuniones de trabajo virtuales con el personal del proceso de gestión documental para determinar las acciones que se puedan realizar virtualmente sean desarrolladas durante este periodo y que una vez se reestablezca el servicio presencial en la Secretaría Jurídica Distrital se culminen con las actividades que requieren la presencia física del personal."/>
    <m/>
    <m/>
    <m/>
    <m/>
    <m/>
    <m/>
    <m/>
    <m/>
    <m/>
    <m/>
    <m/>
    <m/>
  </r>
  <r>
    <x v="1"/>
    <x v="19"/>
    <s v="CUMPLIDO"/>
    <s v="OPTIMIZACIÓN DE PROCESOS"/>
    <s v="GESTIÓN ADMINISTRATIVA"/>
    <x v="1"/>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x v="3"/>
    <s v="Trimestral"/>
    <s v="Eficacia"/>
    <m/>
    <m/>
    <m/>
    <s v="ND"/>
    <s v="ND"/>
    <n v="1"/>
    <n v="1"/>
    <s v="CUMPLIDO"/>
    <s v="ND"/>
    <s v="ND"/>
    <n v="1"/>
    <n v="1"/>
    <n v="0"/>
    <n v="0"/>
    <n v="0.4"/>
    <n v="0.4"/>
    <n v="0.2"/>
    <s v="CUMPLIDO"/>
    <s v="CUMPLIDO"/>
    <s v="CUMPLIDO"/>
    <s v="CUMPLIDO"/>
    <m/>
    <m/>
    <m/>
    <m/>
    <m/>
    <m/>
    <m/>
    <m/>
    <s v="CUMPLIDO"/>
    <m/>
    <m/>
    <m/>
    <m/>
  </r>
  <r>
    <x v="1"/>
    <x v="20"/>
    <s v="Controlar el número de directrices formuladas por la DDAD"/>
    <s v="RESPALDO JURÍDICO QUE GENERA CONFIANZA. "/>
    <s v="GESTIÓN DISCIPLINARIA DISTRITAL"/>
    <x v="2"/>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x v="3"/>
    <s v="Trimestral"/>
    <s v="Eficacia"/>
    <s v="Profesional universitario grado15"/>
    <s v="Profesional universitario grado15 "/>
    <s v="Director (a) Distrital de Asuntos Disciplinarios"/>
    <n v="0"/>
    <n v="2"/>
    <n v="2"/>
    <n v="4"/>
    <n v="0"/>
    <n v="0"/>
    <n v="2"/>
    <n v="2"/>
    <n v="4"/>
    <m/>
    <s v="CUMPLIDO"/>
    <s v="CUMPLIDO"/>
    <s v="CUMPLIDO"/>
    <s v="CUMPLIDO"/>
    <s v="CUMPLIDO"/>
    <s v="CUMPLIDO"/>
    <s v="CUMPLIDO"/>
    <s v="CUMPLIDO"/>
    <m/>
    <m/>
    <m/>
    <m/>
    <m/>
    <m/>
    <m/>
    <m/>
    <s v="CUMPLIDO"/>
    <s v="VERSIÓN  1"/>
    <s v="ND"/>
    <s v="ND"/>
    <n v="2"/>
  </r>
  <r>
    <x v="1"/>
    <x v="21"/>
    <s v="Registrar el numero de servidores públicos orientados en temas disciplinarios"/>
    <s v="POSICIONAMIENTO COMO ENTE RECTOR"/>
    <s v="GESTIÓN DISCIPLINARIA DISTRITAL"/>
    <x v="2"/>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x v="3"/>
    <s v="Trimestral"/>
    <s v="Eficacia"/>
    <s v="Profesional universitario grado15"/>
    <s v="Profesional universitario grado15"/>
    <s v="Director (a) Distrital de Asuntos Disciplinarios"/>
    <n v="0"/>
    <n v="2000"/>
    <n v="4000"/>
    <n v="4000"/>
    <n v="3574"/>
    <n v="0"/>
    <n v="2426"/>
    <n v="5990"/>
    <n v="3687"/>
    <n v="0"/>
    <n v="0"/>
    <n v="500"/>
    <n v="500"/>
    <n v="471"/>
    <n v="0"/>
    <m/>
    <m/>
    <m/>
    <s v="Se adelantó la etapa precontractual y completó proceso de contratación del abogado contratista, encargado de brindar la orientación a los 1.471 servidores públicos._x000a_IMPACTO: _x000a_positivo, al llevarse a cabo laactividad proyectada para este primer trimestre._x000a_BENEFICIARIOS: la DDAD, al dar plenp cumplimiento y ejecución a la actividad programada para el primer trimestre"/>
    <m/>
    <m/>
    <m/>
    <m/>
    <m/>
    <m/>
    <m/>
    <m/>
    <s v="VERSIÓN  1"/>
    <s v="ND"/>
    <s v="ND"/>
    <m/>
  </r>
  <r>
    <x v="1"/>
    <x v="22"/>
    <s v="Medir la eficacia respecto de la cantidad de orientaciones brindadas a operadores disiciplinarios"/>
    <s v="POSICIONAMIENTO COMO ENTE RECTOR"/>
    <s v="GESTIÓN DISCIPLINARIA DISTRITAL"/>
    <x v="2"/>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x v="3"/>
    <s v="Trimestral"/>
    <s v="Eficacia"/>
    <s v="Profesional universitario grado15"/>
    <s v="Profesional universitario grado15"/>
    <s v="Director (a) Distrital de Asuntos Disciplinarios"/>
    <n v="1"/>
    <n v="1"/>
    <n v="2"/>
    <n v="1"/>
    <n v="0"/>
    <n v="1"/>
    <n v="1"/>
    <n v="2"/>
    <n v="1"/>
    <m/>
    <s v="CUMPLIDO"/>
    <s v="CUMPLIDO"/>
    <s v="CUMPLIDO"/>
    <s v="CUMPLIDO"/>
    <s v="CUMPLIDO"/>
    <s v="CUMPLIDO"/>
    <s v="CUMPLIDO"/>
    <s v="CUMPLIDO"/>
    <m/>
    <m/>
    <m/>
    <m/>
    <m/>
    <m/>
    <m/>
    <m/>
    <s v="CUMPLIDO"/>
    <s v="VERSIÓN  1"/>
    <s v="ND"/>
    <s v="ND"/>
    <m/>
  </r>
  <r>
    <x v="0"/>
    <x v="23"/>
    <s v="CUMPLIDA"/>
    <s v="OPTIMIZACIÓN DE PROCESOS"/>
    <s v="GESTIÓN DISCIPLINARIA DISTRITAL"/>
    <x v="2"/>
    <s v="PLAN DE GESTIÓN"/>
    <m/>
    <m/>
    <m/>
    <s v="Porcentaje de avance en la implementación de la herramienta de seguimiento y control a conductas con mayor incidencia disiciplinaria"/>
    <s v="Herramienta de seguimiento y control"/>
    <s v="CUMPLIDA"/>
    <s v="CUMPLIDA"/>
    <s v="Base de datos  utilizada "/>
    <s v="CUMPLIDA"/>
    <s v="Informes de gestión DDAD"/>
    <s v="N.A."/>
    <s v="nd"/>
    <s v="nd"/>
    <x v="3"/>
    <s v="Trimestral"/>
    <s v="Eficacia"/>
    <s v="Profesional universitario grado15"/>
    <s v="Profesional universitario grado15"/>
    <s v="Director (a) Distrital de Asuntos Disciplinarios"/>
    <s v="ND"/>
    <n v="0.6"/>
    <n v="0.4"/>
    <m/>
    <m/>
    <s v="ND"/>
    <n v="0.6"/>
    <n v="0.4"/>
    <s v="CUMPLIDO"/>
    <s v="CUMPLIDO"/>
    <s v="CUMPLIDO"/>
    <s v="CUMPLIDO"/>
    <s v="CUMPLIDO"/>
    <s v="CUMPLIDO"/>
    <s v="CUMPLIDO"/>
    <s v="CUMPLIDO"/>
    <s v="CUMPLIDO"/>
    <s v="CUMPLIDO"/>
    <m/>
    <m/>
    <m/>
    <m/>
    <m/>
    <m/>
    <m/>
    <m/>
    <s v="CUMPLIDO"/>
    <m/>
    <m/>
    <m/>
    <n v="2"/>
  </r>
  <r>
    <x v="0"/>
    <x v="24"/>
    <s v="Monitorear la totalidad de quejas disciplinarias radicadas y tramitadas, a cargo dela DDAD"/>
    <s v="OPTIMIZACIÓN DE PROCESOS"/>
    <s v="CONTROL INTERNO DISCIPLINARIO"/>
    <x v="2"/>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x v="0"/>
    <m/>
    <s v="Eficacia"/>
    <m/>
    <m/>
    <m/>
    <m/>
    <s v="ND"/>
    <s v="ND"/>
    <n v="1"/>
    <n v="1"/>
    <s v="ND"/>
    <s v="ND"/>
    <s v="ND"/>
    <n v="1"/>
    <n v="1"/>
    <n v="1"/>
    <n v="1"/>
    <n v="1"/>
    <n v="1"/>
    <n v="1"/>
    <m/>
    <m/>
    <m/>
    <s v="Porcentaje de quejas disciplinarias radicadas y evaluadas en la Dirección Distrital de Asuntos Disciplinarios, de competencia normativa "/>
    <m/>
    <m/>
    <m/>
    <m/>
    <m/>
    <m/>
    <m/>
    <m/>
    <m/>
    <m/>
    <m/>
    <m/>
  </r>
  <r>
    <x v="0"/>
    <x v="25"/>
    <m/>
    <s v="OPTIMIZACIÓN DE PROCESOS"/>
    <s v="CONTROL INTERNO DISCIPLINARIO"/>
    <x v="2"/>
    <s v="PLAN DE GESTIÓN"/>
    <s v="PROCESOS"/>
    <m/>
    <m/>
    <s v="Sumatoria de las quejas disiciplinarias "/>
    <s v="Quejas radicadas"/>
    <s v="Asuntos recepcionados "/>
    <s v="Asunto Tramitados "/>
    <s v="suma del numero de PQR´S "/>
    <s v="suma del numero de asuntos que se tramitan"/>
    <s v="SIGA, SDQS"/>
    <s v="SIGA, SDQS"/>
    <s v="nd"/>
    <s v="nd"/>
    <x v="0"/>
    <m/>
    <s v="Eficacia"/>
    <m/>
    <m/>
    <m/>
    <m/>
    <m/>
    <n v="1"/>
    <n v="1"/>
    <n v="1"/>
    <m/>
    <m/>
    <n v="1"/>
    <s v="FINALIZADO"/>
    <n v="0"/>
    <s v="FINALIZADO"/>
    <s v="FINALIZADO"/>
    <s v="FINALIZADO"/>
    <s v="FINALIZADO"/>
    <s v="FINALIZADO"/>
    <s v="FINALIZADO"/>
    <s v="FINALIZADO"/>
    <s v="FINALIZADO"/>
    <s v="FINALIZADO"/>
    <s v="FINALIZADO"/>
    <s v="FINALIZADO"/>
    <s v="FINALIZADO"/>
    <m/>
    <m/>
    <m/>
    <m/>
    <s v="FINALIZADO"/>
    <m/>
    <m/>
    <m/>
    <n v="1"/>
  </r>
  <r>
    <x v="0"/>
    <x v="26"/>
    <m/>
    <s v="OPTIMIZACIÓN DE PROCESOS"/>
    <s v="GESTIÓN DISCIPLINARIA DISTRITAL"/>
    <x v="2"/>
    <s v="PLAN DE GESTIÓN"/>
    <s v="PROCESOS"/>
    <m/>
    <m/>
    <s v="Porcentaje de avance en la metodología de verificación de la impelementación y actualización del SID"/>
    <s v="Metodología de verificación"/>
    <m/>
    <m/>
    <m/>
    <m/>
    <m/>
    <m/>
    <m/>
    <m/>
    <x v="3"/>
    <s v="Trimestral"/>
    <s v="Eficacia"/>
    <m/>
    <m/>
    <m/>
    <s v="ND"/>
    <n v="0.4"/>
    <s v="CUMPLIDO"/>
    <m/>
    <m/>
    <s v="ND"/>
    <n v="0.39999999999999997"/>
    <n v="0.6"/>
    <s v="CUMPLIDO"/>
    <s v="CUMPLIDO"/>
    <s v="CUMPLIDO"/>
    <s v="CUMPLIDO"/>
    <s v="CUMPLIDO"/>
    <s v="CUMPLIDO"/>
    <s v="CUMPLIDO"/>
    <s v="CUMPLIDO"/>
    <s v="CUMPLIDO"/>
    <s v="CUMPLIDO"/>
    <s v="CUMPLIDO"/>
    <s v="CUMPLIDO"/>
    <s v="CUMPLIDO"/>
    <s v="CUMPLIDO"/>
    <s v="CUMPLIDO"/>
    <s v="CUMPLIDO"/>
    <s v="CUMPLIDO"/>
    <s v="CUMPLIDO"/>
    <s v="CUMPLIDO"/>
    <m/>
    <m/>
    <m/>
    <n v="2"/>
  </r>
  <r>
    <x v="0"/>
    <x v="27"/>
    <s v="Controlar la cantidad de información registrada en SIPROJ"/>
    <s v="POSICIONAMIENTO COMO ENTE RECTOR"/>
    <s v="GESTIÓN JUDICIAL"/>
    <x v="3"/>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x v="0"/>
    <s v="Trimestral"/>
    <s v="Eficacia"/>
    <s v="Profesional Universitario Grado 1"/>
    <s v="Profesional Universitario Grado 1"/>
    <s v="Director(a) Distirtal de Defensa Judicial y Prevención del Daño Antijurídico  "/>
    <s v="ND"/>
    <n v="1"/>
    <n v="1"/>
    <n v="1"/>
    <n v="1"/>
    <s v="ND"/>
    <n v="1"/>
    <n v="1"/>
    <n v="1"/>
    <n v="1"/>
    <n v="1"/>
    <n v="1"/>
    <n v="1"/>
    <n v="1"/>
    <n v="1"/>
    <m/>
    <m/>
    <m/>
    <s v="Para el primer trimestre de 2020 se tiene programado un avance del 17% para un total de cumplimiento del 17% del periodo, el cual se cumplió de manera satisfactoria, lo que conllevo al mejoramiento de la información contenida en el SIPROJ._x000a_IMPACTO: Se ha logrado mejorar el porcentaje de depuración de la información y un mejor registro de la nueva que se ingresa, lo cual permite entregar en tiempo real información de manera más acertada, para agilizar la toma de decisiones._x000a_BENEFICIARIOS: Entidades, órganos y organismos del Distrito Capital."/>
    <m/>
    <m/>
    <m/>
    <m/>
    <m/>
    <m/>
    <m/>
    <s v="FALTA FICHA "/>
    <m/>
    <m/>
    <m/>
    <m/>
  </r>
  <r>
    <x v="1"/>
    <x v="28"/>
    <s v="Monitorear el valor de los procesos a favor del Distrito Capital (ahorro)"/>
    <s v="RESPALDO JURÍDICO QUE GENERA CONFIANZA. "/>
    <s v="GESTIÓN JUDICIAL"/>
    <x v="3"/>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x v="0"/>
    <s v="Trimestral"/>
    <s v="Eficiencia"/>
    <s v="Profesional Universitario Grado 1"/>
    <s v="Profesional Universitario Grado 1"/>
    <s v="Director(a) Distirtal de Defensa Judicial y Prevención del Daño Antijurídico  "/>
    <n v="0.82"/>
    <n v="0.82"/>
    <n v="0.82"/>
    <n v="0.82"/>
    <n v="0.82"/>
    <n v="0.9"/>
    <n v="0.89"/>
    <n v="0.88"/>
    <n v="0.88"/>
    <n v="0.88"/>
    <n v="0.82"/>
    <n v="0.82"/>
    <n v="0"/>
    <n v="0"/>
    <n v="0.88"/>
    <m/>
    <m/>
    <m/>
    <s v="&quot;Se alcanzó y supero la meta propuesta para el primer trimestre de 2020.  La eficiencia fiscal es del 88% representado en el valor de las pretensiones indexadas de los procesos que finalizaron con fallo a favor de las entidades del Distrito Capital.    _x000a__x000a_Los abogados de representación que tienen a cargo procesos terminados que se encuentran en cumplimiento, relacionan 12 procesos de alto impacto para Bogotá. De igual manera, se realizaron 2 comités de verificación, 23 mesas de trabajo y 13 audiencias de conciliación. &quot;_x000a_IMAPCTO: El impacto del éxito de eficiencia fiscal acumulado en términos de pretensiones indexadas ha permitido ahorrar a la ciudad $5.3 Billones de pesos aproximadamente, lo que representa desde un punto de vista práctico que del presupuesto destinado al pago de condenas judiciales se ha evitado disponer de la referida suma de dinero, lo que permite que a través de ajustes presupuestales se puedan financiar proyectos o políticas públicas al interior del Distrito Capital._x000a_BENEFICIARIO: Con el ahorro obtenido por la eficiencia fiscal, se beneficia la ciudadanía en general ya que se pueden desarrollar nuevos proyectos sociales, en educación y salud, etc. En efecto, se pueden destinar presupuestos para financiar e implementar los diferentes proyectos y políticas públicas determinadas en el Plan de Desarrollo del Distrito Capital o al interior de cada una de las entidades y organismos distritales, como construcciones de colegios, jardines infantiles, adecuación de redes hospitalarias, creación parques y mantenimiento de los existentes, obras de infraestructura, entre otras."/>
    <m/>
    <m/>
    <m/>
    <m/>
    <m/>
    <m/>
    <m/>
    <s v="MODIFICACIÓN"/>
    <s v="VERSIÓN  2"/>
    <m/>
    <m/>
    <m/>
  </r>
  <r>
    <x v="0"/>
    <x v="29"/>
    <s v="Medir el número de directrices o proyectos administrativos elaborados"/>
    <s v="POSICIONAMIENTO COMO ENTE RECTOR"/>
    <s v="GESTIÓN JUDICIAL"/>
    <x v="3"/>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x v="3"/>
    <s v="Trimestral"/>
    <s v="Eficacia"/>
    <s v="Profesional Universitario Grado 1"/>
    <s v="Profesional Universitario Grado 1"/>
    <s v="Director(a) Distirtal de Defensa Judicial y Prevención del Daño Antijurídico  "/>
    <s v="ND"/>
    <n v="2"/>
    <n v="2"/>
    <n v="2"/>
    <n v="2"/>
    <s v="ND"/>
    <n v="7"/>
    <n v="2"/>
    <n v="2"/>
    <n v="0"/>
    <n v="0"/>
    <n v="1"/>
    <n v="0"/>
    <n v="1"/>
    <n v="0"/>
    <m/>
    <m/>
    <m/>
    <s v="Esta meta se encuentra cumplida en un 18% en el primer trimestre se está realizando la definición del tema objeto de análisis Búsqueda y recopilación de antecedentes para proyectar el acto administrativo. _x000a_IMPACTO: Fijar directrices y orientación a las entidades con respecto al ejercicio de la representación judicial se dictaron lineamientos para la prevención del daño antijurídico y sobre el registro de información y actualización del SIPROJ que contribuye a la prevención del daño antijurídico para la defensa del D.C. _x000a_BENEFICIARIOS: Entidades, órganos y organismos del Distrito Capital."/>
    <m/>
    <m/>
    <m/>
    <m/>
    <m/>
    <m/>
    <m/>
    <s v="FALTA FICHA "/>
    <m/>
    <m/>
    <m/>
    <m/>
  </r>
  <r>
    <x v="1"/>
    <x v="30"/>
    <s v="Controlar el número de procesos a cargo de los abogados del Distrito Capital con fallo favorable para el DC"/>
    <s v="POSICIONAMIENTO COMO ENTE RECTOR"/>
    <s v="GESTIÓN JUDICIAL"/>
    <x v="3"/>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x v="0"/>
    <s v="Trimestral"/>
    <s v="Eficiencia"/>
    <s v="Profesional Universitario Grado 1"/>
    <s v="Profesional Universitario Grado 1"/>
    <s v="Director(a) Distirtal de Defensa Judicial y Prevención del Daño Antijurídico  "/>
    <n v="0.82"/>
    <n v="0.82"/>
    <n v="0.82"/>
    <n v="0.82"/>
    <n v="0.82"/>
    <n v="0.89"/>
    <n v="0.87270000000000003"/>
    <n v="0.83689999999999998"/>
    <n v="0.83230000000000004"/>
    <n v="0.82809999999999995"/>
    <n v="0.82"/>
    <n v="0.82"/>
    <n v="0.82"/>
    <n v="0.82"/>
    <n v="0.82809999999999995"/>
    <m/>
    <m/>
    <m/>
    <s v="Durante el periodo la meta propuesta fue superada y corresponde al 82.81% representado en la cantidad de procesos terminados favorablemente para el Distrito Capital.    _x000a__x000a_En cuanto a cantidad de procesos terminados favorablemente para el D. C. el 85% se encuentra representado en 3 tipos de procesos: el 66% que corresponde a 4.631 Nulidades y Restablecimientos, el 14% corresponde a 1,016 Laborales y el 5% a 359 Reparaciones Directas._x000a__x000a_Las tres entidades que reportan mayor cantidad de procesos favorables son: Secretaría de Educación, FONCEP y la Empresa de Acueducto y Alcantarillado de Bogotá. _x000a_IMPACTO: El impacto se traduce en el  éxito procesal acumulado en términos de cantidad de procesos favorables 7,048 y en contra 1.463, lo que evidencia, de una parte, que el actuar de las entidades distritales ha sido respaldado desde el punto de vista de su legalidad, por las decisiones judiciales, y de otra parte, pone de presennte el profesionalismo e idoneidad de los abogados del Distriito Capital, todo ello generando como reultado  la disposición de recursos para invertir en politicas públicas y nuevos proyectos. _x000a_BENEFICIARIOS: Los habitantes de la ciudad, ya que se pueden favorecer  con nuevos proyectos sociales en educación y salud, etc. Adicionalmente, las entidades distritales generan resultados eficaces y efetivos en el desarrollo de su misionalidad, respaldados juridicamente y representados judicialmente con eficacia por parte del cuerpo de abogados del Distrito. "/>
    <m/>
    <m/>
    <m/>
    <m/>
    <m/>
    <m/>
    <m/>
    <s v="MODIFICACIÓN"/>
    <s v="VERSIÓN  2"/>
    <m/>
    <m/>
    <m/>
  </r>
  <r>
    <x v="0"/>
    <x v="31"/>
    <s v="Realizar seguimiento al porcentaje de casos representados judicial y extrajudicialmente"/>
    <s v="RESPALDO JURÍDICO QUE GENERA CONFIANZA. "/>
    <s v="GESTIÓN JUDICIAL"/>
    <x v="3"/>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x v="0"/>
    <s v="Trimestral"/>
    <s v="Eficacia"/>
    <s v="Profesional Universitario Grado 1"/>
    <s v="Profesional Universitario Grado 1"/>
    <s v="Director(a) Distirtal de Defensa Judicial y Prevención del Daño Antijurídico  "/>
    <s v="ND"/>
    <n v="1"/>
    <n v="1"/>
    <n v="1"/>
    <n v="1"/>
    <s v="ND"/>
    <n v="1"/>
    <n v="1"/>
    <n v="1"/>
    <n v="1"/>
    <n v="1"/>
    <n v="1"/>
    <n v="1"/>
    <n v="1"/>
    <n v="1"/>
    <m/>
    <m/>
    <m/>
    <s v="En el primer trimestre de 2020, se logró el porcentaje de cumplimiento establecido del 23%, lo cual permite un acumulado a la fecha del 23% de lo proyectado para la vigencia, el cumplimiento de esta meta permite que el Distrito Capital se encuentre protegido jurídicamente con respecto a los 738 procesos en los cuales los abogados de representación judicial de la Secretaría Jurídica Distrital ejercen la defensa ante los estrados judiciales. _x000a_IMPACTO: Se representó judicial y extrajudicial y con éxito todos los procesos que se encuentran a cargo de la Secretaría Jurídica por lo que los 738 procesos activos se representaron jurídicamente al 100%, blindando jurídicamente al Distrito Capital _x000a_BENFICIARIOS: Entidades, órganos y organismos del Distrito Capital. "/>
    <m/>
    <m/>
    <m/>
    <m/>
    <m/>
    <m/>
    <m/>
    <s v="CREACIÓN"/>
    <s v="VERSIÓN  1"/>
    <m/>
    <m/>
    <m/>
  </r>
  <r>
    <x v="1"/>
    <x v="32"/>
    <s v="Controlar el número de días para emitir conceptos"/>
    <s v="OPTIMIZACIÓN DE PROCESOS"/>
    <s v="GESTIÓN NORMATIVA Y CONCEPTUAL"/>
    <x v="4"/>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x v="4"/>
    <s v="Trimestral"/>
    <s v="Eficiencia"/>
    <s v="Secretaria de la DDDAN"/>
    <s v="Contratista de la DDDAN"/>
    <s v="Director(a) de la DDDAN"/>
    <n v="23"/>
    <n v="22.7"/>
    <n v="22.5"/>
    <n v="22.3"/>
    <n v="22"/>
    <n v="15"/>
    <n v="21.9"/>
    <n v="17.600000000000001"/>
    <n v="16.2"/>
    <n v="12.8"/>
    <n v="22"/>
    <n v="22"/>
    <m/>
    <m/>
    <n v="12.8"/>
    <m/>
    <m/>
    <m/>
    <s v="Durante el primer trimestre de 2020 fueron emitidos 14 conceptos jurídicos en un tiempo promedio de 12,8 días hábiles, mejorando la meta de 22 días hábiles._x000a_Durante el periodo, se desarrollaron las tareas de: seguimiento y monitoreo a los días promedio utilizados para la expedición de conceptos jurídicos de carácter general (15%); y seguimiento y monitoreo a los días promedio utilizados para la expedición de conceptos jurídicos de carácter general, analizando propuestas para fortalecer los reportes usando la matriz de seguimiento a trámites (25%). _x000a_Respecto a ésta última, además del seguimiento periódico, en la matriz de seguimiento a trámites se modificó la lista desplegable de la columna L, la cual permite diferenciar entre conceptos jurídicos de carácter general y conceptos jurídicos unificadores._x000a_IMPACTO: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m/>
    <m/>
    <m/>
    <s v="  3-2019-2614"/>
    <s v="CREACIÓN"/>
    <s v="VERSIÓN  1"/>
    <s v="ND"/>
    <s v="ND"/>
    <m/>
  </r>
  <r>
    <x v="0"/>
    <x v="33"/>
    <m/>
    <s v="OPTIMIZACIÓN DE PROCESOS"/>
    <s v="GESTIÓN NORMATIVA Y CONCEPTUAL"/>
    <x v="4"/>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x v="3"/>
    <m/>
    <m/>
    <m/>
    <m/>
    <m/>
    <s v="ND"/>
    <n v="1"/>
    <s v="CUMPLIDO"/>
    <s v="CUMPLIDO"/>
    <m/>
    <s v="ND"/>
    <n v="1"/>
    <s v="CUMPLIDO"/>
    <s v="CUMPLIDO"/>
    <n v="0"/>
    <s v="CUMPLIDO"/>
    <s v="CUMPLIDO"/>
    <s v="CUMPLIDO"/>
    <s v="CUMPLIDO"/>
    <s v="CUMPLIDO"/>
    <s v="CUMPLIDO"/>
    <s v="CUMPLIDO"/>
    <s v="CUMPLIDO"/>
    <s v="CUMPLIDO"/>
    <s v="CUMPLIDO"/>
    <s v="CUMPLIDO"/>
    <s v="CUMPLIDO"/>
    <s v="CUMPLIDO"/>
    <s v="CUMPLIDO"/>
    <s v="CUMPLIDO"/>
    <s v="CUMPLIDO"/>
    <s v="CUMPLIDO"/>
    <s v="CUMPLIDO"/>
    <m/>
    <m/>
    <n v="2"/>
  </r>
  <r>
    <x v="0"/>
    <x v="34"/>
    <m/>
    <s v="OPTIMIZACIÓN DE PROCESOS"/>
    <s v="GESTIÓN NORMATIVA Y CONCEPTUAL"/>
    <x v="4"/>
    <s v="PLAN DE GESTIÓN"/>
    <m/>
    <m/>
    <m/>
    <s v="Porcentaje de Implementación de la herramienta de seguimiento de la DDDAN"/>
    <s v="Herramienta de Seguimiento"/>
    <s v="Por definir"/>
    <s v="Por definir"/>
    <s v="Por definir"/>
    <s v="Por definir"/>
    <s v="Por definir"/>
    <s v="Por definir"/>
    <s v="Por definir"/>
    <s v="Por definir"/>
    <x v="3"/>
    <m/>
    <m/>
    <m/>
    <m/>
    <m/>
    <s v="ND"/>
    <n v="0.6"/>
    <n v="0.4"/>
    <s v="CUMPLIDO"/>
    <s v="CUMPLIDO"/>
    <s v="ND"/>
    <n v="0.6"/>
    <n v="0.4"/>
    <s v="CUMPLIDO"/>
    <n v="0"/>
    <s v="CUMPLIDO"/>
    <s v="CUMPLIDO"/>
    <s v="CUMPLIDO"/>
    <s v="CUMPLIDO"/>
    <s v="CUMPLIDO"/>
    <s v="CUMPLIDO"/>
    <s v="CUMPLIDO"/>
    <s v="CUMPLIDO"/>
    <s v="CUMPLIDO"/>
    <s v="CUMPLIDO"/>
    <s v="CUMPLIDO"/>
    <s v="CUMPLIDO"/>
    <s v="CUMPLIDO"/>
    <s v="CUMPLIDO"/>
    <s v="CUMPLIDO"/>
    <m/>
    <m/>
    <m/>
    <m/>
    <m/>
    <n v="2"/>
  </r>
  <r>
    <x v="0"/>
    <x v="35"/>
    <s v="Realizar seguimiento al porcentaje de actos administrativos para firma del Alcalde o la Secretaría Jurídica"/>
    <s v="OPTIMIZACIÓN DE PROCESOS"/>
    <s v="GESTIÓN NORMATIVA Y CONCEPTUAL"/>
    <x v="4"/>
    <s v="PLAN DE GESTIÓN"/>
    <m/>
    <m/>
    <m/>
    <s v="Sumatoria del porcentaje de avance en la generación de proyectos de actos administrativos y otros documentos "/>
    <s v="Actos administrativos  / Otros documentos para firma del señor Alcalde ó la Secretaría Jurídica Distrital"/>
    <s v="Sumatoria de fases programadas para la generación de proyectos de actos administrativos "/>
    <s v="Sumatoria de fases realizadas para la generación de proyectos de actos administrativos "/>
    <s v="Sumatoria de fases programadas para la generación de proyectos de actos administrativos "/>
    <s v="Sumatoria de fases realizadas para la generación de proyectos de actos administrativos "/>
    <s v="Infomres trimestrales"/>
    <s v="Informes trimestrales"/>
    <s v="N.A."/>
    <s v="N.A."/>
    <x v="3"/>
    <s v="Trimestral"/>
    <s v="Eficacia"/>
    <s v="Profesional Especializado"/>
    <s v="Profesional Especializado"/>
    <s v="Directora Distrital de Doctrina y asuntos Normativos"/>
    <s v="ND"/>
    <s v="ND"/>
    <s v="ND"/>
    <n v="1"/>
    <m/>
    <s v="ND"/>
    <s v="ND"/>
    <s v="ND"/>
    <n v="1"/>
    <n v="1"/>
    <n v="1"/>
    <n v="1"/>
    <n v="1"/>
    <n v="1"/>
    <n v="1"/>
    <m/>
    <m/>
    <m/>
    <s v="La DDDAN realizó la revisión de legalidad de 29 trámites para la expedición de decretos distritales de materias misionales relacionadas con todos los sectores administrativos, así como la revisión de 6 proyectos de resoluciones para firma de la Alcaldesa Mayor y 7 para firma del Secretario Jurídico Distrital. _x000a__x000a_De esta forma, se atendieron el 100% de las solicitudes de revisión de legalidad de proyectos de actos administrativos para firma de la Alcaldesa Mayor. Así, se cumplió con la tarea de atender las solicitudes de revisión de legalidad de proyectos de actos administrativos para firma de la alcaldesa mayor, la cual es ponderada con 8%, 8% y 9% para los meses de enero, febrero y marzo respectivamente._x000a_IMPACTOS: 1.        Respaldo jurídico confiable sobre las decisiones administrativas de la Alcaldesa Mayor, las cuales están fundamentadas en derecho._x000a_2.        Defensa jurídica del Distrito ante eventuales demandas debido a decisiones administrativas jurídicamente fundamentadas._x000a_3.        Existencia de unidad normativa y conceptual en el Distrito por medio de conceptos, mesas de trabajo y Comités de Doctrina._x000a_BENEFICIARIOS: - Alcaldesa Mayor_x000a_- Entidades distritales_x000a_- Ciudadanía"/>
    <m/>
    <m/>
    <m/>
    <m/>
    <m/>
    <m/>
    <m/>
    <m/>
    <m/>
    <m/>
    <m/>
    <m/>
  </r>
  <r>
    <x v="0"/>
    <x v="36"/>
    <m/>
    <s v="OPTIMIZACIÓN DE PROCESOS"/>
    <s v="GESTIÓN NORMATIVA Y CONCEPTUAL"/>
    <x v="4"/>
    <s v="PLAN DE GESTIÓN"/>
    <m/>
    <m/>
    <m/>
    <m/>
    <m/>
    <m/>
    <s v="Por definir"/>
    <s v="Por definir"/>
    <s v="Por definir"/>
    <s v="Por definir"/>
    <s v="Por definir"/>
    <s v="Por definir"/>
    <s v="Por definir"/>
    <x v="3"/>
    <m/>
    <m/>
    <m/>
    <m/>
    <m/>
    <s v="ND"/>
    <s v="ND"/>
    <n v="1"/>
    <s v="CUMPLIDO"/>
    <s v="CUMPLIDO"/>
    <s v="ND"/>
    <s v="ND"/>
    <n v="1"/>
    <s v="CUMPLIDO"/>
    <n v="0"/>
    <s v="CUMPLIDO"/>
    <s v="CUMPLIDO"/>
    <s v="CUMPLIDO"/>
    <s v="CUMPLIDO"/>
    <s v="CUMPLIDO"/>
    <s v="CUMPLIDO"/>
    <s v="CUMPLIDO"/>
    <s v="CUMPLIDO"/>
    <s v="CUMPLIDO"/>
    <s v="CUMPLIDO"/>
    <s v="CUMPLIDO"/>
    <s v="CUMPLIDO"/>
    <m/>
    <m/>
    <m/>
    <s v="CUMPLIDO"/>
    <s v="CUMPLIDO"/>
    <s v="CUMPLIDO"/>
    <m/>
    <m/>
    <n v="2"/>
  </r>
  <r>
    <x v="1"/>
    <x v="37"/>
    <s v="Controlar el nivel de cuplimiento respecto del número de ciudadanos orientados en derechos y obligaciones de las ESAL"/>
    <s v="RESPALDO JURÍDICO QUE GENERA CONFIANZA. "/>
    <s v="INSPECCIÓN VIGILANCIA Y CONTROL ESAL"/>
    <x v="5"/>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x v="3"/>
    <s v="Mensual"/>
    <s v="Eficacia"/>
    <s v="Profesional Universitario Grado 18/ Contratista"/>
    <s v="Profesional Universitario Grado 18/ Contratista"/>
    <s v="Director(a) Distirtal de Inspección Vigilancia y Control de PJ Sin Ánimo de Lucro"/>
    <n v="400"/>
    <n v="600"/>
    <n v="800"/>
    <n v="800"/>
    <n v="400"/>
    <n v="402"/>
    <n v="663"/>
    <n v="819"/>
    <n v="971"/>
    <n v="0"/>
    <n v="0"/>
    <n v="145"/>
    <n v="0"/>
    <n v="0"/>
    <n v="0"/>
    <m/>
    <m/>
    <m/>
    <s v="Teniendo en cuenta el Estado de Emergencia Económica, Social y Ecológica del país, declarado por el Presidente de la República mediante el Decreto 417 del pasado 17 de marzo, y la adopción de medidas transitorias tomadas por la Administración Distrital en los Decretos Distritales 087, 090, 093, 106 y 108  de 2020, para prevenir los efectos que se pudieren causar con la pandemia global del COVID-19, se estan evaluando las estrategias contractuales para realizar las actividades programadas y definidas en el plan de trabajo y que guarden coherencia con las medidas adoptadas por la emergencia._x000a__x000a_Sin embargo, durante el primer trimestre de la vigencia 2020, en el punto de atención ubicado en el SUPERCADE CAD se registró la presencia de 851 ciudadanos y se registraron un total 4 orientaciones telefónicas. Es de aclarar que atendiendo las directrices del orden nacional y distrital, desde el 24 de marzo no se presta atención en el SUPERCADE CAD._x000a_IMPACTO: Con la orientación de ciudadanos en el punto de atención, se  ha fortalecido el conocimiento de los vigilados y de la ciudadanía en general, en materia de derechos y obligaciones que contribuyen a la generación de confianza del sector._x000a_BENEFICIARIOS: Miembros, representantes de las ESAL y ciudadanía en general."/>
    <m/>
    <m/>
    <m/>
    <m/>
    <s v=" 3-2019-4997"/>
    <m/>
    <s v="3-2019-2710"/>
    <s v="CREACIÓN"/>
    <s v="VERSIÓN  1"/>
    <s v="ND"/>
    <s v="ND"/>
    <m/>
  </r>
  <r>
    <x v="1"/>
    <x v="38"/>
    <s v="Medir el nivel de percepción de los servicios brindados a las ESAL"/>
    <s v="POSICIONAMIENTO COMO ENTE RECTOR"/>
    <s v="INSPECCIÓN VIGILANCIA Y CONTROL ESAL"/>
    <x v="5"/>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x v="2"/>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4"/>
    <n v="0.94"/>
    <n v="0"/>
    <n v="0.87"/>
    <n v="0"/>
    <n v="0.87"/>
    <n v="0.94"/>
    <m/>
    <m/>
    <m/>
    <s v="Durante el periodo se suscribieron 11 contratos de prestación de servicios, por medio de los cuales se realizaron acciones administrativas en cumplimiento de la función de Inspección, vigilancia y control de competencia de la Dirección. Dentro de los principales logros se encuentra la expedición de Circulares, la realización de mesas de trabajo para el mejoramiento de los procesos de la Dirección y la adopción de planes de inspección y vigilancia a sectores específicos._x000a_IMPACTOS: A través de las diferentes actuaciones, se ha dado respuesta a la ciudadanía de manera clara, de fondo y oportuna, brindando así, un servicio de calidad a los ciudadanos, con información fidedigna y confiable._x000a_BENEFICIARIOS: Miembros, representantes de las ESAL y ciudadanía en general."/>
    <m/>
    <m/>
    <m/>
    <m/>
    <s v=" 3-2019-4997"/>
    <m/>
    <s v="3-2019-2710"/>
    <s v="CREACIÓN"/>
    <s v="VERSIÓN  1"/>
    <s v="ND"/>
    <s v="ND"/>
    <m/>
  </r>
  <r>
    <x v="0"/>
    <x v="39"/>
    <s v="Medir la eficacia en la formulación de documento técnico para la dformualción de la Política de IVC"/>
    <s v="POSICIONAMIENTO COMO ENTE RECTOR"/>
    <s v="INSPECCIÓN VIGILANCIA Y CONTROL ESAL"/>
    <x v="5"/>
    <s v="PLAN DE GESTIÓN"/>
    <m/>
    <m/>
    <m/>
    <s v="Porcentaje de avance del documento técnico para la formulación de política de IVC en el distrito capital"/>
    <s v="Documento Técnico"/>
    <s v="pendiente"/>
    <m/>
    <m/>
    <m/>
    <m/>
    <m/>
    <s v="nd"/>
    <s v="nd"/>
    <x v="2"/>
    <s v="Trimestral"/>
    <s v="Eficacia"/>
    <m/>
    <m/>
    <m/>
    <s v="ND"/>
    <n v="0.3"/>
    <n v="0.6"/>
    <n v="1"/>
    <m/>
    <s v="ND"/>
    <n v="0.3"/>
    <n v="0.6"/>
    <n v="1"/>
    <n v="0.95"/>
    <n v="0.1"/>
    <s v="CUMPLIDO"/>
    <s v="CUMPLIDO"/>
    <s v="CUMPLIDO"/>
    <s v="CUMPLIDO"/>
    <s v="CUMPLIDO"/>
    <s v="CUMPLIDO"/>
    <s v="CUMPLIDO"/>
    <s v="CUMPLIDO"/>
    <s v="CUMPLIDO"/>
    <s v="CUMPLIDO"/>
    <s v="CUMPLIDO"/>
    <s v="CUMPLIDO"/>
    <s v="CUMPLIDO"/>
    <s v="CUMPLIDO"/>
    <s v="CUMPLIDO"/>
    <s v="CUMPLIDO"/>
    <m/>
    <m/>
    <m/>
    <m/>
  </r>
  <r>
    <x v="0"/>
    <x v="40"/>
    <s v="Medir el avance de las gestiones para fortalecer un canal de comunicación con la ciudadanía"/>
    <s v="OPTIMIZACIÓN DE PROCESOS"/>
    <s v="INSPECCIÓN VIGILANCIA Y CONTROL ESAL"/>
    <x v="5"/>
    <s v="PLAN DE GESTIÓN"/>
    <m/>
    <m/>
    <m/>
    <s v="Porcentaje de avance en el fortalecmiento de un canal  de comunicaciónque optimice la atención a la ciudadanía"/>
    <m/>
    <m/>
    <m/>
    <m/>
    <m/>
    <m/>
    <m/>
    <m/>
    <m/>
    <x v="3"/>
    <s v="Trimestral"/>
    <s v="Eficacia"/>
    <m/>
    <m/>
    <m/>
    <s v="ND"/>
    <n v="1"/>
    <s v="CUMPLIDO"/>
    <s v="CUMPLIDO"/>
    <s v="CUMPLIDO"/>
    <s v="ND"/>
    <n v="1"/>
    <s v="CUMPLIDO"/>
    <s v="CUMPLIDO"/>
    <n v="0.98"/>
    <s v="CUMPLIDO"/>
    <s v="CUMPLIDO"/>
    <s v="CUMPLIDO"/>
    <s v="CUMPLIDO"/>
    <s v="CUMPLIDO"/>
    <s v="CUMPLIDO"/>
    <s v="CUMPLIDO"/>
    <s v="CUMPLIDO"/>
    <s v="CUMPLIDO"/>
    <s v="CUMPLIDO"/>
    <s v="CUMPLIDO"/>
    <s v="CUMPLIDO"/>
    <s v="CUMPLIDO"/>
    <s v="CUMPLIDO"/>
    <s v="CUMPLIDO"/>
    <s v="CUMPLIDO"/>
    <s v="CUMPLIDO"/>
    <m/>
    <m/>
    <m/>
    <n v="2"/>
  </r>
  <r>
    <x v="0"/>
    <x v="41"/>
    <s v="Medir el avance de la estrategia para optimizar el SIPEJ"/>
    <s v="MODERNIZACIÓN DE SISTEMAS DE INFORMACIÓN. "/>
    <s v="INSPECCIÓN VIGILANCIA Y CONTROL ESAL"/>
    <x v="5"/>
    <s v="PLAN DE GESTIÓN"/>
    <m/>
    <m/>
    <m/>
    <s v="Porcentaje de avance de la estrategia para la optimización del SIPEJ"/>
    <m/>
    <m/>
    <m/>
    <m/>
    <m/>
    <m/>
    <m/>
    <m/>
    <m/>
    <x v="3"/>
    <s v="Trimestral"/>
    <s v="Eficacia"/>
    <m/>
    <m/>
    <m/>
    <s v="ND"/>
    <n v="1"/>
    <s v="CUMPLIDO"/>
    <s v="CUMPLIDO"/>
    <s v="CUMPLIDO"/>
    <s v="CUMPLIDO"/>
    <s v="CUMPLIDO"/>
    <s v="CUMPLIDO"/>
    <s v="CUMPLIDO"/>
    <n v="0"/>
    <s v="CUMPLIDO"/>
    <s v="CUMPLIDO"/>
    <s v="CUMPLIDO"/>
    <s v="CUMPLIDO"/>
    <s v="CUMPLIDO"/>
    <s v="CUMPLIDO"/>
    <s v="CUMPLIDO"/>
    <s v="CUMPLIDO"/>
    <s v="CUMPLIDO"/>
    <s v="CUMPLIDO"/>
    <s v="CUMPLIDO"/>
    <s v="CUMPLIDO"/>
    <s v="CUMPLIDO"/>
    <s v="CUMPLIDO"/>
    <s v="CUMPLIDO"/>
    <s v="CUMPLIDO"/>
    <s v="CUMPLIDO"/>
    <m/>
    <m/>
    <m/>
    <n v="2"/>
  </r>
  <r>
    <x v="0"/>
    <x v="42"/>
    <s v="Medir el procentaje de procesos administrativos sancionatorios gestionados"/>
    <s v="OPTIMIZACIÓN DE PROCESOS"/>
    <s v="INSPECCIÓN VIGILANCIA Y CONTROL ESAL"/>
    <x v="5"/>
    <s v="PLAN DE GESTIÓN"/>
    <m/>
    <m/>
    <m/>
    <s v="Procentaje de PROCESOS administrativos sancionatorios terminados"/>
    <m/>
    <s v="pendiente"/>
    <m/>
    <m/>
    <m/>
    <m/>
    <m/>
    <m/>
    <m/>
    <x v="0"/>
    <s v="Trimestral"/>
    <s v="Eficacia"/>
    <m/>
    <m/>
    <m/>
    <s v="ND"/>
    <n v="0.8"/>
    <n v="0.8"/>
    <n v="0.8"/>
    <n v="0.8"/>
    <s v="ND"/>
    <n v="0.9"/>
    <n v="0.84"/>
    <n v="0.79999999999999993"/>
    <n v="0.09"/>
    <n v="0.09"/>
    <n v="0.15"/>
    <n v="0.18"/>
    <n v="0.18"/>
    <n v="0.09"/>
    <m/>
    <m/>
    <m/>
    <s v="ara la vigencia del 2020 se determinaron como línea base 336 procesos, estableciendo una meta anual correspondiente al 60%, es decir un total de 202 procesos con decisión definitiva. _x000a__x000a_Es así como, durante el primer trimestre se profirieron un total de 30 decisiones definitivas (enero 5, febrero 10 y marzo 15), lo que conllevó al cumplimiento de la meta pactada para el periodo._x000a__x000a_Es de resaltar que, con ocasión a las medidas adoptadas por el Presidente de la República de Colombia en el marco de la emergencia sanitaria por causa del Coronavirus COVID-19, impartidas a través del Decreto 457 del 22 de marzo de 2020, la Secretaría Jurídica mediante Resolución 043 del 24 de marzo de 2020 y Decretos Distritales 093 y 108 de 2020, se ordenó la suspensión de los términos procesales de todas las actuaciones administrativas, sancionatorias y disciplinarias que se adelantan a partir del 25 de marzo hasta el 27 de abril._x000a_IMPACTOS: La ciudadanía en general y los miembros y representantes de las ESAL cuentan con información oportuna y precisa del estado y cumplimiento de las obligaciones de las ESAL con el ente de supervisión y la ciudadanía en general._x000a_BENEFICIARIOS: Ciudadanía en general, miembros y representantes de las ESAL."/>
    <m/>
    <m/>
    <m/>
    <m/>
    <s v=" 3-2019-4997"/>
    <m/>
    <s v="3-2019-2710"/>
    <s v="CUMPLIDO"/>
    <m/>
    <m/>
    <m/>
    <n v="2"/>
  </r>
  <r>
    <x v="1"/>
    <x v="43"/>
    <s v="Medir el número de estudios realizados"/>
    <s v="POSICIONAMIENTO COMO ENTE RECTOR"/>
    <s v="GESTIÓN JURÍDICA DISTRITAL"/>
    <x v="6"/>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x v="3"/>
    <s v="Trimestral"/>
    <s v="Eficacia"/>
    <s v="Profesional Universitario Grado 1"/>
    <s v="Profesional Universitario Grado 2"/>
    <s v="Director(a) Distirtal de Política e Informática Jurídica "/>
    <n v="2"/>
    <n v="5"/>
    <n v="6"/>
    <n v="6"/>
    <n v="1"/>
    <n v="2"/>
    <n v="5"/>
    <n v="6"/>
    <n v="6"/>
    <n v="0"/>
    <s v="-"/>
    <n v="1"/>
    <n v="0"/>
    <n v="0"/>
    <n v="0"/>
    <m/>
    <m/>
    <m/>
    <s v="Realización de los estudios previos para la contratación_x000a_ del profesional especializado para la elaboración del_x000a_estudio jurídico._x000a_-Suscripción del contrato 074/2020._x000a_Fecha de inicio: 18/03/2020_x000a_- Presentación del alcance y público objeto del estudio _x000a_jurídico._x000a_IMPACTOS: A nivel Distrital se pretende analizar los ambitos involucrados en la_x000a_dirección, gestión y evaluación del sistema de coordinación e _x000a_identificar apartir del estado actual los aciertos y desafíos para_x000a_pontencializar la herramienta de la gestión pública consolidadada a nivel _x000a_nacional como un modelo de coordinación._x000a_BENEFICIARIOS: A nivel Distrital se pretende analizar los ambitos involucrados en la dirección, gestión y evaluación del sistema de coordinación e identificar apartir del estado actual los aciertos y desafíos para pontencializar la herramienta de la gestión pública consolidadada a nivel nacional como un modelo de coordinación."/>
    <m/>
    <m/>
    <m/>
    <m/>
    <s v="3-2019-4926"/>
    <m/>
    <m/>
    <s v="CREACIÓN"/>
    <s v="VERSIÓN  1 Rad 3-2019-1106"/>
    <s v="ND"/>
    <s v="ND"/>
    <m/>
  </r>
  <r>
    <x v="1"/>
    <x v="44"/>
    <s v="Medir la cantidad de eventos de orientación realizados"/>
    <s v="POSICIONAMIENTO COMO ENTE RECTOR"/>
    <s v="GESTIÓN JURÍDICA DISTRITAL"/>
    <x v="6"/>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x v="3"/>
    <s v="Trimestral"/>
    <s v="Eficacia"/>
    <s v="Profesional Universitario Grado 1"/>
    <s v="Profesional Universitario Grado 1"/>
    <s v="Director(a) Distirtal de Política e Informática Jurídica "/>
    <n v="4"/>
    <n v="14"/>
    <n v="10"/>
    <n v="13"/>
    <n v="5"/>
    <n v="4"/>
    <n v="14"/>
    <n v="12"/>
    <n v="13"/>
    <n v="0"/>
    <n v="0"/>
    <n v="3"/>
    <n v="0"/>
    <n v="0"/>
    <n v="0"/>
    <m/>
    <m/>
    <m/>
    <s v="Se propusieron temas para la realización de eventos de orientación jurídica, teniendo en cuenta las sugerencias_x000a_propuestas por abogados del Distrito Capital en encuestas de satisfacción de jornadas de orientación jurídica  y las opiniones de integrantes de la Dirección Distrital de Política Jurídica. _x000a__x000a_Se apoyo el proceso contractual de selección del operador logistico para la realización de eventos de orientación jurídica y cumplimiento del proyecto de inversión 7501 y por consiguiente, en un primer momento, de acuerdo a instrucciones del Secretario Jurídico Distrital de modificar la modalidad de contratación, se ajustaron los estudios previos del proceso contractual y en en segundo evento se presentaron los inconvenientes para continuar con el proceso contractual a causa de la emergencia sanitaria ocasionada por el virus Covid 19._x000a_IMPACTO: Se contempla la posibilidad de la realización de los eventos de orientación jurídica de manera virtual, con lo cual se obtendría una nueva experiencia_x000a_que va a permitir contemplar la realización de las actividades de la Secretaría Jurídica Distrital desde una nuesva perspectiva, con _x000a_la ayuda de herramientas digitales que permitan beneficiar la movilidad y medio ambiente de la ciudad de Bogotá._x000a_BENEFICIARIOS: Cuerpo de abogados del Distrito Capital."/>
    <m/>
    <m/>
    <m/>
    <m/>
    <s v="3-2019-4926"/>
    <m/>
    <m/>
    <s v="CREACIÓN"/>
    <s v="VERSIÓN  1 Rad 3-2019-1106"/>
    <s v="ND"/>
    <s v="ND"/>
    <m/>
  </r>
  <r>
    <x v="0"/>
    <x v="45"/>
    <s v="Verificar la entrega del documento de construcción de una herramienta tecnológica"/>
    <s v="MODERNIZACIÓN DE SISTEMAS DE INFORMACIÓN. "/>
    <s v="GESTIÓN JURÍDICA DISTRITAL"/>
    <x v="6"/>
    <s v="PLAN DE GESTIÓN"/>
    <m/>
    <m/>
    <m/>
    <m/>
    <m/>
    <m/>
    <m/>
    <m/>
    <m/>
    <m/>
    <m/>
    <m/>
    <m/>
    <x v="3"/>
    <s v="Trimestral"/>
    <s v="Eficacia"/>
    <m/>
    <m/>
    <m/>
    <s v="ND"/>
    <n v="1"/>
    <n v="0"/>
    <n v="0"/>
    <n v="0"/>
    <s v="ND"/>
    <n v="1"/>
    <s v="CUMPLIDO"/>
    <s v="CUMPLIDO"/>
    <s v="CUMPLIDO"/>
    <s v="CUMPLIDO"/>
    <s v="CUMPLIDO"/>
    <s v="CUMPLIDO"/>
    <s v="CUMPLIDO"/>
    <s v="CUMPLIDO"/>
    <s v="CUMPLIDO"/>
    <s v="CUMPLIDO"/>
    <s v="CUMPLIDO"/>
    <s v="CUMPLIDO"/>
    <s v="CUMPLIDO"/>
    <s v="CUMPLIDO"/>
    <s v="CUMPLIDO"/>
    <m/>
    <m/>
    <m/>
    <m/>
    <m/>
    <m/>
    <m/>
    <m/>
    <n v="2"/>
  </r>
  <r>
    <x v="0"/>
    <x v="46"/>
    <s v="Controlar el cumplimiento de incorporación de normatividad al aplicativo Regimen Legal"/>
    <s v="RESPALDO JURÍDICO QUE GENERA CONFIANZA. "/>
    <s v="GESTIÓN JURÍDICA DISTRITAL"/>
    <x v="6"/>
    <s v="PLAN DE GESTIÓN"/>
    <m/>
    <m/>
    <m/>
    <s v="Porcentaje de normatividad de regimen legal incorporada"/>
    <s v="normas incorporadas"/>
    <s v="Cantidad de normas incorporadas"/>
    <s v="Total de normas a incorporar en el periodo"/>
    <s v="Número de normas imcuidas en regimen legal"/>
    <s v="Total de normas a incluir en regimen legal, en el periodo de análisi"/>
    <s v="Regimen legal"/>
    <s v="Regimen legal"/>
    <s v="N.A."/>
    <s v="N.A."/>
    <x v="0"/>
    <s v="Trimestral"/>
    <s v="Eficacia"/>
    <s v="Profesional Universitario Grado 1"/>
    <s v="Profesional Universitario Grado 1"/>
    <s v="Director(a) Distirtal de Política e Informática Jurídica "/>
    <s v="ND"/>
    <n v="1"/>
    <n v="1"/>
    <n v="1"/>
    <n v="1"/>
    <s v="ND"/>
    <n v="1"/>
    <n v="1"/>
    <n v="1"/>
    <n v="1"/>
    <n v="1"/>
    <n v="1"/>
    <n v="1"/>
    <n v="1"/>
    <n v="1"/>
    <m/>
    <m/>
    <m/>
    <s v="Se incorporaron un total de 963 disposiciones en el sistema de información jurídica Régimen Legal de Bogotá, entre las cuales se encuentran 723 normas de nivel distrital, 201 del orden nacional y 39 providencias de interés, cumpliendo con la meta propuesta para el primer trimestre de 2020. Adicionalmente, en el periodo mencionado, se incluyo información de relevancia jurídica para el Distrito Capital en 13 boletines jurídicos de circulación semanal y se genero un incremento de 894 personas, alcanzandose un total de 5.439 personas suscritas._x000a_IMPACTO: Se actualiza diariamente el sistema de información jurídica Régimen Legal de Bogotá con el fin de constituir una herramienta de consulta normativa que sirve de apoyo para la gestión de los funcionarios del Distrito Capital en la defensa de los intereses del Distrito y prevención del daño antijurídico. _x000a__x000a_Además, Régimen Legal de Bogotá se ha constituido en el principal sistema de busqueda normativa de estudiantes y la ciudadania en general._x000a_BENEFICIARIOS: Cuerpo de abogados del Distrito Capital y ciudadania."/>
    <m/>
    <m/>
    <m/>
    <m/>
    <s v="3-2019-4926"/>
    <m/>
    <m/>
    <s v="FALTA FICHA "/>
    <s v="VERSIÓN  1 Rad 3-2019-1106"/>
    <m/>
    <m/>
    <m/>
  </r>
  <r>
    <x v="0"/>
    <x v="47"/>
    <s v="Verificar la cantidad de lineamientos normativos expedidos"/>
    <s v="POSICIONAMIENTO COMO ENTE RECTOR"/>
    <s v="GESTIÓN JURÍDICA DISTRITAL"/>
    <x v="6"/>
    <s v="PLAN DE GESTIÓN"/>
    <s v="PROCESOS"/>
    <m/>
    <m/>
    <s v="Sumatoria de lineamientos"/>
    <s v="lineamientos"/>
    <s v="Sumatoria de lineamientos"/>
    <s v="N.A."/>
    <s v="El acumulado del número de lineamIentos que sean de impacto para el Distrito Capital"/>
    <s v="N.A."/>
    <s v="Sistema de Información Régimen Legal,  Documentos JurídiCOS"/>
    <s v="N.A."/>
    <n v="32"/>
    <s v="N.A."/>
    <x v="3"/>
    <s v="Trimestral"/>
    <s v="Eficacia"/>
    <s v="Profesional Universitario Grado 1"/>
    <s v="Profesional Universitario Grado 1"/>
    <s v="Director(a) Distirtal de Política e Informática Jurídica "/>
    <s v="ND"/>
    <n v="8"/>
    <n v="16"/>
    <n v="4"/>
    <n v="4"/>
    <s v="ND"/>
    <n v="9"/>
    <n v="17"/>
    <n v="8"/>
    <n v="1"/>
    <n v="1"/>
    <n v="1"/>
    <n v="1"/>
    <n v="1"/>
    <n v="1"/>
    <m/>
    <m/>
    <m/>
    <s v="Directiva 1/2020 del 30 de enero de 2020._x000a_http://sisjur.bogotajuridica.gov.co/sisjur/normas/Norma1.jsp?i=90569_x000a_IMPACTO: Participación de las muejres y de sus organizaicones en los Consejos Locales _x000a_de Planeación. El proceso de convocatoria de los Consejos Locales de Planeación como_x000a_manifestación del derecho a la participación, debe garantizar no solo la convocatoria_x000a_general, sino la inclusión e estrategias que permita materializar el ejercicio pleno_x000a_de este derecho._x000a_BENEFICIOS: Alcaldes y Alcaldesas Locales del Distrito Capital, ciudadanía en general."/>
    <m/>
    <m/>
    <m/>
    <m/>
    <s v="3-2019-4926"/>
    <m/>
    <m/>
    <s v="FALTA FICHA "/>
    <s v="VERSIÓN  1 Rad 3-2019-1106"/>
    <m/>
    <m/>
    <m/>
  </r>
  <r>
    <x v="1"/>
    <x v="48"/>
    <s v="Medir el nivel de implementación del Modelo ed Gestión Jurídica"/>
    <s v="POSICIONAMIENTO COMO ENTE RECTOR"/>
    <s v="GESTIÓN JURÍDICA DISTRITAL"/>
    <x v="6"/>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x v="3"/>
    <s v="Trimestral"/>
    <s v="Eficacia"/>
    <s v="Profesional Universitario 1"/>
    <s v="Profesional Universitario 13"/>
    <s v="Director (a) Distrital de Política e Informática"/>
    <s v="ND"/>
    <s v="ND"/>
    <n v="0.3"/>
    <n v="0.5"/>
    <n v="0.2"/>
    <n v="0"/>
    <n v="0"/>
    <n v="0.3"/>
    <n v="0.5"/>
    <n v="0.1"/>
    <s v="0.1"/>
    <s v="0.1"/>
    <m/>
    <m/>
    <n v="0.1"/>
    <m/>
    <m/>
    <m/>
    <s v="Durante el primer trimestre del 2020 se logro socializar_x000a_el MGJP por medio de Boletines Virtuales, Medir los _x000a_Estándares esistentes en las entidades y organismos _x000a_Distritales, se elaboró el Plan de acción para la _x000a_implementación del MGJP, se adoptaron los _x000a_componestes y se entregaron instrumentos para la _x000a_implementación del mismo en las entidades del D.C.._x000a_IMPACTOS: Unificar criterios, con el fin de:_x000a_Responder a una técnica normativa más moderna_x000a_Garantizar el ejercicio de las funciones de regulación de la Secretaría Jurídica Distrital y_x000a_Buscar la eficiencia de la gestión de una forma articulada en los niveles central, sectorial_x000a_e intersectorial. _x000a_Tambien se busca incorporar:_x000a_Resultados de mejores prácticas_x000a_Nuevos componentes que fortalecen la gestión jurídica _x000a_Estándares que permiten realizar el proceso de control y seguimiento del modelo y _x000a_promover la mejora continua, la cultura de cambio y la gestión eficiente de las _x000a_actuaciones jurídicas en beneficio de la ciudad.  _x000a_BENEFICIARIOS: Entidades del Distrito Capital"/>
    <m/>
    <m/>
    <m/>
    <m/>
    <s v="3-2019-4926"/>
    <m/>
    <m/>
    <m/>
    <s v="VERSIÓN  1 Rad 3-2019-1106"/>
    <m/>
    <m/>
    <m/>
  </r>
  <r>
    <x v="0"/>
    <x v="49"/>
    <s v="Medir el nivel de cumplimiento de las estrategias que mejoren las prácticas de gestión insitucional."/>
    <s v="OPTIMIZACIÓN DE PROCESOS"/>
    <s v="PLANEACIÓN Y MEJORA CONTINUA"/>
    <x v="7"/>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x v="2"/>
    <s v="Trimestral"/>
    <s v="Eficacia"/>
    <m/>
    <m/>
    <m/>
    <s v="ND"/>
    <n v="0.3"/>
    <n v="0.7"/>
    <m/>
    <m/>
    <s v="ND"/>
    <n v="0.3"/>
    <n v="0.7"/>
    <n v="0"/>
    <s v="CUMPLIDO"/>
    <s v="CUMPLIDO"/>
    <s v="CUMPLIDO"/>
    <s v="CUMPLIDO"/>
    <s v="CUMPLIDO"/>
    <s v="CUMPLIDO"/>
    <s v="CUMPLIDO"/>
    <s v="CUMPLIDO"/>
    <s v="CUMPLIDO"/>
    <s v="CUMPLIDO"/>
    <s v="CUMPLIDO"/>
    <s v="CUMPLIDO"/>
    <s v="CUMPLIDO"/>
    <s v="CUMPLIDO"/>
    <s v="CUMPLIDO"/>
    <m/>
    <m/>
    <s v="CUMPLIDO"/>
    <m/>
    <m/>
    <m/>
    <n v="2"/>
  </r>
  <r>
    <x v="0"/>
    <x v="50"/>
    <s v="Medir el nivel de cumplimiento del diseño de las estrategias de posicionamiento de la OAP"/>
    <s v="POSICIONAMIENTO COMO ENTE RECTOR"/>
    <s v="PLANEACIÓN Y MEJORA CONTINUA"/>
    <x v="7"/>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x v="3"/>
    <s v="Semestral"/>
    <s v="Eficacia"/>
    <m/>
    <m/>
    <m/>
    <s v="ND"/>
    <s v="ND"/>
    <n v="1"/>
    <n v="1"/>
    <m/>
    <s v="ND"/>
    <s v="ND"/>
    <n v="1"/>
    <n v="0"/>
    <s v="CUMPLIDO"/>
    <s v="CUMPLIDO"/>
    <s v="CUMPLIDO"/>
    <s v="CUMPLIDO"/>
    <s v="CUMPLIDO"/>
    <s v="CUMPLIDO"/>
    <s v="CUMPLIDO"/>
    <s v="CUMPLIDO"/>
    <s v="CUMPLIDO"/>
    <s v="CUMPLIDO"/>
    <s v="CUMPLIDO"/>
    <s v="CUMPLIDO"/>
    <s v="CUMPLIDO"/>
    <s v="CUMPLIDO"/>
    <s v="CUMPLIDO"/>
    <m/>
    <m/>
    <s v="CUMPLIDO"/>
    <m/>
    <m/>
    <m/>
    <n v="2"/>
  </r>
  <r>
    <x v="0"/>
    <x v="51"/>
    <s v="Registrar las sesiones orientadas a fortalecer la gestión del conocimiento de la OAP"/>
    <s v="OPTIMIZACIÓN DE PROCESOS"/>
    <s v="PLANEACIÓN Y MEJORA CONTINUA"/>
    <x v="7"/>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x v="3"/>
    <s v="Trimestral"/>
    <s v="Eficacia"/>
    <m/>
    <m/>
    <m/>
    <s v="ND"/>
    <s v="ND"/>
    <s v="ND"/>
    <n v="6"/>
    <n v="4"/>
    <s v="ND"/>
    <s v="ND"/>
    <s v="ND"/>
    <n v="6"/>
    <n v="0"/>
    <n v="0"/>
    <n v="1"/>
    <n v="2"/>
    <n v="1"/>
    <n v="0"/>
    <m/>
    <m/>
    <m/>
    <s v="No tiene programación para el periodo"/>
    <m/>
    <m/>
    <m/>
    <m/>
    <m/>
    <m/>
    <m/>
    <m/>
    <m/>
    <m/>
    <m/>
    <m/>
  </r>
  <r>
    <x v="0"/>
    <x v="52"/>
    <s v="Medir el nivel de cumplimiento de las estrategias que mejoren las prácticas de gestión insitucional."/>
    <s v="OPTIMIZACIÓN DE PROCESOS"/>
    <s v="PLANEACIÓN Y MEJORA CONTINUA"/>
    <x v="7"/>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x v="0"/>
    <s v="Trimestral"/>
    <s v="Eficacia"/>
    <m/>
    <m/>
    <m/>
    <s v="ND"/>
    <s v="ND"/>
    <s v="ND"/>
    <n v="1"/>
    <n v="1"/>
    <s v="ND"/>
    <s v="ND"/>
    <s v="ND"/>
    <n v="1"/>
    <s v="FINALIZADO"/>
    <s v="FINALIZADO"/>
    <s v="FINALIZADO"/>
    <s v="FINALIZADO"/>
    <s v="FINALIZADO"/>
    <m/>
    <m/>
    <m/>
    <m/>
    <m/>
    <m/>
    <m/>
    <m/>
    <m/>
    <m/>
    <m/>
    <m/>
    <s v="FINALIZADO"/>
    <m/>
    <m/>
    <m/>
    <n v="1"/>
  </r>
  <r>
    <x v="0"/>
    <x v="53"/>
    <s v="Registrar el porcentaje de asesorías y acompañamientos técnicos brindadas por la OAP"/>
    <s v="OPTIMIZACIÓN DE PROCESOS"/>
    <s v="PLANEACIÓN Y MEJORA CONTINUA"/>
    <x v="7"/>
    <s v="PLAN DE GESTIÓN"/>
    <m/>
    <m/>
    <m/>
    <s v="Número de asesorías brindadas dividio el Número de asesorías solicitadas)*100%"/>
    <s v="Asesorías"/>
    <s v="Asesorias realizadas"/>
    <s v="Asesorias solicitadas"/>
    <s v="Número de asesorias realizadas a las áreas en el trimestre"/>
    <s v="Número de asesorias solicitadas por las áreas en el trimestre"/>
    <s v="Actas de reunión, / evidencias de reunión"/>
    <s v="Actas de reunión, / evidencias de reunión"/>
    <s v="nd"/>
    <s v="nd"/>
    <x v="0"/>
    <s v="Trimestral"/>
    <s v="Eficacia"/>
    <s v="Contratista OAP"/>
    <s v="Contratista OAP"/>
    <s v="JEFE OAP"/>
    <s v="ND"/>
    <s v="ND"/>
    <s v="ND"/>
    <s v="ND"/>
    <n v="1"/>
    <s v="ND"/>
    <s v="ND"/>
    <s v="ND"/>
    <s v="ND"/>
    <n v="1"/>
    <n v="1"/>
    <n v="1"/>
    <n v="1"/>
    <n v="1"/>
    <n v="1"/>
    <m/>
    <m/>
    <m/>
    <m/>
    <m/>
    <m/>
    <m/>
    <m/>
    <m/>
    <m/>
    <m/>
    <m/>
    <m/>
    <m/>
    <m/>
    <m/>
  </r>
  <r>
    <x v="1"/>
    <x v="54"/>
    <s v="Medir la implementación del Sistema Integrado de Gestión"/>
    <s v="OPTIMIZACIÓN DE PROCESOS"/>
    <s v="PLANEACIÓN Y MEJORA CONTINUA"/>
    <x v="7"/>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x v="3"/>
    <s v="Trimestral"/>
    <s v="Eficacia"/>
    <s v="Contratista OAP"/>
    <s v="Contratista OAP"/>
    <s v="JEFE OAP"/>
    <n v="0.1"/>
    <n v="0.3"/>
    <n v="0.3"/>
    <n v="0.25"/>
    <n v="5.0000000000000044E-2"/>
    <n v="0.03"/>
    <n v="0.35"/>
    <n v="0.32"/>
    <n v="0.25"/>
    <n v="2.1499999999999998E-2"/>
    <n v="2.1499999999999998E-2"/>
    <n v="2.3300000000000001E-2"/>
    <n v="2.5999999999999999E-3"/>
    <n v="2.5999999999999999E-3"/>
    <n v="2.1499999999999998E-2"/>
    <m/>
    <m/>
    <m/>
    <s v="DOCUMENTACIÓN DE SISTEMA DE GESTIÓN DE CALIDAD. Se realizó la publicación de la creación o actualización de los documentos a través del aplicativo SMART: 2310450-FT-144 y 2311400-FT-197. También se realizó la revisión y se enviaron para ajustes los documentos que se encuentran en flujo de aprobación: 2310100-PO-01, 2311520-PL-007, Procedimiento Identificación, actualización, verificación y evaluación del cumplimiento de los requisitos legales ambientales y otros requisitos aplicables y procedimiento identificación de aspectos y valoración de impactos ambientales. Adicional se modificaron un total de 149 documentos de los 17 procesos que conforman la Secretaría Jurídica en SMART, y se enviaron a publicación al proceso de Gestión de las Comunicaciones para ser cargados en la intranet y página web de la entidad en dos entregables realizados el 04 de marzo y 30 de marzo respectivamente, dando por finalizada la actualización de los documentos a 31 de marzo. Por último, se realizó una revisión, análisis y verificación de los documentos del Sistema Integrado de Gestión, a través de un muestreo para verificar la información registrada en el SMART, Intranet y en la página web de la Entidad y se actualizó el Portafolio de bienes y servicios de la Secretaría Jurídica Distrital._x000a_NORMOGRAMA. se realizó la revisión de los requisitos legales aplicables a la entidad allegados por un total de 10 procesos, estos se ajustaron y se consolidaron en el formato  &quot;&quot;2310100-FT-208 Normograma&quot;&quot;, adicional se incluyeron en el SMART uno a uno junto con los enlaces de consulta a cada una de las normas y se elaboró archivo con los enlaces a estas para ser cargadas por el proceso de Comunicaciones de la Entidad._x000a_PLANES DE MEJORAMIENTO. Revisión y verificación de los avances reportados en los planes de mejoramiento a través del SMART, y se verificaron las respectivas evidencias. Así mismo, se realizó el reporte de las incidencias presentadas y se dio trámite a las solicitudes relacionadas con reasignación de usuarios responsables del flujo en el Módulo Planes de Mejora. Por último, se elaboró una pieza comunicacional dirigida a los servidores y contratistas de la Secretaría Jurídica Distrital, como estrategia de divulgación para el fortalecimiento y apropiación en el tratamiento de planes de mejoramiento a través del SMART_x000a_SISTEMA INTEGRADO DE GESTIÓN OAP. Conocimiento del nivel de cumplimiento del subsistema de gestión de calidad de la entidad frente a la  norma técnica NTC ISO 9001: 2015, por temas o capítulos. Ruta de trabajo definida para garantizar el cumplimiento de los requisitos de la norma técnica. Además, se realizó un nuevo diseño del organigrama de la Secretaría Jurídica Distrital para difusión interna y externa sobre el funcionamiento de la entidad. Además, se elaboró una pieza de difusión sobre la Ley de transparencia._x000a_SEGUIMIENTO INSTITUCIONAL. Actualización de las Fichas de Estadística Básica de Inversión Distrital - EBI-D de los Proyectos de Inversión 7502 Fortalecimiento Institucional de la Secretaría Jurídica Distrital y 7509 Fortalecimiento de la capacidad institucional para mejorar la gestión administrativa de la Secretaría Jurídica Distrital a través del SEGPLAN. Además, se realizó la reprogramación y actualización del Plan de Acción para la vigencia 2020, en los Componentes de Inversión y de Gestión, así como también la programación de las actividades necesarias para dar cumplimiento a las metas de los proyectos en la actual vigencia. Por último, se realizaron piezas comunicacionales y plantillas conforme al manual de imagen de la Alcaldía de Bogotá para la divulgación de contenidos de la Secretaría Jurídica Distrital._x000a_PMR. Solicitud, análisis, consolidación de la información correspondiente al avance alcanzado durante el mes de febrero de 2020, en los indicadores de objetivo y resultado y registro en el  Sistema PREDIS-PMR. _x000a_RIESGO. Viabilización de la integración de  información técnica sobre la gestión de los riesgos de seguridad de la información a la metodología de gestión de riesgos de la entidad._x000a_Aplicación adecuada del procedimiento y la metodología de gestión de riesgos de la entidad.&quot;&quot;_x000a_INDICADORES. Se adecuaron las herramientas para el registro y análisis de la gestión correspondiente al primer trimestre 2020 relacionados con los indicadores._x000a_INFORMES. Se presentaron respuesta a entes de control, además de la actualización del Plan de Gasto Público que se encuentra publicado en la página web de la Entidad. La Oficina Asesora de Planeación, presento el Informe de Gestión y Resultados consolidado correspondiente a la vigencia 2019, el cual fue elaborado con base en los seguimientos trimestrales realizados al Plan Operativo Anual (Planes de Gestión / Planes de acción). El Informe consolidado y publicado, revelo el cumplimiento tanto físico como presupuestal de los proyectos asociados, lo que evidencia la gestión realizada en la Entidad. _x000a_MIPG. Se da respuesta a solicitud de información respecto del Plan de Sostenibilidad por parte del Despacho del Secretario Jurídico. Se lleva a cabo reunión con oficial de seguridad de la oficina TIC, explicando el modelo de operación de la SJD en el marco de MIPG. Se realizó la revisión y actualización del normograma asociado a MIPG._x000a_Se presenta herramienta de valoración y documento introductorio para la implementación del mapa de aseguramiento, los cuales serán remitidos a la OCI para su validación, aplicación y control. _x000a_Se consolidó y evaluó la información institucional para diligenciar el reporte FURAG 2019, se emite el certificado de cumplimiento para la SJD._x000a_MECI. Importancia de presentar el mapa de aseguramiento ante el comité de control interno institucional para conocimiento de la Alta Dirección._x000a_IMPACTOS: DOCUMENTACIÓN DE SISTEMA DE GESTIÓN DE CALIDAD. Documentación del Sistema Integrado de Gestión revisada y aprobada de acuerdo con los parámetros de calidad establecidos por la entidad y actualizados de acuerdo con la nueva imagen institucional. Información consiste en los diferentes medios con que cuenta la Secretaría Jurídica Distrital para consultar los documentos del SIG. Con la actualización y divulgación del Portafolio de bienes y servicios se pretende brindar a la ciudadanía y partes interesadas la oferta de servicios que presta la SJD, en cumplimiento de la Ley de transparencia y acceso a la información pública._x000a_NORMOGRAMA. Requisitos legales revisados y actualizados._x000a_PLANES DE MEJORAMIENTO. Cumplimiento de las actividades programas dentro de las fechas establecidas y comunicación efectiva a partir de las piezas comunicacionales. _x000a_SISTEMA INTEGRADO DE GESTIÓN OAP. Actividades claras dentro de la  ruta de trabajo para sostenibilidad y mejora del subsistema de gestión de calidad, así como el mantenimiento de la certificación bajo estándares internacionales  en pro de la mejora continua y la satisfacción de los diferentes grupos de interés además de fortalecer la imagen de la Secretaría Jurídica Distrital._x000a_SEGUIMIENTO INSTITUCIONAL. Disponibilidad de información para conocimiento de la ciudadanía y partes interesadas._x000a_PMR. Disponibilidad de información para conocimiento de la ciudadanía y partes interesadas._x000a_RIESGO. Racionalización en la documentación para asegurar la gestión de las diferentes familias de riesgos en la entidad bajo una misma unidad que garantice  enfoque integral. Riesgos de gestión y corrupción controlados en la entidad , de con los controles  acuerdo con lo planificado._x000a_INDICADORES. Contar con información necesaria y depurada de la gestión institucional._x000a_ASESORÍAS. Disponer de planes operativos ajustados teniendo en cuenta los resultados alcanzados en la vigencia anterior y las metas previstas para la actual vigencia. _x000a_INFORMES. Se cumplió con los requerimientos por parte de los entes de control. Disponibilidad de información para conocimiento de la ciudadanía y partes interesadas. El Informe de Gestión y Resultados vigencia 2019, presenta la información detallada de los avances en las actividades asociadas por cada meta,  brindando a la ciudadanía y partes interesadas acceso a la Información . De otra parte, mediante los seguimientos realizados, la OAP realiza seguimiento a la Gestión, lo que permite brindar a la Alta dirección, alertas frente posibles incumplimientos.   _x000a_MIPG. Mejorar el  modelo de operación de la entidad. Orientado los resultados a la generación del valor público._x000a_MECI. Fortalecimiento del Sistema de Control interno de la entidad bajo la aplicación del instrumento correspondiente por parte de la tercera la línea de defensa._x000a_BENEFICIARIOS: OBLACIÓN BENEFICIADA: _x000a_ - Servidores y contratistas de la Secretaría Jurídica Distrital._x000a_ - Alta Dirección._x000a_ - Ciudadanía en general. _x000a_ - Abogados del Distrito._x000a_ - Entidades distritales._x000a_ - Contraloría de Bogotá._x000a_ - Partes Interesadas."/>
    <m/>
    <m/>
    <m/>
    <m/>
    <m/>
    <m/>
    <m/>
    <m/>
    <s v="VERSIÓN  1"/>
    <s v="ND"/>
    <s v="ND"/>
    <m/>
  </r>
  <r>
    <x v="0"/>
    <x v="55"/>
    <s v="Realizar el seguimiento al número de informes de seguimiento presentados"/>
    <s v="OPTIMIZACIÓN DE PROCESOS"/>
    <s v="PLANEACIÓN Y MEJORA CONTINUA"/>
    <x v="7"/>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x v="3"/>
    <s v="Anual"/>
    <s v="Eficacia"/>
    <m/>
    <m/>
    <m/>
    <s v="ND"/>
    <n v="1"/>
    <n v="4"/>
    <s v="CUMPLIDO"/>
    <s v="CUMPLIDO"/>
    <s v="ND"/>
    <n v="1"/>
    <n v="4"/>
    <s v="CUMPLIDO"/>
    <s v="CUMPLIDO"/>
    <s v="CUMPLIDO"/>
    <s v="CUMPLIDO"/>
    <s v="CUMPLIDO"/>
    <s v="CUMPLIDO"/>
    <s v="CUMPLIDO"/>
    <s v="CUMPLIDO"/>
    <s v="CUMPLIDO"/>
    <s v="CUMPLIDO"/>
    <s v="CUMPLIDO"/>
    <s v="CUMPLIDO"/>
    <s v="CUMPLIDO"/>
    <s v="CUMPLIDO"/>
    <s v="CUMPLIDO"/>
    <s v="CUMPLIDO"/>
    <s v="CUMPLIDO"/>
    <s v="CUMPLIDO"/>
    <s v="Se cumple con el indicador se remplaza por seguimiento en el Plan de Contraloría"/>
    <m/>
    <m/>
    <m/>
    <n v="2"/>
  </r>
  <r>
    <x v="1"/>
    <x v="56"/>
    <s v="Nivel de cumplimiento de la plataforma estratégica"/>
    <s v="OPTIMIZACIÓN DE PROCESOS"/>
    <s v="PLANEACIÓN Y MEJORA CONTINUA"/>
    <x v="7"/>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x v="3"/>
    <s v="Trimestral"/>
    <s v="Eficacia"/>
    <s v="Contratista OAP"/>
    <s v="Contratista OAP"/>
    <s v="JEFE OAP"/>
    <n v="1"/>
    <s v="ND"/>
    <s v="CUMPLIDO"/>
    <s v="CUMPLIDO"/>
    <s v="CUMPLIDO"/>
    <n v="0.5"/>
    <n v="0.5"/>
    <s v="CUMPLIDO"/>
    <s v="CUMPLIDO"/>
    <s v="CUMPLIDO"/>
    <s v="CUMPLIDO"/>
    <s v="CUMPLIDO"/>
    <s v="CUMPLIDO"/>
    <s v="CUMPLIDO"/>
    <s v="CUMPLIDO"/>
    <s v="CUMPLIDO"/>
    <s v="CUMPLIDO"/>
    <s v="CUMPLIDO"/>
    <s v="CUMPLIDO"/>
    <s v="CUMPLIDO"/>
    <s v="CUMPLIDO"/>
    <s v="CUMPLIDO"/>
    <s v="CUMPLIDO"/>
    <s v="CUMPLIDO"/>
    <s v="CUMPLIDO"/>
    <s v="CUMPLIDO"/>
    <s v="CUMPLIDO"/>
    <m/>
    <s v="FINALIZADO POR CUMPLIMIENTO EN EL 2017"/>
    <m/>
    <n v="2"/>
  </r>
  <r>
    <x v="1"/>
    <x v="57"/>
    <s v="Verificar el seguimiento de la implementación de la arquitectura empresarial"/>
    <s v="OPTIMIZACIÓN DE PROCESOS"/>
    <s v="PLANEACIÓN Y MEJORA CONTINUA"/>
    <x v="7"/>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x v="2"/>
    <s v="Trimestral"/>
    <s v="Eficacia"/>
    <s v="Contratista OAP"/>
    <s v="Contratista OAP"/>
    <s v="JEFE OAP"/>
    <s v="ND"/>
    <s v="ND"/>
    <n v="0.4"/>
    <n v="0.6"/>
    <s v="CUMPLIDO"/>
    <s v="ND"/>
    <s v="ND"/>
    <n v="0.4"/>
    <n v="0.6"/>
    <s v="CUMPLIDO"/>
    <s v="CUMPLIDO"/>
    <s v="CUMPLIDO"/>
    <s v="CUMPLIDO"/>
    <s v="CUMPLIDO"/>
    <s v="CUMPLIDO"/>
    <s v="CUMPLIDO"/>
    <s v="CUMPLIDO"/>
    <s v="CUMPLIDO"/>
    <s v="CUMPLIDO"/>
    <s v="CUMPLIDO"/>
    <s v="CUMPLIDO"/>
    <s v="CUMPLIDO"/>
    <s v="CUMPLIDO"/>
    <s v="CUMPLIDO"/>
    <s v="CUMPLIDO"/>
    <s v="CUMPLIDO"/>
    <s v="CUMPLIDO"/>
    <s v="VERSIÓN  1"/>
    <s v="FINALIZADO POR CUMPLIMIENTO EN EL 2019"/>
    <s v="ND"/>
    <m/>
  </r>
  <r>
    <x v="0"/>
    <x v="58"/>
    <s v="Medir el nivel de cumplimiento del Plan Anual de Auditoría"/>
    <s v="OPTIMIZACIÓN DE PROCESOS"/>
    <s v="EVALUACIÓN INDEPENDIENTE"/>
    <x v="8"/>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x v="3"/>
    <s v="Trimestral"/>
    <s v="Eficacia"/>
    <s v="Profesional Universitario 10"/>
    <s v="Profesional Especialziado Grado 24"/>
    <s v="Jefe Oficina de Control Interno"/>
    <s v="ND"/>
    <n v="1"/>
    <n v="1"/>
    <n v="1"/>
    <n v="1"/>
    <s v="ND"/>
    <n v="1"/>
    <n v="1"/>
    <n v="1"/>
    <n v="0"/>
    <n v="0.23860000000000001"/>
    <n v="0.27579999999999999"/>
    <n v="0.23860000000000001"/>
    <n v="0.247"/>
    <n v="0.21859999999999999"/>
    <m/>
    <m/>
    <m/>
    <s v="Para el primer trimestre de la vigencia 2020, la Oficina de Control Interno realizó los informes de ley programados en el Plan Anual de Auditoria. (ver anexo Evidencias)_x000a__x000a_Para el primer trimestre de la vigencia 2020, la Oficina de Control Interno realizó los informes de seguimientos programados en el Plan Anual de Auditoria. (ver anexo Evidencias)_x000a__x000a_Para el primer trimestre de la vigencia 2020, la Oficina de Control Interno realizó 7 auditorias de calidad de los 8 procesos programados en el Plan Anual de Auditoria. (ver anexo Evidencias)_x000a__x000a_Durante la auditoria de Calidad al Proceso de Gestión financiera se realizó un arqueo de caja menor._x000a__x000a_&quot;Durante el primer trimestre de la vigencia 2020, el Jefe de la Oficina de Control Interno en los subcomités de autocontrol realizó una sensibilización sobre el Procedimiento de Auditorias Internas a las siguientes Direcciones._x000a_  - Dirección de Gestión Corporativa_x000a_  - Gestión TIC_x000a_  - Inspección Vigilancia y Control_x000a_  - Gestión Jurídica_x000a_  - Gestión Judicial y Extrajudicial&quot;_x000a_IMPACTOS: NO IDENTIFICA_x000a_BENEFICIARIOS: Representante Legal de la SJD_x000a_ Ente de Control (Veeduría Distrital)_x000a_ Directora de Gestión Corporativa_x000a_ Jefe Oficina Asesora de Planeación_x000a_ Directora de Gestión Judicial y Extrajudicial_x000a_ Directora de Gestión Jurídica Distrital_x000a_ Jefe Oficina de TIC_x000a_ Directora del Proceso Inspección Vigilancia y Control_x000a_ Directora de Gestión Disciplinaria Distrital._x000a__x000a__x000a_RETRAZOS: La auditoria de Calidad al Proceso de Gestión Documental se reprogramó para el 16 de abril por solicitud de la Directora de Gestión Corporativa (se adjunta memorando de solicitud)"/>
    <m/>
    <m/>
    <m/>
    <m/>
    <m/>
    <m/>
    <m/>
    <m/>
    <m/>
    <m/>
    <m/>
    <m/>
  </r>
  <r>
    <x v="1"/>
    <x v="59"/>
    <s v="Realizar seguimiento al desarrollo, soporte y mantenimiento de los sistemas de información jurídicos"/>
    <s v="MODERNIZACIÓN DE SISTEMAS DE INFORMACIÓN. "/>
    <s v="GESTIÓN DE TIC"/>
    <x v="9"/>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x v="3"/>
    <s v="Anual"/>
    <s v="Eficacia"/>
    <s v="Profesional Especializado TIC"/>
    <s v="Profesional Especializado TIC"/>
    <s v="Jefe Oficina TIC"/>
    <n v="1"/>
    <n v="1"/>
    <n v="2"/>
    <n v="2"/>
    <n v="1"/>
    <n v="0.3"/>
    <n v="1.7"/>
    <n v="2"/>
    <n v="2"/>
    <n v="0"/>
    <m/>
    <m/>
    <m/>
    <m/>
    <n v="0"/>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ividad: Mantener e implementar la infraestructura TIC. _x000a_Como impacto se estabeció el mantener la infraestructura de TIC disponible los siete días de la semana, las 24 horas del día, con el objetivo de prestar un servicio de calidad para el cumplimiento de las funciones de la Secretaria Jurídica Distrital."/>
    <m/>
    <m/>
    <m/>
    <m/>
    <m/>
    <m/>
    <m/>
    <s v="CREACIÓN"/>
    <s v="VERSIÓN  1"/>
    <s v="ND"/>
    <s v="ND"/>
    <m/>
  </r>
  <r>
    <x v="0"/>
    <x v="60"/>
    <s v="Medir el nivel de avance de la actualización del software administrativo y misional"/>
    <s v="MODERNIZACIÓN DE SISTEMAS DE INFORMACIÓN. "/>
    <s v="GESTIÓN DE TIC"/>
    <x v="9"/>
    <s v="PLAN DE GESTIÓN"/>
    <m/>
    <m/>
    <m/>
    <s v="Porcentaje de avance en la actualización del software administrativo y misional"/>
    <s v="% de actualización"/>
    <m/>
    <m/>
    <m/>
    <m/>
    <s v="Informe de Gestión Oficina TIC / Diagnóstico de Sistema Integrado de Información"/>
    <m/>
    <m/>
    <m/>
    <x v="3"/>
    <s v="Trimestral"/>
    <s v="Eficacia"/>
    <s v="por definir"/>
    <s v="por definir"/>
    <s v="Jefe Oficina TIC"/>
    <n v="0"/>
    <n v="0.35"/>
    <n v="0.65"/>
    <s v="CUMPLIDO"/>
    <s v="CUMPLIDO"/>
    <n v="0"/>
    <n v="0.35"/>
    <n v="0.65"/>
    <n v="0"/>
    <s v="CUMPLIDO"/>
    <m/>
    <m/>
    <m/>
    <m/>
    <s v="CUMPLIDO"/>
    <s v="CUMPLIDO"/>
    <s v="CUMPLIDO"/>
    <s v="CUMPLIDO"/>
    <s v="CUMPLIDO"/>
    <s v="CUMPLIDO"/>
    <s v="CUMPLIDO"/>
    <s v="CUMPLIDO"/>
    <s v="CUMPLIDO"/>
    <s v="CUMPLIDO"/>
    <s v="CUMPLIDO"/>
    <s v="CUMPLIDO"/>
    <s v="CUMPLIDO"/>
    <s v="CUMPLIDO"/>
    <s v="CUMPLIDO"/>
    <s v="CUMPLIDO"/>
    <n v="2"/>
  </r>
  <r>
    <x v="0"/>
    <x v="61"/>
    <s v="Monitorear periódicamente la satisfacción del usuario respecto del servicio prestado"/>
    <s v="MODERNIZACIÓN DE SISTEMAS DE INFORMACIÓN. "/>
    <s v="GESTIÓN DE TIC"/>
    <x v="9"/>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x v="0"/>
    <s v="Trimestral"/>
    <s v="Eficacia"/>
    <s v="Profesional Especializado"/>
    <s v="Profesional Especializado"/>
    <s v="Jefe Oficina TIC"/>
    <s v="ND"/>
    <s v="ND"/>
    <s v="ND"/>
    <n v="0.97"/>
    <n v="0.97"/>
    <s v="ND"/>
    <s v="ND"/>
    <s v="ND"/>
    <n v="0.97"/>
    <n v="0.95"/>
    <m/>
    <m/>
    <m/>
    <m/>
    <n v="0.95"/>
    <m/>
    <m/>
    <m/>
    <s v="Se cumplieron con las actividades que se programaron en el Plan de Trabajo para este primer trimestre, los resultados se encuentran registrado en el Anexo INFORME DE GESTION PRIMER TRIMESTRE 2020 VF en la meta Atender el 100% de los requerimientos reportados por los servidores de la Entidad Actividad Gestionar incidencias, peticiones y problemas de los servicios tecnológicos establecidos en la Entidad._x000a_Impactos: Atender el 100% de los incidentes de soporte técnico reportadas por los usuarios de la entidad, resolviendo dudas, absolviendo consultas, solucionando inconvenientes técnicos o funcionales, siempre prestando un servicio de calidad._x000a_Poablación Objetivo: Todos los funcionarios y contratistas de la Secretaria Jurídica Distrital."/>
    <m/>
    <m/>
    <m/>
    <m/>
    <m/>
    <m/>
    <m/>
    <m/>
    <s v="3-2019-1149"/>
    <m/>
    <m/>
    <m/>
  </r>
  <r>
    <x v="0"/>
    <x v="62"/>
    <s v="Medir la efectividad de los servicios tecnológicos de la entidad"/>
    <s v="MODERNIZACIÓN DE SISTEMAS DE INFORMACIÓN. "/>
    <s v="GESTIÓN DE TIC"/>
    <x v="9"/>
    <s v="PROCESOS"/>
    <s v="PLAN DE GESTIÓN"/>
    <m/>
    <m/>
    <s v="Promedio ponderado del tiempo que los servicios tecnológicos están disponibles"/>
    <s v="Disponibilidad"/>
    <s v="Promedio de los tiempos de cuatro componentes de servicios tecnológicos"/>
    <s v="N.A."/>
    <s v="Es el porcentaje de horas disponbibles de los servicios teccnológicos (de 720 horas/mes)"/>
    <s v="N.A."/>
    <s v="GLPI"/>
    <s v="N.A."/>
    <s v="nd"/>
    <s v="nd"/>
    <x v="0"/>
    <s v="Trimestral"/>
    <s v="Eficiencia"/>
    <s v="Profesional Universitario"/>
    <s v="Profesional Especializado"/>
    <s v="Jefe Oficina TIC"/>
    <s v="ND"/>
    <s v="ND"/>
    <s v="ND"/>
    <n v="0.98"/>
    <n v="0.98"/>
    <s v="ND"/>
    <s v="ND"/>
    <s v="ND"/>
    <n v="0.98"/>
    <n v="0.98"/>
    <m/>
    <m/>
    <m/>
    <m/>
    <n v="0.98"/>
    <m/>
    <m/>
    <m/>
    <s v="Se cumplieron con las actividades que se programaron en el Plan de Trabajo para este primer trimestre, los resultados se encuentran registrado en el Anexo INFORME DE GESTION PRIMER TRIMESTRE 2020 VF en la meta Garantizar el 98% de disponibilidad de los servicios tecnológicos de la Entidad Actividad Realizar el monitoreo, seguimiento a los servicios de TI de la Entidad._x000a_Impacto: Mantener disponibles los servicios tecnológicos los siete días de la semana, las 24 horas del día, para el cumplimiento de las funciones de la Secretaria Jurídica Distrital, así mismo prestar un servicio de calidad para las entidades distritales y ciudadanía en general._x000a_Población Objetivo: Todos los funcionarios y contratistas de la Secretaria Jurídica Distrital, las entidades distritales y ciudadanía en general._x000a__x000a_RETRASOS: No se cumplio con la con la meta del indicador del 97% quedabdo para este primer trimestre en 95%, debido a que en una de las preguntas de la encuesta la cual es &quot;El tecnico esta bien informado&quot; de 77 encuestas diligencias 11 personas contestaroan que se encontraban en desacuerdo lo que nos afecto el porcentaje total de la encuenta en el trimestre._x000a_Acciones a tomar: Se realizara una reunión con el equipo de soporte para que evidencien las observaciones obtenidas en la encuesta de satisfacción y reforzar algunos lineamientos a la hora de atender a los usuarios de la entidad."/>
    <m/>
    <m/>
    <m/>
    <m/>
    <m/>
    <m/>
    <m/>
    <m/>
    <m/>
    <m/>
    <m/>
    <m/>
  </r>
  <r>
    <x v="1"/>
    <x v="63"/>
    <s v="Medir el cumplimiento de la implementación de la política de seguridad digital en la entidad"/>
    <s v="MODERNIZACIÓN DE SISTEMAS DE INFORMACIÓN. "/>
    <s v="GESTIÓN DE TIC"/>
    <x v="9"/>
    <s v="PROYECTO DE INVERSIÓN"/>
    <s v="PROCESOS"/>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x v="3"/>
    <s v="Trimestral"/>
    <s v="Eficacia"/>
    <s v="Profesional Especializado"/>
    <s v="Profesional Especializado"/>
    <s v="Jefe Oficina TIC"/>
    <s v="ND"/>
    <s v="ND"/>
    <s v="ND"/>
    <n v="1"/>
    <m/>
    <s v="ND"/>
    <s v="ND"/>
    <s v="ND"/>
    <n v="1"/>
    <n v="0"/>
    <n v="0.1"/>
    <n v="0.35"/>
    <n v="0.3"/>
    <n v="0.25"/>
    <m/>
    <m/>
    <m/>
    <m/>
    <s v="CUMPLIDO"/>
    <s v="CUMPLIDO"/>
    <s v="CUMPLIDO"/>
    <s v="CUMPLIDO"/>
    <m/>
    <m/>
    <m/>
    <m/>
    <m/>
    <s v="3-2019-1149"/>
    <m/>
    <m/>
    <m/>
  </r>
  <r>
    <x v="1"/>
    <x v="64"/>
    <s v="Medir el cumplimiento de la actualización de la política de seguridad digital en la entidad"/>
    <s v="MODERNIZACIÓN DE SISTEMAS DE INFORMACIÓN. "/>
    <s v="GESTIÓN DE TIC"/>
    <x v="9"/>
    <s v="PROYECTO DE INVERSIÓN"/>
    <s v="PROCESOS"/>
    <m/>
    <m/>
    <s v="Porcentaje de avance  en la actualización de la política de Seguridad Digital en la Entidad"/>
    <s v="Actualización de la Política"/>
    <m/>
    <m/>
    <m/>
    <m/>
    <m/>
    <m/>
    <m/>
    <m/>
    <x v="1"/>
    <m/>
    <m/>
    <m/>
    <m/>
    <m/>
    <m/>
    <m/>
    <m/>
    <s v="na"/>
    <n v="1"/>
    <m/>
    <m/>
    <m/>
    <s v="na"/>
    <n v="0.4"/>
    <n v="0.4"/>
    <n v="0.6"/>
    <n v="0"/>
    <n v="0"/>
    <n v="0.4"/>
    <m/>
    <m/>
    <m/>
    <s v="Se cumplieron con las actividades que se programaron en el Plan de Trabajo para este primer trimestre, los resultados se encuentran registrado en el Anexo INFORME DE GESTION PRIMER TRIMESTRE 2020 VF en la meta Fortalecer el 23 % de los Sistemas de Información Jurídicos (20% vigencia + 3% rezago 2019) Actualizar los lineamientos actuales en relación al Modelo de Seguridad y Privacidad de la información de MINTIC que se implementó en la Secretaria Jurídica Distrital._x000a_Como impacto se estableció la actualización de los lineamientos actuales en relación al Modelo de Seguridad y Privacidad de la información de MINTIC que se implementó en la Secretaria Jurídica Distrital."/>
    <m/>
    <m/>
    <m/>
    <m/>
    <m/>
    <m/>
    <m/>
    <m/>
    <m/>
    <m/>
    <m/>
    <m/>
  </r>
  <r>
    <x v="0"/>
    <x v="65"/>
    <s v="Medir el cumplimiento de la implementación de la política de gobierno digital en la entidad"/>
    <s v="MODERNIZACIÓN DE SISTEMAS DE INFORMACIÓN. "/>
    <s v="GESTIÓN DE TIC"/>
    <x v="9"/>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x v="3"/>
    <s v="Trimestral"/>
    <s v="Eficacia"/>
    <s v="Profesional Especializado"/>
    <s v="Profesional Especializado"/>
    <s v="Jefe Oficina TIC"/>
    <s v="ND"/>
    <s v="ND"/>
    <s v="ND"/>
    <n v="1"/>
    <m/>
    <s v="ND"/>
    <s v="ND"/>
    <s v="ND"/>
    <n v="1"/>
    <n v="0"/>
    <n v="0.15"/>
    <n v="0.3"/>
    <n v="0.25"/>
    <n v="0.3"/>
    <m/>
    <m/>
    <m/>
    <m/>
    <m/>
    <m/>
    <m/>
    <m/>
    <m/>
    <m/>
    <m/>
    <m/>
    <s v="SE SOLICITA MODIFICACIÓN RAD 3-2017-4325, alineado con el indicador AVANCE EN LA ACTUALIZACIÓN DE LA INFRAESTRUCTURA HW SW COM"/>
    <m/>
    <m/>
    <m/>
    <m/>
  </r>
  <r>
    <x v="0"/>
    <x v="66"/>
    <s v="Medir el cumplimiento de la actualización de la política de gobierno digital en la entidad"/>
    <s v="MODERNIZACIÓN DE SISTEMAS DE INFORMACIÓN. "/>
    <s v="GESTIÓN DE TIC"/>
    <x v="9"/>
    <s v="PROCESOS"/>
    <s v="PLAN DE GESTIÓN"/>
    <m/>
    <m/>
    <s v="Porcentaje de avance en la actualiazación de la Política de Gobierno Digital"/>
    <s v="Actualización de la Política"/>
    <s v="Actividades desarrolladas para implementar la Política de Gobierno Digital en la Entidad"/>
    <s v="N.A."/>
    <s v="Acciones de adecuación de la infraestructura tecnológica (redes, equipos, conectividad)"/>
    <s v="N.A."/>
    <s v="Plan de Trabajo "/>
    <s v="N.A."/>
    <s v="nd"/>
    <s v="nd"/>
    <x v="3"/>
    <s v="Trimestral"/>
    <s v="Eficacia"/>
    <s v="Profesional Especializado"/>
    <s v="Profesional Especializado"/>
    <s v="Jefe Oficina TIC"/>
    <s v="ND"/>
    <s v="ND"/>
    <s v="ND"/>
    <s v="ND"/>
    <n v="1"/>
    <s v="ND"/>
    <s v="ND"/>
    <s v="ND"/>
    <s v="ND"/>
    <n v="0.15"/>
    <n v="0.15"/>
    <n v="0.35"/>
    <n v="0.25"/>
    <n v="0.25"/>
    <n v="0.15"/>
    <m/>
    <m/>
    <m/>
    <s v="Se cumplieron con las actividades que se programaron en el Plan de Trabajo para este primer trimestre, los resultados se encuentran registrado en el Anexo INFORME DE GESTION PRIMER TRIMESTRE 2020 VF en la meta Actualizar los lineamientos de la Política Pública de Gobierno Digital en la Entidad Actividad Realizar seguimiento y verificación a los servicios de comunicaciones._x000a_Impactos: Actualizar los lineamientos de la Política Pública de Gobierno Digital de MINTIC que se implementaron en la entidad._x000a_Beneficiarios: Todos los funcionarios y contratistas de la Secretaria Jurídica Distrital."/>
    <m/>
    <m/>
    <m/>
    <m/>
    <m/>
    <m/>
    <m/>
    <s v="SE SOLICITA MODIFICACIÓN RAD 3-2017-4325, alineado con el indicador AVANCE EN LA ACTUALIZACIÓN DE LA INFRAESTRUCTURA HW SW COM"/>
    <m/>
    <m/>
    <m/>
    <m/>
  </r>
  <r>
    <x v="1"/>
    <x v="67"/>
    <m/>
    <s v="MODERNIZACIÓN DE SISTEMAS DE INFORMACIÓN. "/>
    <s v="GESTIÓN DE TIC"/>
    <x v="9"/>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x v="3"/>
    <s v="Trimestral"/>
    <s v="Eficacia"/>
    <s v="Profesional Especializado"/>
    <s v="Profesional Especializado"/>
    <s v="Jefe Oficina TIC"/>
    <n v="0.03"/>
    <n v="0.17"/>
    <n v="0.3"/>
    <n v="0.3"/>
    <n v="0.2"/>
    <n v="0.01"/>
    <n v="0.14000000000000001"/>
    <n v="0.25"/>
    <n v="0.37"/>
    <n v="0"/>
    <n v="0.06"/>
    <n v="0.11"/>
    <n v="0.13"/>
    <n v="0.1"/>
    <m/>
    <m/>
    <m/>
    <m/>
    <m/>
    <m/>
    <m/>
    <m/>
    <m/>
    <m/>
    <m/>
    <m/>
    <s v="SE SOLICITA MODIFICACIÓN RAD 3-2017-4325, alineado con el indicador AVANCE EN LA ACTUALIZACIÓN DE LA INFRAESTRUCTURA HW SW COM"/>
    <m/>
    <m/>
    <m/>
    <n v="1"/>
  </r>
  <r>
    <x v="0"/>
    <x v="68"/>
    <s v="Controlar la ejecución prespuestal del pryecto de inversión a acargo de la subsecretaría"/>
    <s v="POSICIONAMIENTO COMO ENTE RECTOR"/>
    <s v="GESTIÓN JURÍDICA DISTRITAL"/>
    <x v="10"/>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x v="0"/>
    <s v="Trimestral"/>
    <s v="Eficacia"/>
    <s v="PROFESIONAL ESPECIALIZADO DIRECCIUÓN CORPORATIVA"/>
    <s v="PROFESIONAL ESPECIALIZADO SUBSECRETARÍA"/>
    <s v="SUBSECRETARÍA DE DESPACHO"/>
    <s v="ND"/>
    <n v="0.95"/>
    <n v="0.95"/>
    <n v="0.95"/>
    <n v="0.95"/>
    <s v="ND"/>
    <n v="0.98"/>
    <n v="0.97"/>
    <n v="1"/>
    <n v="0.33"/>
    <n v="0.65"/>
    <n v="0.95"/>
    <m/>
    <m/>
    <n v="0.33"/>
    <m/>
    <m/>
    <m/>
    <s v="El Proyecto en el primer trimestre de la vigencia 2020, alcanzó una ejecución del 33,2%, que corresponden a $882 millones y los giros a esa misma fecha alcanzaron un valor de $105 millones representando el 3,96% del presupuesto. _x000a_Impacto: La correcta ejecución del proyecto trae beneficios al Distrito Capital._x000a_Beneficiarios: Las entidades del Distrito Capital, cuerpo de abogados del Distrito y las Entidades sin ánimo de lucro._x000a__x000a_RETRAZOS: Sobre esta ejecución es importante señalar que con ocasión al cambio de administración y la formulación del nuevo Plan de Desarrollo, se han presentado cambios en el PAA y se espera aprovisionar recursos del Proyecto en el marco del nuevo Plan, razón por la cual la ejecución no fue la esperada inicialmente."/>
    <m/>
    <m/>
    <m/>
    <m/>
    <s v=" 3-2019-4969"/>
    <m/>
    <m/>
    <m/>
    <m/>
    <m/>
    <m/>
    <m/>
  </r>
  <r>
    <x v="1"/>
    <x v="69"/>
    <s v="Medir el nivel de percepción de las oficinas jurpidicas respectos de los servicios de coordinación jurídica"/>
    <s v="POSICIONAMIENTO COMO ENTE RECTOR"/>
    <s v="GESTIÓN JURÍDICA DISTRITAL"/>
    <x v="10"/>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x v="0"/>
    <s v="Semestral"/>
    <s v="Efectividad"/>
    <s v="Profesional Especializado"/>
    <s v="Profesional Especializado"/>
    <s v="SUBSECRETARÍA DE DESPACHO"/>
    <n v="0.88"/>
    <n v="0.88"/>
    <n v="0.88"/>
    <n v="0.88"/>
    <n v="0.88"/>
    <n v="0.9"/>
    <n v="0.94569999999999999"/>
    <n v="0.88"/>
    <n v="0.97499999999999998"/>
    <s v="ND"/>
    <n v="0"/>
    <n v="0.88"/>
    <n v="0"/>
    <n v="0.88"/>
    <m/>
    <m/>
    <m/>
    <m/>
    <m/>
    <m/>
    <m/>
    <m/>
    <m/>
    <s v=" 3-2019-4969"/>
    <m/>
    <m/>
    <s v="CREACIÓN"/>
    <s v="VERSIÓN  1"/>
    <s v="ND"/>
    <s v="ND"/>
    <m/>
  </r>
  <r>
    <x v="0"/>
    <x v="70"/>
    <s v="Medir el nivel de cumplimiento respecto de requerimientos jurídicos "/>
    <s v="POSICIONAMIENTO COMO ENTE RECTOR"/>
    <s v="GESTIÓN JURÍDICA DISTRITAL"/>
    <x v="10"/>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x v="0"/>
    <s v="Trimestral"/>
    <s v="Eficacia"/>
    <s v="Secretaria Subsecretaría"/>
    <s v="Profesional Especializado"/>
    <s v="SUBSECRETARÍA DE DESPACHO"/>
    <s v="ND"/>
    <n v="1"/>
    <n v="1"/>
    <n v="1"/>
    <n v="1"/>
    <s v="ND"/>
    <n v="1"/>
    <n v="1"/>
    <n v="1"/>
    <n v="1"/>
    <n v="1"/>
    <n v="1"/>
    <n v="1"/>
    <n v="1"/>
    <n v="1"/>
    <m/>
    <m/>
    <m/>
    <s v="Durante el primer trimestre se han gestionaron oportunamente 174 requerimientos de competencia de la Subsecretaría. En el Anexo se remite el detalle de los requerimientos y su tipología. _x000a_IMPACTOS: Cuando se gestionan los requerimientos en los tiempos establecidos se impacta positivamente en la gestión pública del Distrito._x000a_BENEFICIARIOS: "/>
    <m/>
    <m/>
    <m/>
    <m/>
    <s v=" 3-2019-4969"/>
    <m/>
    <m/>
    <s v="CREACIÓN"/>
    <s v="VERSIÓN  1"/>
    <m/>
    <m/>
    <m/>
  </r>
  <r>
    <x v="0"/>
    <x v="71"/>
    <s v="CUMPLIDO"/>
    <s v="OPTIMIZACIÓN DE PROCESOS"/>
    <s v="PO-005-GESTIÓN DEL TALENTO HUMANO"/>
    <x v="1"/>
    <s v="PROCESOS"/>
    <m/>
    <m/>
    <m/>
    <s v="Sumatoria de las actividades de definidas en el Plan Estratégico del modelo de GETH"/>
    <s v="Avance del Plan"/>
    <s v="Actividades realizadas"/>
    <s v="Actividades programadas"/>
    <s v="Actividades desarrolladas en el periodod de análisis"/>
    <s v="Plan Estratégico definido por actividades o fases"/>
    <s v="Reporte de gestión"/>
    <s v="Reporte de gestión"/>
    <s v="nd"/>
    <s v="nd"/>
    <x v="3"/>
    <s v="Trimestral"/>
    <s v="Eficacia"/>
    <s v="Técnico DGC"/>
    <s v="Profesional Especializado"/>
    <s v="Director (a) de Gestión Corporativa"/>
    <s v="ND"/>
    <s v="ND"/>
    <s v="ND"/>
    <n v="1"/>
    <s v="CUMPLIDO"/>
    <s v="ND"/>
    <s v="ND"/>
    <s v="ND"/>
    <n v="1"/>
    <s v="CUMPLIDO"/>
    <s v="CUMPLIDO"/>
    <s v="CUMPLIDO"/>
    <s v="CUMPLIDO"/>
    <s v="CUMPLIDO"/>
    <s v="CUMPLIDO"/>
    <s v="CUMPLIDO"/>
    <s v="CUMPLIDO"/>
    <s v="CUMPLIDO"/>
    <m/>
    <m/>
    <m/>
    <m/>
    <m/>
    <m/>
    <m/>
    <m/>
    <s v="CUMPLIDO"/>
    <m/>
    <m/>
    <m/>
    <m/>
  </r>
  <r>
    <x v="0"/>
    <x v="72"/>
    <s v="Medir ql nivel de integración del Plan Estratégico del Talento Humano"/>
    <s v="OPTIMIZACIÓN DE PROCESOS"/>
    <s v="PO-005-GESTIÓN DEL TALENTO HUMANO"/>
    <x v="1"/>
    <s v="PROCESOS"/>
    <m/>
    <m/>
    <m/>
    <s v="Sumatoria de las actividades de integración del Plan Estratégico del modelo de GETH"/>
    <s v="Avance del Plan"/>
    <s v="Actividades realizadas"/>
    <s v="Actividades programadas"/>
    <s v="Actividades desarrolladas en el periodo de análisis"/>
    <s v="Plan de integración definido por actividades o fases"/>
    <s v="Reporte de gestión"/>
    <s v="Reporte de gestión"/>
    <s v="nd"/>
    <s v="nd"/>
    <x v="3"/>
    <s v="Trimestral"/>
    <s v="Eficacia"/>
    <s v="Técnico DGC"/>
    <s v="Profesional Especializado"/>
    <s v="Director (a) de Gestión Corporativa"/>
    <s v="ND"/>
    <s v="ND"/>
    <s v="ND"/>
    <s v="ND"/>
    <n v="1"/>
    <s v="ND"/>
    <s v="ND"/>
    <s v="ND"/>
    <s v="ND"/>
    <n v="0.1"/>
    <n v="0.1"/>
    <n v="0.3"/>
    <n v="0.3"/>
    <n v="0.3"/>
    <n v="0.1"/>
    <m/>
    <m/>
    <m/>
    <s v="Se realizó el ajuste del Plan Estatégico del Talento Humano de la Secretaría Jurídica Distrital, incorporando la normatividad correspondiente a la administración y desarrollo del talento humano, los lineamientos y disposiciones del Modelo Integrado de Planeación y Gestión MIPG, la caracterización de los servidores públicos de la Entidad y ajustes en redacción. _x000a__x000a_Actualmente, se están adelantando las tareas correspondientes para identificar los objetivos y elementos que serán incorporados al nuevo Plan Estratégico de los siguientes planes y programas: a. Plan Anual de Vacantes, b. Plan de Previsión del Talento Humano, c. Plan Institucional de Capacitación, d. Programa de bienestar y Plan de Incentivos, c. Programa de Seguridad y Salud en el Trabajo._x000a_IMPACTOS: Los impactos son a nivel institucional en virtud que permite contar con una herramienta estratégica y técnica de largo plazo que atiende directamente las disposiciones contenidas en el Decreto 1083 de 2015 y en especial la política de talento humano e integridad, así como con la obligación de integrar en un solo Plan los demás planes y programas expedidos relacionados con el proceso de talento humano._x000a_BENEFICIARIOS: Los principales beneficiarios son los servidores públicos y contratistas de la Secretaría Jurídica Distrital"/>
    <m/>
    <m/>
    <m/>
    <m/>
    <m/>
    <m/>
    <m/>
    <s v="creado en el año 2020"/>
    <m/>
    <m/>
    <m/>
    <m/>
  </r>
  <r>
    <x v="0"/>
    <x v="73"/>
    <s v="Monitorear los aspectos que impactan la calidad de vida de los servidores que participan en el programa de teletrabajo"/>
    <s v="OPTIMIZACIÓN DE PROCESOS"/>
    <s v="PO-005-GESTIÓN DEL TALENTO HUMANO"/>
    <x v="1"/>
    <s v="TELETRABAJO"/>
    <m/>
    <m/>
    <m/>
    <s v="Promedio de variables definidas en la encuesta de calidad de vida"/>
    <s v="Calidad de Vida"/>
    <s v="Promedio del resultado de las evaluaciones de los aspectos Bienestar Físico, Matrial, Social y Emocional."/>
    <s v="N.A."/>
    <s v="Se promedian los resultados de la evaluación de los aspectos definidos como &quot;calidad de vida&quot;"/>
    <s v="N.A."/>
    <s v="Documento de evaluación de Calidad de Vida e informe de análisis"/>
    <s v="N.A."/>
    <s v="nd"/>
    <s v="nd"/>
    <x v="0"/>
    <s v="Semestral"/>
    <s v="Efectividad"/>
    <s v="Profesional Especializado"/>
    <s v="PROFESIONAL ESPECIALIZADO "/>
    <s v="DIRECTOR (A) GESTIÓN CORPORATIVA"/>
    <s v="ND"/>
    <s v="ND"/>
    <s v="ND"/>
    <s v="ND"/>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LAN DE DESARROLLO" cacheId="48" applyNumberFormats="0" applyBorderFormats="0" applyFontFormats="0" applyPatternFormats="0" applyAlignmentFormats="0" applyWidthHeightFormats="1" dataCaption="Valores" missingCaption="0" updatedVersion="6" minRefreshableVersion="3" showDrill="0" showDataTips="0" enableDrill="0" preserveFormatting="0" rowGrandTotals="0" colGrandTotals="0" itemPrintTitles="1" createdVersion="6" indent="0" compact="0" compactData="0" gridDropZones="1" multipleFieldFilters="0">
  <location ref="B5:N27" firstHeaderRow="1" firstDataRow="2" firstDataCol="3"/>
  <pivotFields count="48">
    <pivotField axis="axisRow" compact="0" outline="0" showAll="0" defaultSubtotal="0">
      <items count="3">
        <item x="1"/>
        <item h="1" x="0"/>
        <item h="1" m="1" x="2"/>
      </items>
    </pivotField>
    <pivotField name="META / INDICADOR" axis="axisRow" compact="0" outline="0" showAll="0" insertPageBreak="1" defaultSubtotal="0">
      <items count="135">
        <item x="32"/>
        <item x="43"/>
        <item x="59"/>
        <item x="44"/>
        <item x="37"/>
        <item x="38"/>
        <item x="20"/>
        <item x="21"/>
        <item x="22"/>
        <item m="1" x="96"/>
        <item x="39"/>
        <item m="1" x="115"/>
        <item m="1" x="124"/>
        <item x="33"/>
        <item m="1" x="100"/>
        <item m="1" x="117"/>
        <item x="45"/>
        <item m="1" x="111"/>
        <item m="1" x="87"/>
        <item x="68"/>
        <item m="1" x="90"/>
        <item m="1" x="113"/>
        <item m="1" x="85"/>
        <item m="1" x="131"/>
        <item x="41"/>
        <item m="1" x="110"/>
        <item m="1" x="132"/>
        <item m="1" x="86"/>
        <item m="1" x="118"/>
        <item x="34"/>
        <item m="1" x="129"/>
        <item m="1" x="120"/>
        <item x="6"/>
        <item m="1" x="103"/>
        <item m="1" x="78"/>
        <item m="1" x="91"/>
        <item m="1" x="98"/>
        <item x="10"/>
        <item m="1" x="109"/>
        <item m="1" x="114"/>
        <item m="1" x="122"/>
        <item m="1" x="76"/>
        <item m="1" x="107"/>
        <item m="1" x="99"/>
        <item m="1" x="82"/>
        <item m="1" x="116"/>
        <item m="1" x="74"/>
        <item x="47"/>
        <item m="1" x="77"/>
        <item m="1" x="126"/>
        <item m="1" x="79"/>
        <item x="60"/>
        <item m="1" x="112"/>
        <item x="29"/>
        <item x="12"/>
        <item x="0"/>
        <item x="58"/>
        <item x="56"/>
        <item x="28"/>
        <item m="1" x="105"/>
        <item x="31"/>
        <item m="1" x="108"/>
        <item m="1" x="92"/>
        <item m="1" x="102"/>
        <item m="1" x="133"/>
        <item m="1" x="75"/>
        <item m="1" x="97"/>
        <item m="1" x="93"/>
        <item x="40"/>
        <item x="23"/>
        <item m="1" x="95"/>
        <item x="36"/>
        <item x="1"/>
        <item x="5"/>
        <item m="1" x="130"/>
        <item x="15"/>
        <item x="18"/>
        <item x="19"/>
        <item m="1" x="80"/>
        <item x="26"/>
        <item m="1" x="119"/>
        <item m="1" x="88"/>
        <item m="1" x="104"/>
        <item x="49"/>
        <item x="50"/>
        <item x="54"/>
        <item x="55"/>
        <item x="57"/>
        <item x="4"/>
        <item m="1" x="123"/>
        <item m="1" x="106"/>
        <item x="67"/>
        <item x="70"/>
        <item x="69"/>
        <item x="25"/>
        <item x="9"/>
        <item x="42"/>
        <item m="1" x="125"/>
        <item m="1" x="89"/>
        <item x="11"/>
        <item x="2"/>
        <item x="13"/>
        <item m="1" x="83"/>
        <item x="71"/>
        <item x="16"/>
        <item x="24"/>
        <item m="1" x="81"/>
        <item m="1" x="128"/>
        <item x="52"/>
        <item m="1" x="94"/>
        <item m="1" x="84"/>
        <item x="63"/>
        <item x="65"/>
        <item x="27"/>
        <item m="1" x="134"/>
        <item x="46"/>
        <item x="61"/>
        <item x="62"/>
        <item x="48"/>
        <item x="73"/>
        <item x="64"/>
        <item x="66"/>
        <item x="51"/>
        <item m="1" x="121"/>
        <item m="1" x="101"/>
        <item x="3"/>
        <item x="7"/>
        <item x="8"/>
        <item x="14"/>
        <item x="17"/>
        <item x="30"/>
        <item x="35"/>
        <item m="1" x="127"/>
        <item x="72"/>
        <item x="53"/>
      </items>
    </pivotField>
    <pivotField compact="0" outline="0" showAll="0" defaultSubtotal="0"/>
    <pivotField compact="0" outline="0" showAll="0"/>
    <pivotField compact="0" outline="0" showAll="0"/>
    <pivotField axis="axisRow" compact="0" outline="0" showAll="0">
      <items count="15">
        <item x="0"/>
        <item x="1"/>
        <item x="2"/>
        <item m="1" x="12"/>
        <item x="4"/>
        <item m="1" x="13"/>
        <item x="6"/>
        <item x="7"/>
        <item x="8"/>
        <item x="9"/>
        <item x="10"/>
        <item m="1" x="11"/>
        <item x="3"/>
        <item x="5"/>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 2016" dataField="1" compact="0" outline="0" showAll="0"/>
    <pivotField dataField="1" compact="0" outline="0" showAll="0"/>
    <pivotField dataField="1" compact="0" outline="0" showAll="0"/>
    <pivotField dataField="1" compact="0" outline="0" showAll="0" defaultSubtotal="0"/>
    <pivotField dataField="1" compact="0" outline="0" showAll="0"/>
    <pivotField dataField="1" compact="0" outline="0" showAll="0" defaultSubtotal="0"/>
    <pivotField dataField="1" compact="0" outline="0" showAll="0"/>
    <pivotField dataField="1" compact="0" outline="0" showAll="0" defaultSubtota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1"/>
    <field x="0"/>
    <field x="5"/>
  </rowFields>
  <rowItems count="21">
    <i>
      <x/>
      <x/>
      <x v="4"/>
    </i>
    <i>
      <x v="1"/>
      <x/>
      <x v="6"/>
    </i>
    <i>
      <x v="2"/>
      <x/>
      <x v="9"/>
    </i>
    <i>
      <x v="3"/>
      <x/>
      <x v="6"/>
    </i>
    <i>
      <x v="4"/>
      <x/>
      <x v="13"/>
    </i>
    <i>
      <x v="5"/>
      <x/>
      <x v="13"/>
    </i>
    <i>
      <x v="6"/>
      <x/>
      <x v="2"/>
    </i>
    <i>
      <x v="7"/>
      <x/>
      <x v="2"/>
    </i>
    <i>
      <x v="8"/>
      <x/>
      <x v="2"/>
    </i>
    <i>
      <x v="57"/>
      <x/>
      <x v="7"/>
    </i>
    <i>
      <x v="58"/>
      <x/>
      <x v="12"/>
    </i>
    <i>
      <x v="76"/>
      <x/>
      <x v="1"/>
    </i>
    <i>
      <x v="77"/>
      <x/>
      <x v="1"/>
    </i>
    <i>
      <x v="85"/>
      <x/>
      <x v="7"/>
    </i>
    <i>
      <x v="87"/>
      <x/>
      <x v="7"/>
    </i>
    <i>
      <x v="91"/>
      <x/>
      <x v="9"/>
    </i>
    <i>
      <x v="93"/>
      <x/>
      <x v="10"/>
    </i>
    <i>
      <x v="111"/>
      <x/>
      <x v="9"/>
    </i>
    <i>
      <x v="118"/>
      <x/>
      <x v="6"/>
    </i>
    <i>
      <x v="120"/>
      <x/>
      <x v="9"/>
    </i>
    <i>
      <x v="130"/>
      <x/>
      <x v="12"/>
    </i>
  </rowItems>
  <colFields count="1">
    <field x="-2"/>
  </colFields>
  <colItems count="10">
    <i>
      <x/>
    </i>
    <i i="1">
      <x v="1"/>
    </i>
    <i i="2">
      <x v="2"/>
    </i>
    <i i="3">
      <x v="3"/>
    </i>
    <i i="4">
      <x v="4"/>
    </i>
    <i i="5">
      <x v="5"/>
    </i>
    <i i="6">
      <x v="6"/>
    </i>
    <i i="7">
      <x v="7"/>
    </i>
    <i i="8">
      <x v="8"/>
    </i>
    <i i="9">
      <x v="9"/>
    </i>
  </colItems>
  <dataFields count="10">
    <dataField name="PROG  2016" fld="26" subtotal="max" baseField="0" baseItem="0"/>
    <dataField name="EJEC 2016" fld="31" subtotal="max" baseField="24" baseItem="8"/>
    <dataField name="PROG 2017" fld="27" subtotal="max" baseField="24" baseItem="8"/>
    <dataField name="EJEC 2017" fld="32" subtotal="max" baseField="24" baseItem="8"/>
    <dataField name="PROG 2018" fld="28" subtotal="max" baseField="24" baseItem="8"/>
    <dataField name="EJE  2018" fld="33" subtotal="max" baseField="25" baseItem="5"/>
    <dataField name="PROG 2019" fld="29" subtotal="max" baseField="25" baseItem="5"/>
    <dataField name="EJEC 2019" fld="34" subtotal="max" baseField="24" baseItem="8"/>
    <dataField name="PROG 2020" fld="30" subtotal="max" baseField="24" baseItem="8"/>
    <dataField name="EJEC 2020" fld="35" subtotal="max" baseField="24"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900-000005000000}" name="TablaDinámica7" cacheId="35"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B92:C96" firstHeaderRow="2" firstDataRow="2" firstDataCol="1"/>
  <pivotFields count="12">
    <pivotField axis="axisRow" compact="0" outline="0" showAll="0">
      <items count="3">
        <item x="0"/>
        <item x="1"/>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3">
    <i>
      <x/>
    </i>
    <i>
      <x v="1"/>
    </i>
    <i t="grand">
      <x/>
    </i>
  </rowItems>
  <colItems count="1">
    <i/>
  </colItems>
  <dataFields count="1">
    <dataField name="Cuenta de INDICADOR"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 cacheId="37" applyNumberFormats="0" applyBorderFormats="0" applyFontFormats="0" applyPatternFormats="0" applyAlignmentFormats="0" applyWidthHeightFormats="1" dataCaption="Valores" missingCaption="-" updatedVersion="6" minRefreshableVersion="3" showDrill="0" itemPrintTitles="1" mergeItem="1" createdVersion="6" indent="0" compact="0" compactData="0" gridDropZones="1" multipleFieldFilters="0">
  <location ref="B5:L72" firstHeaderRow="2" firstDataRow="2" firstDataCol="5"/>
  <pivotFields count="60">
    <pivotField compact="0" outline="0" showAll="0"/>
    <pivotField compact="0" outline="0" showAll="0" defaultSubtotal="0"/>
    <pivotField compact="0" outline="0" showAll="0" defaultSubtotal="0"/>
    <pivotField compact="0" outline="0" showAll="0"/>
    <pivotField axis="axisRow" compact="0" outline="0" showAll="0" defaultSubtotal="0">
      <items count="67">
        <item x="27"/>
        <item x="38"/>
        <item x="53"/>
        <item x="39"/>
        <item x="32"/>
        <item x="33"/>
        <item x="15"/>
        <item x="16"/>
        <item x="17"/>
        <item x="14"/>
        <item x="34"/>
        <item x="35"/>
        <item x="54"/>
        <item x="18"/>
        <item x="13"/>
        <item x="21"/>
        <item x="28"/>
        <item x="24"/>
        <item x="40"/>
        <item x="60"/>
        <item x="36"/>
        <item x="25"/>
        <item x="29"/>
        <item x="5"/>
        <item x="42"/>
        <item x="7"/>
        <item x="49"/>
        <item x="11"/>
        <item x="9"/>
        <item x="1"/>
        <item x="45"/>
        <item x="4"/>
        <item x="44"/>
        <item x="51"/>
        <item x="52"/>
        <item x="0"/>
        <item x="50"/>
        <item x="23"/>
        <item x="3"/>
        <item x="48"/>
        <item x="61"/>
        <item x="59"/>
        <item x="62"/>
        <item x="20"/>
        <item x="6"/>
        <item x="31"/>
        <item x="37"/>
        <item m="1" x="65"/>
        <item x="8"/>
        <item x="2"/>
        <item x="10"/>
        <item x="12"/>
        <item x="19"/>
        <item x="46"/>
        <item x="47"/>
        <item m="1" x="64"/>
        <item m="1" x="66"/>
        <item x="57"/>
        <item x="58"/>
        <item x="22"/>
        <item x="26"/>
        <item x="30"/>
        <item x="41"/>
        <item x="63"/>
        <item x="43"/>
        <item x="55"/>
        <item x="56"/>
      </items>
    </pivotField>
    <pivotField compact="0" outline="0" showAll="0" defaultSubtotal="0"/>
    <pivotField axis="axisRow" compact="0" outline="0" showAll="0" defaultSubtotal="0">
      <items count="4">
        <item x="3"/>
        <item x="1"/>
        <item x="0"/>
        <item x="2"/>
      </items>
    </pivotField>
    <pivotField axis="axisRow" compact="0" outline="0" showAll="0" defaultSubtotal="0">
      <items count="19">
        <item x="1"/>
        <item x="16"/>
        <item x="5"/>
        <item x="7"/>
        <item x="0"/>
        <item x="17"/>
        <item x="3"/>
        <item x="9"/>
        <item x="4"/>
        <item x="2"/>
        <item x="11"/>
        <item x="14"/>
        <item x="12"/>
        <item x="13"/>
        <item x="6"/>
        <item x="15"/>
        <item x="8"/>
        <item x="10"/>
        <item x="18"/>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RAMACIÓN 2019" axis="axisRow" compact="0" outline="0" showAll="0" defaultSubtotal="0">
      <items count="30">
        <item x="7"/>
        <item m="1" x="28"/>
        <item x="21"/>
        <item m="1" x="29"/>
        <item x="8"/>
        <item x="22"/>
        <item x="18"/>
        <item x="12"/>
        <item x="17"/>
        <item x="3"/>
        <item x="27"/>
        <item x="4"/>
        <item x="6"/>
        <item x="26"/>
        <item x="23"/>
        <item x="0"/>
        <item x="2"/>
        <item x="13"/>
        <item x="9"/>
        <item x="19"/>
        <item x="20"/>
        <item x="14"/>
        <item x="16"/>
        <item x="10"/>
        <item x="15"/>
        <item x="1"/>
        <item x="11"/>
        <item x="24"/>
        <item x="25"/>
        <item x="5"/>
      </items>
    </pivotField>
    <pivotField compact="0" outline="0" showAll="0"/>
    <pivotField compact="0" outline="0" showAll="0"/>
    <pivotField compact="0" outline="0" showAll="0"/>
    <pivotField compact="0" outline="0" showAll="0"/>
    <pivotField name="EJECUCIÓN 2019" axis="axisRow" compact="0" outline="0" showAll="0">
      <items count="61">
        <item x="4"/>
        <item m="1" x="51"/>
        <item m="1" x="52"/>
        <item m="1" x="49"/>
        <item m="1" x="42"/>
        <item m="1" x="56"/>
        <item m="1" x="54"/>
        <item m="1" x="31"/>
        <item m="1" x="32"/>
        <item m="1" x="44"/>
        <item x="22"/>
        <item m="1" x="50"/>
        <item m="1" x="39"/>
        <item m="1" x="37"/>
        <item m="1" x="46"/>
        <item m="1" x="34"/>
        <item x="25"/>
        <item x="0"/>
        <item x="7"/>
        <item x="19"/>
        <item m="1" x="47"/>
        <item x="9"/>
        <item x="1"/>
        <item m="1" x="59"/>
        <item m="1" x="38"/>
        <item x="12"/>
        <item m="1" x="41"/>
        <item m="1" x="53"/>
        <item x="28"/>
        <item m="1" x="48"/>
        <item x="11"/>
        <item m="1" x="45"/>
        <item m="1" x="33"/>
        <item m="1" x="57"/>
        <item m="1" x="43"/>
        <item m="1" x="58"/>
        <item m="1" x="55"/>
        <item m="1" x="35"/>
        <item m="1" x="36"/>
        <item m="1" x="40"/>
        <item x="2"/>
        <item x="3"/>
        <item x="5"/>
        <item x="6"/>
        <item x="8"/>
        <item x="10"/>
        <item x="13"/>
        <item x="14"/>
        <item x="15"/>
        <item x="16"/>
        <item x="17"/>
        <item x="18"/>
        <item x="20"/>
        <item x="21"/>
        <item x="23"/>
        <item x="24"/>
        <item x="26"/>
        <item x="27"/>
        <item x="29"/>
        <item x="3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s>
  <rowFields count="5">
    <field x="6"/>
    <field x="7"/>
    <field x="4"/>
    <field x="32"/>
    <field x="37"/>
  </rowFields>
  <rowItems count="66">
    <i>
      <x/>
      <x v="5"/>
      <x v="2"/>
      <x v="17"/>
      <x v="25"/>
    </i>
    <i r="2">
      <x v="12"/>
      <x v="24"/>
      <x/>
    </i>
    <i r="2">
      <x v="41"/>
      <x v="28"/>
      <x v="58"/>
    </i>
    <i r="2">
      <x v="57"/>
      <x v="15"/>
      <x v="57"/>
    </i>
    <i r="2">
      <x v="58"/>
      <x v="15"/>
      <x v="28"/>
    </i>
    <i r="2">
      <x v="65"/>
      <x v="14"/>
      <x v="16"/>
    </i>
    <i r="2">
      <x v="66"/>
      <x v="27"/>
      <x v="56"/>
    </i>
    <i r="1">
      <x v="11"/>
      <x v="18"/>
      <x/>
      <x v="21"/>
    </i>
    <i r="1">
      <x v="13"/>
      <x v="20"/>
      <x v="24"/>
      <x v="21"/>
    </i>
    <i>
      <x v="1"/>
      <x/>
      <x v="29"/>
      <x v="25"/>
      <x v="22"/>
    </i>
    <i r="2">
      <x v="49"/>
      <x v="16"/>
      <x v="17"/>
    </i>
    <i r="1">
      <x v="1"/>
      <x v="34"/>
      <x v="15"/>
      <x v="55"/>
    </i>
    <i r="1">
      <x v="2"/>
      <x v="48"/>
      <x v="11"/>
      <x v="17"/>
    </i>
    <i r="1">
      <x v="3"/>
      <x v="27"/>
      <x v="15"/>
      <x v="22"/>
    </i>
    <i r="2">
      <x v="51"/>
      <x v="15"/>
      <x v="42"/>
    </i>
    <i r="1">
      <x v="6"/>
      <x v="25"/>
      <x v="12"/>
      <x v="22"/>
    </i>
    <i r="2">
      <x v="44"/>
      <x v="11"/>
      <x v="41"/>
    </i>
    <i r="1">
      <x v="7"/>
      <x v="13"/>
      <x v="26"/>
      <x v="21"/>
    </i>
    <i r="2">
      <x v="15"/>
      <x v="26"/>
      <x v="21"/>
    </i>
    <i r="1">
      <x v="8"/>
      <x v="14"/>
      <x v="4"/>
      <x v="43"/>
    </i>
    <i r="2">
      <x v="23"/>
      <x v="15"/>
      <x v="17"/>
    </i>
    <i r="3">
      <x v="29"/>
      <x v="22"/>
    </i>
    <i r="1">
      <x v="9"/>
      <x v="38"/>
      <x v="9"/>
      <x v="40"/>
    </i>
    <i r="1">
      <x v="12"/>
      <x/>
      <x v="21"/>
      <x v="47"/>
    </i>
    <i r="2">
      <x v="16"/>
      <x v="24"/>
      <x v="21"/>
    </i>
    <i r="2">
      <x v="22"/>
      <x v="24"/>
      <x v="21"/>
    </i>
    <i r="2">
      <x v="45"/>
      <x v="24"/>
      <x v="21"/>
    </i>
    <i r="2">
      <x v="61"/>
      <x v="15"/>
      <x v="17"/>
    </i>
    <i r="1">
      <x v="13"/>
      <x v="11"/>
      <x v="24"/>
      <x v="21"/>
    </i>
    <i r="2">
      <x v="46"/>
      <x v="6"/>
      <x v="50"/>
    </i>
    <i r="1">
      <x v="14"/>
      <x v="28"/>
      <x v="15"/>
      <x v="22"/>
    </i>
    <i r="2">
      <x v="50"/>
      <x/>
      <x/>
    </i>
    <i r="1">
      <x v="15"/>
      <x v="26"/>
      <x v="24"/>
      <x v="21"/>
    </i>
    <i r="2">
      <x v="32"/>
      <x v="26"/>
      <x/>
    </i>
    <i r="2">
      <x v="33"/>
      <x v="5"/>
      <x v="54"/>
    </i>
    <i r="2">
      <x v="36"/>
      <x v="24"/>
      <x v="21"/>
    </i>
    <i r="2">
      <x v="39"/>
      <x v="2"/>
      <x v="10"/>
    </i>
    <i r="2">
      <x v="53"/>
      <x v="19"/>
      <x v="51"/>
    </i>
    <i r="2">
      <x v="54"/>
      <x v="15"/>
      <x v="17"/>
    </i>
    <i r="1">
      <x v="16"/>
      <x v="9"/>
      <x v="15"/>
      <x v="17"/>
    </i>
    <i r="1">
      <x v="17"/>
      <x v="43"/>
      <x v="15"/>
      <x v="22"/>
    </i>
    <i r="2">
      <x v="52"/>
      <x v="15"/>
      <x v="17"/>
    </i>
    <i r="1">
      <x v="18"/>
      <x v="63"/>
      <x v="15"/>
      <x v="10"/>
    </i>
    <i>
      <x v="2"/>
      <x v="4"/>
      <x v="35"/>
      <x v="15"/>
      <x v="17"/>
    </i>
    <i r="1">
      <x v="6"/>
      <x v="31"/>
      <x v="11"/>
      <x v="22"/>
    </i>
    <i r="1">
      <x v="7"/>
      <x v="7"/>
      <x v="23"/>
      <x v="44"/>
    </i>
    <i r="2">
      <x v="8"/>
      <x v="15"/>
      <x v="17"/>
    </i>
    <i r="1">
      <x v="10"/>
      <x v="17"/>
      <x v="17"/>
      <x v="25"/>
    </i>
    <i r="2">
      <x v="21"/>
      <x v="7"/>
      <x v="46"/>
    </i>
    <i r="2">
      <x v="59"/>
      <x v="15"/>
      <x v="45"/>
    </i>
    <i r="1">
      <x v="11"/>
      <x v="1"/>
      <x v="19"/>
      <x v="51"/>
    </i>
    <i r="2">
      <x v="3"/>
      <x v="20"/>
      <x v="19"/>
    </i>
    <i r="2">
      <x v="19"/>
      <x v="13"/>
      <x v="17"/>
    </i>
    <i r="2">
      <x v="24"/>
      <x v="18"/>
      <x v="52"/>
    </i>
    <i r="2">
      <x v="40"/>
      <x v="10"/>
      <x v="59"/>
    </i>
    <i r="2">
      <x v="42"/>
      <x v="15"/>
      <x v="17"/>
    </i>
    <i r="2">
      <x v="64"/>
      <x v="4"/>
      <x v="53"/>
    </i>
    <i r="1">
      <x v="13"/>
      <x v="5"/>
      <x v="8"/>
      <x v="49"/>
    </i>
    <i r="2">
      <x v="10"/>
      <x v="15"/>
      <x v="17"/>
    </i>
    <i r="1">
      <x v="15"/>
      <x v="30"/>
      <x v="15"/>
      <x/>
    </i>
    <i>
      <x v="3"/>
      <x v="7"/>
      <x v="6"/>
      <x v="18"/>
      <x v="18"/>
    </i>
    <i r="1">
      <x v="10"/>
      <x v="37"/>
      <x v="7"/>
      <x v="30"/>
    </i>
    <i r="2">
      <x v="60"/>
      <x v="15"/>
      <x v="17"/>
    </i>
    <i r="1">
      <x v="11"/>
      <x v="62"/>
      <x v="15"/>
      <x v="17"/>
    </i>
    <i r="1">
      <x v="13"/>
      <x v="4"/>
      <x v="22"/>
      <x v="48"/>
    </i>
    <i t="grand">
      <x/>
    </i>
  </rowItems>
  <colItems count="1">
    <i/>
  </colItems>
  <formats count="928">
    <format dxfId="1058">
      <pivotArea field="6" type="button" dataOnly="0" labelOnly="1" outline="0" axis="axisRow" fieldPosition="0"/>
    </format>
    <format dxfId="1057">
      <pivotArea field="7" type="button" dataOnly="0" labelOnly="1" outline="0" axis="axisRow" fieldPosition="1"/>
    </format>
    <format dxfId="1056">
      <pivotArea field="4" type="button" dataOnly="0" labelOnly="1" outline="0" axis="axisRow" fieldPosition="2"/>
    </format>
    <format dxfId="1055">
      <pivotArea field="6" type="button" dataOnly="0" labelOnly="1" outline="0" axis="axisRow" fieldPosition="0"/>
    </format>
    <format dxfId="1054">
      <pivotArea field="7" type="button" dataOnly="0" labelOnly="1" outline="0" axis="axisRow" fieldPosition="1"/>
    </format>
    <format dxfId="1053">
      <pivotArea field="4" type="button" dataOnly="0" labelOnly="1" outline="0" axis="axisRow" fieldPosition="2"/>
    </format>
    <format dxfId="1052">
      <pivotArea field="6" type="button" dataOnly="0" labelOnly="1" outline="0" axis="axisRow" fieldPosition="0"/>
    </format>
    <format dxfId="1051">
      <pivotArea field="7" type="button" dataOnly="0" labelOnly="1" outline="0" axis="axisRow" fieldPosition="1"/>
    </format>
    <format dxfId="1050">
      <pivotArea field="4" type="button" dataOnly="0" labelOnly="1" outline="0" axis="axisRow" fieldPosition="2"/>
    </format>
    <format dxfId="1049">
      <pivotArea field="6" type="button" dataOnly="0" labelOnly="1" outline="0" axis="axisRow" fieldPosition="0"/>
    </format>
    <format dxfId="1048">
      <pivotArea field="7" type="button" dataOnly="0" labelOnly="1" outline="0" axis="axisRow" fieldPosition="1"/>
    </format>
    <format dxfId="1047">
      <pivotArea field="4" type="button" dataOnly="0" labelOnly="1" outline="0" axis="axisRow" fieldPosition="2"/>
    </format>
    <format dxfId="1046">
      <pivotArea field="6" type="button" dataOnly="0" labelOnly="1" outline="0" axis="axisRow" fieldPosition="0"/>
    </format>
    <format dxfId="1045">
      <pivotArea field="7" type="button" dataOnly="0" labelOnly="1" outline="0" axis="axisRow" fieldPosition="1"/>
    </format>
    <format dxfId="1044">
      <pivotArea field="4" type="button" dataOnly="0" labelOnly="1" outline="0" axis="axisRow" fieldPosition="2"/>
    </format>
    <format dxfId="1043">
      <pivotArea field="6" type="button" dataOnly="0" labelOnly="1" outline="0" axis="axisRow" fieldPosition="0"/>
    </format>
    <format dxfId="1042">
      <pivotArea field="7" type="button" dataOnly="0" labelOnly="1" outline="0" axis="axisRow" fieldPosition="1"/>
    </format>
    <format dxfId="1041">
      <pivotArea field="4" type="button" dataOnly="0" labelOnly="1" outline="0" axis="axisRow" fieldPosition="2"/>
    </format>
    <format dxfId="1040">
      <pivotArea field="6" type="button" dataOnly="0" labelOnly="1" outline="0" axis="axisRow" fieldPosition="0"/>
    </format>
    <format dxfId="1039">
      <pivotArea field="7" type="button" dataOnly="0" labelOnly="1" outline="0" axis="axisRow" fieldPosition="1"/>
    </format>
    <format dxfId="1038">
      <pivotArea field="4" type="button" dataOnly="0" labelOnly="1" outline="0" axis="axisRow" fieldPosition="2"/>
    </format>
    <format dxfId="1037">
      <pivotArea field="6" type="button" dataOnly="0" labelOnly="1" outline="0" axis="axisRow" fieldPosition="0"/>
    </format>
    <format dxfId="1036">
      <pivotArea field="7" type="button" dataOnly="0" labelOnly="1" outline="0" axis="axisRow" fieldPosition="1"/>
    </format>
    <format dxfId="1035">
      <pivotArea field="4" type="button" dataOnly="0" labelOnly="1" outline="0" axis="axisRow" fieldPosition="2"/>
    </format>
    <format dxfId="1034">
      <pivotArea field="-2" type="button" dataOnly="0" labelOnly="1" outline="0"/>
    </format>
    <format dxfId="1033">
      <pivotArea outline="0" collapsedLevelsAreSubtotals="1" fieldPosition="0"/>
    </format>
    <format dxfId="1032">
      <pivotArea field="-2" type="button" dataOnly="0" labelOnly="1" outline="0"/>
    </format>
    <format dxfId="1031">
      <pivotArea type="topRight" dataOnly="0" labelOnly="1" outline="0" fieldPosition="0"/>
    </format>
    <format dxfId="1030">
      <pivotArea outline="0" collapsedLevelsAreSubtotals="1" fieldPosition="0"/>
    </format>
    <format dxfId="1029">
      <pivotArea field="-2" type="button" dataOnly="0" labelOnly="1" outline="0"/>
    </format>
    <format dxfId="1028">
      <pivotArea type="topRight" dataOnly="0" labelOnly="1" outline="0" fieldPosition="0"/>
    </format>
    <format dxfId="1027">
      <pivotArea dataOnly="0" labelOnly="1" outline="0" fieldPosition="0">
        <references count="2">
          <reference field="6" count="1" selected="0">
            <x v="0"/>
          </reference>
          <reference field="7" count="3">
            <x v="5"/>
            <x v="11"/>
            <x v="13"/>
          </reference>
        </references>
      </pivotArea>
    </format>
    <format dxfId="1026">
      <pivotArea dataOnly="0" labelOnly="1" outline="0" fieldPosition="0">
        <references count="2">
          <reference field="6" count="1" selected="0">
            <x v="1"/>
          </reference>
          <reference field="7" count="13">
            <x v="0"/>
            <x v="1"/>
            <x v="2"/>
            <x v="3"/>
            <x v="6"/>
            <x v="7"/>
            <x v="8"/>
            <x v="9"/>
            <x v="11"/>
            <x v="12"/>
            <x v="13"/>
            <x v="14"/>
            <x v="15"/>
          </reference>
        </references>
      </pivotArea>
    </format>
    <format dxfId="1025">
      <pivotArea dataOnly="0" labelOnly="1" outline="0" fieldPosition="0">
        <references count="2">
          <reference field="6" count="1" selected="0">
            <x v="2"/>
          </reference>
          <reference field="7" count="7">
            <x v="4"/>
            <x v="6"/>
            <x v="7"/>
            <x v="10"/>
            <x v="11"/>
            <x v="13"/>
            <x v="15"/>
          </reference>
        </references>
      </pivotArea>
    </format>
    <format dxfId="1024">
      <pivotArea dataOnly="0" labelOnly="1" outline="0" fieldPosition="0">
        <references count="2">
          <reference field="6" count="1" selected="0">
            <x v="3"/>
          </reference>
          <reference field="7" count="4">
            <x v="7"/>
            <x v="10"/>
            <x v="11"/>
            <x v="13"/>
          </reference>
        </references>
      </pivotArea>
    </format>
    <format dxfId="1023">
      <pivotArea dataOnly="0" labelOnly="1" outline="0" fieldPosition="0">
        <references count="3">
          <reference field="4" count="2">
            <x v="2"/>
            <x v="12"/>
          </reference>
          <reference field="6" count="1" selected="0">
            <x v="0"/>
          </reference>
          <reference field="7" count="1" selected="0">
            <x v="5"/>
          </reference>
        </references>
      </pivotArea>
    </format>
    <format dxfId="1022">
      <pivotArea dataOnly="0" labelOnly="1" outline="0" fieldPosition="0">
        <references count="3">
          <reference field="4" count="1">
            <x v="18"/>
          </reference>
          <reference field="6" count="1" selected="0">
            <x v="0"/>
          </reference>
          <reference field="7" count="1" selected="0">
            <x v="11"/>
          </reference>
        </references>
      </pivotArea>
    </format>
    <format dxfId="1021">
      <pivotArea dataOnly="0" labelOnly="1" outline="0" fieldPosition="0">
        <references count="3">
          <reference field="4" count="1">
            <x v="20"/>
          </reference>
          <reference field="6" count="1" selected="0">
            <x v="0"/>
          </reference>
          <reference field="7" count="1" selected="0">
            <x v="13"/>
          </reference>
        </references>
      </pivotArea>
    </format>
    <format dxfId="1020">
      <pivotArea dataOnly="0" labelOnly="1" outline="0" fieldPosition="0">
        <references count="3">
          <reference field="4" count="1">
            <x v="29"/>
          </reference>
          <reference field="6" count="1" selected="0">
            <x v="1"/>
          </reference>
          <reference field="7" count="1" selected="0">
            <x v="0"/>
          </reference>
        </references>
      </pivotArea>
    </format>
    <format dxfId="1019">
      <pivotArea dataOnly="0" labelOnly="1" outline="0" fieldPosition="0">
        <references count="3">
          <reference field="4" count="1">
            <x v="34"/>
          </reference>
          <reference field="6" count="1" selected="0">
            <x v="1"/>
          </reference>
          <reference field="7" count="1" selected="0">
            <x v="1"/>
          </reference>
        </references>
      </pivotArea>
    </format>
    <format dxfId="1018">
      <pivotArea dataOnly="0" labelOnly="1" outline="0" fieldPosition="0">
        <references count="3">
          <reference field="4" count="1">
            <x v="27"/>
          </reference>
          <reference field="6" count="1" selected="0">
            <x v="1"/>
          </reference>
          <reference field="7" count="1" selected="0">
            <x v="3"/>
          </reference>
        </references>
      </pivotArea>
    </format>
    <format dxfId="1017">
      <pivotArea dataOnly="0" labelOnly="1" outline="0" fieldPosition="0">
        <references count="3">
          <reference field="4" count="1">
            <x v="25"/>
          </reference>
          <reference field="6" count="1" selected="0">
            <x v="1"/>
          </reference>
          <reference field="7" count="1" selected="0">
            <x v="6"/>
          </reference>
        </references>
      </pivotArea>
    </format>
    <format dxfId="1016">
      <pivotArea dataOnly="0" labelOnly="1" outline="0" fieldPosition="0">
        <references count="3">
          <reference field="4" count="2">
            <x v="13"/>
            <x v="15"/>
          </reference>
          <reference field="6" count="1" selected="0">
            <x v="1"/>
          </reference>
          <reference field="7" count="1" selected="0">
            <x v="7"/>
          </reference>
        </references>
      </pivotArea>
    </format>
    <format dxfId="1015">
      <pivotArea dataOnly="0" labelOnly="1" outline="0" fieldPosition="0">
        <references count="3">
          <reference field="4" count="1">
            <x v="23"/>
          </reference>
          <reference field="6" count="1" selected="0">
            <x v="1"/>
          </reference>
          <reference field="7" count="1" selected="0">
            <x v="8"/>
          </reference>
        </references>
      </pivotArea>
    </format>
    <format dxfId="1014">
      <pivotArea dataOnly="0" labelOnly="1" outline="0" fieldPosition="0">
        <references count="3">
          <reference field="4" count="1">
            <x v="38"/>
          </reference>
          <reference field="6" count="1" selected="0">
            <x v="1"/>
          </reference>
          <reference field="7" count="1" selected="0">
            <x v="9"/>
          </reference>
        </references>
      </pivotArea>
    </format>
    <format dxfId="1013">
      <pivotArea dataOnly="0" labelOnly="1" outline="0" fieldPosition="0">
        <references count="3">
          <reference field="4" count="1">
            <x v="19"/>
          </reference>
          <reference field="6" count="1" selected="0">
            <x v="1"/>
          </reference>
          <reference field="7" count="1" selected="0">
            <x v="11"/>
          </reference>
        </references>
      </pivotArea>
    </format>
    <format dxfId="1012">
      <pivotArea dataOnly="0" labelOnly="1" outline="0" fieldPosition="0">
        <references count="3">
          <reference field="4" count="3">
            <x v="0"/>
            <x v="16"/>
            <x v="22"/>
          </reference>
          <reference field="6" count="1" selected="0">
            <x v="1"/>
          </reference>
          <reference field="7" count="1" selected="0">
            <x v="12"/>
          </reference>
        </references>
      </pivotArea>
    </format>
    <format dxfId="1011">
      <pivotArea dataOnly="0" labelOnly="1" outline="0" fieldPosition="0">
        <references count="3">
          <reference field="4" count="1">
            <x v="28"/>
          </reference>
          <reference field="6" count="1" selected="0">
            <x v="1"/>
          </reference>
          <reference field="7" count="1" selected="0">
            <x v="14"/>
          </reference>
        </references>
      </pivotArea>
    </format>
    <format dxfId="1010">
      <pivotArea dataOnly="0" labelOnly="1" outline="0" fieldPosition="0">
        <references count="3">
          <reference field="4" count="5">
            <x v="26"/>
            <x v="32"/>
            <x v="33"/>
            <x v="36"/>
            <x v="39"/>
          </reference>
          <reference field="6" count="1" selected="0">
            <x v="1"/>
          </reference>
          <reference field="7" count="1" selected="0">
            <x v="15"/>
          </reference>
        </references>
      </pivotArea>
    </format>
    <format dxfId="1009">
      <pivotArea dataOnly="0" labelOnly="1" outline="0" fieldPosition="0">
        <references count="3">
          <reference field="4" count="1">
            <x v="35"/>
          </reference>
          <reference field="6" count="1" selected="0">
            <x v="2"/>
          </reference>
          <reference field="7" count="1" selected="0">
            <x v="4"/>
          </reference>
        </references>
      </pivotArea>
    </format>
    <format dxfId="1008">
      <pivotArea dataOnly="0" labelOnly="1" outline="0" fieldPosition="0">
        <references count="3">
          <reference field="4" count="1">
            <x v="31"/>
          </reference>
          <reference field="6" count="1" selected="0">
            <x v="2"/>
          </reference>
          <reference field="7" count="1" selected="0">
            <x v="6"/>
          </reference>
        </references>
      </pivotArea>
    </format>
    <format dxfId="1007">
      <pivotArea dataOnly="0" labelOnly="1" outline="0" fieldPosition="0">
        <references count="3">
          <reference field="4" count="2">
            <x v="7"/>
            <x v="8"/>
          </reference>
          <reference field="6" count="1" selected="0">
            <x v="2"/>
          </reference>
          <reference field="7" count="1" selected="0">
            <x v="7"/>
          </reference>
        </references>
      </pivotArea>
    </format>
    <format dxfId="1006">
      <pivotArea dataOnly="0" labelOnly="1" outline="0" fieldPosition="0">
        <references count="3">
          <reference field="4" count="2">
            <x v="17"/>
            <x v="21"/>
          </reference>
          <reference field="6" count="1" selected="0">
            <x v="2"/>
          </reference>
          <reference field="7" count="1" selected="0">
            <x v="10"/>
          </reference>
        </references>
      </pivotArea>
    </format>
    <format dxfId="1005">
      <pivotArea dataOnly="0" labelOnly="1" outline="0" fieldPosition="0">
        <references count="3">
          <reference field="4" count="3">
            <x v="1"/>
            <x v="3"/>
            <x v="24"/>
          </reference>
          <reference field="6" count="1" selected="0">
            <x v="2"/>
          </reference>
          <reference field="7" count="1" selected="0">
            <x v="11"/>
          </reference>
        </references>
      </pivotArea>
    </format>
    <format dxfId="1004">
      <pivotArea dataOnly="0" labelOnly="1" outline="0" fieldPosition="0">
        <references count="3">
          <reference field="4" count="2">
            <x v="5"/>
            <x v="10"/>
          </reference>
          <reference field="6" count="1" selected="0">
            <x v="2"/>
          </reference>
          <reference field="7" count="1" selected="0">
            <x v="13"/>
          </reference>
        </references>
      </pivotArea>
    </format>
    <format dxfId="1003">
      <pivotArea dataOnly="0" labelOnly="1" outline="0" fieldPosition="0">
        <references count="3">
          <reference field="4" count="1">
            <x v="30"/>
          </reference>
          <reference field="6" count="1" selected="0">
            <x v="2"/>
          </reference>
          <reference field="7" count="1" selected="0">
            <x v="15"/>
          </reference>
        </references>
      </pivotArea>
    </format>
    <format dxfId="1002">
      <pivotArea dataOnly="0" labelOnly="1" outline="0" fieldPosition="0">
        <references count="3">
          <reference field="4" count="1">
            <x v="6"/>
          </reference>
          <reference field="6" count="1" selected="0">
            <x v="3"/>
          </reference>
          <reference field="7" count="1" selected="0">
            <x v="7"/>
          </reference>
        </references>
      </pivotArea>
    </format>
    <format dxfId="1001">
      <pivotArea dataOnly="0" labelOnly="1" outline="0" fieldPosition="0">
        <references count="3">
          <reference field="4" count="1">
            <x v="37"/>
          </reference>
          <reference field="6" count="1" selected="0">
            <x v="3"/>
          </reference>
          <reference field="7" count="1" selected="0">
            <x v="10"/>
          </reference>
        </references>
      </pivotArea>
    </format>
    <format dxfId="1000">
      <pivotArea dataOnly="0" labelOnly="1" outline="0" fieldPosition="0">
        <references count="3">
          <reference field="4" count="2">
            <x v="4"/>
            <x v="11"/>
          </reference>
          <reference field="6" count="1" selected="0">
            <x v="3"/>
          </reference>
          <reference field="7" count="1" selected="0">
            <x v="13"/>
          </reference>
        </references>
      </pivotArea>
    </format>
    <format dxfId="999">
      <pivotArea dataOnly="0" labelOnly="1" outline="0" fieldPosition="0">
        <references count="2">
          <reference field="6" count="1" selected="0">
            <x v="0"/>
          </reference>
          <reference field="7" count="3">
            <x v="5"/>
            <x v="11"/>
            <x v="13"/>
          </reference>
        </references>
      </pivotArea>
    </format>
    <format dxfId="998">
      <pivotArea dataOnly="0" labelOnly="1" outline="0" fieldPosition="0">
        <references count="2">
          <reference field="6" count="1" selected="0">
            <x v="1"/>
          </reference>
          <reference field="7" count="13">
            <x v="0"/>
            <x v="1"/>
            <x v="2"/>
            <x v="3"/>
            <x v="6"/>
            <x v="7"/>
            <x v="8"/>
            <x v="9"/>
            <x v="11"/>
            <x v="12"/>
            <x v="13"/>
            <x v="14"/>
            <x v="15"/>
          </reference>
        </references>
      </pivotArea>
    </format>
    <format dxfId="997">
      <pivotArea dataOnly="0" labelOnly="1" outline="0" fieldPosition="0">
        <references count="2">
          <reference field="6" count="1" selected="0">
            <x v="2"/>
          </reference>
          <reference field="7" count="7">
            <x v="4"/>
            <x v="6"/>
            <x v="7"/>
            <x v="10"/>
            <x v="11"/>
            <x v="13"/>
            <x v="15"/>
          </reference>
        </references>
      </pivotArea>
    </format>
    <format dxfId="996">
      <pivotArea dataOnly="0" labelOnly="1" outline="0" fieldPosition="0">
        <references count="2">
          <reference field="6" count="1" selected="0">
            <x v="3"/>
          </reference>
          <reference field="7" count="4">
            <x v="7"/>
            <x v="10"/>
            <x v="11"/>
            <x v="13"/>
          </reference>
        </references>
      </pivotArea>
    </format>
    <format dxfId="995">
      <pivotArea dataOnly="0" labelOnly="1" outline="0" fieldPosition="0">
        <references count="3">
          <reference field="4" count="2">
            <x v="2"/>
            <x v="12"/>
          </reference>
          <reference field="6" count="1" selected="0">
            <x v="0"/>
          </reference>
          <reference field="7" count="1" selected="0">
            <x v="5"/>
          </reference>
        </references>
      </pivotArea>
    </format>
    <format dxfId="994">
      <pivotArea dataOnly="0" labelOnly="1" outline="0" fieldPosition="0">
        <references count="3">
          <reference field="4" count="1">
            <x v="18"/>
          </reference>
          <reference field="6" count="1" selected="0">
            <x v="0"/>
          </reference>
          <reference field="7" count="1" selected="0">
            <x v="11"/>
          </reference>
        </references>
      </pivotArea>
    </format>
    <format dxfId="993">
      <pivotArea dataOnly="0" labelOnly="1" outline="0" fieldPosition="0">
        <references count="3">
          <reference field="4" count="1">
            <x v="20"/>
          </reference>
          <reference field="6" count="1" selected="0">
            <x v="0"/>
          </reference>
          <reference field="7" count="1" selected="0">
            <x v="13"/>
          </reference>
        </references>
      </pivotArea>
    </format>
    <format dxfId="992">
      <pivotArea dataOnly="0" labelOnly="1" outline="0" fieldPosition="0">
        <references count="3">
          <reference field="4" count="1">
            <x v="29"/>
          </reference>
          <reference field="6" count="1" selected="0">
            <x v="1"/>
          </reference>
          <reference field="7" count="1" selected="0">
            <x v="0"/>
          </reference>
        </references>
      </pivotArea>
    </format>
    <format dxfId="991">
      <pivotArea dataOnly="0" labelOnly="1" outline="0" fieldPosition="0">
        <references count="3">
          <reference field="4" count="1">
            <x v="34"/>
          </reference>
          <reference field="6" count="1" selected="0">
            <x v="1"/>
          </reference>
          <reference field="7" count="1" selected="0">
            <x v="1"/>
          </reference>
        </references>
      </pivotArea>
    </format>
    <format dxfId="990">
      <pivotArea dataOnly="0" labelOnly="1" outline="0" fieldPosition="0">
        <references count="3">
          <reference field="4" count="1">
            <x v="27"/>
          </reference>
          <reference field="6" count="1" selected="0">
            <x v="1"/>
          </reference>
          <reference field="7" count="1" selected="0">
            <x v="3"/>
          </reference>
        </references>
      </pivotArea>
    </format>
    <format dxfId="989">
      <pivotArea dataOnly="0" labelOnly="1" outline="0" fieldPosition="0">
        <references count="3">
          <reference field="4" count="1">
            <x v="25"/>
          </reference>
          <reference field="6" count="1" selected="0">
            <x v="1"/>
          </reference>
          <reference field="7" count="1" selected="0">
            <x v="6"/>
          </reference>
        </references>
      </pivotArea>
    </format>
    <format dxfId="988">
      <pivotArea dataOnly="0" labelOnly="1" outline="0" fieldPosition="0">
        <references count="3">
          <reference field="4" count="2">
            <x v="13"/>
            <x v="15"/>
          </reference>
          <reference field="6" count="1" selected="0">
            <x v="1"/>
          </reference>
          <reference field="7" count="1" selected="0">
            <x v="7"/>
          </reference>
        </references>
      </pivotArea>
    </format>
    <format dxfId="987">
      <pivotArea dataOnly="0" labelOnly="1" outline="0" fieldPosition="0">
        <references count="3">
          <reference field="4" count="1">
            <x v="23"/>
          </reference>
          <reference field="6" count="1" selected="0">
            <x v="1"/>
          </reference>
          <reference field="7" count="1" selected="0">
            <x v="8"/>
          </reference>
        </references>
      </pivotArea>
    </format>
    <format dxfId="986">
      <pivotArea dataOnly="0" labelOnly="1" outline="0" fieldPosition="0">
        <references count="3">
          <reference field="4" count="1">
            <x v="38"/>
          </reference>
          <reference field="6" count="1" selected="0">
            <x v="1"/>
          </reference>
          <reference field="7" count="1" selected="0">
            <x v="9"/>
          </reference>
        </references>
      </pivotArea>
    </format>
    <format dxfId="985">
      <pivotArea dataOnly="0" labelOnly="1" outline="0" fieldPosition="0">
        <references count="3">
          <reference field="4" count="1">
            <x v="19"/>
          </reference>
          <reference field="6" count="1" selected="0">
            <x v="1"/>
          </reference>
          <reference field="7" count="1" selected="0">
            <x v="11"/>
          </reference>
        </references>
      </pivotArea>
    </format>
    <format dxfId="984">
      <pivotArea dataOnly="0" labelOnly="1" outline="0" fieldPosition="0">
        <references count="3">
          <reference field="4" count="3">
            <x v="0"/>
            <x v="16"/>
            <x v="22"/>
          </reference>
          <reference field="6" count="1" selected="0">
            <x v="1"/>
          </reference>
          <reference field="7" count="1" selected="0">
            <x v="12"/>
          </reference>
        </references>
      </pivotArea>
    </format>
    <format dxfId="983">
      <pivotArea dataOnly="0" labelOnly="1" outline="0" fieldPosition="0">
        <references count="3">
          <reference field="4" count="1">
            <x v="28"/>
          </reference>
          <reference field="6" count="1" selected="0">
            <x v="1"/>
          </reference>
          <reference field="7" count="1" selected="0">
            <x v="14"/>
          </reference>
        </references>
      </pivotArea>
    </format>
    <format dxfId="982">
      <pivotArea dataOnly="0" labelOnly="1" outline="0" fieldPosition="0">
        <references count="3">
          <reference field="4" count="5">
            <x v="26"/>
            <x v="32"/>
            <x v="33"/>
            <x v="36"/>
            <x v="39"/>
          </reference>
          <reference field="6" count="1" selected="0">
            <x v="1"/>
          </reference>
          <reference field="7" count="1" selected="0">
            <x v="15"/>
          </reference>
        </references>
      </pivotArea>
    </format>
    <format dxfId="981">
      <pivotArea dataOnly="0" labelOnly="1" outline="0" fieldPosition="0">
        <references count="3">
          <reference field="4" count="1">
            <x v="35"/>
          </reference>
          <reference field="6" count="1" selected="0">
            <x v="2"/>
          </reference>
          <reference field="7" count="1" selected="0">
            <x v="4"/>
          </reference>
        </references>
      </pivotArea>
    </format>
    <format dxfId="980">
      <pivotArea dataOnly="0" labelOnly="1" outline="0" fieldPosition="0">
        <references count="3">
          <reference field="4" count="1">
            <x v="31"/>
          </reference>
          <reference field="6" count="1" selected="0">
            <x v="2"/>
          </reference>
          <reference field="7" count="1" selected="0">
            <x v="6"/>
          </reference>
        </references>
      </pivotArea>
    </format>
    <format dxfId="979">
      <pivotArea dataOnly="0" labelOnly="1" outline="0" fieldPosition="0">
        <references count="3">
          <reference field="4" count="2">
            <x v="7"/>
            <x v="8"/>
          </reference>
          <reference field="6" count="1" selected="0">
            <x v="2"/>
          </reference>
          <reference field="7" count="1" selected="0">
            <x v="7"/>
          </reference>
        </references>
      </pivotArea>
    </format>
    <format dxfId="978">
      <pivotArea dataOnly="0" labelOnly="1" outline="0" fieldPosition="0">
        <references count="3">
          <reference field="4" count="2">
            <x v="17"/>
            <x v="21"/>
          </reference>
          <reference field="6" count="1" selected="0">
            <x v="2"/>
          </reference>
          <reference field="7" count="1" selected="0">
            <x v="10"/>
          </reference>
        </references>
      </pivotArea>
    </format>
    <format dxfId="977">
      <pivotArea dataOnly="0" labelOnly="1" outline="0" fieldPosition="0">
        <references count="3">
          <reference field="4" count="3">
            <x v="1"/>
            <x v="3"/>
            <x v="24"/>
          </reference>
          <reference field="6" count="1" selected="0">
            <x v="2"/>
          </reference>
          <reference field="7" count="1" selected="0">
            <x v="11"/>
          </reference>
        </references>
      </pivotArea>
    </format>
    <format dxfId="976">
      <pivotArea dataOnly="0" labelOnly="1" outline="0" fieldPosition="0">
        <references count="3">
          <reference field="4" count="2">
            <x v="5"/>
            <x v="10"/>
          </reference>
          <reference field="6" count="1" selected="0">
            <x v="2"/>
          </reference>
          <reference field="7" count="1" selected="0">
            <x v="13"/>
          </reference>
        </references>
      </pivotArea>
    </format>
    <format dxfId="975">
      <pivotArea dataOnly="0" labelOnly="1" outline="0" fieldPosition="0">
        <references count="3">
          <reference field="4" count="1">
            <x v="30"/>
          </reference>
          <reference field="6" count="1" selected="0">
            <x v="2"/>
          </reference>
          <reference field="7" count="1" selected="0">
            <x v="15"/>
          </reference>
        </references>
      </pivotArea>
    </format>
    <format dxfId="974">
      <pivotArea dataOnly="0" labelOnly="1" outline="0" fieldPosition="0">
        <references count="3">
          <reference field="4" count="1">
            <x v="6"/>
          </reference>
          <reference field="6" count="1" selected="0">
            <x v="3"/>
          </reference>
          <reference field="7" count="1" selected="0">
            <x v="7"/>
          </reference>
        </references>
      </pivotArea>
    </format>
    <format dxfId="973">
      <pivotArea dataOnly="0" labelOnly="1" outline="0" fieldPosition="0">
        <references count="3">
          <reference field="4" count="1">
            <x v="37"/>
          </reference>
          <reference field="6" count="1" selected="0">
            <x v="3"/>
          </reference>
          <reference field="7" count="1" selected="0">
            <x v="10"/>
          </reference>
        </references>
      </pivotArea>
    </format>
    <format dxfId="972">
      <pivotArea dataOnly="0" labelOnly="1" outline="0" fieldPosition="0">
        <references count="3">
          <reference field="4" count="2">
            <x v="4"/>
            <x v="11"/>
          </reference>
          <reference field="6" count="1" selected="0">
            <x v="3"/>
          </reference>
          <reference field="7" count="1" selected="0">
            <x v="13"/>
          </reference>
        </references>
      </pivotArea>
    </format>
    <format dxfId="971">
      <pivotArea dataOnly="0" labelOnly="1" outline="0" fieldPosition="0">
        <references count="1">
          <reference field="6" count="0"/>
        </references>
      </pivotArea>
    </format>
    <format dxfId="970">
      <pivotArea dataOnly="0" labelOnly="1" outline="0" fieldPosition="0">
        <references count="1">
          <reference field="6" count="0"/>
        </references>
      </pivotArea>
    </format>
    <format dxfId="969">
      <pivotArea dataOnly="0" labelOnly="1" outline="0" fieldPosition="0">
        <references count="1">
          <reference field="6" count="0"/>
        </references>
      </pivotArea>
    </format>
    <format dxfId="968">
      <pivotArea dataOnly="0" labelOnly="1" outline="0" fieldPosition="0">
        <references count="1">
          <reference field="6" count="0"/>
        </references>
      </pivotArea>
    </format>
    <format dxfId="967">
      <pivotArea dataOnly="0" labelOnly="1" outline="0" fieldPosition="0">
        <references count="1">
          <reference field="6" count="0"/>
        </references>
      </pivotArea>
    </format>
    <format dxfId="966">
      <pivotArea dataOnly="0" labelOnly="1" outline="0" fieldPosition="0">
        <references count="1">
          <reference field="6" count="0"/>
        </references>
      </pivotArea>
    </format>
    <format dxfId="965">
      <pivotArea dataOnly="0" labelOnly="1" outline="0" fieldPosition="0">
        <references count="1">
          <reference field="6" count="0"/>
        </references>
      </pivotArea>
    </format>
    <format dxfId="964">
      <pivotArea outline="0" collapsedLevelsAreSubtotals="1" fieldPosition="0">
        <references count="3">
          <reference field="4" count="1" selected="0">
            <x v="12"/>
          </reference>
          <reference field="6" count="1" selected="0">
            <x v="0"/>
          </reference>
          <reference field="7" count="1" selected="0">
            <x v="5"/>
          </reference>
        </references>
      </pivotArea>
    </format>
    <format dxfId="963">
      <pivotArea outline="0" collapsedLevelsAreSubtotals="1" fieldPosition="0">
        <references count="3">
          <reference field="4" count="2" selected="0">
            <x v="18"/>
            <x v="20"/>
          </reference>
          <reference field="6" count="1" selected="0">
            <x v="0"/>
          </reference>
          <reference field="7" count="2" selected="0">
            <x v="11"/>
            <x v="13"/>
          </reference>
        </references>
      </pivotArea>
    </format>
    <format dxfId="962">
      <pivotArea outline="0" collapsedLevelsAreSubtotals="1" fieldPosition="0">
        <references count="3">
          <reference field="4" count="4" selected="0">
            <x v="25"/>
            <x v="27"/>
            <x v="29"/>
            <x v="34"/>
          </reference>
          <reference field="6" count="1" selected="0">
            <x v="1"/>
          </reference>
          <reference field="7" count="5" selected="0">
            <x v="0"/>
            <x v="1"/>
            <x v="2"/>
            <x v="3"/>
            <x v="6"/>
          </reference>
        </references>
      </pivotArea>
    </format>
    <format dxfId="961">
      <pivotArea outline="0" collapsedLevelsAreSubtotals="1" fieldPosition="0">
        <references count="3">
          <reference field="4" count="2" selected="0">
            <x v="13"/>
            <x v="15"/>
          </reference>
          <reference field="6" count="1" selected="0">
            <x v="1"/>
          </reference>
          <reference field="7" count="1" selected="0">
            <x v="7"/>
          </reference>
        </references>
      </pivotArea>
    </format>
    <format dxfId="960">
      <pivotArea outline="0" collapsedLevelsAreSubtotals="1" fieldPosition="0">
        <references count="3">
          <reference field="4" count="2" selected="0">
            <x v="23"/>
            <x v="38"/>
          </reference>
          <reference field="6" count="1" selected="0">
            <x v="1"/>
          </reference>
          <reference field="7" count="2" selected="0">
            <x v="8"/>
            <x v="9"/>
          </reference>
        </references>
      </pivotArea>
    </format>
    <format dxfId="959">
      <pivotArea outline="0" collapsedLevelsAreSubtotals="1" fieldPosition="0">
        <references count="3">
          <reference field="4" count="1" selected="0">
            <x v="19"/>
          </reference>
          <reference field="6" count="1" selected="0">
            <x v="1"/>
          </reference>
          <reference field="7" count="1" selected="0">
            <x v="11"/>
          </reference>
        </references>
      </pivotArea>
    </format>
    <format dxfId="958">
      <pivotArea outline="0" collapsedLevelsAreSubtotals="1" fieldPosition="0">
        <references count="3">
          <reference field="4" count="2" selected="0">
            <x v="16"/>
            <x v="22"/>
          </reference>
          <reference field="6" count="1" selected="0">
            <x v="1"/>
          </reference>
          <reference field="7" count="1" selected="0">
            <x v="12"/>
          </reference>
        </references>
      </pivotArea>
    </format>
    <format dxfId="957">
      <pivotArea outline="0" collapsedLevelsAreSubtotals="1" fieldPosition="0">
        <references count="3">
          <reference field="4" count="1" selected="0">
            <x v="28"/>
          </reference>
          <reference field="6" count="1" selected="0">
            <x v="1"/>
          </reference>
          <reference field="7" count="2" selected="0">
            <x v="13"/>
            <x v="14"/>
          </reference>
        </references>
      </pivotArea>
    </format>
    <format dxfId="956">
      <pivotArea outline="0" collapsedLevelsAreSubtotals="1" fieldPosition="0">
        <references count="3">
          <reference field="4" count="4" selected="0">
            <x v="32"/>
            <x v="33"/>
            <x v="36"/>
            <x v="39"/>
          </reference>
          <reference field="6" count="1" selected="0">
            <x v="1"/>
          </reference>
          <reference field="7" count="1" selected="0">
            <x v="15"/>
          </reference>
        </references>
      </pivotArea>
    </format>
    <format dxfId="955">
      <pivotArea outline="0" collapsedLevelsAreSubtotals="1" fieldPosition="0">
        <references count="3">
          <reference field="4" count="2" selected="0">
            <x v="31"/>
            <x v="35"/>
          </reference>
          <reference field="6" count="1" selected="0">
            <x v="2"/>
          </reference>
          <reference field="7" count="2" selected="0">
            <x v="4"/>
            <x v="6"/>
          </reference>
        </references>
      </pivotArea>
    </format>
    <format dxfId="954">
      <pivotArea outline="0" collapsedLevelsAreSubtotals="1" fieldPosition="0">
        <references count="3">
          <reference field="4" count="1" selected="0">
            <x v="7"/>
          </reference>
          <reference field="6" count="1" selected="0">
            <x v="2"/>
          </reference>
          <reference field="7" count="1" selected="0">
            <x v="7"/>
          </reference>
        </references>
      </pivotArea>
    </format>
    <format dxfId="953">
      <pivotArea outline="0" collapsedLevelsAreSubtotals="1" fieldPosition="0">
        <references count="3">
          <reference field="4" count="1" selected="0">
            <x v="21"/>
          </reference>
          <reference field="6" count="1" selected="0">
            <x v="2"/>
          </reference>
          <reference field="7" count="1" selected="0">
            <x v="10"/>
          </reference>
        </references>
      </pivotArea>
    </format>
    <format dxfId="952">
      <pivotArea outline="0" collapsedLevelsAreSubtotals="1" fieldPosition="0">
        <references count="3">
          <reference field="4" count="3" selected="0">
            <x v="5"/>
            <x v="10"/>
            <x v="30"/>
          </reference>
          <reference field="6" count="1" selected="0">
            <x v="2"/>
          </reference>
          <reference field="7" count="2" selected="0">
            <x v="13"/>
            <x v="15"/>
          </reference>
        </references>
      </pivotArea>
    </format>
    <format dxfId="951">
      <pivotArea outline="0" collapsedLevelsAreSubtotals="1" fieldPosition="0">
        <references count="3">
          <reference field="4" count="1" selected="0">
            <x v="37"/>
          </reference>
          <reference field="6" count="1" selected="0">
            <x v="3"/>
          </reference>
          <reference field="7" count="2" selected="0">
            <x v="10"/>
            <x v="11"/>
          </reference>
        </references>
      </pivotArea>
    </format>
    <format dxfId="950">
      <pivotArea outline="0" collapsedLevelsAreSubtotals="1" fieldPosition="0">
        <references count="3">
          <reference field="4" count="1" selected="0">
            <x v="7"/>
          </reference>
          <reference field="6" count="1" selected="0">
            <x v="2"/>
          </reference>
          <reference field="7" count="1" selected="0">
            <x v="7"/>
          </reference>
        </references>
      </pivotArea>
    </format>
    <format dxfId="949">
      <pivotArea outline="0" collapsedLevelsAreSubtotals="1" fieldPosition="0">
        <references count="3">
          <reference field="4" count="1" selected="0">
            <x v="7"/>
          </reference>
          <reference field="6" count="1" selected="0">
            <x v="2"/>
          </reference>
          <reference field="7" count="1" selected="0">
            <x v="7"/>
          </reference>
        </references>
      </pivotArea>
    </format>
    <format dxfId="948">
      <pivotArea outline="0" collapsedLevelsAreSubtotals="1" fieldPosition="0">
        <references count="3">
          <reference field="4" count="1" selected="0">
            <x v="7"/>
          </reference>
          <reference field="6" count="1" selected="0">
            <x v="2"/>
          </reference>
          <reference field="7" count="1" selected="0">
            <x v="7"/>
          </reference>
        </references>
      </pivotArea>
    </format>
    <format dxfId="947">
      <pivotArea dataOnly="0" labelOnly="1" outline="0" fieldPosition="0">
        <references count="3">
          <reference field="4" count="7">
            <x v="2"/>
            <x v="12"/>
            <x v="41"/>
            <x v="55"/>
            <x v="56"/>
            <x v="57"/>
            <x v="58"/>
          </reference>
          <reference field="6" count="1" selected="0">
            <x v="0"/>
          </reference>
          <reference field="7" count="1" selected="0">
            <x v="5"/>
          </reference>
        </references>
      </pivotArea>
    </format>
    <format dxfId="946">
      <pivotArea dataOnly="0" labelOnly="1" outline="0" fieldPosition="0">
        <references count="3">
          <reference field="4" count="1">
            <x v="18"/>
          </reference>
          <reference field="6" count="1" selected="0">
            <x v="0"/>
          </reference>
          <reference field="7" count="1" selected="0">
            <x v="11"/>
          </reference>
        </references>
      </pivotArea>
    </format>
    <format dxfId="945">
      <pivotArea dataOnly="0" labelOnly="1" outline="0" fieldPosition="0">
        <references count="3">
          <reference field="4" count="1">
            <x v="20"/>
          </reference>
          <reference field="6" count="1" selected="0">
            <x v="0"/>
          </reference>
          <reference field="7" count="1" selected="0">
            <x v="13"/>
          </reference>
        </references>
      </pivotArea>
    </format>
    <format dxfId="944">
      <pivotArea dataOnly="0" labelOnly="1" outline="0" fieldPosition="0">
        <references count="3">
          <reference field="4" count="2">
            <x v="29"/>
            <x v="49"/>
          </reference>
          <reference field="6" count="1" selected="0">
            <x v="1"/>
          </reference>
          <reference field="7" count="1" selected="0">
            <x v="0"/>
          </reference>
        </references>
      </pivotArea>
    </format>
    <format dxfId="943">
      <pivotArea dataOnly="0" labelOnly="1" outline="0" fieldPosition="0">
        <references count="3">
          <reference field="4" count="1">
            <x v="34"/>
          </reference>
          <reference field="6" count="1" selected="0">
            <x v="1"/>
          </reference>
          <reference field="7" count="1" selected="0">
            <x v="1"/>
          </reference>
        </references>
      </pivotArea>
    </format>
    <format dxfId="942">
      <pivotArea dataOnly="0" labelOnly="1" outline="0" fieldPosition="0">
        <references count="3">
          <reference field="4" count="1">
            <x v="48"/>
          </reference>
          <reference field="6" count="1" selected="0">
            <x v="1"/>
          </reference>
          <reference field="7" count="1" selected="0">
            <x v="2"/>
          </reference>
        </references>
      </pivotArea>
    </format>
    <format dxfId="941">
      <pivotArea dataOnly="0" labelOnly="1" outline="0" fieldPosition="0">
        <references count="3">
          <reference field="4" count="2">
            <x v="27"/>
            <x v="51"/>
          </reference>
          <reference field="6" count="1" selected="0">
            <x v="1"/>
          </reference>
          <reference field="7" count="1" selected="0">
            <x v="3"/>
          </reference>
        </references>
      </pivotArea>
    </format>
    <format dxfId="940">
      <pivotArea dataOnly="0" labelOnly="1" outline="0" fieldPosition="0">
        <references count="3">
          <reference field="4" count="2">
            <x v="25"/>
            <x v="44"/>
          </reference>
          <reference field="6" count="1" selected="0">
            <x v="1"/>
          </reference>
          <reference field="7" count="1" selected="0">
            <x v="6"/>
          </reference>
        </references>
      </pivotArea>
    </format>
    <format dxfId="939">
      <pivotArea dataOnly="0" labelOnly="1" outline="0" fieldPosition="0">
        <references count="3">
          <reference field="4" count="2">
            <x v="13"/>
            <x v="15"/>
          </reference>
          <reference field="6" count="1" selected="0">
            <x v="1"/>
          </reference>
          <reference field="7" count="1" selected="0">
            <x v="7"/>
          </reference>
        </references>
      </pivotArea>
    </format>
    <format dxfId="938">
      <pivotArea dataOnly="0" labelOnly="1" outline="0" fieldPosition="0">
        <references count="3">
          <reference field="4" count="2">
            <x v="14"/>
            <x v="23"/>
          </reference>
          <reference field="6" count="1" selected="0">
            <x v="1"/>
          </reference>
          <reference field="7" count="1" selected="0">
            <x v="8"/>
          </reference>
        </references>
      </pivotArea>
    </format>
    <format dxfId="937">
      <pivotArea dataOnly="0" labelOnly="1" outline="0" fieldPosition="0">
        <references count="3">
          <reference field="4" count="1">
            <x v="38"/>
          </reference>
          <reference field="6" count="1" selected="0">
            <x v="1"/>
          </reference>
          <reference field="7" count="1" selected="0">
            <x v="9"/>
          </reference>
        </references>
      </pivotArea>
    </format>
    <format dxfId="936">
      <pivotArea dataOnly="0" labelOnly="1" outline="0" fieldPosition="0">
        <references count="3">
          <reference field="4" count="2">
            <x v="19"/>
            <x v="40"/>
          </reference>
          <reference field="6" count="1" selected="0">
            <x v="1"/>
          </reference>
          <reference field="7" count="1" selected="0">
            <x v="11"/>
          </reference>
        </references>
      </pivotArea>
    </format>
    <format dxfId="935">
      <pivotArea dataOnly="0" labelOnly="1" outline="0" fieldPosition="0">
        <references count="3">
          <reference field="4" count="5">
            <x v="0"/>
            <x v="16"/>
            <x v="22"/>
            <x v="45"/>
            <x v="61"/>
          </reference>
          <reference field="6" count="1" selected="0">
            <x v="1"/>
          </reference>
          <reference field="7" count="1" selected="0">
            <x v="12"/>
          </reference>
        </references>
      </pivotArea>
    </format>
    <format dxfId="934">
      <pivotArea dataOnly="0" labelOnly="1" outline="0" fieldPosition="0">
        <references count="3">
          <reference field="4" count="1">
            <x v="46"/>
          </reference>
          <reference field="6" count="1" selected="0">
            <x v="1"/>
          </reference>
          <reference field="7" count="1" selected="0">
            <x v="13"/>
          </reference>
        </references>
      </pivotArea>
    </format>
    <format dxfId="933">
      <pivotArea dataOnly="0" labelOnly="1" outline="0" fieldPosition="0">
        <references count="3">
          <reference field="4" count="2">
            <x v="28"/>
            <x v="50"/>
          </reference>
          <reference field="6" count="1" selected="0">
            <x v="1"/>
          </reference>
          <reference field="7" count="1" selected="0">
            <x v="14"/>
          </reference>
        </references>
      </pivotArea>
    </format>
    <format dxfId="932">
      <pivotArea dataOnly="0" labelOnly="1" outline="0" fieldPosition="0">
        <references count="3">
          <reference field="4" count="7">
            <x v="26"/>
            <x v="32"/>
            <x v="33"/>
            <x v="36"/>
            <x v="39"/>
            <x v="53"/>
            <x v="54"/>
          </reference>
          <reference field="6" count="1" selected="0">
            <x v="1"/>
          </reference>
          <reference field="7" count="1" selected="0">
            <x v="15"/>
          </reference>
        </references>
      </pivotArea>
    </format>
    <format dxfId="931">
      <pivotArea dataOnly="0" labelOnly="1" outline="0" fieldPosition="0">
        <references count="3">
          <reference field="4" count="1">
            <x v="9"/>
          </reference>
          <reference field="6" count="1" selected="0">
            <x v="1"/>
          </reference>
          <reference field="7" count="1" selected="0">
            <x v="16"/>
          </reference>
        </references>
      </pivotArea>
    </format>
    <format dxfId="930">
      <pivotArea dataOnly="0" labelOnly="1" outline="0" fieldPosition="0">
        <references count="3">
          <reference field="4" count="2">
            <x v="43"/>
            <x v="52"/>
          </reference>
          <reference field="6" count="1" selected="0">
            <x v="1"/>
          </reference>
          <reference field="7" count="1" selected="0">
            <x v="17"/>
          </reference>
        </references>
      </pivotArea>
    </format>
    <format dxfId="929">
      <pivotArea dataOnly="0" labelOnly="1" outline="0" fieldPosition="0">
        <references count="3">
          <reference field="4" count="1">
            <x v="35"/>
          </reference>
          <reference field="6" count="1" selected="0">
            <x v="2"/>
          </reference>
          <reference field="7" count="1" selected="0">
            <x v="4"/>
          </reference>
        </references>
      </pivotArea>
    </format>
    <format dxfId="928">
      <pivotArea dataOnly="0" labelOnly="1" outline="0" fieldPosition="0">
        <references count="3">
          <reference field="4" count="1">
            <x v="31"/>
          </reference>
          <reference field="6" count="1" selected="0">
            <x v="2"/>
          </reference>
          <reference field="7" count="1" selected="0">
            <x v="6"/>
          </reference>
        </references>
      </pivotArea>
    </format>
    <format dxfId="927">
      <pivotArea dataOnly="0" labelOnly="1" outline="0" fieldPosition="0">
        <references count="3">
          <reference field="4" count="2">
            <x v="7"/>
            <x v="8"/>
          </reference>
          <reference field="6" count="1" selected="0">
            <x v="2"/>
          </reference>
          <reference field="7" count="1" selected="0">
            <x v="7"/>
          </reference>
        </references>
      </pivotArea>
    </format>
    <format dxfId="926">
      <pivotArea dataOnly="0" labelOnly="1" outline="0" fieldPosition="0">
        <references count="3">
          <reference field="4" count="4">
            <x v="17"/>
            <x v="21"/>
            <x v="59"/>
            <x v="60"/>
          </reference>
          <reference field="6" count="1" selected="0">
            <x v="2"/>
          </reference>
          <reference field="7" count="1" selected="0">
            <x v="10"/>
          </reference>
        </references>
      </pivotArea>
    </format>
    <format dxfId="925">
      <pivotArea dataOnly="0" labelOnly="1" outline="0" fieldPosition="0">
        <references count="3">
          <reference field="4" count="3">
            <x v="1"/>
            <x v="3"/>
            <x v="24"/>
          </reference>
          <reference field="6" count="1" selected="0">
            <x v="2"/>
          </reference>
          <reference field="7" count="1" selected="0">
            <x v="11"/>
          </reference>
        </references>
      </pivotArea>
    </format>
    <format dxfId="924">
      <pivotArea dataOnly="0" labelOnly="1" outline="0" fieldPosition="0">
        <references count="3">
          <reference field="4" count="7">
            <x v="2"/>
            <x v="12"/>
            <x v="41"/>
            <x v="55"/>
            <x v="56"/>
            <x v="57"/>
            <x v="58"/>
          </reference>
          <reference field="6" count="1" selected="0">
            <x v="0"/>
          </reference>
          <reference field="7" count="1" selected="0">
            <x v="5"/>
          </reference>
        </references>
      </pivotArea>
    </format>
    <format dxfId="923">
      <pivotArea dataOnly="0" labelOnly="1" outline="0" fieldPosition="0">
        <references count="3">
          <reference field="4" count="1">
            <x v="18"/>
          </reference>
          <reference field="6" count="1" selected="0">
            <x v="0"/>
          </reference>
          <reference field="7" count="1" selected="0">
            <x v="11"/>
          </reference>
        </references>
      </pivotArea>
    </format>
    <format dxfId="922">
      <pivotArea dataOnly="0" labelOnly="1" outline="0" fieldPosition="0">
        <references count="3">
          <reference field="4" count="1">
            <x v="20"/>
          </reference>
          <reference field="6" count="1" selected="0">
            <x v="0"/>
          </reference>
          <reference field="7" count="1" selected="0">
            <x v="13"/>
          </reference>
        </references>
      </pivotArea>
    </format>
    <format dxfId="921">
      <pivotArea dataOnly="0" labelOnly="1" outline="0" fieldPosition="0">
        <references count="3">
          <reference field="4" count="2">
            <x v="29"/>
            <x v="49"/>
          </reference>
          <reference field="6" count="1" selected="0">
            <x v="1"/>
          </reference>
          <reference field="7" count="1" selected="0">
            <x v="0"/>
          </reference>
        </references>
      </pivotArea>
    </format>
    <format dxfId="920">
      <pivotArea dataOnly="0" labelOnly="1" outline="0" fieldPosition="0">
        <references count="3">
          <reference field="4" count="1">
            <x v="34"/>
          </reference>
          <reference field="6" count="1" selected="0">
            <x v="1"/>
          </reference>
          <reference field="7" count="1" selected="0">
            <x v="1"/>
          </reference>
        </references>
      </pivotArea>
    </format>
    <format dxfId="919">
      <pivotArea dataOnly="0" labelOnly="1" outline="0" fieldPosition="0">
        <references count="3">
          <reference field="4" count="1">
            <x v="48"/>
          </reference>
          <reference field="6" count="1" selected="0">
            <x v="1"/>
          </reference>
          <reference field="7" count="1" selected="0">
            <x v="2"/>
          </reference>
        </references>
      </pivotArea>
    </format>
    <format dxfId="918">
      <pivotArea dataOnly="0" labelOnly="1" outline="0" fieldPosition="0">
        <references count="3">
          <reference field="4" count="2">
            <x v="27"/>
            <x v="51"/>
          </reference>
          <reference field="6" count="1" selected="0">
            <x v="1"/>
          </reference>
          <reference field="7" count="1" selected="0">
            <x v="3"/>
          </reference>
        </references>
      </pivotArea>
    </format>
    <format dxfId="917">
      <pivotArea dataOnly="0" labelOnly="1" outline="0" fieldPosition="0">
        <references count="3">
          <reference field="4" count="2">
            <x v="25"/>
            <x v="44"/>
          </reference>
          <reference field="6" count="1" selected="0">
            <x v="1"/>
          </reference>
          <reference field="7" count="1" selected="0">
            <x v="6"/>
          </reference>
        </references>
      </pivotArea>
    </format>
    <format dxfId="916">
      <pivotArea dataOnly="0" labelOnly="1" outline="0" fieldPosition="0">
        <references count="3">
          <reference field="4" count="2">
            <x v="13"/>
            <x v="15"/>
          </reference>
          <reference field="6" count="1" selected="0">
            <x v="1"/>
          </reference>
          <reference field="7" count="1" selected="0">
            <x v="7"/>
          </reference>
        </references>
      </pivotArea>
    </format>
    <format dxfId="915">
      <pivotArea dataOnly="0" labelOnly="1" outline="0" fieldPosition="0">
        <references count="3">
          <reference field="4" count="2">
            <x v="14"/>
            <x v="23"/>
          </reference>
          <reference field="6" count="1" selected="0">
            <x v="1"/>
          </reference>
          <reference field="7" count="1" selected="0">
            <x v="8"/>
          </reference>
        </references>
      </pivotArea>
    </format>
    <format dxfId="914">
      <pivotArea dataOnly="0" labelOnly="1" outline="0" fieldPosition="0">
        <references count="3">
          <reference field="4" count="1">
            <x v="38"/>
          </reference>
          <reference field="6" count="1" selected="0">
            <x v="1"/>
          </reference>
          <reference field="7" count="1" selected="0">
            <x v="9"/>
          </reference>
        </references>
      </pivotArea>
    </format>
    <format dxfId="913">
      <pivotArea dataOnly="0" labelOnly="1" outline="0" fieldPosition="0">
        <references count="3">
          <reference field="4" count="2">
            <x v="19"/>
            <x v="40"/>
          </reference>
          <reference field="6" count="1" selected="0">
            <x v="1"/>
          </reference>
          <reference field="7" count="1" selected="0">
            <x v="11"/>
          </reference>
        </references>
      </pivotArea>
    </format>
    <format dxfId="912">
      <pivotArea dataOnly="0" labelOnly="1" outline="0" fieldPosition="0">
        <references count="3">
          <reference field="4" count="5">
            <x v="0"/>
            <x v="16"/>
            <x v="22"/>
            <x v="45"/>
            <x v="61"/>
          </reference>
          <reference field="6" count="1" selected="0">
            <x v="1"/>
          </reference>
          <reference field="7" count="1" selected="0">
            <x v="12"/>
          </reference>
        </references>
      </pivotArea>
    </format>
    <format dxfId="911">
      <pivotArea dataOnly="0" labelOnly="1" outline="0" fieldPosition="0">
        <references count="3">
          <reference field="4" count="1">
            <x v="46"/>
          </reference>
          <reference field="6" count="1" selected="0">
            <x v="1"/>
          </reference>
          <reference field="7" count="1" selected="0">
            <x v="13"/>
          </reference>
        </references>
      </pivotArea>
    </format>
    <format dxfId="910">
      <pivotArea dataOnly="0" labelOnly="1" outline="0" fieldPosition="0">
        <references count="3">
          <reference field="4" count="2">
            <x v="28"/>
            <x v="50"/>
          </reference>
          <reference field="6" count="1" selected="0">
            <x v="1"/>
          </reference>
          <reference field="7" count="1" selected="0">
            <x v="14"/>
          </reference>
        </references>
      </pivotArea>
    </format>
    <format dxfId="909">
      <pivotArea dataOnly="0" labelOnly="1" outline="0" fieldPosition="0">
        <references count="3">
          <reference field="4" count="7">
            <x v="26"/>
            <x v="32"/>
            <x v="33"/>
            <x v="36"/>
            <x v="39"/>
            <x v="53"/>
            <x v="54"/>
          </reference>
          <reference field="6" count="1" selected="0">
            <x v="1"/>
          </reference>
          <reference field="7" count="1" selected="0">
            <x v="15"/>
          </reference>
        </references>
      </pivotArea>
    </format>
    <format dxfId="908">
      <pivotArea dataOnly="0" labelOnly="1" outline="0" fieldPosition="0">
        <references count="3">
          <reference field="4" count="1">
            <x v="9"/>
          </reference>
          <reference field="6" count="1" selected="0">
            <x v="1"/>
          </reference>
          <reference field="7" count="1" selected="0">
            <x v="16"/>
          </reference>
        </references>
      </pivotArea>
    </format>
    <format dxfId="907">
      <pivotArea dataOnly="0" labelOnly="1" outline="0" fieldPosition="0">
        <references count="3">
          <reference field="4" count="2">
            <x v="43"/>
            <x v="52"/>
          </reference>
          <reference field="6" count="1" selected="0">
            <x v="1"/>
          </reference>
          <reference field="7" count="1" selected="0">
            <x v="17"/>
          </reference>
        </references>
      </pivotArea>
    </format>
    <format dxfId="906">
      <pivotArea dataOnly="0" labelOnly="1" outline="0" fieldPosition="0">
        <references count="3">
          <reference field="4" count="1">
            <x v="35"/>
          </reference>
          <reference field="6" count="1" selected="0">
            <x v="2"/>
          </reference>
          <reference field="7" count="1" selected="0">
            <x v="4"/>
          </reference>
        </references>
      </pivotArea>
    </format>
    <format dxfId="905">
      <pivotArea dataOnly="0" labelOnly="1" outline="0" fieldPosition="0">
        <references count="3">
          <reference field="4" count="1">
            <x v="31"/>
          </reference>
          <reference field="6" count="1" selected="0">
            <x v="2"/>
          </reference>
          <reference field="7" count="1" selected="0">
            <x v="6"/>
          </reference>
        </references>
      </pivotArea>
    </format>
    <format dxfId="904">
      <pivotArea dataOnly="0" labelOnly="1" outline="0" fieldPosition="0">
        <references count="3">
          <reference field="4" count="2">
            <x v="7"/>
            <x v="8"/>
          </reference>
          <reference field="6" count="1" selected="0">
            <x v="2"/>
          </reference>
          <reference field="7" count="1" selected="0">
            <x v="7"/>
          </reference>
        </references>
      </pivotArea>
    </format>
    <format dxfId="903">
      <pivotArea dataOnly="0" labelOnly="1" outline="0" fieldPosition="0">
        <references count="3">
          <reference field="4" count="4">
            <x v="17"/>
            <x v="21"/>
            <x v="59"/>
            <x v="60"/>
          </reference>
          <reference field="6" count="1" selected="0">
            <x v="2"/>
          </reference>
          <reference field="7" count="1" selected="0">
            <x v="10"/>
          </reference>
        </references>
      </pivotArea>
    </format>
    <format dxfId="902">
      <pivotArea dataOnly="0" labelOnly="1" outline="0" fieldPosition="0">
        <references count="3">
          <reference field="4" count="3">
            <x v="1"/>
            <x v="3"/>
            <x v="24"/>
          </reference>
          <reference field="6" count="1" selected="0">
            <x v="2"/>
          </reference>
          <reference field="7" count="1" selected="0">
            <x v="11"/>
          </reference>
        </references>
      </pivotArea>
    </format>
    <format dxfId="901">
      <pivotArea dataOnly="0" labelOnly="1" outline="0" fieldPosition="0">
        <references count="3">
          <reference field="4" count="7">
            <x v="2"/>
            <x v="12"/>
            <x v="41"/>
            <x v="55"/>
            <x v="56"/>
            <x v="57"/>
            <x v="58"/>
          </reference>
          <reference field="6" count="1" selected="0">
            <x v="0"/>
          </reference>
          <reference field="7" count="1" selected="0">
            <x v="5"/>
          </reference>
        </references>
      </pivotArea>
    </format>
    <format dxfId="900">
      <pivotArea dataOnly="0" labelOnly="1" outline="0" fieldPosition="0">
        <references count="3">
          <reference field="4" count="1">
            <x v="18"/>
          </reference>
          <reference field="6" count="1" selected="0">
            <x v="0"/>
          </reference>
          <reference field="7" count="1" selected="0">
            <x v="11"/>
          </reference>
        </references>
      </pivotArea>
    </format>
    <format dxfId="899">
      <pivotArea dataOnly="0" labelOnly="1" outline="0" fieldPosition="0">
        <references count="3">
          <reference field="4" count="1">
            <x v="20"/>
          </reference>
          <reference field="6" count="1" selected="0">
            <x v="0"/>
          </reference>
          <reference field="7" count="1" selected="0">
            <x v="13"/>
          </reference>
        </references>
      </pivotArea>
    </format>
    <format dxfId="898">
      <pivotArea dataOnly="0" labelOnly="1" outline="0" fieldPosition="0">
        <references count="3">
          <reference field="4" count="2">
            <x v="29"/>
            <x v="49"/>
          </reference>
          <reference field="6" count="1" selected="0">
            <x v="1"/>
          </reference>
          <reference field="7" count="1" selected="0">
            <x v="0"/>
          </reference>
        </references>
      </pivotArea>
    </format>
    <format dxfId="897">
      <pivotArea dataOnly="0" labelOnly="1" outline="0" fieldPosition="0">
        <references count="3">
          <reference field="4" count="1">
            <x v="34"/>
          </reference>
          <reference field="6" count="1" selected="0">
            <x v="1"/>
          </reference>
          <reference field="7" count="1" selected="0">
            <x v="1"/>
          </reference>
        </references>
      </pivotArea>
    </format>
    <format dxfId="896">
      <pivotArea dataOnly="0" labelOnly="1" outline="0" fieldPosition="0">
        <references count="3">
          <reference field="4" count="1">
            <x v="48"/>
          </reference>
          <reference field="6" count="1" selected="0">
            <x v="1"/>
          </reference>
          <reference field="7" count="1" selected="0">
            <x v="2"/>
          </reference>
        </references>
      </pivotArea>
    </format>
    <format dxfId="895">
      <pivotArea dataOnly="0" labelOnly="1" outline="0" fieldPosition="0">
        <references count="3">
          <reference field="4" count="2">
            <x v="27"/>
            <x v="51"/>
          </reference>
          <reference field="6" count="1" selected="0">
            <x v="1"/>
          </reference>
          <reference field="7" count="1" selected="0">
            <x v="3"/>
          </reference>
        </references>
      </pivotArea>
    </format>
    <format dxfId="894">
      <pivotArea dataOnly="0" labelOnly="1" outline="0" fieldPosition="0">
        <references count="3">
          <reference field="4" count="2">
            <x v="25"/>
            <x v="44"/>
          </reference>
          <reference field="6" count="1" selected="0">
            <x v="1"/>
          </reference>
          <reference field="7" count="1" selected="0">
            <x v="6"/>
          </reference>
        </references>
      </pivotArea>
    </format>
    <format dxfId="893">
      <pivotArea dataOnly="0" labelOnly="1" outline="0" fieldPosition="0">
        <references count="3">
          <reference field="4" count="2">
            <x v="13"/>
            <x v="15"/>
          </reference>
          <reference field="6" count="1" selected="0">
            <x v="1"/>
          </reference>
          <reference field="7" count="1" selected="0">
            <x v="7"/>
          </reference>
        </references>
      </pivotArea>
    </format>
    <format dxfId="892">
      <pivotArea dataOnly="0" labelOnly="1" outline="0" fieldPosition="0">
        <references count="3">
          <reference field="4" count="2">
            <x v="14"/>
            <x v="23"/>
          </reference>
          <reference field="6" count="1" selected="0">
            <x v="1"/>
          </reference>
          <reference field="7" count="1" selected="0">
            <x v="8"/>
          </reference>
        </references>
      </pivotArea>
    </format>
    <format dxfId="891">
      <pivotArea dataOnly="0" labelOnly="1" outline="0" fieldPosition="0">
        <references count="3">
          <reference field="4" count="1">
            <x v="38"/>
          </reference>
          <reference field="6" count="1" selected="0">
            <x v="1"/>
          </reference>
          <reference field="7" count="1" selected="0">
            <x v="9"/>
          </reference>
        </references>
      </pivotArea>
    </format>
    <format dxfId="890">
      <pivotArea dataOnly="0" labelOnly="1" outline="0" fieldPosition="0">
        <references count="3">
          <reference field="4" count="2">
            <x v="19"/>
            <x v="40"/>
          </reference>
          <reference field="6" count="1" selected="0">
            <x v="1"/>
          </reference>
          <reference field="7" count="1" selected="0">
            <x v="11"/>
          </reference>
        </references>
      </pivotArea>
    </format>
    <format dxfId="889">
      <pivotArea dataOnly="0" labelOnly="1" outline="0" fieldPosition="0">
        <references count="3">
          <reference field="4" count="5">
            <x v="0"/>
            <x v="16"/>
            <x v="22"/>
            <x v="45"/>
            <x v="61"/>
          </reference>
          <reference field="6" count="1" selected="0">
            <x v="1"/>
          </reference>
          <reference field="7" count="1" selected="0">
            <x v="12"/>
          </reference>
        </references>
      </pivotArea>
    </format>
    <format dxfId="888">
      <pivotArea dataOnly="0" labelOnly="1" outline="0" fieldPosition="0">
        <references count="3">
          <reference field="4" count="1">
            <x v="46"/>
          </reference>
          <reference field="6" count="1" selected="0">
            <x v="1"/>
          </reference>
          <reference field="7" count="1" selected="0">
            <x v="13"/>
          </reference>
        </references>
      </pivotArea>
    </format>
    <format dxfId="887">
      <pivotArea dataOnly="0" labelOnly="1" outline="0" fieldPosition="0">
        <references count="3">
          <reference field="4" count="2">
            <x v="28"/>
            <x v="50"/>
          </reference>
          <reference field="6" count="1" selected="0">
            <x v="1"/>
          </reference>
          <reference field="7" count="1" selected="0">
            <x v="14"/>
          </reference>
        </references>
      </pivotArea>
    </format>
    <format dxfId="886">
      <pivotArea dataOnly="0" labelOnly="1" outline="0" fieldPosition="0">
        <references count="3">
          <reference field="4" count="7">
            <x v="26"/>
            <x v="32"/>
            <x v="33"/>
            <x v="36"/>
            <x v="39"/>
            <x v="53"/>
            <x v="54"/>
          </reference>
          <reference field="6" count="1" selected="0">
            <x v="1"/>
          </reference>
          <reference field="7" count="1" selected="0">
            <x v="15"/>
          </reference>
        </references>
      </pivotArea>
    </format>
    <format dxfId="885">
      <pivotArea dataOnly="0" labelOnly="1" outline="0" fieldPosition="0">
        <references count="3">
          <reference field="4" count="1">
            <x v="9"/>
          </reference>
          <reference field="6" count="1" selected="0">
            <x v="1"/>
          </reference>
          <reference field="7" count="1" selected="0">
            <x v="16"/>
          </reference>
        </references>
      </pivotArea>
    </format>
    <format dxfId="884">
      <pivotArea dataOnly="0" labelOnly="1" outline="0" fieldPosition="0">
        <references count="3">
          <reference field="4" count="2">
            <x v="43"/>
            <x v="52"/>
          </reference>
          <reference field="6" count="1" selected="0">
            <x v="1"/>
          </reference>
          <reference field="7" count="1" selected="0">
            <x v="17"/>
          </reference>
        </references>
      </pivotArea>
    </format>
    <format dxfId="883">
      <pivotArea dataOnly="0" labelOnly="1" outline="0" fieldPosition="0">
        <references count="3">
          <reference field="4" count="1">
            <x v="35"/>
          </reference>
          <reference field="6" count="1" selected="0">
            <x v="2"/>
          </reference>
          <reference field="7" count="1" selected="0">
            <x v="4"/>
          </reference>
        </references>
      </pivotArea>
    </format>
    <format dxfId="882">
      <pivotArea dataOnly="0" labelOnly="1" outline="0" fieldPosition="0">
        <references count="3">
          <reference field="4" count="1">
            <x v="31"/>
          </reference>
          <reference field="6" count="1" selected="0">
            <x v="2"/>
          </reference>
          <reference field="7" count="1" selected="0">
            <x v="6"/>
          </reference>
        </references>
      </pivotArea>
    </format>
    <format dxfId="881">
      <pivotArea dataOnly="0" labelOnly="1" outline="0" fieldPosition="0">
        <references count="3">
          <reference field="4" count="2">
            <x v="7"/>
            <x v="8"/>
          </reference>
          <reference field="6" count="1" selected="0">
            <x v="2"/>
          </reference>
          <reference field="7" count="1" selected="0">
            <x v="7"/>
          </reference>
        </references>
      </pivotArea>
    </format>
    <format dxfId="880">
      <pivotArea dataOnly="0" labelOnly="1" outline="0" fieldPosition="0">
        <references count="3">
          <reference field="4" count="4">
            <x v="17"/>
            <x v="21"/>
            <x v="59"/>
            <x v="60"/>
          </reference>
          <reference field="6" count="1" selected="0">
            <x v="2"/>
          </reference>
          <reference field="7" count="1" selected="0">
            <x v="10"/>
          </reference>
        </references>
      </pivotArea>
    </format>
    <format dxfId="879">
      <pivotArea dataOnly="0" labelOnly="1" outline="0" fieldPosition="0">
        <references count="3">
          <reference field="4" count="3">
            <x v="1"/>
            <x v="3"/>
            <x v="24"/>
          </reference>
          <reference field="6" count="1" selected="0">
            <x v="2"/>
          </reference>
          <reference field="7" count="1" selected="0">
            <x v="11"/>
          </reference>
        </references>
      </pivotArea>
    </format>
    <format dxfId="878">
      <pivotArea dataOnly="0" labelOnly="1" outline="0" fieldPosition="0">
        <references count="3">
          <reference field="4" count="7">
            <x v="2"/>
            <x v="12"/>
            <x v="41"/>
            <x v="55"/>
            <x v="56"/>
            <x v="57"/>
            <x v="58"/>
          </reference>
          <reference field="6" count="1" selected="0">
            <x v="0"/>
          </reference>
          <reference field="7" count="1" selected="0">
            <x v="5"/>
          </reference>
        </references>
      </pivotArea>
    </format>
    <format dxfId="877">
      <pivotArea dataOnly="0" labelOnly="1" outline="0" fieldPosition="0">
        <references count="3">
          <reference field="4" count="1">
            <x v="18"/>
          </reference>
          <reference field="6" count="1" selected="0">
            <x v="0"/>
          </reference>
          <reference field="7" count="1" selected="0">
            <x v="11"/>
          </reference>
        </references>
      </pivotArea>
    </format>
    <format dxfId="876">
      <pivotArea dataOnly="0" labelOnly="1" outline="0" fieldPosition="0">
        <references count="3">
          <reference field="4" count="1">
            <x v="20"/>
          </reference>
          <reference field="6" count="1" selected="0">
            <x v="0"/>
          </reference>
          <reference field="7" count="1" selected="0">
            <x v="13"/>
          </reference>
        </references>
      </pivotArea>
    </format>
    <format dxfId="875">
      <pivotArea dataOnly="0" labelOnly="1" outline="0" fieldPosition="0">
        <references count="3">
          <reference field="4" count="2">
            <x v="29"/>
            <x v="49"/>
          </reference>
          <reference field="6" count="1" selected="0">
            <x v="1"/>
          </reference>
          <reference field="7" count="1" selected="0">
            <x v="0"/>
          </reference>
        </references>
      </pivotArea>
    </format>
    <format dxfId="874">
      <pivotArea dataOnly="0" labelOnly="1" outline="0" fieldPosition="0">
        <references count="3">
          <reference field="4" count="1">
            <x v="34"/>
          </reference>
          <reference field="6" count="1" selected="0">
            <x v="1"/>
          </reference>
          <reference field="7" count="1" selected="0">
            <x v="1"/>
          </reference>
        </references>
      </pivotArea>
    </format>
    <format dxfId="873">
      <pivotArea dataOnly="0" labelOnly="1" outline="0" fieldPosition="0">
        <references count="3">
          <reference field="4" count="1">
            <x v="48"/>
          </reference>
          <reference field="6" count="1" selected="0">
            <x v="1"/>
          </reference>
          <reference field="7" count="1" selected="0">
            <x v="2"/>
          </reference>
        </references>
      </pivotArea>
    </format>
    <format dxfId="872">
      <pivotArea dataOnly="0" labelOnly="1" outline="0" fieldPosition="0">
        <references count="3">
          <reference field="4" count="2">
            <x v="27"/>
            <x v="51"/>
          </reference>
          <reference field="6" count="1" selected="0">
            <x v="1"/>
          </reference>
          <reference field="7" count="1" selected="0">
            <x v="3"/>
          </reference>
        </references>
      </pivotArea>
    </format>
    <format dxfId="871">
      <pivotArea dataOnly="0" labelOnly="1" outline="0" fieldPosition="0">
        <references count="3">
          <reference field="4" count="2">
            <x v="25"/>
            <x v="44"/>
          </reference>
          <reference field="6" count="1" selected="0">
            <x v="1"/>
          </reference>
          <reference field="7" count="1" selected="0">
            <x v="6"/>
          </reference>
        </references>
      </pivotArea>
    </format>
    <format dxfId="870">
      <pivotArea dataOnly="0" labelOnly="1" outline="0" fieldPosition="0">
        <references count="3">
          <reference field="4" count="2">
            <x v="13"/>
            <x v="15"/>
          </reference>
          <reference field="6" count="1" selected="0">
            <x v="1"/>
          </reference>
          <reference field="7" count="1" selected="0">
            <x v="7"/>
          </reference>
        </references>
      </pivotArea>
    </format>
    <format dxfId="869">
      <pivotArea dataOnly="0" labelOnly="1" outline="0" fieldPosition="0">
        <references count="3">
          <reference field="4" count="2">
            <x v="14"/>
            <x v="23"/>
          </reference>
          <reference field="6" count="1" selected="0">
            <x v="1"/>
          </reference>
          <reference field="7" count="1" selected="0">
            <x v="8"/>
          </reference>
        </references>
      </pivotArea>
    </format>
    <format dxfId="868">
      <pivotArea dataOnly="0" labelOnly="1" outline="0" fieldPosition="0">
        <references count="3">
          <reference field="4" count="1">
            <x v="38"/>
          </reference>
          <reference field="6" count="1" selected="0">
            <x v="1"/>
          </reference>
          <reference field="7" count="1" selected="0">
            <x v="9"/>
          </reference>
        </references>
      </pivotArea>
    </format>
    <format dxfId="867">
      <pivotArea dataOnly="0" labelOnly="1" outline="0" fieldPosition="0">
        <references count="3">
          <reference field="4" count="2">
            <x v="19"/>
            <x v="40"/>
          </reference>
          <reference field="6" count="1" selected="0">
            <x v="1"/>
          </reference>
          <reference field="7" count="1" selected="0">
            <x v="11"/>
          </reference>
        </references>
      </pivotArea>
    </format>
    <format dxfId="866">
      <pivotArea dataOnly="0" labelOnly="1" outline="0" fieldPosition="0">
        <references count="3">
          <reference field="4" count="5">
            <x v="0"/>
            <x v="16"/>
            <x v="22"/>
            <x v="45"/>
            <x v="61"/>
          </reference>
          <reference field="6" count="1" selected="0">
            <x v="1"/>
          </reference>
          <reference field="7" count="1" selected="0">
            <x v="12"/>
          </reference>
        </references>
      </pivotArea>
    </format>
    <format dxfId="865">
      <pivotArea dataOnly="0" labelOnly="1" outline="0" fieldPosition="0">
        <references count="3">
          <reference field="4" count="1">
            <x v="46"/>
          </reference>
          <reference field="6" count="1" selected="0">
            <x v="1"/>
          </reference>
          <reference field="7" count="1" selected="0">
            <x v="13"/>
          </reference>
        </references>
      </pivotArea>
    </format>
    <format dxfId="864">
      <pivotArea dataOnly="0" labelOnly="1" outline="0" fieldPosition="0">
        <references count="3">
          <reference field="4" count="2">
            <x v="28"/>
            <x v="50"/>
          </reference>
          <reference field="6" count="1" selected="0">
            <x v="1"/>
          </reference>
          <reference field="7" count="1" selected="0">
            <x v="14"/>
          </reference>
        </references>
      </pivotArea>
    </format>
    <format dxfId="863">
      <pivotArea dataOnly="0" labelOnly="1" outline="0" fieldPosition="0">
        <references count="3">
          <reference field="4" count="7">
            <x v="26"/>
            <x v="32"/>
            <x v="33"/>
            <x v="36"/>
            <x v="39"/>
            <x v="53"/>
            <x v="54"/>
          </reference>
          <reference field="6" count="1" selected="0">
            <x v="1"/>
          </reference>
          <reference field="7" count="1" selected="0">
            <x v="15"/>
          </reference>
        </references>
      </pivotArea>
    </format>
    <format dxfId="862">
      <pivotArea dataOnly="0" labelOnly="1" outline="0" fieldPosition="0">
        <references count="3">
          <reference field="4" count="1">
            <x v="9"/>
          </reference>
          <reference field="6" count="1" selected="0">
            <x v="1"/>
          </reference>
          <reference field="7" count="1" selected="0">
            <x v="16"/>
          </reference>
        </references>
      </pivotArea>
    </format>
    <format dxfId="861">
      <pivotArea dataOnly="0" labelOnly="1" outline="0" fieldPosition="0">
        <references count="3">
          <reference field="4" count="2">
            <x v="43"/>
            <x v="52"/>
          </reference>
          <reference field="6" count="1" selected="0">
            <x v="1"/>
          </reference>
          <reference field="7" count="1" selected="0">
            <x v="17"/>
          </reference>
        </references>
      </pivotArea>
    </format>
    <format dxfId="860">
      <pivotArea dataOnly="0" labelOnly="1" outline="0" fieldPosition="0">
        <references count="3">
          <reference field="4" count="1">
            <x v="35"/>
          </reference>
          <reference field="6" count="1" selected="0">
            <x v="2"/>
          </reference>
          <reference field="7" count="1" selected="0">
            <x v="4"/>
          </reference>
        </references>
      </pivotArea>
    </format>
    <format dxfId="859">
      <pivotArea dataOnly="0" labelOnly="1" outline="0" fieldPosition="0">
        <references count="3">
          <reference field="4" count="1">
            <x v="31"/>
          </reference>
          <reference field="6" count="1" selected="0">
            <x v="2"/>
          </reference>
          <reference field="7" count="1" selected="0">
            <x v="6"/>
          </reference>
        </references>
      </pivotArea>
    </format>
    <format dxfId="858">
      <pivotArea dataOnly="0" labelOnly="1" outline="0" fieldPosition="0">
        <references count="3">
          <reference field="4" count="2">
            <x v="7"/>
            <x v="8"/>
          </reference>
          <reference field="6" count="1" selected="0">
            <x v="2"/>
          </reference>
          <reference field="7" count="1" selected="0">
            <x v="7"/>
          </reference>
        </references>
      </pivotArea>
    </format>
    <format dxfId="857">
      <pivotArea dataOnly="0" labelOnly="1" outline="0" fieldPosition="0">
        <references count="3">
          <reference field="4" count="4">
            <x v="17"/>
            <x v="21"/>
            <x v="59"/>
            <x v="60"/>
          </reference>
          <reference field="6" count="1" selected="0">
            <x v="2"/>
          </reference>
          <reference field="7" count="1" selected="0">
            <x v="10"/>
          </reference>
        </references>
      </pivotArea>
    </format>
    <format dxfId="856">
      <pivotArea dataOnly="0" labelOnly="1" outline="0" fieldPosition="0">
        <references count="3">
          <reference field="4" count="3">
            <x v="1"/>
            <x v="3"/>
            <x v="24"/>
          </reference>
          <reference field="6" count="1" selected="0">
            <x v="2"/>
          </reference>
          <reference field="7" count="1" selected="0">
            <x v="11"/>
          </reference>
        </references>
      </pivotArea>
    </format>
    <format dxfId="855">
      <pivotArea dataOnly="0" labelOnly="1" outline="0" fieldPosition="0">
        <references count="3">
          <reference field="4" count="7">
            <x v="2"/>
            <x v="12"/>
            <x v="41"/>
            <x v="55"/>
            <x v="56"/>
            <x v="57"/>
            <x v="58"/>
          </reference>
          <reference field="6" count="1" selected="0">
            <x v="0"/>
          </reference>
          <reference field="7" count="1" selected="0">
            <x v="5"/>
          </reference>
        </references>
      </pivotArea>
    </format>
    <format dxfId="854">
      <pivotArea dataOnly="0" labelOnly="1" outline="0" fieldPosition="0">
        <references count="3">
          <reference field="4" count="1">
            <x v="18"/>
          </reference>
          <reference field="6" count="1" selected="0">
            <x v="0"/>
          </reference>
          <reference field="7" count="1" selected="0">
            <x v="11"/>
          </reference>
        </references>
      </pivotArea>
    </format>
    <format dxfId="853">
      <pivotArea dataOnly="0" labelOnly="1" outline="0" fieldPosition="0">
        <references count="3">
          <reference field="4" count="1">
            <x v="20"/>
          </reference>
          <reference field="6" count="1" selected="0">
            <x v="0"/>
          </reference>
          <reference field="7" count="1" selected="0">
            <x v="13"/>
          </reference>
        </references>
      </pivotArea>
    </format>
    <format dxfId="852">
      <pivotArea dataOnly="0" labelOnly="1" outline="0" fieldPosition="0">
        <references count="3">
          <reference field="4" count="2">
            <x v="29"/>
            <x v="49"/>
          </reference>
          <reference field="6" count="1" selected="0">
            <x v="1"/>
          </reference>
          <reference field="7" count="1" selected="0">
            <x v="0"/>
          </reference>
        </references>
      </pivotArea>
    </format>
    <format dxfId="851">
      <pivotArea dataOnly="0" labelOnly="1" outline="0" fieldPosition="0">
        <references count="3">
          <reference field="4" count="1">
            <x v="34"/>
          </reference>
          <reference field="6" count="1" selected="0">
            <x v="1"/>
          </reference>
          <reference field="7" count="1" selected="0">
            <x v="1"/>
          </reference>
        </references>
      </pivotArea>
    </format>
    <format dxfId="850">
      <pivotArea dataOnly="0" labelOnly="1" outline="0" fieldPosition="0">
        <references count="3">
          <reference field="4" count="1">
            <x v="48"/>
          </reference>
          <reference field="6" count="1" selected="0">
            <x v="1"/>
          </reference>
          <reference field="7" count="1" selected="0">
            <x v="2"/>
          </reference>
        </references>
      </pivotArea>
    </format>
    <format dxfId="849">
      <pivotArea dataOnly="0" labelOnly="1" outline="0" fieldPosition="0">
        <references count="3">
          <reference field="4" count="2">
            <x v="27"/>
            <x v="51"/>
          </reference>
          <reference field="6" count="1" selected="0">
            <x v="1"/>
          </reference>
          <reference field="7" count="1" selected="0">
            <x v="3"/>
          </reference>
        </references>
      </pivotArea>
    </format>
    <format dxfId="848">
      <pivotArea dataOnly="0" labelOnly="1" outline="0" fieldPosition="0">
        <references count="3">
          <reference field="4" count="2">
            <x v="25"/>
            <x v="44"/>
          </reference>
          <reference field="6" count="1" selected="0">
            <x v="1"/>
          </reference>
          <reference field="7" count="1" selected="0">
            <x v="6"/>
          </reference>
        </references>
      </pivotArea>
    </format>
    <format dxfId="847">
      <pivotArea dataOnly="0" labelOnly="1" outline="0" fieldPosition="0">
        <references count="3">
          <reference field="4" count="2">
            <x v="13"/>
            <x v="15"/>
          </reference>
          <reference field="6" count="1" selected="0">
            <x v="1"/>
          </reference>
          <reference field="7" count="1" selected="0">
            <x v="7"/>
          </reference>
        </references>
      </pivotArea>
    </format>
    <format dxfId="846">
      <pivotArea dataOnly="0" labelOnly="1" outline="0" fieldPosition="0">
        <references count="3">
          <reference field="4" count="2">
            <x v="14"/>
            <x v="23"/>
          </reference>
          <reference field="6" count="1" selected="0">
            <x v="1"/>
          </reference>
          <reference field="7" count="1" selected="0">
            <x v="8"/>
          </reference>
        </references>
      </pivotArea>
    </format>
    <format dxfId="845">
      <pivotArea dataOnly="0" labelOnly="1" outline="0" fieldPosition="0">
        <references count="3">
          <reference field="4" count="1">
            <x v="38"/>
          </reference>
          <reference field="6" count="1" selected="0">
            <x v="1"/>
          </reference>
          <reference field="7" count="1" selected="0">
            <x v="9"/>
          </reference>
        </references>
      </pivotArea>
    </format>
    <format dxfId="844">
      <pivotArea dataOnly="0" labelOnly="1" outline="0" fieldPosition="0">
        <references count="3">
          <reference field="4" count="2">
            <x v="19"/>
            <x v="40"/>
          </reference>
          <reference field="6" count="1" selected="0">
            <x v="1"/>
          </reference>
          <reference field="7" count="1" selected="0">
            <x v="11"/>
          </reference>
        </references>
      </pivotArea>
    </format>
    <format dxfId="843">
      <pivotArea dataOnly="0" labelOnly="1" outline="0" fieldPosition="0">
        <references count="3">
          <reference field="4" count="5">
            <x v="0"/>
            <x v="16"/>
            <x v="22"/>
            <x v="45"/>
            <x v="61"/>
          </reference>
          <reference field="6" count="1" selected="0">
            <x v="1"/>
          </reference>
          <reference field="7" count="1" selected="0">
            <x v="12"/>
          </reference>
        </references>
      </pivotArea>
    </format>
    <format dxfId="842">
      <pivotArea dataOnly="0" labelOnly="1" outline="0" fieldPosition="0">
        <references count="3">
          <reference field="4" count="1">
            <x v="46"/>
          </reference>
          <reference field="6" count="1" selected="0">
            <x v="1"/>
          </reference>
          <reference field="7" count="1" selected="0">
            <x v="13"/>
          </reference>
        </references>
      </pivotArea>
    </format>
    <format dxfId="841">
      <pivotArea dataOnly="0" labelOnly="1" outline="0" fieldPosition="0">
        <references count="3">
          <reference field="4" count="2">
            <x v="28"/>
            <x v="50"/>
          </reference>
          <reference field="6" count="1" selected="0">
            <x v="1"/>
          </reference>
          <reference field="7" count="1" selected="0">
            <x v="14"/>
          </reference>
        </references>
      </pivotArea>
    </format>
    <format dxfId="840">
      <pivotArea dataOnly="0" labelOnly="1" outline="0" fieldPosition="0">
        <references count="3">
          <reference field="4" count="7">
            <x v="26"/>
            <x v="32"/>
            <x v="33"/>
            <x v="36"/>
            <x v="39"/>
            <x v="53"/>
            <x v="54"/>
          </reference>
          <reference field="6" count="1" selected="0">
            <x v="1"/>
          </reference>
          <reference field="7" count="1" selected="0">
            <x v="15"/>
          </reference>
        </references>
      </pivotArea>
    </format>
    <format dxfId="839">
      <pivotArea dataOnly="0" labelOnly="1" outline="0" fieldPosition="0">
        <references count="3">
          <reference field="4" count="1">
            <x v="9"/>
          </reference>
          <reference field="6" count="1" selected="0">
            <x v="1"/>
          </reference>
          <reference field="7" count="1" selected="0">
            <x v="16"/>
          </reference>
        </references>
      </pivotArea>
    </format>
    <format dxfId="838">
      <pivotArea dataOnly="0" labelOnly="1" outline="0" fieldPosition="0">
        <references count="3">
          <reference field="4" count="2">
            <x v="43"/>
            <x v="52"/>
          </reference>
          <reference field="6" count="1" selected="0">
            <x v="1"/>
          </reference>
          <reference field="7" count="1" selected="0">
            <x v="17"/>
          </reference>
        </references>
      </pivotArea>
    </format>
    <format dxfId="837">
      <pivotArea dataOnly="0" labelOnly="1" outline="0" fieldPosition="0">
        <references count="3">
          <reference field="4" count="1">
            <x v="35"/>
          </reference>
          <reference field="6" count="1" selected="0">
            <x v="2"/>
          </reference>
          <reference field="7" count="1" selected="0">
            <x v="4"/>
          </reference>
        </references>
      </pivotArea>
    </format>
    <format dxfId="836">
      <pivotArea dataOnly="0" labelOnly="1" outline="0" fieldPosition="0">
        <references count="3">
          <reference field="4" count="1">
            <x v="31"/>
          </reference>
          <reference field="6" count="1" selected="0">
            <x v="2"/>
          </reference>
          <reference field="7" count="1" selected="0">
            <x v="6"/>
          </reference>
        </references>
      </pivotArea>
    </format>
    <format dxfId="835">
      <pivotArea dataOnly="0" labelOnly="1" outline="0" fieldPosition="0">
        <references count="3">
          <reference field="4" count="2">
            <x v="7"/>
            <x v="8"/>
          </reference>
          <reference field="6" count="1" selected="0">
            <x v="2"/>
          </reference>
          <reference field="7" count="1" selected="0">
            <x v="7"/>
          </reference>
        </references>
      </pivotArea>
    </format>
    <format dxfId="834">
      <pivotArea dataOnly="0" labelOnly="1" outline="0" fieldPosition="0">
        <references count="3">
          <reference field="4" count="4">
            <x v="17"/>
            <x v="21"/>
            <x v="59"/>
            <x v="60"/>
          </reference>
          <reference field="6" count="1" selected="0">
            <x v="2"/>
          </reference>
          <reference field="7" count="1" selected="0">
            <x v="10"/>
          </reference>
        </references>
      </pivotArea>
    </format>
    <format dxfId="833">
      <pivotArea dataOnly="0" labelOnly="1" outline="0" fieldPosition="0">
        <references count="3">
          <reference field="4" count="3">
            <x v="1"/>
            <x v="3"/>
            <x v="24"/>
          </reference>
          <reference field="6" count="1" selected="0">
            <x v="2"/>
          </reference>
          <reference field="7" count="1" selected="0">
            <x v="11"/>
          </reference>
        </references>
      </pivotArea>
    </format>
    <format dxfId="832">
      <pivotArea dataOnly="0" labelOnly="1" outline="0" fieldPosition="0">
        <references count="3">
          <reference field="4" count="7">
            <x v="2"/>
            <x v="12"/>
            <x v="41"/>
            <x v="55"/>
            <x v="56"/>
            <x v="57"/>
            <x v="58"/>
          </reference>
          <reference field="6" count="1" selected="0">
            <x v="0"/>
          </reference>
          <reference field="7" count="1" selected="0">
            <x v="5"/>
          </reference>
        </references>
      </pivotArea>
    </format>
    <format dxfId="831">
      <pivotArea dataOnly="0" labelOnly="1" outline="0" fieldPosition="0">
        <references count="3">
          <reference field="4" count="1">
            <x v="18"/>
          </reference>
          <reference field="6" count="1" selected="0">
            <x v="0"/>
          </reference>
          <reference field="7" count="1" selected="0">
            <x v="11"/>
          </reference>
        </references>
      </pivotArea>
    </format>
    <format dxfId="830">
      <pivotArea dataOnly="0" labelOnly="1" outline="0" fieldPosition="0">
        <references count="3">
          <reference field="4" count="1">
            <x v="20"/>
          </reference>
          <reference field="6" count="1" selected="0">
            <x v="0"/>
          </reference>
          <reference field="7" count="1" selected="0">
            <x v="13"/>
          </reference>
        </references>
      </pivotArea>
    </format>
    <format dxfId="829">
      <pivotArea dataOnly="0" labelOnly="1" outline="0" fieldPosition="0">
        <references count="3">
          <reference field="4" count="2">
            <x v="29"/>
            <x v="49"/>
          </reference>
          <reference field="6" count="1" selected="0">
            <x v="1"/>
          </reference>
          <reference field="7" count="1" selected="0">
            <x v="0"/>
          </reference>
        </references>
      </pivotArea>
    </format>
    <format dxfId="828">
      <pivotArea dataOnly="0" labelOnly="1" outline="0" fieldPosition="0">
        <references count="3">
          <reference field="4" count="1">
            <x v="34"/>
          </reference>
          <reference field="6" count="1" selected="0">
            <x v="1"/>
          </reference>
          <reference field="7" count="1" selected="0">
            <x v="1"/>
          </reference>
        </references>
      </pivotArea>
    </format>
    <format dxfId="827">
      <pivotArea dataOnly="0" labelOnly="1" outline="0" fieldPosition="0">
        <references count="3">
          <reference field="4" count="1">
            <x v="48"/>
          </reference>
          <reference field="6" count="1" selected="0">
            <x v="1"/>
          </reference>
          <reference field="7" count="1" selected="0">
            <x v="2"/>
          </reference>
        </references>
      </pivotArea>
    </format>
    <format dxfId="826">
      <pivotArea dataOnly="0" labelOnly="1" outline="0" fieldPosition="0">
        <references count="3">
          <reference field="4" count="2">
            <x v="27"/>
            <x v="51"/>
          </reference>
          <reference field="6" count="1" selected="0">
            <x v="1"/>
          </reference>
          <reference field="7" count="1" selected="0">
            <x v="3"/>
          </reference>
        </references>
      </pivotArea>
    </format>
    <format dxfId="825">
      <pivotArea dataOnly="0" labelOnly="1" outline="0" fieldPosition="0">
        <references count="3">
          <reference field="4" count="2">
            <x v="25"/>
            <x v="44"/>
          </reference>
          <reference field="6" count="1" selected="0">
            <x v="1"/>
          </reference>
          <reference field="7" count="1" selected="0">
            <x v="6"/>
          </reference>
        </references>
      </pivotArea>
    </format>
    <format dxfId="824">
      <pivotArea dataOnly="0" labelOnly="1" outline="0" fieldPosition="0">
        <references count="3">
          <reference field="4" count="2">
            <x v="13"/>
            <x v="15"/>
          </reference>
          <reference field="6" count="1" selected="0">
            <x v="1"/>
          </reference>
          <reference field="7" count="1" selected="0">
            <x v="7"/>
          </reference>
        </references>
      </pivotArea>
    </format>
    <format dxfId="823">
      <pivotArea dataOnly="0" labelOnly="1" outline="0" fieldPosition="0">
        <references count="3">
          <reference field="4" count="2">
            <x v="14"/>
            <x v="23"/>
          </reference>
          <reference field="6" count="1" selected="0">
            <x v="1"/>
          </reference>
          <reference field="7" count="1" selected="0">
            <x v="8"/>
          </reference>
        </references>
      </pivotArea>
    </format>
    <format dxfId="822">
      <pivotArea dataOnly="0" labelOnly="1" outline="0" fieldPosition="0">
        <references count="3">
          <reference field="4" count="1">
            <x v="38"/>
          </reference>
          <reference field="6" count="1" selected="0">
            <x v="1"/>
          </reference>
          <reference field="7" count="1" selected="0">
            <x v="9"/>
          </reference>
        </references>
      </pivotArea>
    </format>
    <format dxfId="821">
      <pivotArea dataOnly="0" labelOnly="1" outline="0" fieldPosition="0">
        <references count="3">
          <reference field="4" count="2">
            <x v="19"/>
            <x v="40"/>
          </reference>
          <reference field="6" count="1" selected="0">
            <x v="1"/>
          </reference>
          <reference field="7" count="1" selected="0">
            <x v="11"/>
          </reference>
        </references>
      </pivotArea>
    </format>
    <format dxfId="820">
      <pivotArea dataOnly="0" labelOnly="1" outline="0" fieldPosition="0">
        <references count="3">
          <reference field="4" count="5">
            <x v="0"/>
            <x v="16"/>
            <x v="22"/>
            <x v="45"/>
            <x v="61"/>
          </reference>
          <reference field="6" count="1" selected="0">
            <x v="1"/>
          </reference>
          <reference field="7" count="1" selected="0">
            <x v="12"/>
          </reference>
        </references>
      </pivotArea>
    </format>
    <format dxfId="819">
      <pivotArea dataOnly="0" labelOnly="1" outline="0" fieldPosition="0">
        <references count="3">
          <reference field="4" count="1">
            <x v="46"/>
          </reference>
          <reference field="6" count="1" selected="0">
            <x v="1"/>
          </reference>
          <reference field="7" count="1" selected="0">
            <x v="13"/>
          </reference>
        </references>
      </pivotArea>
    </format>
    <format dxfId="818">
      <pivotArea dataOnly="0" labelOnly="1" outline="0" fieldPosition="0">
        <references count="3">
          <reference field="4" count="2">
            <x v="28"/>
            <x v="50"/>
          </reference>
          <reference field="6" count="1" selected="0">
            <x v="1"/>
          </reference>
          <reference field="7" count="1" selected="0">
            <x v="14"/>
          </reference>
        </references>
      </pivotArea>
    </format>
    <format dxfId="817">
      <pivotArea dataOnly="0" labelOnly="1" outline="0" fieldPosition="0">
        <references count="3">
          <reference field="4" count="7">
            <x v="26"/>
            <x v="32"/>
            <x v="33"/>
            <x v="36"/>
            <x v="39"/>
            <x v="53"/>
            <x v="54"/>
          </reference>
          <reference field="6" count="1" selected="0">
            <x v="1"/>
          </reference>
          <reference field="7" count="1" selected="0">
            <x v="15"/>
          </reference>
        </references>
      </pivotArea>
    </format>
    <format dxfId="816">
      <pivotArea dataOnly="0" labelOnly="1" outline="0" fieldPosition="0">
        <references count="3">
          <reference field="4" count="1">
            <x v="9"/>
          </reference>
          <reference field="6" count="1" selected="0">
            <x v="1"/>
          </reference>
          <reference field="7" count="1" selected="0">
            <x v="16"/>
          </reference>
        </references>
      </pivotArea>
    </format>
    <format dxfId="815">
      <pivotArea dataOnly="0" labelOnly="1" outline="0" fieldPosition="0">
        <references count="3">
          <reference field="4" count="2">
            <x v="43"/>
            <x v="52"/>
          </reference>
          <reference field="6" count="1" selected="0">
            <x v="1"/>
          </reference>
          <reference field="7" count="1" selected="0">
            <x v="17"/>
          </reference>
        </references>
      </pivotArea>
    </format>
    <format dxfId="814">
      <pivotArea dataOnly="0" labelOnly="1" outline="0" fieldPosition="0">
        <references count="3">
          <reference field="4" count="1">
            <x v="35"/>
          </reference>
          <reference field="6" count="1" selected="0">
            <x v="2"/>
          </reference>
          <reference field="7" count="1" selected="0">
            <x v="4"/>
          </reference>
        </references>
      </pivotArea>
    </format>
    <format dxfId="813">
      <pivotArea dataOnly="0" labelOnly="1" outline="0" fieldPosition="0">
        <references count="3">
          <reference field="4" count="1">
            <x v="31"/>
          </reference>
          <reference field="6" count="1" selected="0">
            <x v="2"/>
          </reference>
          <reference field="7" count="1" selected="0">
            <x v="6"/>
          </reference>
        </references>
      </pivotArea>
    </format>
    <format dxfId="812">
      <pivotArea dataOnly="0" labelOnly="1" outline="0" fieldPosition="0">
        <references count="3">
          <reference field="4" count="2">
            <x v="7"/>
            <x v="8"/>
          </reference>
          <reference field="6" count="1" selected="0">
            <x v="2"/>
          </reference>
          <reference field="7" count="1" selected="0">
            <x v="7"/>
          </reference>
        </references>
      </pivotArea>
    </format>
    <format dxfId="811">
      <pivotArea dataOnly="0" labelOnly="1" outline="0" fieldPosition="0">
        <references count="3">
          <reference field="4" count="4">
            <x v="17"/>
            <x v="21"/>
            <x v="59"/>
            <x v="60"/>
          </reference>
          <reference field="6" count="1" selected="0">
            <x v="2"/>
          </reference>
          <reference field="7" count="1" selected="0">
            <x v="10"/>
          </reference>
        </references>
      </pivotArea>
    </format>
    <format dxfId="810">
      <pivotArea dataOnly="0" labelOnly="1" outline="0" fieldPosition="0">
        <references count="3">
          <reference field="4" count="3">
            <x v="1"/>
            <x v="3"/>
            <x v="24"/>
          </reference>
          <reference field="6" count="1" selected="0">
            <x v="2"/>
          </reference>
          <reference field="7" count="1" selected="0">
            <x v="11"/>
          </reference>
        </references>
      </pivotArea>
    </format>
    <format dxfId="809">
      <pivotArea dataOnly="0" labelOnly="1" outline="0" fieldPosition="0">
        <references count="1">
          <reference field="6" count="1">
            <x v="0"/>
          </reference>
        </references>
      </pivotArea>
    </format>
    <format dxfId="808">
      <pivotArea dataOnly="0" labelOnly="1" outline="0" fieldPosition="0">
        <references count="1">
          <reference field="6" count="1">
            <x v="0"/>
          </reference>
        </references>
      </pivotArea>
    </format>
    <format dxfId="807">
      <pivotArea dataOnly="0" labelOnly="1" outline="0" fieldPosition="0">
        <references count="1">
          <reference field="6" count="1">
            <x v="1"/>
          </reference>
        </references>
      </pivotArea>
    </format>
    <format dxfId="806">
      <pivotArea dataOnly="0" labelOnly="1" outline="0" fieldPosition="0">
        <references count="1">
          <reference field="6" count="1">
            <x v="1"/>
          </reference>
        </references>
      </pivotArea>
    </format>
    <format dxfId="805">
      <pivotArea dataOnly="0" labelOnly="1" outline="0" fieldPosition="0">
        <references count="1">
          <reference field="6" count="1">
            <x v="2"/>
          </reference>
        </references>
      </pivotArea>
    </format>
    <format dxfId="804">
      <pivotArea dataOnly="0" labelOnly="1" outline="0" fieldPosition="0">
        <references count="1">
          <reference field="6" count="1">
            <x v="2"/>
          </reference>
        </references>
      </pivotArea>
    </format>
    <format dxfId="803">
      <pivotArea dataOnly="0" labelOnly="1" outline="0" fieldPosition="0">
        <references count="1">
          <reference field="6" count="1">
            <x v="3"/>
          </reference>
        </references>
      </pivotArea>
    </format>
    <format dxfId="802">
      <pivotArea dataOnly="0" labelOnly="1" outline="0" fieldPosition="0">
        <references count="1">
          <reference field="6" count="1">
            <x v="3"/>
          </reference>
        </references>
      </pivotArea>
    </format>
    <format dxfId="801">
      <pivotArea dataOnly="0" labelOnly="1" outline="0" fieldPosition="0">
        <references count="2">
          <reference field="6" count="1" selected="0">
            <x v="0"/>
          </reference>
          <reference field="7" count="1">
            <x v="5"/>
          </reference>
        </references>
      </pivotArea>
    </format>
    <format dxfId="800">
      <pivotArea dataOnly="0" labelOnly="1" outline="0" fieldPosition="0">
        <references count="2">
          <reference field="6" count="1" selected="0">
            <x v="1"/>
          </reference>
          <reference field="7" count="13">
            <x v="0"/>
            <x v="1"/>
            <x v="2"/>
            <x v="3"/>
            <x v="6"/>
            <x v="8"/>
            <x v="9"/>
            <x v="11"/>
            <x v="12"/>
            <x v="14"/>
            <x v="15"/>
            <x v="16"/>
            <x v="17"/>
          </reference>
        </references>
      </pivotArea>
    </format>
    <format dxfId="799">
      <pivotArea dataOnly="0" labelOnly="1" outline="0" fieldPosition="0">
        <references count="2">
          <reference field="6" count="1" selected="0">
            <x v="2"/>
          </reference>
          <reference field="7" count="5">
            <x v="4"/>
            <x v="7"/>
            <x v="10"/>
            <x v="11"/>
            <x v="13"/>
          </reference>
        </references>
      </pivotArea>
    </format>
    <format dxfId="798">
      <pivotArea dataOnly="0" labelOnly="1" outline="0" fieldPosition="0">
        <references count="2">
          <reference field="6" count="1" selected="0">
            <x v="3"/>
          </reference>
          <reference field="7" count="4">
            <x v="7"/>
            <x v="10"/>
            <x v="11"/>
            <x v="13"/>
          </reference>
        </references>
      </pivotArea>
    </format>
    <format dxfId="797">
      <pivotArea dataOnly="0" labelOnly="1" outline="0" fieldPosition="0">
        <references count="2">
          <reference field="6" count="1" selected="0">
            <x v="0"/>
          </reference>
          <reference field="7" count="1">
            <x v="5"/>
          </reference>
        </references>
      </pivotArea>
    </format>
    <format dxfId="796">
      <pivotArea dataOnly="0" labelOnly="1" outline="0" fieldPosition="0">
        <references count="2">
          <reference field="6" count="1" selected="0">
            <x v="1"/>
          </reference>
          <reference field="7" count="13">
            <x v="0"/>
            <x v="1"/>
            <x v="2"/>
            <x v="3"/>
            <x v="6"/>
            <x v="8"/>
            <x v="9"/>
            <x v="11"/>
            <x v="12"/>
            <x v="14"/>
            <x v="15"/>
            <x v="16"/>
            <x v="17"/>
          </reference>
        </references>
      </pivotArea>
    </format>
    <format dxfId="795">
      <pivotArea dataOnly="0" labelOnly="1" outline="0" fieldPosition="0">
        <references count="2">
          <reference field="6" count="1" selected="0">
            <x v="2"/>
          </reference>
          <reference field="7" count="5">
            <x v="4"/>
            <x v="7"/>
            <x v="10"/>
            <x v="11"/>
            <x v="13"/>
          </reference>
        </references>
      </pivotArea>
    </format>
    <format dxfId="794">
      <pivotArea dataOnly="0" labelOnly="1" outline="0" fieldPosition="0">
        <references count="2">
          <reference field="6" count="1" selected="0">
            <x v="3"/>
          </reference>
          <reference field="7" count="4">
            <x v="7"/>
            <x v="10"/>
            <x v="11"/>
            <x v="13"/>
          </reference>
        </references>
      </pivotArea>
    </format>
    <format dxfId="793">
      <pivotArea dataOnly="0" labelOnly="1" outline="0" fieldPosition="0">
        <references count="2">
          <reference field="6" count="1" selected="0">
            <x v="0"/>
          </reference>
          <reference field="7" count="1">
            <x v="5"/>
          </reference>
        </references>
      </pivotArea>
    </format>
    <format dxfId="792">
      <pivotArea dataOnly="0" labelOnly="1" outline="0" fieldPosition="0">
        <references count="2">
          <reference field="6" count="1" selected="0">
            <x v="1"/>
          </reference>
          <reference field="7" count="13">
            <x v="0"/>
            <x v="1"/>
            <x v="2"/>
            <x v="3"/>
            <x v="6"/>
            <x v="8"/>
            <x v="9"/>
            <x v="11"/>
            <x v="12"/>
            <x v="14"/>
            <x v="15"/>
            <x v="16"/>
            <x v="17"/>
          </reference>
        </references>
      </pivotArea>
    </format>
    <format dxfId="791">
      <pivotArea dataOnly="0" labelOnly="1" outline="0" fieldPosition="0">
        <references count="2">
          <reference field="6" count="1" selected="0">
            <x v="2"/>
          </reference>
          <reference field="7" count="5">
            <x v="4"/>
            <x v="7"/>
            <x v="10"/>
            <x v="11"/>
            <x v="13"/>
          </reference>
        </references>
      </pivotArea>
    </format>
    <format dxfId="790">
      <pivotArea dataOnly="0" labelOnly="1" outline="0" fieldPosition="0">
        <references count="2">
          <reference field="6" count="1" selected="0">
            <x v="3"/>
          </reference>
          <reference field="7" count="4">
            <x v="7"/>
            <x v="10"/>
            <x v="11"/>
            <x v="13"/>
          </reference>
        </references>
      </pivotArea>
    </format>
    <format dxfId="789">
      <pivotArea dataOnly="0" labelOnly="1" outline="0" fieldPosition="0">
        <references count="2">
          <reference field="6" count="1" selected="0">
            <x v="0"/>
          </reference>
          <reference field="7" count="1">
            <x v="5"/>
          </reference>
        </references>
      </pivotArea>
    </format>
    <format dxfId="788">
      <pivotArea dataOnly="0" labelOnly="1" outline="0" fieldPosition="0">
        <references count="2">
          <reference field="6" count="1" selected="0">
            <x v="1"/>
          </reference>
          <reference field="7" count="13">
            <x v="0"/>
            <x v="1"/>
            <x v="2"/>
            <x v="3"/>
            <x v="6"/>
            <x v="8"/>
            <x v="9"/>
            <x v="11"/>
            <x v="12"/>
            <x v="14"/>
            <x v="15"/>
            <x v="16"/>
            <x v="17"/>
          </reference>
        </references>
      </pivotArea>
    </format>
    <format dxfId="787">
      <pivotArea dataOnly="0" labelOnly="1" outline="0" fieldPosition="0">
        <references count="2">
          <reference field="6" count="1" selected="0">
            <x v="2"/>
          </reference>
          <reference field="7" count="5">
            <x v="4"/>
            <x v="7"/>
            <x v="10"/>
            <x v="11"/>
            <x v="13"/>
          </reference>
        </references>
      </pivotArea>
    </format>
    <format dxfId="786">
      <pivotArea dataOnly="0" labelOnly="1" outline="0" fieldPosition="0">
        <references count="2">
          <reference field="6" count="1" selected="0">
            <x v="3"/>
          </reference>
          <reference field="7" count="4">
            <x v="7"/>
            <x v="10"/>
            <x v="11"/>
            <x v="13"/>
          </reference>
        </references>
      </pivotArea>
    </format>
    <format dxfId="785">
      <pivotArea dataOnly="0" labelOnly="1" outline="0" fieldPosition="0">
        <references count="3">
          <reference field="4" count="4">
            <x v="2"/>
            <x v="55"/>
            <x v="57"/>
            <x v="58"/>
          </reference>
          <reference field="6" count="1" selected="0">
            <x v="0"/>
          </reference>
          <reference field="7" count="1" selected="0">
            <x v="5"/>
          </reference>
        </references>
      </pivotArea>
    </format>
    <format dxfId="784">
      <pivotArea dataOnly="0" labelOnly="1" outline="0" fieldPosition="0">
        <references count="3">
          <reference field="4" count="1">
            <x v="49"/>
          </reference>
          <reference field="6" count="1" selected="0">
            <x v="1"/>
          </reference>
          <reference field="7" count="1" selected="0">
            <x v="0"/>
          </reference>
        </references>
      </pivotArea>
    </format>
    <format dxfId="783">
      <pivotArea dataOnly="0" labelOnly="1" outline="0" fieldPosition="0">
        <references count="3">
          <reference field="4" count="1">
            <x v="34"/>
          </reference>
          <reference field="6" count="1" selected="0">
            <x v="1"/>
          </reference>
          <reference field="7" count="1" selected="0">
            <x v="1"/>
          </reference>
        </references>
      </pivotArea>
    </format>
    <format dxfId="782">
      <pivotArea dataOnly="0" labelOnly="1" outline="0" fieldPosition="0">
        <references count="3">
          <reference field="4" count="1">
            <x v="48"/>
          </reference>
          <reference field="6" count="1" selected="0">
            <x v="1"/>
          </reference>
          <reference field="7" count="1" selected="0">
            <x v="2"/>
          </reference>
        </references>
      </pivotArea>
    </format>
    <format dxfId="781">
      <pivotArea dataOnly="0" labelOnly="1" outline="0" fieldPosition="0">
        <references count="3">
          <reference field="4" count="2">
            <x v="27"/>
            <x v="51"/>
          </reference>
          <reference field="6" count="1" selected="0">
            <x v="1"/>
          </reference>
          <reference field="7" count="1" selected="0">
            <x v="3"/>
          </reference>
        </references>
      </pivotArea>
    </format>
    <format dxfId="780">
      <pivotArea dataOnly="0" labelOnly="1" outline="0" fieldPosition="0">
        <references count="3">
          <reference field="4" count="1">
            <x v="44"/>
          </reference>
          <reference field="6" count="1" selected="0">
            <x v="1"/>
          </reference>
          <reference field="7" count="1" selected="0">
            <x v="6"/>
          </reference>
        </references>
      </pivotArea>
    </format>
    <format dxfId="779">
      <pivotArea dataOnly="0" labelOnly="1" outline="0" fieldPosition="0">
        <references count="3">
          <reference field="4" count="1">
            <x v="14"/>
          </reference>
          <reference field="6" count="1" selected="0">
            <x v="1"/>
          </reference>
          <reference field="7" count="1" selected="0">
            <x v="8"/>
          </reference>
        </references>
      </pivotArea>
    </format>
    <format dxfId="778">
      <pivotArea dataOnly="0" labelOnly="1" outline="0" fieldPosition="0">
        <references count="3">
          <reference field="4" count="1">
            <x v="38"/>
          </reference>
          <reference field="6" count="1" selected="0">
            <x v="1"/>
          </reference>
          <reference field="7" count="1" selected="0">
            <x v="9"/>
          </reference>
        </references>
      </pivotArea>
    </format>
    <format dxfId="777">
      <pivotArea dataOnly="0" labelOnly="1" outline="0" fieldPosition="0">
        <references count="3">
          <reference field="4" count="2">
            <x v="19"/>
            <x v="40"/>
          </reference>
          <reference field="6" count="1" selected="0">
            <x v="1"/>
          </reference>
          <reference field="7" count="1" selected="0">
            <x v="11"/>
          </reference>
        </references>
      </pivotArea>
    </format>
    <format dxfId="776">
      <pivotArea dataOnly="0" labelOnly="1" outline="0" fieldPosition="0">
        <references count="3">
          <reference field="4" count="2">
            <x v="0"/>
            <x v="61"/>
          </reference>
          <reference field="6" count="1" selected="0">
            <x v="1"/>
          </reference>
          <reference field="7" count="1" selected="0">
            <x v="12"/>
          </reference>
        </references>
      </pivotArea>
    </format>
    <format dxfId="775">
      <pivotArea dataOnly="0" labelOnly="1" outline="0" fieldPosition="0">
        <references count="3">
          <reference field="4" count="1">
            <x v="50"/>
          </reference>
          <reference field="6" count="1" selected="0">
            <x v="1"/>
          </reference>
          <reference field="7" count="1" selected="0">
            <x v="14"/>
          </reference>
        </references>
      </pivotArea>
    </format>
    <format dxfId="774">
      <pivotArea dataOnly="0" labelOnly="1" outline="0" fieldPosition="0">
        <references count="3">
          <reference field="4" count="4">
            <x v="33"/>
            <x v="39"/>
            <x v="53"/>
            <x v="54"/>
          </reference>
          <reference field="6" count="1" selected="0">
            <x v="1"/>
          </reference>
          <reference field="7" count="1" selected="0">
            <x v="15"/>
          </reference>
        </references>
      </pivotArea>
    </format>
    <format dxfId="773">
      <pivotArea dataOnly="0" labelOnly="1" outline="0" fieldPosition="0">
        <references count="3">
          <reference field="4" count="1">
            <x v="9"/>
          </reference>
          <reference field="6" count="1" selected="0">
            <x v="1"/>
          </reference>
          <reference field="7" count="1" selected="0">
            <x v="16"/>
          </reference>
        </references>
      </pivotArea>
    </format>
    <format dxfId="772">
      <pivotArea dataOnly="0" labelOnly="1" outline="0" fieldPosition="0">
        <references count="3">
          <reference field="4" count="2">
            <x v="43"/>
            <x v="52"/>
          </reference>
          <reference field="6" count="1" selected="0">
            <x v="1"/>
          </reference>
          <reference field="7" count="1" selected="0">
            <x v="17"/>
          </reference>
        </references>
      </pivotArea>
    </format>
    <format dxfId="771">
      <pivotArea dataOnly="0" labelOnly="1" outline="0" fieldPosition="0">
        <references count="3">
          <reference field="4" count="1">
            <x v="35"/>
          </reference>
          <reference field="6" count="1" selected="0">
            <x v="2"/>
          </reference>
          <reference field="7" count="1" selected="0">
            <x v="4"/>
          </reference>
        </references>
      </pivotArea>
    </format>
    <format dxfId="770">
      <pivotArea dataOnly="0" labelOnly="1" outline="0" fieldPosition="0">
        <references count="3">
          <reference field="4" count="2">
            <x v="7"/>
            <x v="8"/>
          </reference>
          <reference field="6" count="1" selected="0">
            <x v="2"/>
          </reference>
          <reference field="7" count="1" selected="0">
            <x v="7"/>
          </reference>
        </references>
      </pivotArea>
    </format>
    <format dxfId="769">
      <pivotArea dataOnly="0" labelOnly="1" outline="0" fieldPosition="0">
        <references count="3">
          <reference field="4" count="4">
            <x v="17"/>
            <x v="21"/>
            <x v="59"/>
            <x v="60"/>
          </reference>
          <reference field="6" count="1" selected="0">
            <x v="2"/>
          </reference>
          <reference field="7" count="1" selected="0">
            <x v="10"/>
          </reference>
        </references>
      </pivotArea>
    </format>
    <format dxfId="768">
      <pivotArea dataOnly="0" labelOnly="1" outline="0" fieldPosition="0">
        <references count="3">
          <reference field="4" count="4">
            <x v="1"/>
            <x v="3"/>
            <x v="24"/>
            <x v="47"/>
          </reference>
          <reference field="6" count="1" selected="0">
            <x v="2"/>
          </reference>
          <reference field="7" count="1" selected="0">
            <x v="11"/>
          </reference>
        </references>
      </pivotArea>
    </format>
    <format dxfId="767">
      <pivotArea dataOnly="0" labelOnly="1" outline="0" fieldPosition="0">
        <references count="3">
          <reference field="4" count="2">
            <x v="5"/>
            <x v="10"/>
          </reference>
          <reference field="6" count="1" selected="0">
            <x v="2"/>
          </reference>
          <reference field="7" count="1" selected="0">
            <x v="13"/>
          </reference>
        </references>
      </pivotArea>
    </format>
    <format dxfId="766">
      <pivotArea dataOnly="0" labelOnly="1" outline="0" fieldPosition="0">
        <references count="3">
          <reference field="4" count="1">
            <x v="6"/>
          </reference>
          <reference field="6" count="1" selected="0">
            <x v="3"/>
          </reference>
          <reference field="7" count="1" selected="0">
            <x v="7"/>
          </reference>
        </references>
      </pivotArea>
    </format>
    <format dxfId="765">
      <pivotArea dataOnly="0" labelOnly="1" outline="0" fieldPosition="0">
        <references count="3">
          <reference field="4" count="1">
            <x v="37"/>
          </reference>
          <reference field="6" count="1" selected="0">
            <x v="3"/>
          </reference>
          <reference field="7" count="1" selected="0">
            <x v="10"/>
          </reference>
        </references>
      </pivotArea>
    </format>
    <format dxfId="764">
      <pivotArea dataOnly="0" labelOnly="1" outline="0" fieldPosition="0">
        <references count="3">
          <reference field="4" count="1">
            <x v="62"/>
          </reference>
          <reference field="6" count="1" selected="0">
            <x v="3"/>
          </reference>
          <reference field="7" count="1" selected="0">
            <x v="11"/>
          </reference>
        </references>
      </pivotArea>
    </format>
    <format dxfId="763">
      <pivotArea dataOnly="0" labelOnly="1" outline="0" fieldPosition="0">
        <references count="3">
          <reference field="4" count="1">
            <x v="4"/>
          </reference>
          <reference field="6" count="1" selected="0">
            <x v="3"/>
          </reference>
          <reference field="7" count="1" selected="0">
            <x v="13"/>
          </reference>
        </references>
      </pivotArea>
    </format>
    <format dxfId="762">
      <pivotArea dataOnly="0" labelOnly="1" outline="0" fieldPosition="0">
        <references count="3">
          <reference field="4" count="4">
            <x v="2"/>
            <x v="55"/>
            <x v="57"/>
            <x v="58"/>
          </reference>
          <reference field="6" count="1" selected="0">
            <x v="0"/>
          </reference>
          <reference field="7" count="1" selected="0">
            <x v="5"/>
          </reference>
        </references>
      </pivotArea>
    </format>
    <format dxfId="761">
      <pivotArea dataOnly="0" labelOnly="1" outline="0" fieldPosition="0">
        <references count="3">
          <reference field="4" count="1">
            <x v="49"/>
          </reference>
          <reference field="6" count="1" selected="0">
            <x v="1"/>
          </reference>
          <reference field="7" count="1" selected="0">
            <x v="0"/>
          </reference>
        </references>
      </pivotArea>
    </format>
    <format dxfId="760">
      <pivotArea dataOnly="0" labelOnly="1" outline="0" fieldPosition="0">
        <references count="3">
          <reference field="4" count="1">
            <x v="34"/>
          </reference>
          <reference field="6" count="1" selected="0">
            <x v="1"/>
          </reference>
          <reference field="7" count="1" selected="0">
            <x v="1"/>
          </reference>
        </references>
      </pivotArea>
    </format>
    <format dxfId="759">
      <pivotArea dataOnly="0" labelOnly="1" outline="0" fieldPosition="0">
        <references count="3">
          <reference field="4" count="1">
            <x v="48"/>
          </reference>
          <reference field="6" count="1" selected="0">
            <x v="1"/>
          </reference>
          <reference field="7" count="1" selected="0">
            <x v="2"/>
          </reference>
        </references>
      </pivotArea>
    </format>
    <format dxfId="758">
      <pivotArea dataOnly="0" labelOnly="1" outline="0" fieldPosition="0">
        <references count="3">
          <reference field="4" count="2">
            <x v="27"/>
            <x v="51"/>
          </reference>
          <reference field="6" count="1" selected="0">
            <x v="1"/>
          </reference>
          <reference field="7" count="1" selected="0">
            <x v="3"/>
          </reference>
        </references>
      </pivotArea>
    </format>
    <format dxfId="757">
      <pivotArea dataOnly="0" labelOnly="1" outline="0" fieldPosition="0">
        <references count="3">
          <reference field="4" count="1">
            <x v="44"/>
          </reference>
          <reference field="6" count="1" selected="0">
            <x v="1"/>
          </reference>
          <reference field="7" count="1" selected="0">
            <x v="6"/>
          </reference>
        </references>
      </pivotArea>
    </format>
    <format dxfId="756">
      <pivotArea dataOnly="0" labelOnly="1" outline="0" fieldPosition="0">
        <references count="3">
          <reference field="4" count="1">
            <x v="14"/>
          </reference>
          <reference field="6" count="1" selected="0">
            <x v="1"/>
          </reference>
          <reference field="7" count="1" selected="0">
            <x v="8"/>
          </reference>
        </references>
      </pivotArea>
    </format>
    <format dxfId="755">
      <pivotArea dataOnly="0" labelOnly="1" outline="0" fieldPosition="0">
        <references count="3">
          <reference field="4" count="1">
            <x v="38"/>
          </reference>
          <reference field="6" count="1" selected="0">
            <x v="1"/>
          </reference>
          <reference field="7" count="1" selected="0">
            <x v="9"/>
          </reference>
        </references>
      </pivotArea>
    </format>
    <format dxfId="754">
      <pivotArea dataOnly="0" labelOnly="1" outline="0" fieldPosition="0">
        <references count="3">
          <reference field="4" count="2">
            <x v="19"/>
            <x v="40"/>
          </reference>
          <reference field="6" count="1" selected="0">
            <x v="1"/>
          </reference>
          <reference field="7" count="1" selected="0">
            <x v="11"/>
          </reference>
        </references>
      </pivotArea>
    </format>
    <format dxfId="753">
      <pivotArea dataOnly="0" labelOnly="1" outline="0" fieldPosition="0">
        <references count="3">
          <reference field="4" count="2">
            <x v="0"/>
            <x v="61"/>
          </reference>
          <reference field="6" count="1" selected="0">
            <x v="1"/>
          </reference>
          <reference field="7" count="1" selected="0">
            <x v="12"/>
          </reference>
        </references>
      </pivotArea>
    </format>
    <format dxfId="752">
      <pivotArea dataOnly="0" labelOnly="1" outline="0" fieldPosition="0">
        <references count="3">
          <reference field="4" count="1">
            <x v="50"/>
          </reference>
          <reference field="6" count="1" selected="0">
            <x v="1"/>
          </reference>
          <reference field="7" count="1" selected="0">
            <x v="14"/>
          </reference>
        </references>
      </pivotArea>
    </format>
    <format dxfId="751">
      <pivotArea dataOnly="0" labelOnly="1" outline="0" fieldPosition="0">
        <references count="3">
          <reference field="4" count="4">
            <x v="33"/>
            <x v="39"/>
            <x v="53"/>
            <x v="54"/>
          </reference>
          <reference field="6" count="1" selected="0">
            <x v="1"/>
          </reference>
          <reference field="7" count="1" selected="0">
            <x v="15"/>
          </reference>
        </references>
      </pivotArea>
    </format>
    <format dxfId="750">
      <pivotArea dataOnly="0" labelOnly="1" outline="0" fieldPosition="0">
        <references count="3">
          <reference field="4" count="1">
            <x v="9"/>
          </reference>
          <reference field="6" count="1" selected="0">
            <x v="1"/>
          </reference>
          <reference field="7" count="1" selected="0">
            <x v="16"/>
          </reference>
        </references>
      </pivotArea>
    </format>
    <format dxfId="749">
      <pivotArea dataOnly="0" labelOnly="1" outline="0" fieldPosition="0">
        <references count="3">
          <reference field="4" count="2">
            <x v="43"/>
            <x v="52"/>
          </reference>
          <reference field="6" count="1" selected="0">
            <x v="1"/>
          </reference>
          <reference field="7" count="1" selected="0">
            <x v="17"/>
          </reference>
        </references>
      </pivotArea>
    </format>
    <format dxfId="748">
      <pivotArea dataOnly="0" labelOnly="1" outline="0" fieldPosition="0">
        <references count="3">
          <reference field="4" count="1">
            <x v="35"/>
          </reference>
          <reference field="6" count="1" selected="0">
            <x v="2"/>
          </reference>
          <reference field="7" count="1" selected="0">
            <x v="4"/>
          </reference>
        </references>
      </pivotArea>
    </format>
    <format dxfId="747">
      <pivotArea dataOnly="0" labelOnly="1" outline="0" fieldPosition="0">
        <references count="3">
          <reference field="4" count="2">
            <x v="7"/>
            <x v="8"/>
          </reference>
          <reference field="6" count="1" selected="0">
            <x v="2"/>
          </reference>
          <reference field="7" count="1" selected="0">
            <x v="7"/>
          </reference>
        </references>
      </pivotArea>
    </format>
    <format dxfId="746">
      <pivotArea dataOnly="0" labelOnly="1" outline="0" fieldPosition="0">
        <references count="3">
          <reference field="4" count="4">
            <x v="17"/>
            <x v="21"/>
            <x v="59"/>
            <x v="60"/>
          </reference>
          <reference field="6" count="1" selected="0">
            <x v="2"/>
          </reference>
          <reference field="7" count="1" selected="0">
            <x v="10"/>
          </reference>
        </references>
      </pivotArea>
    </format>
    <format dxfId="745">
      <pivotArea dataOnly="0" labelOnly="1" outline="0" fieldPosition="0">
        <references count="3">
          <reference field="4" count="4">
            <x v="1"/>
            <x v="3"/>
            <x v="24"/>
            <x v="47"/>
          </reference>
          <reference field="6" count="1" selected="0">
            <x v="2"/>
          </reference>
          <reference field="7" count="1" selected="0">
            <x v="11"/>
          </reference>
        </references>
      </pivotArea>
    </format>
    <format dxfId="744">
      <pivotArea dataOnly="0" labelOnly="1" outline="0" fieldPosition="0">
        <references count="3">
          <reference field="4" count="2">
            <x v="5"/>
            <x v="10"/>
          </reference>
          <reference field="6" count="1" selected="0">
            <x v="2"/>
          </reference>
          <reference field="7" count="1" selected="0">
            <x v="13"/>
          </reference>
        </references>
      </pivotArea>
    </format>
    <format dxfId="743">
      <pivotArea dataOnly="0" labelOnly="1" outline="0" fieldPosition="0">
        <references count="3">
          <reference field="4" count="1">
            <x v="6"/>
          </reference>
          <reference field="6" count="1" selected="0">
            <x v="3"/>
          </reference>
          <reference field="7" count="1" selected="0">
            <x v="7"/>
          </reference>
        </references>
      </pivotArea>
    </format>
    <format dxfId="742">
      <pivotArea dataOnly="0" labelOnly="1" outline="0" fieldPosition="0">
        <references count="3">
          <reference field="4" count="1">
            <x v="37"/>
          </reference>
          <reference field="6" count="1" selected="0">
            <x v="3"/>
          </reference>
          <reference field="7" count="1" selected="0">
            <x v="10"/>
          </reference>
        </references>
      </pivotArea>
    </format>
    <format dxfId="741">
      <pivotArea dataOnly="0" labelOnly="1" outline="0" fieldPosition="0">
        <references count="3">
          <reference field="4" count="1">
            <x v="62"/>
          </reference>
          <reference field="6" count="1" selected="0">
            <x v="3"/>
          </reference>
          <reference field="7" count="1" selected="0">
            <x v="11"/>
          </reference>
        </references>
      </pivotArea>
    </format>
    <format dxfId="740">
      <pivotArea dataOnly="0" labelOnly="1" outline="0" fieldPosition="0">
        <references count="3">
          <reference field="4" count="1">
            <x v="4"/>
          </reference>
          <reference field="6" count="1" selected="0">
            <x v="3"/>
          </reference>
          <reference field="7" count="1" selected="0">
            <x v="13"/>
          </reference>
        </references>
      </pivotArea>
    </format>
    <format dxfId="739">
      <pivotArea dataOnly="0" labelOnly="1" outline="0" fieldPosition="0">
        <references count="3">
          <reference field="4" count="4">
            <x v="2"/>
            <x v="55"/>
            <x v="57"/>
            <x v="58"/>
          </reference>
          <reference field="6" count="1" selected="0">
            <x v="0"/>
          </reference>
          <reference field="7" count="1" selected="0">
            <x v="5"/>
          </reference>
        </references>
      </pivotArea>
    </format>
    <format dxfId="738">
      <pivotArea dataOnly="0" labelOnly="1" outline="0" fieldPosition="0">
        <references count="3">
          <reference field="4" count="1">
            <x v="49"/>
          </reference>
          <reference field="6" count="1" selected="0">
            <x v="1"/>
          </reference>
          <reference field="7" count="1" selected="0">
            <x v="0"/>
          </reference>
        </references>
      </pivotArea>
    </format>
    <format dxfId="737">
      <pivotArea dataOnly="0" labelOnly="1" outline="0" fieldPosition="0">
        <references count="3">
          <reference field="4" count="1">
            <x v="34"/>
          </reference>
          <reference field="6" count="1" selected="0">
            <x v="1"/>
          </reference>
          <reference field="7" count="1" selected="0">
            <x v="1"/>
          </reference>
        </references>
      </pivotArea>
    </format>
    <format dxfId="736">
      <pivotArea dataOnly="0" labelOnly="1" outline="0" fieldPosition="0">
        <references count="3">
          <reference field="4" count="1">
            <x v="48"/>
          </reference>
          <reference field="6" count="1" selected="0">
            <x v="1"/>
          </reference>
          <reference field="7" count="1" selected="0">
            <x v="2"/>
          </reference>
        </references>
      </pivotArea>
    </format>
    <format dxfId="735">
      <pivotArea dataOnly="0" labelOnly="1" outline="0" fieldPosition="0">
        <references count="3">
          <reference field="4" count="2">
            <x v="27"/>
            <x v="51"/>
          </reference>
          <reference field="6" count="1" selected="0">
            <x v="1"/>
          </reference>
          <reference field="7" count="1" selected="0">
            <x v="3"/>
          </reference>
        </references>
      </pivotArea>
    </format>
    <format dxfId="734">
      <pivotArea dataOnly="0" labelOnly="1" outline="0" fieldPosition="0">
        <references count="3">
          <reference field="4" count="1">
            <x v="44"/>
          </reference>
          <reference field="6" count="1" selected="0">
            <x v="1"/>
          </reference>
          <reference field="7" count="1" selected="0">
            <x v="6"/>
          </reference>
        </references>
      </pivotArea>
    </format>
    <format dxfId="733">
      <pivotArea dataOnly="0" labelOnly="1" outline="0" fieldPosition="0">
        <references count="3">
          <reference field="4" count="1">
            <x v="14"/>
          </reference>
          <reference field="6" count="1" selected="0">
            <x v="1"/>
          </reference>
          <reference field="7" count="1" selected="0">
            <x v="8"/>
          </reference>
        </references>
      </pivotArea>
    </format>
    <format dxfId="732">
      <pivotArea dataOnly="0" labelOnly="1" outline="0" fieldPosition="0">
        <references count="3">
          <reference field="4" count="1">
            <x v="38"/>
          </reference>
          <reference field="6" count="1" selected="0">
            <x v="1"/>
          </reference>
          <reference field="7" count="1" selected="0">
            <x v="9"/>
          </reference>
        </references>
      </pivotArea>
    </format>
    <format dxfId="731">
      <pivotArea dataOnly="0" labelOnly="1" outline="0" fieldPosition="0">
        <references count="3">
          <reference field="4" count="2">
            <x v="19"/>
            <x v="40"/>
          </reference>
          <reference field="6" count="1" selected="0">
            <x v="1"/>
          </reference>
          <reference field="7" count="1" selected="0">
            <x v="11"/>
          </reference>
        </references>
      </pivotArea>
    </format>
    <format dxfId="730">
      <pivotArea dataOnly="0" labelOnly="1" outline="0" fieldPosition="0">
        <references count="3">
          <reference field="4" count="2">
            <x v="0"/>
            <x v="61"/>
          </reference>
          <reference field="6" count="1" selected="0">
            <x v="1"/>
          </reference>
          <reference field="7" count="1" selected="0">
            <x v="12"/>
          </reference>
        </references>
      </pivotArea>
    </format>
    <format dxfId="729">
      <pivotArea dataOnly="0" labelOnly="1" outline="0" fieldPosition="0">
        <references count="3">
          <reference field="4" count="1">
            <x v="50"/>
          </reference>
          <reference field="6" count="1" selected="0">
            <x v="1"/>
          </reference>
          <reference field="7" count="1" selected="0">
            <x v="14"/>
          </reference>
        </references>
      </pivotArea>
    </format>
    <format dxfId="728">
      <pivotArea dataOnly="0" labelOnly="1" outline="0" fieldPosition="0">
        <references count="3">
          <reference field="4" count="4">
            <x v="33"/>
            <x v="39"/>
            <x v="53"/>
            <x v="54"/>
          </reference>
          <reference field="6" count="1" selected="0">
            <x v="1"/>
          </reference>
          <reference field="7" count="1" selected="0">
            <x v="15"/>
          </reference>
        </references>
      </pivotArea>
    </format>
    <format dxfId="727">
      <pivotArea dataOnly="0" labelOnly="1" outline="0" fieldPosition="0">
        <references count="3">
          <reference field="4" count="1">
            <x v="9"/>
          </reference>
          <reference field="6" count="1" selected="0">
            <x v="1"/>
          </reference>
          <reference field="7" count="1" selected="0">
            <x v="16"/>
          </reference>
        </references>
      </pivotArea>
    </format>
    <format dxfId="726">
      <pivotArea dataOnly="0" labelOnly="1" outline="0" fieldPosition="0">
        <references count="3">
          <reference field="4" count="2">
            <x v="43"/>
            <x v="52"/>
          </reference>
          <reference field="6" count="1" selected="0">
            <x v="1"/>
          </reference>
          <reference field="7" count="1" selected="0">
            <x v="17"/>
          </reference>
        </references>
      </pivotArea>
    </format>
    <format dxfId="725">
      <pivotArea dataOnly="0" labelOnly="1" outline="0" fieldPosition="0">
        <references count="3">
          <reference field="4" count="1">
            <x v="35"/>
          </reference>
          <reference field="6" count="1" selected="0">
            <x v="2"/>
          </reference>
          <reference field="7" count="1" selected="0">
            <x v="4"/>
          </reference>
        </references>
      </pivotArea>
    </format>
    <format dxfId="724">
      <pivotArea dataOnly="0" labelOnly="1" outline="0" fieldPosition="0">
        <references count="3">
          <reference field="4" count="2">
            <x v="7"/>
            <x v="8"/>
          </reference>
          <reference field="6" count="1" selected="0">
            <x v="2"/>
          </reference>
          <reference field="7" count="1" selected="0">
            <x v="7"/>
          </reference>
        </references>
      </pivotArea>
    </format>
    <format dxfId="723">
      <pivotArea dataOnly="0" labelOnly="1" outline="0" fieldPosition="0">
        <references count="3">
          <reference field="4" count="4">
            <x v="17"/>
            <x v="21"/>
            <x v="59"/>
            <x v="60"/>
          </reference>
          <reference field="6" count="1" selected="0">
            <x v="2"/>
          </reference>
          <reference field="7" count="1" selected="0">
            <x v="10"/>
          </reference>
        </references>
      </pivotArea>
    </format>
    <format dxfId="722">
      <pivotArea dataOnly="0" labelOnly="1" outline="0" fieldPosition="0">
        <references count="3">
          <reference field="4" count="4">
            <x v="1"/>
            <x v="3"/>
            <x v="24"/>
            <x v="47"/>
          </reference>
          <reference field="6" count="1" selected="0">
            <x v="2"/>
          </reference>
          <reference field="7" count="1" selected="0">
            <x v="11"/>
          </reference>
        </references>
      </pivotArea>
    </format>
    <format dxfId="721">
      <pivotArea dataOnly="0" labelOnly="1" outline="0" fieldPosition="0">
        <references count="3">
          <reference field="4" count="2">
            <x v="5"/>
            <x v="10"/>
          </reference>
          <reference field="6" count="1" selected="0">
            <x v="2"/>
          </reference>
          <reference field="7" count="1" selected="0">
            <x v="13"/>
          </reference>
        </references>
      </pivotArea>
    </format>
    <format dxfId="720">
      <pivotArea dataOnly="0" labelOnly="1" outline="0" fieldPosition="0">
        <references count="3">
          <reference field="4" count="1">
            <x v="6"/>
          </reference>
          <reference field="6" count="1" selected="0">
            <x v="3"/>
          </reference>
          <reference field="7" count="1" selected="0">
            <x v="7"/>
          </reference>
        </references>
      </pivotArea>
    </format>
    <format dxfId="719">
      <pivotArea dataOnly="0" labelOnly="1" outline="0" fieldPosition="0">
        <references count="3">
          <reference field="4" count="1">
            <x v="37"/>
          </reference>
          <reference field="6" count="1" selected="0">
            <x v="3"/>
          </reference>
          <reference field="7" count="1" selected="0">
            <x v="10"/>
          </reference>
        </references>
      </pivotArea>
    </format>
    <format dxfId="718">
      <pivotArea dataOnly="0" labelOnly="1" outline="0" fieldPosition="0">
        <references count="3">
          <reference field="4" count="1">
            <x v="62"/>
          </reference>
          <reference field="6" count="1" selected="0">
            <x v="3"/>
          </reference>
          <reference field="7" count="1" selected="0">
            <x v="11"/>
          </reference>
        </references>
      </pivotArea>
    </format>
    <format dxfId="717">
      <pivotArea dataOnly="0" labelOnly="1" outline="0" fieldPosition="0">
        <references count="3">
          <reference field="4" count="1">
            <x v="4"/>
          </reference>
          <reference field="6" count="1" selected="0">
            <x v="3"/>
          </reference>
          <reference field="7" count="1" selected="0">
            <x v="13"/>
          </reference>
        </references>
      </pivotArea>
    </format>
    <format dxfId="716">
      <pivotArea outline="0" collapsedLevelsAreSubtotals="1" fieldPosition="0">
        <references count="3">
          <reference field="4" count="1" selected="0">
            <x v="49"/>
          </reference>
          <reference field="6" count="1" selected="0">
            <x v="1"/>
          </reference>
          <reference field="7" count="1" selected="0">
            <x v="0"/>
          </reference>
        </references>
      </pivotArea>
    </format>
    <format dxfId="715">
      <pivotArea outline="0" collapsedLevelsAreSubtotals="1" fieldPosition="0">
        <references count="3">
          <reference field="4" count="1" selected="0">
            <x v="49"/>
          </reference>
          <reference field="6" count="1" selected="0">
            <x v="1"/>
          </reference>
          <reference field="7" count="1" selected="0">
            <x v="0"/>
          </reference>
        </references>
      </pivotArea>
    </format>
    <format dxfId="714">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713">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712">
      <pivotArea outline="0" collapsedLevelsAreSubtotals="1" fieldPosition="0">
        <references count="5">
          <reference field="4" count="1" selected="0">
            <x v="58"/>
          </reference>
          <reference field="6" count="1" selected="0">
            <x v="0"/>
          </reference>
          <reference field="7" count="1" selected="0">
            <x v="5"/>
          </reference>
          <reference field="32" count="1" selected="0">
            <x v="15"/>
          </reference>
          <reference field="37" count="1" selected="0">
            <x v="6"/>
          </reference>
        </references>
      </pivotArea>
    </format>
    <format dxfId="711">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710">
      <pivotArea outline="0" collapsedLevelsAreSubtotals="1" fieldPosition="0">
        <references count="5">
          <reference field="4" count="1" selected="0">
            <x v="58"/>
          </reference>
          <reference field="6" count="1" selected="0">
            <x v="0"/>
          </reference>
          <reference field="7" count="1" selected="0">
            <x v="5"/>
          </reference>
          <reference field="32" count="1" selected="0">
            <x v="15"/>
          </reference>
          <reference field="37" count="1" selected="0">
            <x v="6"/>
          </reference>
        </references>
      </pivotArea>
    </format>
    <format dxfId="709">
      <pivotArea field="32" type="button" dataOnly="0" labelOnly="1" outline="0" axis="axisRow" fieldPosition="3"/>
    </format>
    <format dxfId="708">
      <pivotArea field="37" type="button" dataOnly="0" labelOnly="1" outline="0" axis="axisRow" fieldPosition="4"/>
    </format>
    <format dxfId="707">
      <pivotArea field="32" type="button" dataOnly="0" labelOnly="1" outline="0" axis="axisRow" fieldPosition="3"/>
    </format>
    <format dxfId="706">
      <pivotArea field="37" type="button" dataOnly="0" labelOnly="1" outline="0" axis="axisRow" fieldPosition="4"/>
    </format>
    <format dxfId="705">
      <pivotArea field="32" type="button" dataOnly="0" labelOnly="1" outline="0" axis="axisRow" fieldPosition="3"/>
    </format>
    <format dxfId="704">
      <pivotArea field="37" type="button" dataOnly="0" labelOnly="1" outline="0" axis="axisRow" fieldPosition="4"/>
    </format>
    <format dxfId="703">
      <pivotArea field="32" type="button" dataOnly="0" labelOnly="1" outline="0" axis="axisRow" fieldPosition="3"/>
    </format>
    <format dxfId="702">
      <pivotArea field="37" type="button" dataOnly="0" labelOnly="1" outline="0" axis="axisRow" fieldPosition="4"/>
    </format>
    <format dxfId="701">
      <pivotArea dataOnly="0" labelOnly="1" outline="0" fieldPosition="0">
        <references count="4">
          <reference field="4" count="1" selected="0">
            <x v="2"/>
          </reference>
          <reference field="6" count="1" selected="0">
            <x v="0"/>
          </reference>
          <reference field="7" count="1" selected="0">
            <x v="5"/>
          </reference>
          <reference field="32" count="1">
            <x v="17"/>
          </reference>
        </references>
      </pivotArea>
    </format>
    <format dxfId="700">
      <pivotArea dataOnly="0" labelOnly="1" outline="0" fieldPosition="0">
        <references count="4">
          <reference field="4" count="1" selected="0">
            <x v="55"/>
          </reference>
          <reference field="6" count="1" selected="0">
            <x v="0"/>
          </reference>
          <reference field="7" count="1" selected="0">
            <x v="5"/>
          </reference>
          <reference field="32" count="1">
            <x v="14"/>
          </reference>
        </references>
      </pivotArea>
    </format>
    <format dxfId="699">
      <pivotArea dataOnly="0" labelOnly="1" outline="0" fieldPosition="0">
        <references count="4">
          <reference field="4" count="1" selected="0">
            <x v="56"/>
          </reference>
          <reference field="6" count="1" selected="0">
            <x v="0"/>
          </reference>
          <reference field="7" count="1" selected="0">
            <x v="5"/>
          </reference>
          <reference field="32" count="1">
            <x v="13"/>
          </reference>
        </references>
      </pivotArea>
    </format>
    <format dxfId="698">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697">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696">
      <pivotArea dataOnly="0" labelOnly="1" outline="0" fieldPosition="0">
        <references count="4">
          <reference field="4" count="1" selected="0">
            <x v="34"/>
          </reference>
          <reference field="6" count="1" selected="0">
            <x v="1"/>
          </reference>
          <reference field="7" count="1" selected="0">
            <x v="1"/>
          </reference>
          <reference field="32" count="1">
            <x v="15"/>
          </reference>
        </references>
      </pivotArea>
    </format>
    <format dxfId="695">
      <pivotArea dataOnly="0" labelOnly="1" outline="0" fieldPosition="0">
        <references count="4">
          <reference field="4" count="1" selected="0">
            <x v="48"/>
          </reference>
          <reference field="6" count="1" selected="0">
            <x v="1"/>
          </reference>
          <reference field="7" count="1" selected="0">
            <x v="2"/>
          </reference>
          <reference field="32" count="1">
            <x v="11"/>
          </reference>
        </references>
      </pivotArea>
    </format>
    <format dxfId="694">
      <pivotArea dataOnly="0" labelOnly="1" outline="0" fieldPosition="0">
        <references count="4">
          <reference field="4" count="1" selected="0">
            <x v="51"/>
          </reference>
          <reference field="6" count="1" selected="0">
            <x v="1"/>
          </reference>
          <reference field="7" count="1" selected="0">
            <x v="3"/>
          </reference>
          <reference field="32" count="1">
            <x v="15"/>
          </reference>
        </references>
      </pivotArea>
    </format>
    <format dxfId="693">
      <pivotArea dataOnly="0" labelOnly="1" outline="0" fieldPosition="0">
        <references count="4">
          <reference field="4" count="1" selected="0">
            <x v="44"/>
          </reference>
          <reference field="6" count="1" selected="0">
            <x v="1"/>
          </reference>
          <reference field="7" count="1" selected="0">
            <x v="6"/>
          </reference>
          <reference field="32" count="1">
            <x v="11"/>
          </reference>
        </references>
      </pivotArea>
    </format>
    <format dxfId="692">
      <pivotArea dataOnly="0" labelOnly="1" outline="0" fieldPosition="0">
        <references count="4">
          <reference field="4" count="1" selected="0">
            <x v="63"/>
          </reference>
          <reference field="6" count="1" selected="0">
            <x v="1"/>
          </reference>
          <reference field="7" count="1" selected="0">
            <x v="6"/>
          </reference>
          <reference field="32" count="1">
            <x v="15"/>
          </reference>
        </references>
      </pivotArea>
    </format>
    <format dxfId="691">
      <pivotArea dataOnly="0" labelOnly="1" outline="0" fieldPosition="0">
        <references count="4">
          <reference field="4" count="1" selected="0">
            <x v="14"/>
          </reference>
          <reference field="6" count="1" selected="0">
            <x v="1"/>
          </reference>
          <reference field="7" count="1" selected="0">
            <x v="8"/>
          </reference>
          <reference field="32" count="1">
            <x v="6"/>
          </reference>
        </references>
      </pivotArea>
    </format>
    <format dxfId="690">
      <pivotArea dataOnly="0" labelOnly="1" outline="0" fieldPosition="0">
        <references count="4">
          <reference field="4" count="1" selected="0">
            <x v="38"/>
          </reference>
          <reference field="6" count="1" selected="0">
            <x v="1"/>
          </reference>
          <reference field="7" count="1" selected="0">
            <x v="9"/>
          </reference>
          <reference field="32" count="1">
            <x v="9"/>
          </reference>
        </references>
      </pivotArea>
    </format>
    <format dxfId="689">
      <pivotArea dataOnly="0" labelOnly="1" outline="0" fieldPosition="0">
        <references count="4">
          <reference field="4" count="1" selected="0">
            <x v="19"/>
          </reference>
          <reference field="6" count="1" selected="0">
            <x v="1"/>
          </reference>
          <reference field="7" count="1" selected="0">
            <x v="11"/>
          </reference>
          <reference field="32" count="1">
            <x v="13"/>
          </reference>
        </references>
      </pivotArea>
    </format>
    <format dxfId="688">
      <pivotArea dataOnly="0" labelOnly="1" outline="0" fieldPosition="0">
        <references count="4">
          <reference field="4" count="1" selected="0">
            <x v="40"/>
          </reference>
          <reference field="6" count="1" selected="0">
            <x v="1"/>
          </reference>
          <reference field="7" count="1" selected="0">
            <x v="11"/>
          </reference>
          <reference field="32" count="1">
            <x v="10"/>
          </reference>
        </references>
      </pivotArea>
    </format>
    <format dxfId="687">
      <pivotArea dataOnly="0" labelOnly="1" outline="0" fieldPosition="0">
        <references count="4">
          <reference field="4" count="1" selected="0">
            <x v="42"/>
          </reference>
          <reference field="6" count="1" selected="0">
            <x v="1"/>
          </reference>
          <reference field="7" count="1" selected="0">
            <x v="11"/>
          </reference>
          <reference field="32" count="1">
            <x v="15"/>
          </reference>
        </references>
      </pivotArea>
    </format>
    <format dxfId="686">
      <pivotArea dataOnly="0" labelOnly="1" outline="0" fieldPosition="0">
        <references count="4">
          <reference field="4" count="1" selected="0">
            <x v="0"/>
          </reference>
          <reference field="6" count="1" selected="0">
            <x v="1"/>
          </reference>
          <reference field="7" count="1" selected="0">
            <x v="12"/>
          </reference>
          <reference field="32" count="1">
            <x v="21"/>
          </reference>
        </references>
      </pivotArea>
    </format>
    <format dxfId="685">
      <pivotArea dataOnly="0" labelOnly="1" outline="0" fieldPosition="0">
        <references count="4">
          <reference field="4" count="1" selected="0">
            <x v="61"/>
          </reference>
          <reference field="6" count="1" selected="0">
            <x v="1"/>
          </reference>
          <reference field="7" count="1" selected="0">
            <x v="12"/>
          </reference>
          <reference field="32" count="1">
            <x v="15"/>
          </reference>
        </references>
      </pivotArea>
    </format>
    <format dxfId="684">
      <pivotArea dataOnly="0" labelOnly="1" outline="0" fieldPosition="0">
        <references count="4">
          <reference field="4" count="1" selected="0">
            <x v="50"/>
          </reference>
          <reference field="6" count="1" selected="0">
            <x v="1"/>
          </reference>
          <reference field="7" count="1" selected="0">
            <x v="14"/>
          </reference>
          <reference field="32" count="1">
            <x v="0"/>
          </reference>
        </references>
      </pivotArea>
    </format>
    <format dxfId="683">
      <pivotArea dataOnly="0" labelOnly="1" outline="0" fieldPosition="0">
        <references count="4">
          <reference field="4" count="1" selected="0">
            <x v="33"/>
          </reference>
          <reference field="6" count="1" selected="0">
            <x v="1"/>
          </reference>
          <reference field="7" count="1" selected="0">
            <x v="15"/>
          </reference>
          <reference field="32" count="1">
            <x v="5"/>
          </reference>
        </references>
      </pivotArea>
    </format>
    <format dxfId="682">
      <pivotArea dataOnly="0" labelOnly="1" outline="0" fieldPosition="0">
        <references count="4">
          <reference field="4" count="1" selected="0">
            <x v="39"/>
          </reference>
          <reference field="6" count="1" selected="0">
            <x v="1"/>
          </reference>
          <reference field="7" count="1" selected="0">
            <x v="15"/>
          </reference>
          <reference field="32" count="1">
            <x v="2"/>
          </reference>
        </references>
      </pivotArea>
    </format>
    <format dxfId="681">
      <pivotArea dataOnly="0" labelOnly="1" outline="0" fieldPosition="0">
        <references count="4">
          <reference field="4" count="1" selected="0">
            <x v="53"/>
          </reference>
          <reference field="6" count="1" selected="0">
            <x v="1"/>
          </reference>
          <reference field="7" count="1" selected="0">
            <x v="15"/>
          </reference>
          <reference field="32" count="1">
            <x v="19"/>
          </reference>
        </references>
      </pivotArea>
    </format>
    <format dxfId="680">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679">
      <pivotArea dataOnly="0" labelOnly="1" outline="0" fieldPosition="0">
        <references count="4">
          <reference field="4" count="1" selected="0">
            <x v="7"/>
          </reference>
          <reference field="6" count="1" selected="0">
            <x v="2"/>
          </reference>
          <reference field="7" count="1" selected="0">
            <x v="7"/>
          </reference>
          <reference field="32" count="1">
            <x v="23"/>
          </reference>
        </references>
      </pivotArea>
    </format>
    <format dxfId="678">
      <pivotArea dataOnly="0" labelOnly="1" outline="0" fieldPosition="0">
        <references count="4">
          <reference field="4" count="1" selected="0">
            <x v="8"/>
          </reference>
          <reference field="6" count="1" selected="0">
            <x v="2"/>
          </reference>
          <reference field="7" count="1" selected="0">
            <x v="7"/>
          </reference>
          <reference field="32" count="1">
            <x v="15"/>
          </reference>
        </references>
      </pivotArea>
    </format>
    <format dxfId="677">
      <pivotArea dataOnly="0" labelOnly="1" outline="0" fieldPosition="0">
        <references count="4">
          <reference field="4" count="1" selected="0">
            <x v="17"/>
          </reference>
          <reference field="6" count="1" selected="0">
            <x v="2"/>
          </reference>
          <reference field="7" count="1" selected="0">
            <x v="10"/>
          </reference>
          <reference field="32" count="1">
            <x v="17"/>
          </reference>
        </references>
      </pivotArea>
    </format>
    <format dxfId="676">
      <pivotArea dataOnly="0" labelOnly="1" outline="0" fieldPosition="0">
        <references count="4">
          <reference field="4" count="1" selected="0">
            <x v="21"/>
          </reference>
          <reference field="6" count="1" selected="0">
            <x v="2"/>
          </reference>
          <reference field="7" count="1" selected="0">
            <x v="10"/>
          </reference>
          <reference field="32" count="1">
            <x v="7"/>
          </reference>
        </references>
      </pivotArea>
    </format>
    <format dxfId="675">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674">
      <pivotArea dataOnly="0" labelOnly="1" outline="0" fieldPosition="0">
        <references count="4">
          <reference field="4" count="1" selected="0">
            <x v="1"/>
          </reference>
          <reference field="6" count="1" selected="0">
            <x v="2"/>
          </reference>
          <reference field="7" count="1" selected="0">
            <x v="11"/>
          </reference>
          <reference field="32" count="1">
            <x v="19"/>
          </reference>
        </references>
      </pivotArea>
    </format>
    <format dxfId="673">
      <pivotArea dataOnly="0" labelOnly="1" outline="0" fieldPosition="0">
        <references count="4">
          <reference field="4" count="1" selected="0">
            <x v="3"/>
          </reference>
          <reference field="6" count="1" selected="0">
            <x v="2"/>
          </reference>
          <reference field="7" count="1" selected="0">
            <x v="11"/>
          </reference>
          <reference field="32" count="1">
            <x v="20"/>
          </reference>
        </references>
      </pivotArea>
    </format>
    <format dxfId="672">
      <pivotArea dataOnly="0" labelOnly="1" outline="0" fieldPosition="0">
        <references count="4">
          <reference field="4" count="1" selected="0">
            <x v="24"/>
          </reference>
          <reference field="6" count="1" selected="0">
            <x v="2"/>
          </reference>
          <reference field="7" count="1" selected="0">
            <x v="11"/>
          </reference>
          <reference field="32" count="1">
            <x v="18"/>
          </reference>
        </references>
      </pivotArea>
    </format>
    <format dxfId="671">
      <pivotArea dataOnly="0" labelOnly="1" outline="0" fieldPosition="0">
        <references count="4">
          <reference field="4" count="1" selected="0">
            <x v="47"/>
          </reference>
          <reference field="6" count="1" selected="0">
            <x v="2"/>
          </reference>
          <reference field="7" count="1" selected="0">
            <x v="11"/>
          </reference>
          <reference field="32" count="1">
            <x v="4"/>
          </reference>
        </references>
      </pivotArea>
    </format>
    <format dxfId="670">
      <pivotArea dataOnly="0" labelOnly="1" outline="0" fieldPosition="0">
        <references count="4">
          <reference field="4" count="1" selected="0">
            <x v="5"/>
          </reference>
          <reference field="6" count="1" selected="0">
            <x v="2"/>
          </reference>
          <reference field="7" count="1" selected="0">
            <x v="13"/>
          </reference>
          <reference field="32" count="1">
            <x v="8"/>
          </reference>
        </references>
      </pivotArea>
    </format>
    <format dxfId="669">
      <pivotArea dataOnly="0" labelOnly="1" outline="0" fieldPosition="0">
        <references count="4">
          <reference field="4" count="1" selected="0">
            <x v="10"/>
          </reference>
          <reference field="6" count="1" selected="0">
            <x v="2"/>
          </reference>
          <reference field="7" count="1" selected="0">
            <x v="13"/>
          </reference>
          <reference field="32" count="1">
            <x v="15"/>
          </reference>
        </references>
      </pivotArea>
    </format>
    <format dxfId="668">
      <pivotArea dataOnly="0" labelOnly="1" outline="0" fieldPosition="0">
        <references count="4">
          <reference field="4" count="1" selected="0">
            <x v="6"/>
          </reference>
          <reference field="6" count="1" selected="0">
            <x v="3"/>
          </reference>
          <reference field="7" count="1" selected="0">
            <x v="7"/>
          </reference>
          <reference field="32" count="1">
            <x v="17"/>
          </reference>
        </references>
      </pivotArea>
    </format>
    <format dxfId="667">
      <pivotArea dataOnly="0" labelOnly="1" outline="0" fieldPosition="0">
        <references count="4">
          <reference field="4" count="1" selected="0">
            <x v="37"/>
          </reference>
          <reference field="6" count="1" selected="0">
            <x v="3"/>
          </reference>
          <reference field="7" count="1" selected="0">
            <x v="10"/>
          </reference>
          <reference field="32" count="1">
            <x v="7"/>
          </reference>
        </references>
      </pivotArea>
    </format>
    <format dxfId="666">
      <pivotArea dataOnly="0" labelOnly="1" outline="0" fieldPosition="0">
        <references count="4">
          <reference field="4" count="1" selected="0">
            <x v="62"/>
          </reference>
          <reference field="6" count="1" selected="0">
            <x v="3"/>
          </reference>
          <reference field="7" count="1" selected="0">
            <x v="11"/>
          </reference>
          <reference field="32" count="1">
            <x v="15"/>
          </reference>
        </references>
      </pivotArea>
    </format>
    <format dxfId="665">
      <pivotArea dataOnly="0" labelOnly="1" outline="0" fieldPosition="0">
        <references count="4">
          <reference field="4" count="1" selected="0">
            <x v="4"/>
          </reference>
          <reference field="6" count="1" selected="0">
            <x v="3"/>
          </reference>
          <reference field="7" count="1" selected="0">
            <x v="13"/>
          </reference>
          <reference field="32" count="1">
            <x v="22"/>
          </reference>
        </references>
      </pivotArea>
    </format>
    <format dxfId="664">
      <pivotArea dataOnly="0" labelOnly="1" outline="0" fieldPosition="0">
        <references count="5">
          <reference field="4" count="1" selected="0">
            <x v="2"/>
          </reference>
          <reference field="6" count="1" selected="0">
            <x v="0"/>
          </reference>
          <reference field="7" count="1" selected="0">
            <x v="5"/>
          </reference>
          <reference field="32" count="1" selected="0">
            <x v="17"/>
          </reference>
          <reference field="37" count="1">
            <x v="0"/>
          </reference>
        </references>
      </pivotArea>
    </format>
    <format dxfId="663">
      <pivotArea dataOnly="0" labelOnly="1" outline="0" fieldPosition="0">
        <references count="5">
          <reference field="4" count="1" selected="0">
            <x v="55"/>
          </reference>
          <reference field="6" count="1" selected="0">
            <x v="0"/>
          </reference>
          <reference field="7" count="1" selected="0">
            <x v="5"/>
          </reference>
          <reference field="32" count="1" selected="0">
            <x v="14"/>
          </reference>
          <reference field="37" count="1">
            <x v="16"/>
          </reference>
        </references>
      </pivotArea>
    </format>
    <format dxfId="662">
      <pivotArea dataOnly="0" labelOnly="1" outline="0" fieldPosition="0">
        <references count="5">
          <reference field="4" count="1" selected="0">
            <x v="57"/>
          </reference>
          <reference field="6" count="1" selected="0">
            <x v="0"/>
          </reference>
          <reference field="7" count="1" selected="0">
            <x v="5"/>
          </reference>
          <reference field="32" count="1" selected="0">
            <x v="15"/>
          </reference>
          <reference field="37" count="1">
            <x v="4"/>
          </reference>
        </references>
      </pivotArea>
    </format>
    <format dxfId="661">
      <pivotArea dataOnly="0" labelOnly="1" outline="0" fieldPosition="0">
        <references count="5">
          <reference field="4" count="1" selected="0">
            <x v="58"/>
          </reference>
          <reference field="6" count="1" selected="0">
            <x v="0"/>
          </reference>
          <reference field="7" count="1" selected="0">
            <x v="5"/>
          </reference>
          <reference field="32" count="1" selected="0">
            <x v="15"/>
          </reference>
          <reference field="37" count="1">
            <x v="6"/>
          </reference>
        </references>
      </pivotArea>
    </format>
    <format dxfId="660">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659">
      <pivotArea dataOnly="0" labelOnly="1" outline="0" fieldPosition="0">
        <references count="5">
          <reference field="4" count="1" selected="0">
            <x v="34"/>
          </reference>
          <reference field="6" count="1" selected="0">
            <x v="1"/>
          </reference>
          <reference field="7" count="1" selected="0">
            <x v="1"/>
          </reference>
          <reference field="32" count="1" selected="0">
            <x v="15"/>
          </reference>
          <reference field="37" count="1">
            <x v="0"/>
          </reference>
        </references>
      </pivotArea>
    </format>
    <format dxfId="658">
      <pivotArea dataOnly="0" labelOnly="1" outline="0" fieldPosition="0">
        <references count="5">
          <reference field="4" count="1" selected="0">
            <x v="48"/>
          </reference>
          <reference field="6" count="1" selected="0">
            <x v="1"/>
          </reference>
          <reference field="7" count="1" selected="0">
            <x v="2"/>
          </reference>
          <reference field="32" count="1" selected="0">
            <x v="11"/>
          </reference>
          <reference field="37" count="1">
            <x v="0"/>
          </reference>
        </references>
      </pivotArea>
    </format>
    <format dxfId="657">
      <pivotArea dataOnly="0" labelOnly="1" outline="0" fieldPosition="0">
        <references count="5">
          <reference field="4" count="1" selected="0">
            <x v="51"/>
          </reference>
          <reference field="6" count="1" selected="0">
            <x v="1"/>
          </reference>
          <reference field="7" count="1" selected="0">
            <x v="3"/>
          </reference>
          <reference field="32" count="1" selected="0">
            <x v="15"/>
          </reference>
          <reference field="37" count="1">
            <x v="11"/>
          </reference>
        </references>
      </pivotArea>
    </format>
    <format dxfId="656">
      <pivotArea dataOnly="0" labelOnly="1" outline="0" fieldPosition="0">
        <references count="5">
          <reference field="4" count="1" selected="0">
            <x v="44"/>
          </reference>
          <reference field="6" count="1" selected="0">
            <x v="1"/>
          </reference>
          <reference field="7" count="1" selected="0">
            <x v="6"/>
          </reference>
          <reference field="32" count="1" selected="0">
            <x v="11"/>
          </reference>
          <reference field="37" count="1">
            <x v="0"/>
          </reference>
        </references>
      </pivotArea>
    </format>
    <format dxfId="655">
      <pivotArea dataOnly="0" labelOnly="1" outline="0" fieldPosition="0">
        <references count="5">
          <reference field="4" count="1" selected="0">
            <x v="63"/>
          </reference>
          <reference field="6" count="1" selected="0">
            <x v="1"/>
          </reference>
          <reference field="7" count="1" selected="0">
            <x v="6"/>
          </reference>
          <reference field="32" count="1" selected="0">
            <x v="15"/>
          </reference>
          <reference field="37" count="1">
            <x v="6"/>
          </reference>
        </references>
      </pivotArea>
    </format>
    <format dxfId="654">
      <pivotArea dataOnly="0" labelOnly="1" outline="0" fieldPosition="0">
        <references count="5">
          <reference field="4" count="1" selected="0">
            <x v="14"/>
          </reference>
          <reference field="6" count="1" selected="0">
            <x v="1"/>
          </reference>
          <reference field="7" count="1" selected="0">
            <x v="8"/>
          </reference>
          <reference field="32" count="1" selected="0">
            <x v="6"/>
          </reference>
          <reference field="37" count="1">
            <x v="5"/>
          </reference>
        </references>
      </pivotArea>
    </format>
    <format dxfId="653">
      <pivotArea dataOnly="0" labelOnly="1" outline="0" fieldPosition="0">
        <references count="5">
          <reference field="4" count="1" selected="0">
            <x v="38"/>
          </reference>
          <reference field="6" count="1" selected="0">
            <x v="1"/>
          </reference>
          <reference field="7" count="1" selected="0">
            <x v="9"/>
          </reference>
          <reference field="32" count="1" selected="0">
            <x v="9"/>
          </reference>
          <reference field="37" count="1">
            <x v="9"/>
          </reference>
        </references>
      </pivotArea>
    </format>
    <format dxfId="652">
      <pivotArea dataOnly="0" labelOnly="1" outline="0" fieldPosition="0">
        <references count="5">
          <reference field="4" count="1" selected="0">
            <x v="19"/>
          </reference>
          <reference field="6" count="1" selected="0">
            <x v="1"/>
          </reference>
          <reference field="7" count="1" selected="0">
            <x v="11"/>
          </reference>
          <reference field="32" count="1" selected="0">
            <x v="13"/>
          </reference>
          <reference field="37" count="1">
            <x v="12"/>
          </reference>
        </references>
      </pivotArea>
    </format>
    <format dxfId="651">
      <pivotArea dataOnly="0" labelOnly="1" outline="0" fieldPosition="0">
        <references count="5">
          <reference field="4" count="1" selected="0">
            <x v="40"/>
          </reference>
          <reference field="6" count="1" selected="0">
            <x v="1"/>
          </reference>
          <reference field="7" count="1" selected="0">
            <x v="11"/>
          </reference>
          <reference field="32" count="1" selected="0">
            <x v="10"/>
          </reference>
          <reference field="37" count="1">
            <x v="0"/>
          </reference>
        </references>
      </pivotArea>
    </format>
    <format dxfId="650">
      <pivotArea dataOnly="0" labelOnly="1" outline="0" fieldPosition="0">
        <references count="5">
          <reference field="4" count="1" selected="0">
            <x v="42"/>
          </reference>
          <reference field="6" count="1" selected="0">
            <x v="1"/>
          </reference>
          <reference field="7" count="1" selected="0">
            <x v="11"/>
          </reference>
          <reference field="32" count="1" selected="0">
            <x v="15"/>
          </reference>
          <reference field="37" count="1">
            <x v="17"/>
          </reference>
        </references>
      </pivotArea>
    </format>
    <format dxfId="649">
      <pivotArea dataOnly="0" labelOnly="1" outline="0" fieldPosition="0">
        <references count="5">
          <reference field="4" count="1" selected="0">
            <x v="0"/>
          </reference>
          <reference field="6" count="1" selected="0">
            <x v="1"/>
          </reference>
          <reference field="7" count="1" selected="0">
            <x v="12"/>
          </reference>
          <reference field="32" count="1" selected="0">
            <x v="21"/>
          </reference>
          <reference field="37" count="1">
            <x v="19"/>
          </reference>
        </references>
      </pivotArea>
    </format>
    <format dxfId="648">
      <pivotArea dataOnly="0" labelOnly="1" outline="0" fieldPosition="0">
        <references count="5">
          <reference field="4" count="1" selected="0">
            <x v="61"/>
          </reference>
          <reference field="6" count="1" selected="0">
            <x v="1"/>
          </reference>
          <reference field="7" count="1" selected="0">
            <x v="12"/>
          </reference>
          <reference field="32" count="1" selected="0">
            <x v="15"/>
          </reference>
          <reference field="37" count="1">
            <x v="10"/>
          </reference>
        </references>
      </pivotArea>
    </format>
    <format dxfId="647">
      <pivotArea dataOnly="0" labelOnly="1" outline="0" fieldPosition="0">
        <references count="5">
          <reference field="4" count="1" selected="0">
            <x v="50"/>
          </reference>
          <reference field="6" count="1" selected="0">
            <x v="1"/>
          </reference>
          <reference field="7" count="1" selected="0">
            <x v="14"/>
          </reference>
          <reference field="32" count="1" selected="0">
            <x v="0"/>
          </reference>
          <reference field="37" count="1">
            <x v="0"/>
          </reference>
        </references>
      </pivotArea>
    </format>
    <format dxfId="646">
      <pivotArea dataOnly="0" labelOnly="1" outline="0" fieldPosition="0">
        <references count="5">
          <reference field="4" count="1" selected="0">
            <x v="33"/>
          </reference>
          <reference field="6" count="1" selected="0">
            <x v="1"/>
          </reference>
          <reference field="7" count="1" selected="0">
            <x v="15"/>
          </reference>
          <reference field="32" count="1" selected="0">
            <x v="5"/>
          </reference>
          <reference field="37" count="1">
            <x v="3"/>
          </reference>
        </references>
      </pivotArea>
    </format>
    <format dxfId="645">
      <pivotArea dataOnly="0" labelOnly="1" outline="0" fieldPosition="0">
        <references count="5">
          <reference field="4" count="1" selected="0">
            <x v="39"/>
          </reference>
          <reference field="6" count="1" selected="0">
            <x v="1"/>
          </reference>
          <reference field="7" count="1" selected="0">
            <x v="15"/>
          </reference>
          <reference field="32" count="1" selected="0">
            <x v="2"/>
          </reference>
          <reference field="37" count="1">
            <x v="1"/>
          </reference>
        </references>
      </pivotArea>
    </format>
    <format dxfId="644">
      <pivotArea dataOnly="0" labelOnly="1" outline="0" fieldPosition="0">
        <references count="5">
          <reference field="4" count="1" selected="0">
            <x v="53"/>
          </reference>
          <reference field="6" count="1" selected="0">
            <x v="1"/>
          </reference>
          <reference field="7" count="1" selected="0">
            <x v="15"/>
          </reference>
          <reference field="32" count="1" selected="0">
            <x v="19"/>
          </reference>
          <reference field="37" count="1">
            <x v="0"/>
          </reference>
        </references>
      </pivotArea>
    </format>
    <format dxfId="643">
      <pivotArea dataOnly="0" labelOnly="1" outline="0" fieldPosition="0">
        <references count="5">
          <reference field="4" count="1" selected="0">
            <x v="54"/>
          </reference>
          <reference field="6" count="1" selected="0">
            <x v="1"/>
          </reference>
          <reference field="7" count="1" selected="0">
            <x v="15"/>
          </reference>
          <reference field="32" count="1" selected="0">
            <x v="15"/>
          </reference>
          <reference field="37" count="1">
            <x v="10"/>
          </reference>
        </references>
      </pivotArea>
    </format>
    <format dxfId="642">
      <pivotArea dataOnly="0" labelOnly="1" outline="0" fieldPosition="0">
        <references count="5">
          <reference field="4" count="1" selected="0">
            <x v="9"/>
          </reference>
          <reference field="6" count="1" selected="0">
            <x v="1"/>
          </reference>
          <reference field="7" count="1" selected="0">
            <x v="16"/>
          </reference>
          <reference field="32" count="1" selected="0">
            <x v="15"/>
          </reference>
          <reference field="37" count="1">
            <x v="0"/>
          </reference>
        </references>
      </pivotArea>
    </format>
    <format dxfId="641">
      <pivotArea dataOnly="0" labelOnly="1" outline="0" fieldPosition="0">
        <references count="5">
          <reference field="4" count="1" selected="0">
            <x v="52"/>
          </reference>
          <reference field="6" count="1" selected="0">
            <x v="1"/>
          </reference>
          <reference field="7" count="1" selected="0">
            <x v="17"/>
          </reference>
          <reference field="32" count="1" selected="0">
            <x v="15"/>
          </reference>
          <reference field="37" count="1">
            <x v="17"/>
          </reference>
        </references>
      </pivotArea>
    </format>
    <format dxfId="640">
      <pivotArea dataOnly="0" labelOnly="1" outline="0" fieldPosition="0">
        <references count="5">
          <reference field="4" count="1" selected="0">
            <x v="35"/>
          </reference>
          <reference field="6" count="1" selected="0">
            <x v="2"/>
          </reference>
          <reference field="7" count="1" selected="0">
            <x v="4"/>
          </reference>
          <reference field="32" count="1" selected="0">
            <x v="15"/>
          </reference>
          <reference field="37" count="1">
            <x v="10"/>
          </reference>
        </references>
      </pivotArea>
    </format>
    <format dxfId="639">
      <pivotArea dataOnly="0" labelOnly="1" outline="0" fieldPosition="0">
        <references count="5">
          <reference field="4" count="1" selected="0">
            <x v="7"/>
          </reference>
          <reference field="6" count="1" selected="0">
            <x v="2"/>
          </reference>
          <reference field="7" count="1" selected="0">
            <x v="7"/>
          </reference>
          <reference field="32" count="1" selected="0">
            <x v="23"/>
          </reference>
          <reference field="37" count="1">
            <x v="20"/>
          </reference>
        </references>
      </pivotArea>
    </format>
    <format dxfId="638">
      <pivotArea dataOnly="0" labelOnly="1" outline="0" fieldPosition="0">
        <references count="5">
          <reference field="4" count="1" selected="0">
            <x v="8"/>
          </reference>
          <reference field="6" count="1" selected="0">
            <x v="2"/>
          </reference>
          <reference field="7" count="1" selected="0">
            <x v="7"/>
          </reference>
          <reference field="32" count="1" selected="0">
            <x v="15"/>
          </reference>
          <reference field="37" count="1">
            <x v="2"/>
          </reference>
        </references>
      </pivotArea>
    </format>
    <format dxfId="637">
      <pivotArea dataOnly="0" labelOnly="1" outline="0" fieldPosition="0">
        <references count="5">
          <reference field="4" count="1" selected="0">
            <x v="17"/>
          </reference>
          <reference field="6" count="1" selected="0">
            <x v="2"/>
          </reference>
          <reference field="7" count="1" selected="0">
            <x v="10"/>
          </reference>
          <reference field="32" count="1" selected="0">
            <x v="17"/>
          </reference>
          <reference field="37" count="1">
            <x v="0"/>
          </reference>
        </references>
      </pivotArea>
    </format>
    <format dxfId="636">
      <pivotArea dataOnly="0" labelOnly="1" outline="0" fieldPosition="0">
        <references count="5">
          <reference field="4" count="1" selected="0">
            <x v="21"/>
          </reference>
          <reference field="6" count="1" selected="0">
            <x v="2"/>
          </reference>
          <reference field="7" count="1" selected="0">
            <x v="10"/>
          </reference>
          <reference field="32" count="1" selected="0">
            <x v="7"/>
          </reference>
          <reference field="37" count="1">
            <x v="13"/>
          </reference>
        </references>
      </pivotArea>
    </format>
    <format dxfId="635">
      <pivotArea dataOnly="0" labelOnly="1" outline="0" fieldPosition="0">
        <references count="5">
          <reference field="4" count="1" selected="0">
            <x v="59"/>
          </reference>
          <reference field="6" count="1" selected="0">
            <x v="2"/>
          </reference>
          <reference field="7" count="1" selected="0">
            <x v="10"/>
          </reference>
          <reference field="32" count="1" selected="0">
            <x v="15"/>
          </reference>
          <reference field="37" count="1">
            <x v="8"/>
          </reference>
        </references>
      </pivotArea>
    </format>
    <format dxfId="634">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633">
      <pivotArea dataOnly="0" labelOnly="1" outline="0" fieldPosition="0">
        <references count="5">
          <reference field="4" count="1" selected="0">
            <x v="1"/>
          </reference>
          <reference field="6" count="1" selected="0">
            <x v="2"/>
          </reference>
          <reference field="7" count="1" selected="0">
            <x v="11"/>
          </reference>
          <reference field="32" count="1" selected="0">
            <x v="19"/>
          </reference>
          <reference field="37" count="1">
            <x v="0"/>
          </reference>
        </references>
      </pivotArea>
    </format>
    <format dxfId="632">
      <pivotArea dataOnly="0" labelOnly="1" outline="0" fieldPosition="0">
        <references count="5">
          <reference field="4" count="1" selected="0">
            <x v="3"/>
          </reference>
          <reference field="6" count="1" selected="0">
            <x v="2"/>
          </reference>
          <reference field="7" count="1" selected="0">
            <x v="11"/>
          </reference>
          <reference field="32" count="1" selected="0">
            <x v="20"/>
          </reference>
          <reference field="37" count="1">
            <x v="0"/>
          </reference>
        </references>
      </pivotArea>
    </format>
    <format dxfId="631">
      <pivotArea dataOnly="0" labelOnly="1" outline="0" fieldPosition="0">
        <references count="5">
          <reference field="4" count="1" selected="0">
            <x v="24"/>
          </reference>
          <reference field="6" count="1" selected="0">
            <x v="2"/>
          </reference>
          <reference field="7" count="1" selected="0">
            <x v="11"/>
          </reference>
          <reference field="32" count="1" selected="0">
            <x v="18"/>
          </reference>
          <reference field="37" count="1">
            <x v="0"/>
          </reference>
        </references>
      </pivotArea>
    </format>
    <format dxfId="630">
      <pivotArea dataOnly="0" labelOnly="1" outline="0" fieldPosition="0">
        <references count="5">
          <reference field="4" count="1" selected="0">
            <x v="47"/>
          </reference>
          <reference field="6" count="1" selected="0">
            <x v="2"/>
          </reference>
          <reference field="7" count="1" selected="0">
            <x v="11"/>
          </reference>
          <reference field="32" count="1" selected="0">
            <x v="4"/>
          </reference>
          <reference field="37" count="1">
            <x v="4"/>
          </reference>
        </references>
      </pivotArea>
    </format>
    <format dxfId="629">
      <pivotArea dataOnly="0" labelOnly="1" outline="0" fieldPosition="0">
        <references count="5">
          <reference field="4" count="1" selected="0">
            <x v="5"/>
          </reference>
          <reference field="6" count="1" selected="0">
            <x v="2"/>
          </reference>
          <reference field="7" count="1" selected="0">
            <x v="13"/>
          </reference>
          <reference field="32" count="1" selected="0">
            <x v="8"/>
          </reference>
          <reference field="37" count="1">
            <x v="15"/>
          </reference>
        </references>
      </pivotArea>
    </format>
    <format dxfId="628">
      <pivotArea dataOnly="0" labelOnly="1" outline="0" fieldPosition="0">
        <references count="5">
          <reference field="4" count="1" selected="0">
            <x v="10"/>
          </reference>
          <reference field="6" count="1" selected="0">
            <x v="2"/>
          </reference>
          <reference field="7" count="1" selected="0">
            <x v="13"/>
          </reference>
          <reference field="32" count="1" selected="0">
            <x v="15"/>
          </reference>
          <reference field="37" count="1">
            <x v="17"/>
          </reference>
        </references>
      </pivotArea>
    </format>
    <format dxfId="627">
      <pivotArea dataOnly="0" labelOnly="1" outline="0" fieldPosition="0">
        <references count="5">
          <reference field="4" count="1" selected="0">
            <x v="6"/>
          </reference>
          <reference field="6" count="1" selected="0">
            <x v="3"/>
          </reference>
          <reference field="7" count="1" selected="0">
            <x v="7"/>
          </reference>
          <reference field="32" count="1" selected="0">
            <x v="17"/>
          </reference>
          <reference field="37" count="1">
            <x v="0"/>
          </reference>
        </references>
      </pivotArea>
    </format>
    <format dxfId="626">
      <pivotArea dataOnly="0" labelOnly="1" outline="0" fieldPosition="0">
        <references count="5">
          <reference field="4" count="1" selected="0">
            <x v="37"/>
          </reference>
          <reference field="6" count="1" selected="0">
            <x v="3"/>
          </reference>
          <reference field="7" count="1" selected="0">
            <x v="10"/>
          </reference>
          <reference field="32" count="1" selected="0">
            <x v="7"/>
          </reference>
          <reference field="37" count="1">
            <x v="14"/>
          </reference>
        </references>
      </pivotArea>
    </format>
    <format dxfId="625">
      <pivotArea dataOnly="0" labelOnly="1" outline="0" fieldPosition="0">
        <references count="5">
          <reference field="4" count="1" selected="0">
            <x v="62"/>
          </reference>
          <reference field="6" count="1" selected="0">
            <x v="3"/>
          </reference>
          <reference field="7" count="1" selected="0">
            <x v="11"/>
          </reference>
          <reference field="32" count="1" selected="0">
            <x v="15"/>
          </reference>
          <reference field="37" count="1">
            <x v="17"/>
          </reference>
        </references>
      </pivotArea>
    </format>
    <format dxfId="624">
      <pivotArea dataOnly="0" labelOnly="1" outline="0" fieldPosition="0">
        <references count="5">
          <reference field="4" count="1" selected="0">
            <x v="4"/>
          </reference>
          <reference field="6" count="1" selected="0">
            <x v="3"/>
          </reference>
          <reference field="7" count="1" selected="0">
            <x v="13"/>
          </reference>
          <reference field="32" count="1" selected="0">
            <x v="22"/>
          </reference>
          <reference field="37" count="1">
            <x v="0"/>
          </reference>
        </references>
      </pivotArea>
    </format>
    <format dxfId="623">
      <pivotArea dataOnly="0" labelOnly="1" outline="0" fieldPosition="0">
        <references count="4">
          <reference field="4" count="1" selected="0">
            <x v="2"/>
          </reference>
          <reference field="6" count="1" selected="0">
            <x v="0"/>
          </reference>
          <reference field="7" count="1" selected="0">
            <x v="5"/>
          </reference>
          <reference field="32" count="1">
            <x v="17"/>
          </reference>
        </references>
      </pivotArea>
    </format>
    <format dxfId="622">
      <pivotArea dataOnly="0" labelOnly="1" outline="0" fieldPosition="0">
        <references count="4">
          <reference field="4" count="1" selected="0">
            <x v="55"/>
          </reference>
          <reference field="6" count="1" selected="0">
            <x v="0"/>
          </reference>
          <reference field="7" count="1" selected="0">
            <x v="5"/>
          </reference>
          <reference field="32" count="1">
            <x v="14"/>
          </reference>
        </references>
      </pivotArea>
    </format>
    <format dxfId="621">
      <pivotArea dataOnly="0" labelOnly="1" outline="0" fieldPosition="0">
        <references count="4">
          <reference field="4" count="1" selected="0">
            <x v="56"/>
          </reference>
          <reference field="6" count="1" selected="0">
            <x v="0"/>
          </reference>
          <reference field="7" count="1" selected="0">
            <x v="5"/>
          </reference>
          <reference field="32" count="1">
            <x v="13"/>
          </reference>
        </references>
      </pivotArea>
    </format>
    <format dxfId="620">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619">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618">
      <pivotArea dataOnly="0" labelOnly="1" outline="0" fieldPosition="0">
        <references count="4">
          <reference field="4" count="1" selected="0">
            <x v="34"/>
          </reference>
          <reference field="6" count="1" selected="0">
            <x v="1"/>
          </reference>
          <reference field="7" count="1" selected="0">
            <x v="1"/>
          </reference>
          <reference field="32" count="1">
            <x v="15"/>
          </reference>
        </references>
      </pivotArea>
    </format>
    <format dxfId="617">
      <pivotArea dataOnly="0" labelOnly="1" outline="0" fieldPosition="0">
        <references count="4">
          <reference field="4" count="1" selected="0">
            <x v="48"/>
          </reference>
          <reference field="6" count="1" selected="0">
            <x v="1"/>
          </reference>
          <reference field="7" count="1" selected="0">
            <x v="2"/>
          </reference>
          <reference field="32" count="1">
            <x v="11"/>
          </reference>
        </references>
      </pivotArea>
    </format>
    <format dxfId="616">
      <pivotArea dataOnly="0" labelOnly="1" outline="0" fieldPosition="0">
        <references count="4">
          <reference field="4" count="1" selected="0">
            <x v="51"/>
          </reference>
          <reference field="6" count="1" selected="0">
            <x v="1"/>
          </reference>
          <reference field="7" count="1" selected="0">
            <x v="3"/>
          </reference>
          <reference field="32" count="1">
            <x v="15"/>
          </reference>
        </references>
      </pivotArea>
    </format>
    <format dxfId="615">
      <pivotArea dataOnly="0" labelOnly="1" outline="0" fieldPosition="0">
        <references count="4">
          <reference field="4" count="1" selected="0">
            <x v="44"/>
          </reference>
          <reference field="6" count="1" selected="0">
            <x v="1"/>
          </reference>
          <reference field="7" count="1" selected="0">
            <x v="6"/>
          </reference>
          <reference field="32" count="1">
            <x v="11"/>
          </reference>
        </references>
      </pivotArea>
    </format>
    <format dxfId="614">
      <pivotArea dataOnly="0" labelOnly="1" outline="0" fieldPosition="0">
        <references count="4">
          <reference field="4" count="1" selected="0">
            <x v="63"/>
          </reference>
          <reference field="6" count="1" selected="0">
            <x v="1"/>
          </reference>
          <reference field="7" count="1" selected="0">
            <x v="6"/>
          </reference>
          <reference field="32" count="1">
            <x v="15"/>
          </reference>
        </references>
      </pivotArea>
    </format>
    <format dxfId="613">
      <pivotArea dataOnly="0" labelOnly="1" outline="0" fieldPosition="0">
        <references count="4">
          <reference field="4" count="1" selected="0">
            <x v="14"/>
          </reference>
          <reference field="6" count="1" selected="0">
            <x v="1"/>
          </reference>
          <reference field="7" count="1" selected="0">
            <x v="8"/>
          </reference>
          <reference field="32" count="1">
            <x v="6"/>
          </reference>
        </references>
      </pivotArea>
    </format>
    <format dxfId="612">
      <pivotArea dataOnly="0" labelOnly="1" outline="0" fieldPosition="0">
        <references count="4">
          <reference field="4" count="1" selected="0">
            <x v="38"/>
          </reference>
          <reference field="6" count="1" selected="0">
            <x v="1"/>
          </reference>
          <reference field="7" count="1" selected="0">
            <x v="9"/>
          </reference>
          <reference field="32" count="1">
            <x v="9"/>
          </reference>
        </references>
      </pivotArea>
    </format>
    <format dxfId="611">
      <pivotArea dataOnly="0" labelOnly="1" outline="0" fieldPosition="0">
        <references count="4">
          <reference field="4" count="1" selected="0">
            <x v="19"/>
          </reference>
          <reference field="6" count="1" selected="0">
            <x v="1"/>
          </reference>
          <reference field="7" count="1" selected="0">
            <x v="11"/>
          </reference>
          <reference field="32" count="1">
            <x v="13"/>
          </reference>
        </references>
      </pivotArea>
    </format>
    <format dxfId="610">
      <pivotArea dataOnly="0" labelOnly="1" outline="0" fieldPosition="0">
        <references count="4">
          <reference field="4" count="1" selected="0">
            <x v="40"/>
          </reference>
          <reference field="6" count="1" selected="0">
            <x v="1"/>
          </reference>
          <reference field="7" count="1" selected="0">
            <x v="11"/>
          </reference>
          <reference field="32" count="1">
            <x v="10"/>
          </reference>
        </references>
      </pivotArea>
    </format>
    <format dxfId="609">
      <pivotArea dataOnly="0" labelOnly="1" outline="0" fieldPosition="0">
        <references count="4">
          <reference field="4" count="1" selected="0">
            <x v="42"/>
          </reference>
          <reference field="6" count="1" selected="0">
            <x v="1"/>
          </reference>
          <reference field="7" count="1" selected="0">
            <x v="11"/>
          </reference>
          <reference field="32" count="1">
            <x v="15"/>
          </reference>
        </references>
      </pivotArea>
    </format>
    <format dxfId="608">
      <pivotArea dataOnly="0" labelOnly="1" outline="0" fieldPosition="0">
        <references count="4">
          <reference field="4" count="1" selected="0">
            <x v="0"/>
          </reference>
          <reference field="6" count="1" selected="0">
            <x v="1"/>
          </reference>
          <reference field="7" count="1" selected="0">
            <x v="12"/>
          </reference>
          <reference field="32" count="1">
            <x v="21"/>
          </reference>
        </references>
      </pivotArea>
    </format>
    <format dxfId="607">
      <pivotArea dataOnly="0" labelOnly="1" outline="0" fieldPosition="0">
        <references count="4">
          <reference field="4" count="1" selected="0">
            <x v="61"/>
          </reference>
          <reference field="6" count="1" selected="0">
            <x v="1"/>
          </reference>
          <reference field="7" count="1" selected="0">
            <x v="12"/>
          </reference>
          <reference field="32" count="1">
            <x v="15"/>
          </reference>
        </references>
      </pivotArea>
    </format>
    <format dxfId="606">
      <pivotArea dataOnly="0" labelOnly="1" outline="0" fieldPosition="0">
        <references count="4">
          <reference field="4" count="1" selected="0">
            <x v="50"/>
          </reference>
          <reference field="6" count="1" selected="0">
            <x v="1"/>
          </reference>
          <reference field="7" count="1" selected="0">
            <x v="14"/>
          </reference>
          <reference field="32" count="1">
            <x v="0"/>
          </reference>
        </references>
      </pivotArea>
    </format>
    <format dxfId="605">
      <pivotArea dataOnly="0" labelOnly="1" outline="0" fieldPosition="0">
        <references count="4">
          <reference field="4" count="1" selected="0">
            <x v="33"/>
          </reference>
          <reference field="6" count="1" selected="0">
            <x v="1"/>
          </reference>
          <reference field="7" count="1" selected="0">
            <x v="15"/>
          </reference>
          <reference field="32" count="1">
            <x v="5"/>
          </reference>
        </references>
      </pivotArea>
    </format>
    <format dxfId="604">
      <pivotArea dataOnly="0" labelOnly="1" outline="0" fieldPosition="0">
        <references count="4">
          <reference field="4" count="1" selected="0">
            <x v="39"/>
          </reference>
          <reference field="6" count="1" selected="0">
            <x v="1"/>
          </reference>
          <reference field="7" count="1" selected="0">
            <x v="15"/>
          </reference>
          <reference field="32" count="1">
            <x v="2"/>
          </reference>
        </references>
      </pivotArea>
    </format>
    <format dxfId="603">
      <pivotArea dataOnly="0" labelOnly="1" outline="0" fieldPosition="0">
        <references count="4">
          <reference field="4" count="1" selected="0">
            <x v="53"/>
          </reference>
          <reference field="6" count="1" selected="0">
            <x v="1"/>
          </reference>
          <reference field="7" count="1" selected="0">
            <x v="15"/>
          </reference>
          <reference field="32" count="1">
            <x v="19"/>
          </reference>
        </references>
      </pivotArea>
    </format>
    <format dxfId="602">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601">
      <pivotArea dataOnly="0" labelOnly="1" outline="0" fieldPosition="0">
        <references count="4">
          <reference field="4" count="1" selected="0">
            <x v="7"/>
          </reference>
          <reference field="6" count="1" selected="0">
            <x v="2"/>
          </reference>
          <reference field="7" count="1" selected="0">
            <x v="7"/>
          </reference>
          <reference field="32" count="1">
            <x v="23"/>
          </reference>
        </references>
      </pivotArea>
    </format>
    <format dxfId="600">
      <pivotArea dataOnly="0" labelOnly="1" outline="0" fieldPosition="0">
        <references count="4">
          <reference field="4" count="1" selected="0">
            <x v="8"/>
          </reference>
          <reference field="6" count="1" selected="0">
            <x v="2"/>
          </reference>
          <reference field="7" count="1" selected="0">
            <x v="7"/>
          </reference>
          <reference field="32" count="1">
            <x v="15"/>
          </reference>
        </references>
      </pivotArea>
    </format>
    <format dxfId="599">
      <pivotArea dataOnly="0" labelOnly="1" outline="0" fieldPosition="0">
        <references count="4">
          <reference field="4" count="1" selected="0">
            <x v="17"/>
          </reference>
          <reference field="6" count="1" selected="0">
            <x v="2"/>
          </reference>
          <reference field="7" count="1" selected="0">
            <x v="10"/>
          </reference>
          <reference field="32" count="1">
            <x v="17"/>
          </reference>
        </references>
      </pivotArea>
    </format>
    <format dxfId="598">
      <pivotArea dataOnly="0" labelOnly="1" outline="0" fieldPosition="0">
        <references count="4">
          <reference field="4" count="1" selected="0">
            <x v="21"/>
          </reference>
          <reference field="6" count="1" selected="0">
            <x v="2"/>
          </reference>
          <reference field="7" count="1" selected="0">
            <x v="10"/>
          </reference>
          <reference field="32" count="1">
            <x v="7"/>
          </reference>
        </references>
      </pivotArea>
    </format>
    <format dxfId="597">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596">
      <pivotArea dataOnly="0" labelOnly="1" outline="0" fieldPosition="0">
        <references count="4">
          <reference field="4" count="1" selected="0">
            <x v="1"/>
          </reference>
          <reference field="6" count="1" selected="0">
            <x v="2"/>
          </reference>
          <reference field="7" count="1" selected="0">
            <x v="11"/>
          </reference>
          <reference field="32" count="1">
            <x v="19"/>
          </reference>
        </references>
      </pivotArea>
    </format>
    <format dxfId="595">
      <pivotArea dataOnly="0" labelOnly="1" outline="0" fieldPosition="0">
        <references count="4">
          <reference field="4" count="1" selected="0">
            <x v="3"/>
          </reference>
          <reference field="6" count="1" selected="0">
            <x v="2"/>
          </reference>
          <reference field="7" count="1" selected="0">
            <x v="11"/>
          </reference>
          <reference field="32" count="1">
            <x v="20"/>
          </reference>
        </references>
      </pivotArea>
    </format>
    <format dxfId="594">
      <pivotArea dataOnly="0" labelOnly="1" outline="0" fieldPosition="0">
        <references count="4">
          <reference field="4" count="1" selected="0">
            <x v="24"/>
          </reference>
          <reference field="6" count="1" selected="0">
            <x v="2"/>
          </reference>
          <reference field="7" count="1" selected="0">
            <x v="11"/>
          </reference>
          <reference field="32" count="1">
            <x v="18"/>
          </reference>
        </references>
      </pivotArea>
    </format>
    <format dxfId="593">
      <pivotArea dataOnly="0" labelOnly="1" outline="0" fieldPosition="0">
        <references count="4">
          <reference field="4" count="1" selected="0">
            <x v="47"/>
          </reference>
          <reference field="6" count="1" selected="0">
            <x v="2"/>
          </reference>
          <reference field="7" count="1" selected="0">
            <x v="11"/>
          </reference>
          <reference field="32" count="1">
            <x v="4"/>
          </reference>
        </references>
      </pivotArea>
    </format>
    <format dxfId="592">
      <pivotArea dataOnly="0" labelOnly="1" outline="0" fieldPosition="0">
        <references count="4">
          <reference field="4" count="1" selected="0">
            <x v="5"/>
          </reference>
          <reference field="6" count="1" selected="0">
            <x v="2"/>
          </reference>
          <reference field="7" count="1" selected="0">
            <x v="13"/>
          </reference>
          <reference field="32" count="1">
            <x v="8"/>
          </reference>
        </references>
      </pivotArea>
    </format>
    <format dxfId="591">
      <pivotArea dataOnly="0" labelOnly="1" outline="0" fieldPosition="0">
        <references count="4">
          <reference field="4" count="1" selected="0">
            <x v="10"/>
          </reference>
          <reference field="6" count="1" selected="0">
            <x v="2"/>
          </reference>
          <reference field="7" count="1" selected="0">
            <x v="13"/>
          </reference>
          <reference field="32" count="1">
            <x v="15"/>
          </reference>
        </references>
      </pivotArea>
    </format>
    <format dxfId="590">
      <pivotArea dataOnly="0" labelOnly="1" outline="0" fieldPosition="0">
        <references count="4">
          <reference field="4" count="1" selected="0">
            <x v="6"/>
          </reference>
          <reference field="6" count="1" selected="0">
            <x v="3"/>
          </reference>
          <reference field="7" count="1" selected="0">
            <x v="7"/>
          </reference>
          <reference field="32" count="1">
            <x v="17"/>
          </reference>
        </references>
      </pivotArea>
    </format>
    <format dxfId="589">
      <pivotArea dataOnly="0" labelOnly="1" outline="0" fieldPosition="0">
        <references count="4">
          <reference field="4" count="1" selected="0">
            <x v="37"/>
          </reference>
          <reference field="6" count="1" selected="0">
            <x v="3"/>
          </reference>
          <reference field="7" count="1" selected="0">
            <x v="10"/>
          </reference>
          <reference field="32" count="1">
            <x v="7"/>
          </reference>
        </references>
      </pivotArea>
    </format>
    <format dxfId="588">
      <pivotArea dataOnly="0" labelOnly="1" outline="0" fieldPosition="0">
        <references count="4">
          <reference field="4" count="1" selected="0">
            <x v="62"/>
          </reference>
          <reference field="6" count="1" selected="0">
            <x v="3"/>
          </reference>
          <reference field="7" count="1" selected="0">
            <x v="11"/>
          </reference>
          <reference field="32" count="1">
            <x v="15"/>
          </reference>
        </references>
      </pivotArea>
    </format>
    <format dxfId="587">
      <pivotArea dataOnly="0" labelOnly="1" outline="0" fieldPosition="0">
        <references count="4">
          <reference field="4" count="1" selected="0">
            <x v="4"/>
          </reference>
          <reference field="6" count="1" selected="0">
            <x v="3"/>
          </reference>
          <reference field="7" count="1" selected="0">
            <x v="13"/>
          </reference>
          <reference field="32" count="1">
            <x v="22"/>
          </reference>
        </references>
      </pivotArea>
    </format>
    <format dxfId="586">
      <pivotArea dataOnly="0" labelOnly="1" outline="0" fieldPosition="0">
        <references count="5">
          <reference field="4" count="1" selected="0">
            <x v="2"/>
          </reference>
          <reference field="6" count="1" selected="0">
            <x v="0"/>
          </reference>
          <reference field="7" count="1" selected="0">
            <x v="5"/>
          </reference>
          <reference field="32" count="1" selected="0">
            <x v="17"/>
          </reference>
          <reference field="37" count="1">
            <x v="0"/>
          </reference>
        </references>
      </pivotArea>
    </format>
    <format dxfId="585">
      <pivotArea dataOnly="0" labelOnly="1" outline="0" fieldPosition="0">
        <references count="5">
          <reference field="4" count="1" selected="0">
            <x v="55"/>
          </reference>
          <reference field="6" count="1" selected="0">
            <x v="0"/>
          </reference>
          <reference field="7" count="1" selected="0">
            <x v="5"/>
          </reference>
          <reference field="32" count="1" selected="0">
            <x v="14"/>
          </reference>
          <reference field="37" count="1">
            <x v="16"/>
          </reference>
        </references>
      </pivotArea>
    </format>
    <format dxfId="584">
      <pivotArea dataOnly="0" labelOnly="1" outline="0" fieldPosition="0">
        <references count="5">
          <reference field="4" count="1" selected="0">
            <x v="57"/>
          </reference>
          <reference field="6" count="1" selected="0">
            <x v="0"/>
          </reference>
          <reference field="7" count="1" selected="0">
            <x v="5"/>
          </reference>
          <reference field="32" count="1" selected="0">
            <x v="15"/>
          </reference>
          <reference field="37" count="1">
            <x v="4"/>
          </reference>
        </references>
      </pivotArea>
    </format>
    <format dxfId="583">
      <pivotArea dataOnly="0" labelOnly="1" outline="0" fieldPosition="0">
        <references count="5">
          <reference field="4" count="1" selected="0">
            <x v="58"/>
          </reference>
          <reference field="6" count="1" selected="0">
            <x v="0"/>
          </reference>
          <reference field="7" count="1" selected="0">
            <x v="5"/>
          </reference>
          <reference field="32" count="1" selected="0">
            <x v="15"/>
          </reference>
          <reference field="37" count="1">
            <x v="6"/>
          </reference>
        </references>
      </pivotArea>
    </format>
    <format dxfId="582">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581">
      <pivotArea dataOnly="0" labelOnly="1" outline="0" fieldPosition="0">
        <references count="5">
          <reference field="4" count="1" selected="0">
            <x v="34"/>
          </reference>
          <reference field="6" count="1" selected="0">
            <x v="1"/>
          </reference>
          <reference field="7" count="1" selected="0">
            <x v="1"/>
          </reference>
          <reference field="32" count="1" selected="0">
            <x v="15"/>
          </reference>
          <reference field="37" count="1">
            <x v="0"/>
          </reference>
        </references>
      </pivotArea>
    </format>
    <format dxfId="580">
      <pivotArea dataOnly="0" labelOnly="1" outline="0" fieldPosition="0">
        <references count="5">
          <reference field="4" count="1" selected="0">
            <x v="48"/>
          </reference>
          <reference field="6" count="1" selected="0">
            <x v="1"/>
          </reference>
          <reference field="7" count="1" selected="0">
            <x v="2"/>
          </reference>
          <reference field="32" count="1" selected="0">
            <x v="11"/>
          </reference>
          <reference field="37" count="1">
            <x v="0"/>
          </reference>
        </references>
      </pivotArea>
    </format>
    <format dxfId="579">
      <pivotArea dataOnly="0" labelOnly="1" outline="0" fieldPosition="0">
        <references count="5">
          <reference field="4" count="1" selected="0">
            <x v="51"/>
          </reference>
          <reference field="6" count="1" selected="0">
            <x v="1"/>
          </reference>
          <reference field="7" count="1" selected="0">
            <x v="3"/>
          </reference>
          <reference field="32" count="1" selected="0">
            <x v="15"/>
          </reference>
          <reference field="37" count="1">
            <x v="11"/>
          </reference>
        </references>
      </pivotArea>
    </format>
    <format dxfId="578">
      <pivotArea dataOnly="0" labelOnly="1" outline="0" fieldPosition="0">
        <references count="5">
          <reference field="4" count="1" selected="0">
            <x v="44"/>
          </reference>
          <reference field="6" count="1" selected="0">
            <x v="1"/>
          </reference>
          <reference field="7" count="1" selected="0">
            <x v="6"/>
          </reference>
          <reference field="32" count="1" selected="0">
            <x v="11"/>
          </reference>
          <reference field="37" count="1">
            <x v="0"/>
          </reference>
        </references>
      </pivotArea>
    </format>
    <format dxfId="577">
      <pivotArea dataOnly="0" labelOnly="1" outline="0" fieldPosition="0">
        <references count="5">
          <reference field="4" count="1" selected="0">
            <x v="63"/>
          </reference>
          <reference field="6" count="1" selected="0">
            <x v="1"/>
          </reference>
          <reference field="7" count="1" selected="0">
            <x v="6"/>
          </reference>
          <reference field="32" count="1" selected="0">
            <x v="15"/>
          </reference>
          <reference field="37" count="1">
            <x v="6"/>
          </reference>
        </references>
      </pivotArea>
    </format>
    <format dxfId="576">
      <pivotArea dataOnly="0" labelOnly="1" outline="0" fieldPosition="0">
        <references count="5">
          <reference field="4" count="1" selected="0">
            <x v="14"/>
          </reference>
          <reference field="6" count="1" selected="0">
            <x v="1"/>
          </reference>
          <reference field="7" count="1" selected="0">
            <x v="8"/>
          </reference>
          <reference field="32" count="1" selected="0">
            <x v="6"/>
          </reference>
          <reference field="37" count="1">
            <x v="5"/>
          </reference>
        </references>
      </pivotArea>
    </format>
    <format dxfId="575">
      <pivotArea dataOnly="0" labelOnly="1" outline="0" fieldPosition="0">
        <references count="5">
          <reference field="4" count="1" selected="0">
            <x v="38"/>
          </reference>
          <reference field="6" count="1" selected="0">
            <x v="1"/>
          </reference>
          <reference field="7" count="1" selected="0">
            <x v="9"/>
          </reference>
          <reference field="32" count="1" selected="0">
            <x v="9"/>
          </reference>
          <reference field="37" count="1">
            <x v="9"/>
          </reference>
        </references>
      </pivotArea>
    </format>
    <format dxfId="574">
      <pivotArea dataOnly="0" labelOnly="1" outline="0" fieldPosition="0">
        <references count="5">
          <reference field="4" count="1" selected="0">
            <x v="19"/>
          </reference>
          <reference field="6" count="1" selected="0">
            <x v="1"/>
          </reference>
          <reference field="7" count="1" selected="0">
            <x v="11"/>
          </reference>
          <reference field="32" count="1" selected="0">
            <x v="13"/>
          </reference>
          <reference field="37" count="1">
            <x v="12"/>
          </reference>
        </references>
      </pivotArea>
    </format>
    <format dxfId="573">
      <pivotArea dataOnly="0" labelOnly="1" outline="0" fieldPosition="0">
        <references count="5">
          <reference field="4" count="1" selected="0">
            <x v="40"/>
          </reference>
          <reference field="6" count="1" selected="0">
            <x v="1"/>
          </reference>
          <reference field="7" count="1" selected="0">
            <x v="11"/>
          </reference>
          <reference field="32" count="1" selected="0">
            <x v="10"/>
          </reference>
          <reference field="37" count="1">
            <x v="0"/>
          </reference>
        </references>
      </pivotArea>
    </format>
    <format dxfId="572">
      <pivotArea dataOnly="0" labelOnly="1" outline="0" fieldPosition="0">
        <references count="5">
          <reference field="4" count="1" selected="0">
            <x v="42"/>
          </reference>
          <reference field="6" count="1" selected="0">
            <x v="1"/>
          </reference>
          <reference field="7" count="1" selected="0">
            <x v="11"/>
          </reference>
          <reference field="32" count="1" selected="0">
            <x v="15"/>
          </reference>
          <reference field="37" count="1">
            <x v="17"/>
          </reference>
        </references>
      </pivotArea>
    </format>
    <format dxfId="571">
      <pivotArea dataOnly="0" labelOnly="1" outline="0" fieldPosition="0">
        <references count="5">
          <reference field="4" count="1" selected="0">
            <x v="0"/>
          </reference>
          <reference field="6" count="1" selected="0">
            <x v="1"/>
          </reference>
          <reference field="7" count="1" selected="0">
            <x v="12"/>
          </reference>
          <reference field="32" count="1" selected="0">
            <x v="21"/>
          </reference>
          <reference field="37" count="1">
            <x v="19"/>
          </reference>
        </references>
      </pivotArea>
    </format>
    <format dxfId="570">
      <pivotArea dataOnly="0" labelOnly="1" outline="0" fieldPosition="0">
        <references count="5">
          <reference field="4" count="1" selected="0">
            <x v="61"/>
          </reference>
          <reference field="6" count="1" selected="0">
            <x v="1"/>
          </reference>
          <reference field="7" count="1" selected="0">
            <x v="12"/>
          </reference>
          <reference field="32" count="1" selected="0">
            <x v="15"/>
          </reference>
          <reference field="37" count="1">
            <x v="10"/>
          </reference>
        </references>
      </pivotArea>
    </format>
    <format dxfId="569">
      <pivotArea dataOnly="0" labelOnly="1" outline="0" fieldPosition="0">
        <references count="5">
          <reference field="4" count="1" selected="0">
            <x v="50"/>
          </reference>
          <reference field="6" count="1" selected="0">
            <x v="1"/>
          </reference>
          <reference field="7" count="1" selected="0">
            <x v="14"/>
          </reference>
          <reference field="32" count="1" selected="0">
            <x v="0"/>
          </reference>
          <reference field="37" count="1">
            <x v="0"/>
          </reference>
        </references>
      </pivotArea>
    </format>
    <format dxfId="568">
      <pivotArea dataOnly="0" labelOnly="1" outline="0" fieldPosition="0">
        <references count="5">
          <reference field="4" count="1" selected="0">
            <x v="33"/>
          </reference>
          <reference field="6" count="1" selected="0">
            <x v="1"/>
          </reference>
          <reference field="7" count="1" selected="0">
            <x v="15"/>
          </reference>
          <reference field="32" count="1" selected="0">
            <x v="5"/>
          </reference>
          <reference field="37" count="1">
            <x v="3"/>
          </reference>
        </references>
      </pivotArea>
    </format>
    <format dxfId="567">
      <pivotArea dataOnly="0" labelOnly="1" outline="0" fieldPosition="0">
        <references count="5">
          <reference field="4" count="1" selected="0">
            <x v="39"/>
          </reference>
          <reference field="6" count="1" selected="0">
            <x v="1"/>
          </reference>
          <reference field="7" count="1" selected="0">
            <x v="15"/>
          </reference>
          <reference field="32" count="1" selected="0">
            <x v="2"/>
          </reference>
          <reference field="37" count="1">
            <x v="1"/>
          </reference>
        </references>
      </pivotArea>
    </format>
    <format dxfId="566">
      <pivotArea dataOnly="0" labelOnly="1" outline="0" fieldPosition="0">
        <references count="5">
          <reference field="4" count="1" selected="0">
            <x v="53"/>
          </reference>
          <reference field="6" count="1" selected="0">
            <x v="1"/>
          </reference>
          <reference field="7" count="1" selected="0">
            <x v="15"/>
          </reference>
          <reference field="32" count="1" selected="0">
            <x v="19"/>
          </reference>
          <reference field="37" count="1">
            <x v="0"/>
          </reference>
        </references>
      </pivotArea>
    </format>
    <format dxfId="565">
      <pivotArea dataOnly="0" labelOnly="1" outline="0" fieldPosition="0">
        <references count="5">
          <reference field="4" count="1" selected="0">
            <x v="54"/>
          </reference>
          <reference field="6" count="1" selected="0">
            <x v="1"/>
          </reference>
          <reference field="7" count="1" selected="0">
            <x v="15"/>
          </reference>
          <reference field="32" count="1" selected="0">
            <x v="15"/>
          </reference>
          <reference field="37" count="1">
            <x v="10"/>
          </reference>
        </references>
      </pivotArea>
    </format>
    <format dxfId="564">
      <pivotArea dataOnly="0" labelOnly="1" outline="0" fieldPosition="0">
        <references count="5">
          <reference field="4" count="1" selected="0">
            <x v="9"/>
          </reference>
          <reference field="6" count="1" selected="0">
            <x v="1"/>
          </reference>
          <reference field="7" count="1" selected="0">
            <x v="16"/>
          </reference>
          <reference field="32" count="1" selected="0">
            <x v="15"/>
          </reference>
          <reference field="37" count="1">
            <x v="0"/>
          </reference>
        </references>
      </pivotArea>
    </format>
    <format dxfId="563">
      <pivotArea dataOnly="0" labelOnly="1" outline="0" fieldPosition="0">
        <references count="5">
          <reference field="4" count="1" selected="0">
            <x v="52"/>
          </reference>
          <reference field="6" count="1" selected="0">
            <x v="1"/>
          </reference>
          <reference field="7" count="1" selected="0">
            <x v="17"/>
          </reference>
          <reference field="32" count="1" selected="0">
            <x v="15"/>
          </reference>
          <reference field="37" count="1">
            <x v="17"/>
          </reference>
        </references>
      </pivotArea>
    </format>
    <format dxfId="562">
      <pivotArea dataOnly="0" labelOnly="1" outline="0" fieldPosition="0">
        <references count="5">
          <reference field="4" count="1" selected="0">
            <x v="35"/>
          </reference>
          <reference field="6" count="1" selected="0">
            <x v="2"/>
          </reference>
          <reference field="7" count="1" selected="0">
            <x v="4"/>
          </reference>
          <reference field="32" count="1" selected="0">
            <x v="15"/>
          </reference>
          <reference field="37" count="1">
            <x v="10"/>
          </reference>
        </references>
      </pivotArea>
    </format>
    <format dxfId="561">
      <pivotArea dataOnly="0" labelOnly="1" outline="0" fieldPosition="0">
        <references count="5">
          <reference field="4" count="1" selected="0">
            <x v="7"/>
          </reference>
          <reference field="6" count="1" selected="0">
            <x v="2"/>
          </reference>
          <reference field="7" count="1" selected="0">
            <x v="7"/>
          </reference>
          <reference field="32" count="1" selected="0">
            <x v="23"/>
          </reference>
          <reference field="37" count="1">
            <x v="20"/>
          </reference>
        </references>
      </pivotArea>
    </format>
    <format dxfId="560">
      <pivotArea dataOnly="0" labelOnly="1" outline="0" fieldPosition="0">
        <references count="5">
          <reference field="4" count="1" selected="0">
            <x v="8"/>
          </reference>
          <reference field="6" count="1" selected="0">
            <x v="2"/>
          </reference>
          <reference field="7" count="1" selected="0">
            <x v="7"/>
          </reference>
          <reference field="32" count="1" selected="0">
            <x v="15"/>
          </reference>
          <reference field="37" count="1">
            <x v="2"/>
          </reference>
        </references>
      </pivotArea>
    </format>
    <format dxfId="559">
      <pivotArea dataOnly="0" labelOnly="1" outline="0" fieldPosition="0">
        <references count="5">
          <reference field="4" count="1" selected="0">
            <x v="17"/>
          </reference>
          <reference field="6" count="1" selected="0">
            <x v="2"/>
          </reference>
          <reference field="7" count="1" selected="0">
            <x v="10"/>
          </reference>
          <reference field="32" count="1" selected="0">
            <x v="17"/>
          </reference>
          <reference field="37" count="1">
            <x v="0"/>
          </reference>
        </references>
      </pivotArea>
    </format>
    <format dxfId="558">
      <pivotArea dataOnly="0" labelOnly="1" outline="0" fieldPosition="0">
        <references count="5">
          <reference field="4" count="1" selected="0">
            <x v="21"/>
          </reference>
          <reference field="6" count="1" selected="0">
            <x v="2"/>
          </reference>
          <reference field="7" count="1" selected="0">
            <x v="10"/>
          </reference>
          <reference field="32" count="1" selected="0">
            <x v="7"/>
          </reference>
          <reference field="37" count="1">
            <x v="13"/>
          </reference>
        </references>
      </pivotArea>
    </format>
    <format dxfId="557">
      <pivotArea dataOnly="0" labelOnly="1" outline="0" fieldPosition="0">
        <references count="5">
          <reference field="4" count="1" selected="0">
            <x v="59"/>
          </reference>
          <reference field="6" count="1" selected="0">
            <x v="2"/>
          </reference>
          <reference field="7" count="1" selected="0">
            <x v="10"/>
          </reference>
          <reference field="32" count="1" selected="0">
            <x v="15"/>
          </reference>
          <reference field="37" count="1">
            <x v="8"/>
          </reference>
        </references>
      </pivotArea>
    </format>
    <format dxfId="556">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555">
      <pivotArea dataOnly="0" labelOnly="1" outline="0" fieldPosition="0">
        <references count="5">
          <reference field="4" count="1" selected="0">
            <x v="1"/>
          </reference>
          <reference field="6" count="1" selected="0">
            <x v="2"/>
          </reference>
          <reference field="7" count="1" selected="0">
            <x v="11"/>
          </reference>
          <reference field="32" count="1" selected="0">
            <x v="19"/>
          </reference>
          <reference field="37" count="1">
            <x v="0"/>
          </reference>
        </references>
      </pivotArea>
    </format>
    <format dxfId="554">
      <pivotArea dataOnly="0" labelOnly="1" outline="0" fieldPosition="0">
        <references count="5">
          <reference field="4" count="1" selected="0">
            <x v="3"/>
          </reference>
          <reference field="6" count="1" selected="0">
            <x v="2"/>
          </reference>
          <reference field="7" count="1" selected="0">
            <x v="11"/>
          </reference>
          <reference field="32" count="1" selected="0">
            <x v="20"/>
          </reference>
          <reference field="37" count="1">
            <x v="0"/>
          </reference>
        </references>
      </pivotArea>
    </format>
    <format dxfId="553">
      <pivotArea dataOnly="0" labelOnly="1" outline="0" fieldPosition="0">
        <references count="5">
          <reference field="4" count="1" selected="0">
            <x v="24"/>
          </reference>
          <reference field="6" count="1" selected="0">
            <x v="2"/>
          </reference>
          <reference field="7" count="1" selected="0">
            <x v="11"/>
          </reference>
          <reference field="32" count="1" selected="0">
            <x v="18"/>
          </reference>
          <reference field="37" count="1">
            <x v="0"/>
          </reference>
        </references>
      </pivotArea>
    </format>
    <format dxfId="552">
      <pivotArea dataOnly="0" labelOnly="1" outline="0" fieldPosition="0">
        <references count="5">
          <reference field="4" count="1" selected="0">
            <x v="47"/>
          </reference>
          <reference field="6" count="1" selected="0">
            <x v="2"/>
          </reference>
          <reference field="7" count="1" selected="0">
            <x v="11"/>
          </reference>
          <reference field="32" count="1" selected="0">
            <x v="4"/>
          </reference>
          <reference field="37" count="1">
            <x v="4"/>
          </reference>
        </references>
      </pivotArea>
    </format>
    <format dxfId="551">
      <pivotArea dataOnly="0" labelOnly="1" outline="0" fieldPosition="0">
        <references count="5">
          <reference field="4" count="1" selected="0">
            <x v="5"/>
          </reference>
          <reference field="6" count="1" selected="0">
            <x v="2"/>
          </reference>
          <reference field="7" count="1" selected="0">
            <x v="13"/>
          </reference>
          <reference field="32" count="1" selected="0">
            <x v="8"/>
          </reference>
          <reference field="37" count="1">
            <x v="15"/>
          </reference>
        </references>
      </pivotArea>
    </format>
    <format dxfId="550">
      <pivotArea dataOnly="0" labelOnly="1" outline="0" fieldPosition="0">
        <references count="5">
          <reference field="4" count="1" selected="0">
            <x v="10"/>
          </reference>
          <reference field="6" count="1" selected="0">
            <x v="2"/>
          </reference>
          <reference field="7" count="1" selected="0">
            <x v="13"/>
          </reference>
          <reference field="32" count="1" selected="0">
            <x v="15"/>
          </reference>
          <reference field="37" count="1">
            <x v="17"/>
          </reference>
        </references>
      </pivotArea>
    </format>
    <format dxfId="549">
      <pivotArea dataOnly="0" labelOnly="1" outline="0" fieldPosition="0">
        <references count="5">
          <reference field="4" count="1" selected="0">
            <x v="6"/>
          </reference>
          <reference field="6" count="1" selected="0">
            <x v="3"/>
          </reference>
          <reference field="7" count="1" selected="0">
            <x v="7"/>
          </reference>
          <reference field="32" count="1" selected="0">
            <x v="17"/>
          </reference>
          <reference field="37" count="1">
            <x v="0"/>
          </reference>
        </references>
      </pivotArea>
    </format>
    <format dxfId="548">
      <pivotArea dataOnly="0" labelOnly="1" outline="0" fieldPosition="0">
        <references count="5">
          <reference field="4" count="1" selected="0">
            <x v="37"/>
          </reference>
          <reference field="6" count="1" selected="0">
            <x v="3"/>
          </reference>
          <reference field="7" count="1" selected="0">
            <x v="10"/>
          </reference>
          <reference field="32" count="1" selected="0">
            <x v="7"/>
          </reference>
          <reference field="37" count="1">
            <x v="14"/>
          </reference>
        </references>
      </pivotArea>
    </format>
    <format dxfId="547">
      <pivotArea dataOnly="0" labelOnly="1" outline="0" fieldPosition="0">
        <references count="5">
          <reference field="4" count="1" selected="0">
            <x v="62"/>
          </reference>
          <reference field="6" count="1" selected="0">
            <x v="3"/>
          </reference>
          <reference field="7" count="1" selected="0">
            <x v="11"/>
          </reference>
          <reference field="32" count="1" selected="0">
            <x v="15"/>
          </reference>
          <reference field="37" count="1">
            <x v="17"/>
          </reference>
        </references>
      </pivotArea>
    </format>
    <format dxfId="546">
      <pivotArea dataOnly="0" labelOnly="1" outline="0" fieldPosition="0">
        <references count="5">
          <reference field="4" count="1" selected="0">
            <x v="4"/>
          </reference>
          <reference field="6" count="1" selected="0">
            <x v="3"/>
          </reference>
          <reference field="7" count="1" selected="0">
            <x v="13"/>
          </reference>
          <reference field="32" count="1" selected="0">
            <x v="22"/>
          </reference>
          <reference field="37" count="1">
            <x v="0"/>
          </reference>
        </references>
      </pivotArea>
    </format>
    <format dxfId="545">
      <pivotArea dataOnly="0" labelOnly="1" outline="0" fieldPosition="0">
        <references count="3">
          <reference field="4" count="1">
            <x v="56"/>
          </reference>
          <reference field="6" count="1" selected="0">
            <x v="0"/>
          </reference>
          <reference field="7" count="1" selected="0">
            <x v="5"/>
          </reference>
        </references>
      </pivotArea>
    </format>
    <format dxfId="544">
      <pivotArea dataOnly="0" labelOnly="1" outline="0" fieldPosition="0">
        <references count="3">
          <reference field="4" count="1">
            <x v="56"/>
          </reference>
          <reference field="6" count="1" selected="0">
            <x v="0"/>
          </reference>
          <reference field="7" count="1" selected="0">
            <x v="5"/>
          </reference>
        </references>
      </pivotArea>
    </format>
    <format dxfId="543">
      <pivotArea dataOnly="0" labelOnly="1" outline="0" fieldPosition="0">
        <references count="3">
          <reference field="4" count="5">
            <x v="2"/>
            <x v="55"/>
            <x v="56"/>
            <x v="57"/>
            <x v="58"/>
          </reference>
          <reference field="6" count="1" selected="0">
            <x v="0"/>
          </reference>
          <reference field="7" count="1" selected="0">
            <x v="5"/>
          </reference>
        </references>
      </pivotArea>
    </format>
    <format dxfId="542">
      <pivotArea dataOnly="0" labelOnly="1" outline="0" fieldPosition="0">
        <references count="3">
          <reference field="4" count="1">
            <x v="49"/>
          </reference>
          <reference field="6" count="1" selected="0">
            <x v="1"/>
          </reference>
          <reference field="7" count="1" selected="0">
            <x v="0"/>
          </reference>
        </references>
      </pivotArea>
    </format>
    <format dxfId="541">
      <pivotArea dataOnly="0" labelOnly="1" outline="0" fieldPosition="0">
        <references count="3">
          <reference field="4" count="1">
            <x v="34"/>
          </reference>
          <reference field="6" count="1" selected="0">
            <x v="1"/>
          </reference>
          <reference field="7" count="1" selected="0">
            <x v="1"/>
          </reference>
        </references>
      </pivotArea>
    </format>
    <format dxfId="540">
      <pivotArea dataOnly="0" labelOnly="1" outline="0" fieldPosition="0">
        <references count="3">
          <reference field="4" count="1">
            <x v="48"/>
          </reference>
          <reference field="6" count="1" selected="0">
            <x v="1"/>
          </reference>
          <reference field="7" count="1" selected="0">
            <x v="2"/>
          </reference>
        </references>
      </pivotArea>
    </format>
    <format dxfId="539">
      <pivotArea dataOnly="0" labelOnly="1" outline="0" fieldPosition="0">
        <references count="3">
          <reference field="4" count="1">
            <x v="51"/>
          </reference>
          <reference field="6" count="1" selected="0">
            <x v="1"/>
          </reference>
          <reference field="7" count="1" selected="0">
            <x v="3"/>
          </reference>
        </references>
      </pivotArea>
    </format>
    <format dxfId="538">
      <pivotArea dataOnly="0" labelOnly="1" outline="0" fieldPosition="0">
        <references count="3">
          <reference field="4" count="2">
            <x v="44"/>
            <x v="63"/>
          </reference>
          <reference field="6" count="1" selected="0">
            <x v="1"/>
          </reference>
          <reference field="7" count="1" selected="0">
            <x v="6"/>
          </reference>
        </references>
      </pivotArea>
    </format>
    <format dxfId="537">
      <pivotArea dataOnly="0" labelOnly="1" outline="0" fieldPosition="0">
        <references count="3">
          <reference field="4" count="1">
            <x v="14"/>
          </reference>
          <reference field="6" count="1" selected="0">
            <x v="1"/>
          </reference>
          <reference field="7" count="1" selected="0">
            <x v="8"/>
          </reference>
        </references>
      </pivotArea>
    </format>
    <format dxfId="536">
      <pivotArea dataOnly="0" labelOnly="1" outline="0" fieldPosition="0">
        <references count="3">
          <reference field="4" count="1">
            <x v="38"/>
          </reference>
          <reference field="6" count="1" selected="0">
            <x v="1"/>
          </reference>
          <reference field="7" count="1" selected="0">
            <x v="9"/>
          </reference>
        </references>
      </pivotArea>
    </format>
    <format dxfId="535">
      <pivotArea dataOnly="0" labelOnly="1" outline="0" fieldPosition="0">
        <references count="3">
          <reference field="4" count="3">
            <x v="19"/>
            <x v="40"/>
            <x v="42"/>
          </reference>
          <reference field="6" count="1" selected="0">
            <x v="1"/>
          </reference>
          <reference field="7" count="1" selected="0">
            <x v="11"/>
          </reference>
        </references>
      </pivotArea>
    </format>
    <format dxfId="534">
      <pivotArea dataOnly="0" labelOnly="1" outline="0" fieldPosition="0">
        <references count="3">
          <reference field="4" count="2">
            <x v="0"/>
            <x v="61"/>
          </reference>
          <reference field="6" count="1" selected="0">
            <x v="1"/>
          </reference>
          <reference field="7" count="1" selected="0">
            <x v="12"/>
          </reference>
        </references>
      </pivotArea>
    </format>
    <format dxfId="533">
      <pivotArea dataOnly="0" labelOnly="1" outline="0" fieldPosition="0">
        <references count="3">
          <reference field="4" count="1">
            <x v="50"/>
          </reference>
          <reference field="6" count="1" selected="0">
            <x v="1"/>
          </reference>
          <reference field="7" count="1" selected="0">
            <x v="14"/>
          </reference>
        </references>
      </pivotArea>
    </format>
    <format dxfId="532">
      <pivotArea dataOnly="0" labelOnly="1" outline="0" fieldPosition="0">
        <references count="3">
          <reference field="4" count="4">
            <x v="33"/>
            <x v="39"/>
            <x v="53"/>
            <x v="54"/>
          </reference>
          <reference field="6" count="1" selected="0">
            <x v="1"/>
          </reference>
          <reference field="7" count="1" selected="0">
            <x v="15"/>
          </reference>
        </references>
      </pivotArea>
    </format>
    <format dxfId="531">
      <pivotArea dataOnly="0" labelOnly="1" outline="0" fieldPosition="0">
        <references count="3">
          <reference field="4" count="1">
            <x v="9"/>
          </reference>
          <reference field="6" count="1" selected="0">
            <x v="1"/>
          </reference>
          <reference field="7" count="1" selected="0">
            <x v="16"/>
          </reference>
        </references>
      </pivotArea>
    </format>
    <format dxfId="530">
      <pivotArea dataOnly="0" labelOnly="1" outline="0" fieldPosition="0">
        <references count="3">
          <reference field="4" count="1">
            <x v="52"/>
          </reference>
          <reference field="6" count="1" selected="0">
            <x v="1"/>
          </reference>
          <reference field="7" count="1" selected="0">
            <x v="17"/>
          </reference>
        </references>
      </pivotArea>
    </format>
    <format dxfId="529">
      <pivotArea dataOnly="0" labelOnly="1" outline="0" fieldPosition="0">
        <references count="3">
          <reference field="4" count="1">
            <x v="35"/>
          </reference>
          <reference field="6" count="1" selected="0">
            <x v="2"/>
          </reference>
          <reference field="7" count="1" selected="0">
            <x v="4"/>
          </reference>
        </references>
      </pivotArea>
    </format>
    <format dxfId="528">
      <pivotArea dataOnly="0" labelOnly="1" outline="0" fieldPosition="0">
        <references count="3">
          <reference field="4" count="2">
            <x v="7"/>
            <x v="8"/>
          </reference>
          <reference field="6" count="1" selected="0">
            <x v="2"/>
          </reference>
          <reference field="7" count="1" selected="0">
            <x v="7"/>
          </reference>
        </references>
      </pivotArea>
    </format>
    <format dxfId="527">
      <pivotArea dataOnly="0" labelOnly="1" outline="0" fieldPosition="0">
        <references count="3">
          <reference field="4" count="4">
            <x v="17"/>
            <x v="21"/>
            <x v="59"/>
            <x v="60"/>
          </reference>
          <reference field="6" count="1" selected="0">
            <x v="2"/>
          </reference>
          <reference field="7" count="1" selected="0">
            <x v="10"/>
          </reference>
        </references>
      </pivotArea>
    </format>
    <format dxfId="526">
      <pivotArea dataOnly="0" labelOnly="1" outline="0" fieldPosition="0">
        <references count="3">
          <reference field="4" count="4">
            <x v="1"/>
            <x v="3"/>
            <x v="24"/>
            <x v="47"/>
          </reference>
          <reference field="6" count="1" selected="0">
            <x v="2"/>
          </reference>
          <reference field="7" count="1" selected="0">
            <x v="11"/>
          </reference>
        </references>
      </pivotArea>
    </format>
    <format dxfId="525">
      <pivotArea dataOnly="0" labelOnly="1" outline="0" fieldPosition="0">
        <references count="3">
          <reference field="4" count="2">
            <x v="5"/>
            <x v="10"/>
          </reference>
          <reference field="6" count="1" selected="0">
            <x v="2"/>
          </reference>
          <reference field="7" count="1" selected="0">
            <x v="13"/>
          </reference>
        </references>
      </pivotArea>
    </format>
    <format dxfId="524">
      <pivotArea dataOnly="0" labelOnly="1" outline="0" fieldPosition="0">
        <references count="3">
          <reference field="4" count="1">
            <x v="6"/>
          </reference>
          <reference field="6" count="1" selected="0">
            <x v="3"/>
          </reference>
          <reference field="7" count="1" selected="0">
            <x v="7"/>
          </reference>
        </references>
      </pivotArea>
    </format>
    <format dxfId="523">
      <pivotArea dataOnly="0" labelOnly="1" outline="0" fieldPosition="0">
        <references count="3">
          <reference field="4" count="1">
            <x v="37"/>
          </reference>
          <reference field="6" count="1" selected="0">
            <x v="3"/>
          </reference>
          <reference field="7" count="1" selected="0">
            <x v="10"/>
          </reference>
        </references>
      </pivotArea>
    </format>
    <format dxfId="522">
      <pivotArea dataOnly="0" labelOnly="1" outline="0" fieldPosition="0">
        <references count="3">
          <reference field="4" count="1">
            <x v="62"/>
          </reference>
          <reference field="6" count="1" selected="0">
            <x v="3"/>
          </reference>
          <reference field="7" count="1" selected="0">
            <x v="11"/>
          </reference>
        </references>
      </pivotArea>
    </format>
    <format dxfId="521">
      <pivotArea dataOnly="0" labelOnly="1" outline="0" fieldPosition="0">
        <references count="3">
          <reference field="4" count="1">
            <x v="4"/>
          </reference>
          <reference field="6" count="1" selected="0">
            <x v="3"/>
          </reference>
          <reference field="7" count="1" selected="0">
            <x v="13"/>
          </reference>
        </references>
      </pivotArea>
    </format>
    <format dxfId="520">
      <pivotArea dataOnly="0" labelOnly="1" outline="0" fieldPosition="0">
        <references count="1">
          <reference field="32" count="0"/>
        </references>
      </pivotArea>
    </format>
    <format dxfId="519">
      <pivotArea dataOnly="0" labelOnly="1" outline="0" fieldPosition="0">
        <references count="1">
          <reference field="32" count="0"/>
        </references>
      </pivotArea>
    </format>
    <format dxfId="518">
      <pivotArea dataOnly="0" labelOnly="1" outline="0" fieldPosition="0">
        <references count="3">
          <reference field="4" count="1">
            <x v="63"/>
          </reference>
          <reference field="6" count="1" selected="0">
            <x v="1"/>
          </reference>
          <reference field="7" count="1" selected="0">
            <x v="6"/>
          </reference>
        </references>
      </pivotArea>
    </format>
    <format dxfId="517">
      <pivotArea dataOnly="0" labelOnly="1" outline="0" fieldPosition="0">
        <references count="3">
          <reference field="4" count="1">
            <x v="63"/>
          </reference>
          <reference field="6" count="1" selected="0">
            <x v="1"/>
          </reference>
          <reference field="7" count="1" selected="0">
            <x v="6"/>
          </reference>
        </references>
      </pivotArea>
    </format>
    <format dxfId="516">
      <pivotArea dataOnly="0" labelOnly="1" outline="0" fieldPosition="0">
        <references count="3">
          <reference field="4" count="1">
            <x v="63"/>
          </reference>
          <reference field="6" count="1" selected="0">
            <x v="1"/>
          </reference>
          <reference field="7" count="1" selected="0">
            <x v="6"/>
          </reference>
        </references>
      </pivotArea>
    </format>
    <format dxfId="515">
      <pivotArea dataOnly="0" labelOnly="1" outline="0" fieldPosition="0">
        <references count="1">
          <reference field="4" count="0"/>
        </references>
      </pivotArea>
    </format>
    <format dxfId="514">
      <pivotArea dataOnly="0" labelOnly="1" outline="0" fieldPosition="0">
        <references count="1">
          <reference field="4" count="0"/>
        </references>
      </pivotArea>
    </format>
    <format dxfId="513">
      <pivotArea dataOnly="0" labelOnly="1" outline="0" fieldPosition="0">
        <references count="3">
          <reference field="4" count="5">
            <x v="2"/>
            <x v="55"/>
            <x v="56"/>
            <x v="57"/>
            <x v="58"/>
          </reference>
          <reference field="6" count="1" selected="0">
            <x v="0"/>
          </reference>
          <reference field="7" count="1" selected="0">
            <x v="5"/>
          </reference>
        </references>
      </pivotArea>
    </format>
    <format dxfId="512">
      <pivotArea dataOnly="0" labelOnly="1" outline="0" fieldPosition="0">
        <references count="3">
          <reference field="4" count="1">
            <x v="49"/>
          </reference>
          <reference field="6" count="1" selected="0">
            <x v="1"/>
          </reference>
          <reference field="7" count="1" selected="0">
            <x v="0"/>
          </reference>
        </references>
      </pivotArea>
    </format>
    <format dxfId="511">
      <pivotArea dataOnly="0" labelOnly="1" outline="0" fieldPosition="0">
        <references count="3">
          <reference field="4" count="1">
            <x v="34"/>
          </reference>
          <reference field="6" count="1" selected="0">
            <x v="1"/>
          </reference>
          <reference field="7" count="1" selected="0">
            <x v="1"/>
          </reference>
        </references>
      </pivotArea>
    </format>
    <format dxfId="510">
      <pivotArea dataOnly="0" labelOnly="1" outline="0" fieldPosition="0">
        <references count="3">
          <reference field="4" count="1">
            <x v="48"/>
          </reference>
          <reference field="6" count="1" selected="0">
            <x v="1"/>
          </reference>
          <reference field="7" count="1" selected="0">
            <x v="2"/>
          </reference>
        </references>
      </pivotArea>
    </format>
    <format dxfId="509">
      <pivotArea dataOnly="0" labelOnly="1" outline="0" fieldPosition="0">
        <references count="3">
          <reference field="4" count="1">
            <x v="51"/>
          </reference>
          <reference field="6" count="1" selected="0">
            <x v="1"/>
          </reference>
          <reference field="7" count="1" selected="0">
            <x v="3"/>
          </reference>
        </references>
      </pivotArea>
    </format>
    <format dxfId="508">
      <pivotArea dataOnly="0" labelOnly="1" outline="0" fieldPosition="0">
        <references count="3">
          <reference field="4" count="2">
            <x v="44"/>
            <x v="63"/>
          </reference>
          <reference field="6" count="1" selected="0">
            <x v="1"/>
          </reference>
          <reference field="7" count="1" selected="0">
            <x v="6"/>
          </reference>
        </references>
      </pivotArea>
    </format>
    <format dxfId="507">
      <pivotArea dataOnly="0" labelOnly="1" outline="0" fieldPosition="0">
        <references count="3">
          <reference field="4" count="1">
            <x v="14"/>
          </reference>
          <reference field="6" count="1" selected="0">
            <x v="1"/>
          </reference>
          <reference field="7" count="1" selected="0">
            <x v="8"/>
          </reference>
        </references>
      </pivotArea>
    </format>
    <format dxfId="506">
      <pivotArea dataOnly="0" labelOnly="1" outline="0" fieldPosition="0">
        <references count="3">
          <reference field="4" count="1">
            <x v="38"/>
          </reference>
          <reference field="6" count="1" selected="0">
            <x v="1"/>
          </reference>
          <reference field="7" count="1" selected="0">
            <x v="9"/>
          </reference>
        </references>
      </pivotArea>
    </format>
    <format dxfId="505">
      <pivotArea dataOnly="0" labelOnly="1" outline="0" fieldPosition="0">
        <references count="3">
          <reference field="4" count="3">
            <x v="19"/>
            <x v="40"/>
            <x v="42"/>
          </reference>
          <reference field="6" count="1" selected="0">
            <x v="1"/>
          </reference>
          <reference field="7" count="1" selected="0">
            <x v="11"/>
          </reference>
        </references>
      </pivotArea>
    </format>
    <format dxfId="504">
      <pivotArea dataOnly="0" labelOnly="1" outline="0" fieldPosition="0">
        <references count="3">
          <reference field="4" count="2">
            <x v="0"/>
            <x v="61"/>
          </reference>
          <reference field="6" count="1" selected="0">
            <x v="1"/>
          </reference>
          <reference field="7" count="1" selected="0">
            <x v="12"/>
          </reference>
        </references>
      </pivotArea>
    </format>
    <format dxfId="503">
      <pivotArea dataOnly="0" labelOnly="1" outline="0" fieldPosition="0">
        <references count="3">
          <reference field="4" count="1">
            <x v="50"/>
          </reference>
          <reference field="6" count="1" selected="0">
            <x v="1"/>
          </reference>
          <reference field="7" count="1" selected="0">
            <x v="14"/>
          </reference>
        </references>
      </pivotArea>
    </format>
    <format dxfId="502">
      <pivotArea dataOnly="0" labelOnly="1" outline="0" fieldPosition="0">
        <references count="3">
          <reference field="4" count="4">
            <x v="33"/>
            <x v="39"/>
            <x v="53"/>
            <x v="54"/>
          </reference>
          <reference field="6" count="1" selected="0">
            <x v="1"/>
          </reference>
          <reference field="7" count="1" selected="0">
            <x v="15"/>
          </reference>
        </references>
      </pivotArea>
    </format>
    <format dxfId="501">
      <pivotArea dataOnly="0" labelOnly="1" outline="0" fieldPosition="0">
        <references count="3">
          <reference field="4" count="1">
            <x v="9"/>
          </reference>
          <reference field="6" count="1" selected="0">
            <x v="1"/>
          </reference>
          <reference field="7" count="1" selected="0">
            <x v="16"/>
          </reference>
        </references>
      </pivotArea>
    </format>
    <format dxfId="500">
      <pivotArea dataOnly="0" labelOnly="1" outline="0" fieldPosition="0">
        <references count="3">
          <reference field="4" count="1">
            <x v="52"/>
          </reference>
          <reference field="6" count="1" selected="0">
            <x v="1"/>
          </reference>
          <reference field="7" count="1" selected="0">
            <x v="17"/>
          </reference>
        </references>
      </pivotArea>
    </format>
    <format dxfId="499">
      <pivotArea dataOnly="0" labelOnly="1" outline="0" fieldPosition="0">
        <references count="3">
          <reference field="4" count="1">
            <x v="35"/>
          </reference>
          <reference field="6" count="1" selected="0">
            <x v="2"/>
          </reference>
          <reference field="7" count="1" selected="0">
            <x v="4"/>
          </reference>
        </references>
      </pivotArea>
    </format>
    <format dxfId="498">
      <pivotArea dataOnly="0" labelOnly="1" outline="0" fieldPosition="0">
        <references count="3">
          <reference field="4" count="2">
            <x v="7"/>
            <x v="8"/>
          </reference>
          <reference field="6" count="1" selected="0">
            <x v="2"/>
          </reference>
          <reference field="7" count="1" selected="0">
            <x v="7"/>
          </reference>
        </references>
      </pivotArea>
    </format>
    <format dxfId="497">
      <pivotArea dataOnly="0" labelOnly="1" outline="0" fieldPosition="0">
        <references count="3">
          <reference field="4" count="4">
            <x v="17"/>
            <x v="21"/>
            <x v="59"/>
            <x v="60"/>
          </reference>
          <reference field="6" count="1" selected="0">
            <x v="2"/>
          </reference>
          <reference field="7" count="1" selected="0">
            <x v="10"/>
          </reference>
        </references>
      </pivotArea>
    </format>
    <format dxfId="496">
      <pivotArea dataOnly="0" labelOnly="1" outline="0" fieldPosition="0">
        <references count="3">
          <reference field="4" count="4">
            <x v="1"/>
            <x v="3"/>
            <x v="24"/>
            <x v="47"/>
          </reference>
          <reference field="6" count="1" selected="0">
            <x v="2"/>
          </reference>
          <reference field="7" count="1" selected="0">
            <x v="11"/>
          </reference>
        </references>
      </pivotArea>
    </format>
    <format dxfId="495">
      <pivotArea dataOnly="0" labelOnly="1" outline="0" fieldPosition="0">
        <references count="3">
          <reference field="4" count="2">
            <x v="5"/>
            <x v="10"/>
          </reference>
          <reference field="6" count="1" selected="0">
            <x v="2"/>
          </reference>
          <reference field="7" count="1" selected="0">
            <x v="13"/>
          </reference>
        </references>
      </pivotArea>
    </format>
    <format dxfId="494">
      <pivotArea dataOnly="0" labelOnly="1" outline="0" fieldPosition="0">
        <references count="3">
          <reference field="4" count="1">
            <x v="6"/>
          </reference>
          <reference field="6" count="1" selected="0">
            <x v="3"/>
          </reference>
          <reference field="7" count="1" selected="0">
            <x v="7"/>
          </reference>
        </references>
      </pivotArea>
    </format>
    <format dxfId="493">
      <pivotArea dataOnly="0" labelOnly="1" outline="0" fieldPosition="0">
        <references count="3">
          <reference field="4" count="1">
            <x v="37"/>
          </reference>
          <reference field="6" count="1" selected="0">
            <x v="3"/>
          </reference>
          <reference field="7" count="1" selected="0">
            <x v="10"/>
          </reference>
        </references>
      </pivotArea>
    </format>
    <format dxfId="492">
      <pivotArea dataOnly="0" labelOnly="1" outline="0" fieldPosition="0">
        <references count="3">
          <reference field="4" count="1">
            <x v="62"/>
          </reference>
          <reference field="6" count="1" selected="0">
            <x v="3"/>
          </reference>
          <reference field="7" count="1" selected="0">
            <x v="11"/>
          </reference>
        </references>
      </pivotArea>
    </format>
    <format dxfId="491">
      <pivotArea dataOnly="0" labelOnly="1" outline="0" fieldPosition="0">
        <references count="3">
          <reference field="4" count="1">
            <x v="4"/>
          </reference>
          <reference field="6" count="1" selected="0">
            <x v="3"/>
          </reference>
          <reference field="7" count="1" selected="0">
            <x v="13"/>
          </reference>
        </references>
      </pivotArea>
    </format>
    <format dxfId="490">
      <pivotArea dataOnly="0" labelOnly="1" outline="0" fieldPosition="0">
        <references count="4">
          <reference field="4" count="1" selected="0">
            <x v="55"/>
          </reference>
          <reference field="6" count="1" selected="0">
            <x v="0"/>
          </reference>
          <reference field="7" count="1" selected="0">
            <x v="5"/>
          </reference>
          <reference field="32" count="1">
            <x v="14"/>
          </reference>
        </references>
      </pivotArea>
    </format>
    <format dxfId="489">
      <pivotArea dataOnly="0" labelOnly="1" outline="0" fieldPosition="0">
        <references count="4">
          <reference field="4" count="1" selected="0">
            <x v="56"/>
          </reference>
          <reference field="6" count="1" selected="0">
            <x v="0"/>
          </reference>
          <reference field="7" count="1" selected="0">
            <x v="5"/>
          </reference>
          <reference field="32" count="1">
            <x v="13"/>
          </reference>
        </references>
      </pivotArea>
    </format>
    <format dxfId="488">
      <pivotArea dataOnly="0" labelOnly="1" outline="0" fieldPosition="0">
        <references count="5">
          <reference field="4" count="1" selected="0">
            <x v="55"/>
          </reference>
          <reference field="6" count="1" selected="0">
            <x v="0"/>
          </reference>
          <reference field="7" count="1" selected="0">
            <x v="5"/>
          </reference>
          <reference field="32" count="1" selected="0">
            <x v="14"/>
          </reference>
          <reference field="37" count="1">
            <x v="16"/>
          </reference>
        </references>
      </pivotArea>
    </format>
    <format dxfId="487">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486">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485">
      <pivotArea dataOnly="0" labelOnly="1" outline="0" fieldPosition="0">
        <references count="4">
          <reference field="4" count="1" selected="0">
            <x v="34"/>
          </reference>
          <reference field="6" count="1" selected="0">
            <x v="1"/>
          </reference>
          <reference field="7" count="1" selected="0">
            <x v="1"/>
          </reference>
          <reference field="32" count="1">
            <x v="15"/>
          </reference>
        </references>
      </pivotArea>
    </format>
    <format dxfId="484">
      <pivotArea dataOnly="0" labelOnly="1" outline="0" fieldPosition="0">
        <references count="4">
          <reference field="4" count="1" selected="0">
            <x v="48"/>
          </reference>
          <reference field="6" count="1" selected="0">
            <x v="1"/>
          </reference>
          <reference field="7" count="1" selected="0">
            <x v="2"/>
          </reference>
          <reference field="32" count="1">
            <x v="11"/>
          </reference>
        </references>
      </pivotArea>
    </format>
    <format dxfId="483">
      <pivotArea dataOnly="0" labelOnly="1" outline="0" fieldPosition="0">
        <references count="4">
          <reference field="4" count="1" selected="0">
            <x v="51"/>
          </reference>
          <reference field="6" count="1" selected="0">
            <x v="1"/>
          </reference>
          <reference field="7" count="1" selected="0">
            <x v="3"/>
          </reference>
          <reference field="32" count="1">
            <x v="15"/>
          </reference>
        </references>
      </pivotArea>
    </format>
    <format dxfId="482">
      <pivotArea dataOnly="0" labelOnly="1" outline="0" fieldPosition="0">
        <references count="4">
          <reference field="4" count="1" selected="0">
            <x v="44"/>
          </reference>
          <reference field="6" count="1" selected="0">
            <x v="1"/>
          </reference>
          <reference field="7" count="1" selected="0">
            <x v="6"/>
          </reference>
          <reference field="32" count="1">
            <x v="11"/>
          </reference>
        </references>
      </pivotArea>
    </format>
    <format dxfId="481">
      <pivotArea dataOnly="0" labelOnly="1" outline="0" fieldPosition="0">
        <references count="4">
          <reference field="4" count="1" selected="0">
            <x v="63"/>
          </reference>
          <reference field="6" count="1" selected="0">
            <x v="1"/>
          </reference>
          <reference field="7" count="1" selected="0">
            <x v="6"/>
          </reference>
          <reference field="32" count="1">
            <x v="15"/>
          </reference>
        </references>
      </pivotArea>
    </format>
    <format dxfId="480">
      <pivotArea dataOnly="0" labelOnly="1" outline="0" fieldPosition="0">
        <references count="4">
          <reference field="4" count="1" selected="0">
            <x v="14"/>
          </reference>
          <reference field="6" count="1" selected="0">
            <x v="1"/>
          </reference>
          <reference field="7" count="1" selected="0">
            <x v="8"/>
          </reference>
          <reference field="32" count="1">
            <x v="6"/>
          </reference>
        </references>
      </pivotArea>
    </format>
    <format dxfId="479">
      <pivotArea dataOnly="0" labelOnly="1" outline="0" fieldPosition="0">
        <references count="4">
          <reference field="4" count="1" selected="0">
            <x v="38"/>
          </reference>
          <reference field="6" count="1" selected="0">
            <x v="1"/>
          </reference>
          <reference field="7" count="1" selected="0">
            <x v="9"/>
          </reference>
          <reference field="32" count="1">
            <x v="9"/>
          </reference>
        </references>
      </pivotArea>
    </format>
    <format dxfId="478">
      <pivotArea dataOnly="0" labelOnly="1" outline="0" fieldPosition="0">
        <references count="4">
          <reference field="4" count="1" selected="0">
            <x v="19"/>
          </reference>
          <reference field="6" count="1" selected="0">
            <x v="1"/>
          </reference>
          <reference field="7" count="1" selected="0">
            <x v="11"/>
          </reference>
          <reference field="32" count="1">
            <x v="13"/>
          </reference>
        </references>
      </pivotArea>
    </format>
    <format dxfId="477">
      <pivotArea dataOnly="0" labelOnly="1" outline="0" fieldPosition="0">
        <references count="4">
          <reference field="4" count="1" selected="0">
            <x v="40"/>
          </reference>
          <reference field="6" count="1" selected="0">
            <x v="1"/>
          </reference>
          <reference field="7" count="1" selected="0">
            <x v="11"/>
          </reference>
          <reference field="32" count="1">
            <x v="10"/>
          </reference>
        </references>
      </pivotArea>
    </format>
    <format dxfId="476">
      <pivotArea dataOnly="0" labelOnly="1" outline="0" fieldPosition="0">
        <references count="5">
          <reference field="4" count="1" selected="0">
            <x v="57"/>
          </reference>
          <reference field="6" count="1" selected="0">
            <x v="0"/>
          </reference>
          <reference field="7" count="1" selected="0">
            <x v="5"/>
          </reference>
          <reference field="32" count="1" selected="0">
            <x v="15"/>
          </reference>
          <reference field="37" count="1">
            <x v="4"/>
          </reference>
        </references>
      </pivotArea>
    </format>
    <format dxfId="475">
      <pivotArea dataOnly="0" labelOnly="1" outline="0" fieldPosition="0">
        <references count="5">
          <reference field="4" count="1" selected="0">
            <x v="58"/>
          </reference>
          <reference field="6" count="1" selected="0">
            <x v="0"/>
          </reference>
          <reference field="7" count="1" selected="0">
            <x v="5"/>
          </reference>
          <reference field="32" count="1" selected="0">
            <x v="15"/>
          </reference>
          <reference field="37" count="1">
            <x v="6"/>
          </reference>
        </references>
      </pivotArea>
    </format>
    <format dxfId="474">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473">
      <pivotArea dataOnly="0" labelOnly="1" outline="0" fieldPosition="0">
        <references count="5">
          <reference field="4" count="1" selected="0">
            <x v="34"/>
          </reference>
          <reference field="6" count="1" selected="0">
            <x v="1"/>
          </reference>
          <reference field="7" count="1" selected="0">
            <x v="1"/>
          </reference>
          <reference field="32" count="1" selected="0">
            <x v="15"/>
          </reference>
          <reference field="37" count="1">
            <x v="0"/>
          </reference>
        </references>
      </pivotArea>
    </format>
    <format dxfId="472">
      <pivotArea dataOnly="0" labelOnly="1" outline="0" fieldPosition="0">
        <references count="5">
          <reference field="4" count="1" selected="0">
            <x v="48"/>
          </reference>
          <reference field="6" count="1" selected="0">
            <x v="1"/>
          </reference>
          <reference field="7" count="1" selected="0">
            <x v="2"/>
          </reference>
          <reference field="32" count="1" selected="0">
            <x v="11"/>
          </reference>
          <reference field="37" count="1">
            <x v="0"/>
          </reference>
        </references>
      </pivotArea>
    </format>
    <format dxfId="471">
      <pivotArea dataOnly="0" labelOnly="1" outline="0" fieldPosition="0">
        <references count="5">
          <reference field="4" count="1" selected="0">
            <x v="51"/>
          </reference>
          <reference field="6" count="1" selected="0">
            <x v="1"/>
          </reference>
          <reference field="7" count="1" selected="0">
            <x v="3"/>
          </reference>
          <reference field="32" count="1" selected="0">
            <x v="15"/>
          </reference>
          <reference field="37" count="1">
            <x v="11"/>
          </reference>
        </references>
      </pivotArea>
    </format>
    <format dxfId="470">
      <pivotArea dataOnly="0" labelOnly="1" outline="0" fieldPosition="0">
        <references count="5">
          <reference field="4" count="1" selected="0">
            <x v="44"/>
          </reference>
          <reference field="6" count="1" selected="0">
            <x v="1"/>
          </reference>
          <reference field="7" count="1" selected="0">
            <x v="6"/>
          </reference>
          <reference field="32" count="1" selected="0">
            <x v="11"/>
          </reference>
          <reference field="37" count="1">
            <x v="0"/>
          </reference>
        </references>
      </pivotArea>
    </format>
    <format dxfId="469">
      <pivotArea dataOnly="0" labelOnly="1" outline="0" fieldPosition="0">
        <references count="5">
          <reference field="4" count="1" selected="0">
            <x v="63"/>
          </reference>
          <reference field="6" count="1" selected="0">
            <x v="1"/>
          </reference>
          <reference field="7" count="1" selected="0">
            <x v="6"/>
          </reference>
          <reference field="32" count="1" selected="0">
            <x v="15"/>
          </reference>
          <reference field="37" count="1">
            <x v="6"/>
          </reference>
        </references>
      </pivotArea>
    </format>
    <format dxfId="468">
      <pivotArea dataOnly="0" labelOnly="1" outline="0" fieldPosition="0">
        <references count="5">
          <reference field="4" count="1" selected="0">
            <x v="14"/>
          </reference>
          <reference field="6" count="1" selected="0">
            <x v="1"/>
          </reference>
          <reference field="7" count="1" selected="0">
            <x v="8"/>
          </reference>
          <reference field="32" count="1" selected="0">
            <x v="6"/>
          </reference>
          <reference field="37" count="1">
            <x v="5"/>
          </reference>
        </references>
      </pivotArea>
    </format>
    <format dxfId="467">
      <pivotArea dataOnly="0" labelOnly="1" outline="0" fieldPosition="0">
        <references count="5">
          <reference field="4" count="1" selected="0">
            <x v="38"/>
          </reference>
          <reference field="6" count="1" selected="0">
            <x v="1"/>
          </reference>
          <reference field="7" count="1" selected="0">
            <x v="9"/>
          </reference>
          <reference field="32" count="1" selected="0">
            <x v="9"/>
          </reference>
          <reference field="37" count="1">
            <x v="9"/>
          </reference>
        </references>
      </pivotArea>
    </format>
    <format dxfId="466">
      <pivotArea dataOnly="0" labelOnly="1" outline="0" fieldPosition="0">
        <references count="5">
          <reference field="4" count="1" selected="0">
            <x v="19"/>
          </reference>
          <reference field="6" count="1" selected="0">
            <x v="1"/>
          </reference>
          <reference field="7" count="1" selected="0">
            <x v="11"/>
          </reference>
          <reference field="32" count="1" selected="0">
            <x v="13"/>
          </reference>
          <reference field="37" count="1">
            <x v="12"/>
          </reference>
        </references>
      </pivotArea>
    </format>
    <format dxfId="465">
      <pivotArea dataOnly="0" labelOnly="1" outline="0" fieldPosition="0">
        <references count="5">
          <reference field="4" count="1" selected="0">
            <x v="40"/>
          </reference>
          <reference field="6" count="1" selected="0">
            <x v="1"/>
          </reference>
          <reference field="7" count="1" selected="0">
            <x v="11"/>
          </reference>
          <reference field="32" count="1" selected="0">
            <x v="10"/>
          </reference>
          <reference field="37" count="1">
            <x v="0"/>
          </reference>
        </references>
      </pivotArea>
    </format>
    <format dxfId="464">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463">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462">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461">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460">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459">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458">
      <pivotArea dataOnly="0" labelOnly="1" outline="0" fieldPosition="0">
        <references count="4">
          <reference field="4" count="1" selected="0">
            <x v="14"/>
          </reference>
          <reference field="6" count="1" selected="0">
            <x v="1"/>
          </reference>
          <reference field="7" count="1" selected="0">
            <x v="8"/>
          </reference>
          <reference field="32" count="1">
            <x v="4"/>
          </reference>
        </references>
      </pivotArea>
    </format>
    <format dxfId="457">
      <pivotArea dataOnly="0" labelOnly="1" outline="0" fieldPosition="0">
        <references count="5">
          <reference field="4" count="1" selected="0">
            <x v="14"/>
          </reference>
          <reference field="6" count="1" selected="0">
            <x v="1"/>
          </reference>
          <reference field="7" count="1" selected="0">
            <x v="8"/>
          </reference>
          <reference field="32" count="1" selected="0">
            <x v="4"/>
          </reference>
          <reference field="37" count="1">
            <x v="5"/>
          </reference>
        </references>
      </pivotArea>
    </format>
    <format dxfId="456">
      <pivotArea dataOnly="0" labelOnly="1" outline="0" fieldPosition="0">
        <references count="4">
          <reference field="4" count="1" selected="0">
            <x v="14"/>
          </reference>
          <reference field="6" count="1" selected="0">
            <x v="1"/>
          </reference>
          <reference field="7" count="1" selected="0">
            <x v="8"/>
          </reference>
          <reference field="32" count="1">
            <x v="4"/>
          </reference>
        </references>
      </pivotArea>
    </format>
    <format dxfId="455">
      <pivotArea dataOnly="0" labelOnly="1" outline="0" fieldPosition="0">
        <references count="5">
          <reference field="4" count="1" selected="0">
            <x v="14"/>
          </reference>
          <reference field="6" count="1" selected="0">
            <x v="1"/>
          </reference>
          <reference field="7" count="1" selected="0">
            <x v="8"/>
          </reference>
          <reference field="32" count="1" selected="0">
            <x v="4"/>
          </reference>
          <reference field="37" count="1">
            <x v="5"/>
          </reference>
        </references>
      </pivotArea>
    </format>
    <format dxfId="454">
      <pivotArea dataOnly="0" labelOnly="1" outline="0" fieldPosition="0">
        <references count="4">
          <reference field="4" count="1" selected="0">
            <x v="14"/>
          </reference>
          <reference field="6" count="1" selected="0">
            <x v="1"/>
          </reference>
          <reference field="7" count="1" selected="0">
            <x v="8"/>
          </reference>
          <reference field="32" count="1">
            <x v="4"/>
          </reference>
        </references>
      </pivotArea>
    </format>
    <format dxfId="453">
      <pivotArea dataOnly="0" labelOnly="1" outline="0" fieldPosition="0">
        <references count="5">
          <reference field="4" count="1" selected="0">
            <x v="14"/>
          </reference>
          <reference field="6" count="1" selected="0">
            <x v="1"/>
          </reference>
          <reference field="7" count="1" selected="0">
            <x v="8"/>
          </reference>
          <reference field="32" count="1" selected="0">
            <x v="4"/>
          </reference>
          <reference field="37" count="1">
            <x v="5"/>
          </reference>
        </references>
      </pivotArea>
    </format>
    <format dxfId="452">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451">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450">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449">
      <pivotArea dataOnly="0" labelOnly="1" outline="0" fieldPosition="0">
        <references count="4">
          <reference field="4" count="1" selected="0">
            <x v="7"/>
          </reference>
          <reference field="6" count="1" selected="0">
            <x v="2"/>
          </reference>
          <reference field="7" count="1" selected="0">
            <x v="7"/>
          </reference>
          <reference field="32" count="1">
            <x v="23"/>
          </reference>
        </references>
      </pivotArea>
    </format>
    <format dxfId="448">
      <pivotArea dataOnly="0" labelOnly="1" outline="0" fieldPosition="0">
        <references count="5">
          <reference field="4" count="1" selected="0">
            <x v="7"/>
          </reference>
          <reference field="6" count="1" selected="0">
            <x v="2"/>
          </reference>
          <reference field="7" count="1" selected="0">
            <x v="7"/>
          </reference>
          <reference field="32" count="1" selected="0">
            <x v="23"/>
          </reference>
          <reference field="37" count="1">
            <x v="20"/>
          </reference>
        </references>
      </pivotArea>
    </format>
    <format dxfId="447">
      <pivotArea dataOnly="0" labelOnly="1" outline="0" fieldPosition="0">
        <references count="4">
          <reference field="4" count="1" selected="0">
            <x v="7"/>
          </reference>
          <reference field="6" count="1" selected="0">
            <x v="2"/>
          </reference>
          <reference field="7" count="1" selected="0">
            <x v="7"/>
          </reference>
          <reference field="32" count="1">
            <x v="23"/>
          </reference>
        </references>
      </pivotArea>
    </format>
    <format dxfId="446">
      <pivotArea dataOnly="0" labelOnly="1" outline="0" fieldPosition="0">
        <references count="5">
          <reference field="4" count="1" selected="0">
            <x v="7"/>
          </reference>
          <reference field="6" count="1" selected="0">
            <x v="2"/>
          </reference>
          <reference field="7" count="1" selected="0">
            <x v="7"/>
          </reference>
          <reference field="32" count="1" selected="0">
            <x v="23"/>
          </reference>
          <reference field="37" count="1">
            <x v="20"/>
          </reference>
        </references>
      </pivotArea>
    </format>
    <format dxfId="445">
      <pivotArea dataOnly="0" labelOnly="1" outline="0" fieldPosition="0">
        <references count="4">
          <reference field="4" count="1" selected="0">
            <x v="21"/>
          </reference>
          <reference field="6" count="1" selected="0">
            <x v="2"/>
          </reference>
          <reference field="7" count="1" selected="0">
            <x v="10"/>
          </reference>
          <reference field="32" count="1">
            <x v="7"/>
          </reference>
        </references>
      </pivotArea>
    </format>
    <format dxfId="444">
      <pivotArea dataOnly="0" labelOnly="1" outline="0" fieldPosition="0">
        <references count="5">
          <reference field="4" count="1" selected="0">
            <x v="21"/>
          </reference>
          <reference field="6" count="1" selected="0">
            <x v="2"/>
          </reference>
          <reference field="7" count="1" selected="0">
            <x v="10"/>
          </reference>
          <reference field="32" count="1" selected="0">
            <x v="7"/>
          </reference>
          <reference field="37" count="1">
            <x v="13"/>
          </reference>
        </references>
      </pivotArea>
    </format>
    <format dxfId="443">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442">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441">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440">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439">
      <pivotArea dataOnly="0" labelOnly="1" outline="0" fieldPosition="0">
        <references count="5">
          <reference field="4" count="1" selected="0">
            <x v="59"/>
          </reference>
          <reference field="6" count="1" selected="0">
            <x v="2"/>
          </reference>
          <reference field="7" count="1" selected="0">
            <x v="10"/>
          </reference>
          <reference field="32" count="1" selected="0">
            <x v="15"/>
          </reference>
          <reference field="37" count="1">
            <x v="8"/>
          </reference>
        </references>
      </pivotArea>
    </format>
    <format dxfId="438">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437">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436">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435">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434">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433">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432">
      <pivotArea dataOnly="0" labelOnly="1" outline="0" fieldPosition="0">
        <references count="4">
          <reference field="4" count="1" selected="0">
            <x v="5"/>
          </reference>
          <reference field="6" count="1" selected="0">
            <x v="2"/>
          </reference>
          <reference field="7" count="1" selected="0">
            <x v="13"/>
          </reference>
          <reference field="32" count="1">
            <x v="8"/>
          </reference>
        </references>
      </pivotArea>
    </format>
    <format dxfId="431">
      <pivotArea dataOnly="0" labelOnly="1" outline="0" fieldPosition="0">
        <references count="5">
          <reference field="4" count="1" selected="0">
            <x v="5"/>
          </reference>
          <reference field="6" count="1" selected="0">
            <x v="2"/>
          </reference>
          <reference field="7" count="1" selected="0">
            <x v="13"/>
          </reference>
          <reference field="32" count="1" selected="0">
            <x v="8"/>
          </reference>
          <reference field="37" count="1">
            <x v="15"/>
          </reference>
        </references>
      </pivotArea>
    </format>
    <format dxfId="430">
      <pivotArea dataOnly="0" labelOnly="1" outline="0" fieldPosition="0">
        <references count="4">
          <reference field="4" count="1" selected="0">
            <x v="10"/>
          </reference>
          <reference field="6" count="1" selected="0">
            <x v="2"/>
          </reference>
          <reference field="7" count="1" selected="0">
            <x v="13"/>
          </reference>
          <reference field="32" count="1">
            <x v="15"/>
          </reference>
        </references>
      </pivotArea>
    </format>
    <format dxfId="429">
      <pivotArea dataOnly="0" labelOnly="1" outline="0" fieldPosition="0">
        <references count="5">
          <reference field="4" count="1" selected="0">
            <x v="10"/>
          </reference>
          <reference field="6" count="1" selected="0">
            <x v="2"/>
          </reference>
          <reference field="7" count="1" selected="0">
            <x v="13"/>
          </reference>
          <reference field="32" count="1" selected="0">
            <x v="15"/>
          </reference>
          <reference field="37" count="1">
            <x v="17"/>
          </reference>
        </references>
      </pivotArea>
    </format>
    <format dxfId="428">
      <pivotArea dataOnly="0" labelOnly="1" outline="0" fieldPosition="0">
        <references count="4">
          <reference field="4" count="1" selected="0">
            <x v="37"/>
          </reference>
          <reference field="6" count="1" selected="0">
            <x v="3"/>
          </reference>
          <reference field="7" count="1" selected="0">
            <x v="10"/>
          </reference>
          <reference field="32" count="1">
            <x v="7"/>
          </reference>
        </references>
      </pivotArea>
    </format>
    <format dxfId="427">
      <pivotArea dataOnly="0" labelOnly="1" outline="0" fieldPosition="0">
        <references count="5">
          <reference field="4" count="1" selected="0">
            <x v="37"/>
          </reference>
          <reference field="6" count="1" selected="0">
            <x v="3"/>
          </reference>
          <reference field="7" count="1" selected="0">
            <x v="10"/>
          </reference>
          <reference field="32" count="1" selected="0">
            <x v="7"/>
          </reference>
          <reference field="37" count="1">
            <x v="14"/>
          </reference>
        </references>
      </pivotArea>
    </format>
    <format dxfId="426">
      <pivotArea dataOnly="0" labelOnly="1" outline="0" fieldPosition="0">
        <references count="4">
          <reference field="4" count="1" selected="0">
            <x v="62"/>
          </reference>
          <reference field="6" count="1" selected="0">
            <x v="3"/>
          </reference>
          <reference field="7" count="1" selected="0">
            <x v="11"/>
          </reference>
          <reference field="32" count="1">
            <x v="15"/>
          </reference>
        </references>
      </pivotArea>
    </format>
    <format dxfId="425">
      <pivotArea dataOnly="0" labelOnly="1" outline="0" fieldPosition="0">
        <references count="5">
          <reference field="4" count="1" selected="0">
            <x v="62"/>
          </reference>
          <reference field="6" count="1" selected="0">
            <x v="3"/>
          </reference>
          <reference field="7" count="1" selected="0">
            <x v="11"/>
          </reference>
          <reference field="32" count="1" selected="0">
            <x v="15"/>
          </reference>
          <reference field="37" count="1">
            <x v="17"/>
          </reference>
        </references>
      </pivotArea>
    </format>
    <format dxfId="424">
      <pivotArea dataOnly="0" labelOnly="1" outline="0" fieldPosition="0">
        <references count="3">
          <reference field="4" count="5">
            <x v="2"/>
            <x v="55"/>
            <x v="56"/>
            <x v="57"/>
            <x v="58"/>
          </reference>
          <reference field="6" count="1" selected="0">
            <x v="0"/>
          </reference>
          <reference field="7" count="1" selected="0">
            <x v="5"/>
          </reference>
        </references>
      </pivotArea>
    </format>
    <format dxfId="423">
      <pivotArea dataOnly="0" labelOnly="1" outline="0" fieldPosition="0">
        <references count="3">
          <reference field="4" count="1">
            <x v="49"/>
          </reference>
          <reference field="6" count="1" selected="0">
            <x v="1"/>
          </reference>
          <reference field="7" count="1" selected="0">
            <x v="0"/>
          </reference>
        </references>
      </pivotArea>
    </format>
    <format dxfId="422">
      <pivotArea dataOnly="0" labelOnly="1" outline="0" fieldPosition="0">
        <references count="3">
          <reference field="4" count="1">
            <x v="34"/>
          </reference>
          <reference field="6" count="1" selected="0">
            <x v="1"/>
          </reference>
          <reference field="7" count="1" selected="0">
            <x v="1"/>
          </reference>
        </references>
      </pivotArea>
    </format>
    <format dxfId="421">
      <pivotArea dataOnly="0" labelOnly="1" outline="0" fieldPosition="0">
        <references count="3">
          <reference field="4" count="1">
            <x v="48"/>
          </reference>
          <reference field="6" count="1" selected="0">
            <x v="1"/>
          </reference>
          <reference field="7" count="1" selected="0">
            <x v="2"/>
          </reference>
        </references>
      </pivotArea>
    </format>
    <format dxfId="420">
      <pivotArea dataOnly="0" labelOnly="1" outline="0" fieldPosition="0">
        <references count="3">
          <reference field="4" count="1">
            <x v="51"/>
          </reference>
          <reference field="6" count="1" selected="0">
            <x v="1"/>
          </reference>
          <reference field="7" count="1" selected="0">
            <x v="3"/>
          </reference>
        </references>
      </pivotArea>
    </format>
    <format dxfId="419">
      <pivotArea dataOnly="0" labelOnly="1" outline="0" fieldPosition="0">
        <references count="3">
          <reference field="4" count="2">
            <x v="44"/>
            <x v="63"/>
          </reference>
          <reference field="6" count="1" selected="0">
            <x v="1"/>
          </reference>
          <reference field="7" count="1" selected="0">
            <x v="6"/>
          </reference>
        </references>
      </pivotArea>
    </format>
    <format dxfId="418">
      <pivotArea dataOnly="0" labelOnly="1" outline="0" fieldPosition="0">
        <references count="3">
          <reference field="4" count="1">
            <x v="14"/>
          </reference>
          <reference field="6" count="1" selected="0">
            <x v="1"/>
          </reference>
          <reference field="7" count="1" selected="0">
            <x v="8"/>
          </reference>
        </references>
      </pivotArea>
    </format>
    <format dxfId="417">
      <pivotArea dataOnly="0" labelOnly="1" outline="0" fieldPosition="0">
        <references count="3">
          <reference field="4" count="1">
            <x v="38"/>
          </reference>
          <reference field="6" count="1" selected="0">
            <x v="1"/>
          </reference>
          <reference field="7" count="1" selected="0">
            <x v="9"/>
          </reference>
        </references>
      </pivotArea>
    </format>
    <format dxfId="416">
      <pivotArea dataOnly="0" labelOnly="1" outline="0" fieldPosition="0">
        <references count="3">
          <reference field="4" count="3">
            <x v="19"/>
            <x v="40"/>
            <x v="42"/>
          </reference>
          <reference field="6" count="1" selected="0">
            <x v="1"/>
          </reference>
          <reference field="7" count="1" selected="0">
            <x v="11"/>
          </reference>
        </references>
      </pivotArea>
    </format>
    <format dxfId="415">
      <pivotArea dataOnly="0" labelOnly="1" outline="0" fieldPosition="0">
        <references count="3">
          <reference field="4" count="2">
            <x v="0"/>
            <x v="61"/>
          </reference>
          <reference field="6" count="1" selected="0">
            <x v="1"/>
          </reference>
          <reference field="7" count="1" selected="0">
            <x v="12"/>
          </reference>
        </references>
      </pivotArea>
    </format>
    <format dxfId="414">
      <pivotArea dataOnly="0" labelOnly="1" outline="0" fieldPosition="0">
        <references count="3">
          <reference field="4" count="1">
            <x v="50"/>
          </reference>
          <reference field="6" count="1" selected="0">
            <x v="1"/>
          </reference>
          <reference field="7" count="1" selected="0">
            <x v="14"/>
          </reference>
        </references>
      </pivotArea>
    </format>
    <format dxfId="413">
      <pivotArea dataOnly="0" labelOnly="1" outline="0" fieldPosition="0">
        <references count="3">
          <reference field="4" count="4">
            <x v="33"/>
            <x v="39"/>
            <x v="53"/>
            <x v="54"/>
          </reference>
          <reference field="6" count="1" selected="0">
            <x v="1"/>
          </reference>
          <reference field="7" count="1" selected="0">
            <x v="15"/>
          </reference>
        </references>
      </pivotArea>
    </format>
    <format dxfId="412">
      <pivotArea dataOnly="0" labelOnly="1" outline="0" fieldPosition="0">
        <references count="3">
          <reference field="4" count="1">
            <x v="9"/>
          </reference>
          <reference field="6" count="1" selected="0">
            <x v="1"/>
          </reference>
          <reference field="7" count="1" selected="0">
            <x v="16"/>
          </reference>
        </references>
      </pivotArea>
    </format>
    <format dxfId="411">
      <pivotArea dataOnly="0" labelOnly="1" outline="0" fieldPosition="0">
        <references count="3">
          <reference field="4" count="1">
            <x v="52"/>
          </reference>
          <reference field="6" count="1" selected="0">
            <x v="1"/>
          </reference>
          <reference field="7" count="1" selected="0">
            <x v="17"/>
          </reference>
        </references>
      </pivotArea>
    </format>
    <format dxfId="410">
      <pivotArea dataOnly="0" labelOnly="1" outline="0" fieldPosition="0">
        <references count="3">
          <reference field="4" count="1">
            <x v="35"/>
          </reference>
          <reference field="6" count="1" selected="0">
            <x v="2"/>
          </reference>
          <reference field="7" count="1" selected="0">
            <x v="4"/>
          </reference>
        </references>
      </pivotArea>
    </format>
    <format dxfId="409">
      <pivotArea dataOnly="0" labelOnly="1" outline="0" fieldPosition="0">
        <references count="3">
          <reference field="4" count="2">
            <x v="7"/>
            <x v="8"/>
          </reference>
          <reference field="6" count="1" selected="0">
            <x v="2"/>
          </reference>
          <reference field="7" count="1" selected="0">
            <x v="7"/>
          </reference>
        </references>
      </pivotArea>
    </format>
    <format dxfId="408">
      <pivotArea dataOnly="0" labelOnly="1" outline="0" fieldPosition="0">
        <references count="3">
          <reference field="4" count="4">
            <x v="17"/>
            <x v="21"/>
            <x v="59"/>
            <x v="60"/>
          </reference>
          <reference field="6" count="1" selected="0">
            <x v="2"/>
          </reference>
          <reference field="7" count="1" selected="0">
            <x v="10"/>
          </reference>
        </references>
      </pivotArea>
    </format>
    <format dxfId="407">
      <pivotArea dataOnly="0" labelOnly="1" outline="0" fieldPosition="0">
        <references count="3">
          <reference field="4" count="4">
            <x v="1"/>
            <x v="3"/>
            <x v="24"/>
            <x v="47"/>
          </reference>
          <reference field="6" count="1" selected="0">
            <x v="2"/>
          </reference>
          <reference field="7" count="1" selected="0">
            <x v="11"/>
          </reference>
        </references>
      </pivotArea>
    </format>
    <format dxfId="406">
      <pivotArea dataOnly="0" labelOnly="1" outline="0" fieldPosition="0">
        <references count="3">
          <reference field="4" count="2">
            <x v="5"/>
            <x v="10"/>
          </reference>
          <reference field="6" count="1" selected="0">
            <x v="2"/>
          </reference>
          <reference field="7" count="1" selected="0">
            <x v="13"/>
          </reference>
        </references>
      </pivotArea>
    </format>
    <format dxfId="405">
      <pivotArea dataOnly="0" labelOnly="1" outline="0" fieldPosition="0">
        <references count="3">
          <reference field="4" count="1">
            <x v="6"/>
          </reference>
          <reference field="6" count="1" selected="0">
            <x v="3"/>
          </reference>
          <reference field="7" count="1" selected="0">
            <x v="7"/>
          </reference>
        </references>
      </pivotArea>
    </format>
    <format dxfId="404">
      <pivotArea dataOnly="0" labelOnly="1" outline="0" fieldPosition="0">
        <references count="3">
          <reference field="4" count="1">
            <x v="37"/>
          </reference>
          <reference field="6" count="1" selected="0">
            <x v="3"/>
          </reference>
          <reference field="7" count="1" selected="0">
            <x v="10"/>
          </reference>
        </references>
      </pivotArea>
    </format>
    <format dxfId="403">
      <pivotArea dataOnly="0" labelOnly="1" outline="0" fieldPosition="0">
        <references count="3">
          <reference field="4" count="1">
            <x v="62"/>
          </reference>
          <reference field="6" count="1" selected="0">
            <x v="3"/>
          </reference>
          <reference field="7" count="1" selected="0">
            <x v="11"/>
          </reference>
        </references>
      </pivotArea>
    </format>
    <format dxfId="402">
      <pivotArea dataOnly="0" labelOnly="1" outline="0" fieldPosition="0">
        <references count="3">
          <reference field="4" count="1">
            <x v="4"/>
          </reference>
          <reference field="6" count="1" selected="0">
            <x v="3"/>
          </reference>
          <reference field="7" count="1" selected="0">
            <x v="13"/>
          </reference>
        </references>
      </pivotArea>
    </format>
    <format dxfId="401">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400">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399">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398">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97">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96">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95">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394">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93">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392">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91">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390">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89">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88">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87">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86">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85">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84">
      <pivotArea dataOnly="0" labelOnly="1" outline="0" fieldPosition="0">
        <references count="2">
          <reference field="6" count="1" selected="0">
            <x v="0"/>
          </reference>
          <reference field="7" count="1">
            <x v="5"/>
          </reference>
        </references>
      </pivotArea>
    </format>
    <format dxfId="383">
      <pivotArea dataOnly="0" labelOnly="1" outline="0" fieldPosition="0">
        <references count="2">
          <reference field="6" count="1" selected="0">
            <x v="1"/>
          </reference>
          <reference field="7" count="13">
            <x v="0"/>
            <x v="1"/>
            <x v="2"/>
            <x v="3"/>
            <x v="6"/>
            <x v="8"/>
            <x v="9"/>
            <x v="11"/>
            <x v="12"/>
            <x v="14"/>
            <x v="15"/>
            <x v="16"/>
            <x v="17"/>
          </reference>
        </references>
      </pivotArea>
    </format>
    <format dxfId="382">
      <pivotArea dataOnly="0" labelOnly="1" outline="0" fieldPosition="0">
        <references count="2">
          <reference field="6" count="1" selected="0">
            <x v="2"/>
          </reference>
          <reference field="7" count="5">
            <x v="4"/>
            <x v="7"/>
            <x v="10"/>
            <x v="11"/>
            <x v="13"/>
          </reference>
        </references>
      </pivotArea>
    </format>
    <format dxfId="381">
      <pivotArea dataOnly="0" labelOnly="1" outline="0" fieldPosition="0">
        <references count="2">
          <reference field="6" count="1" selected="0">
            <x v="3"/>
          </reference>
          <reference field="7" count="4">
            <x v="7"/>
            <x v="10"/>
            <x v="11"/>
            <x v="13"/>
          </reference>
        </references>
      </pivotArea>
    </format>
    <format dxfId="380">
      <pivotArea dataOnly="0" labelOnly="1" outline="0" fieldPosition="0">
        <references count="2">
          <reference field="6" count="1" selected="0">
            <x v="0"/>
          </reference>
          <reference field="7" count="1">
            <x v="5"/>
          </reference>
        </references>
      </pivotArea>
    </format>
    <format dxfId="379">
      <pivotArea dataOnly="0" labelOnly="1" outline="0" fieldPosition="0">
        <references count="2">
          <reference field="6" count="1" selected="0">
            <x v="1"/>
          </reference>
          <reference field="7" count="13">
            <x v="0"/>
            <x v="1"/>
            <x v="2"/>
            <x v="3"/>
            <x v="6"/>
            <x v="8"/>
            <x v="9"/>
            <x v="11"/>
            <x v="12"/>
            <x v="14"/>
            <x v="15"/>
            <x v="16"/>
            <x v="17"/>
          </reference>
        </references>
      </pivotArea>
    </format>
    <format dxfId="378">
      <pivotArea dataOnly="0" labelOnly="1" outline="0" fieldPosition="0">
        <references count="2">
          <reference field="6" count="1" selected="0">
            <x v="2"/>
          </reference>
          <reference field="7" count="5">
            <x v="4"/>
            <x v="7"/>
            <x v="10"/>
            <x v="11"/>
            <x v="13"/>
          </reference>
        </references>
      </pivotArea>
    </format>
    <format dxfId="377">
      <pivotArea dataOnly="0" labelOnly="1" outline="0" fieldPosition="0">
        <references count="2">
          <reference field="6" count="1" selected="0">
            <x v="3"/>
          </reference>
          <reference field="7" count="4">
            <x v="7"/>
            <x v="10"/>
            <x v="11"/>
            <x v="13"/>
          </reference>
        </references>
      </pivotArea>
    </format>
    <format dxfId="376">
      <pivotArea dataOnly="0" labelOnly="1" outline="0" fieldPosition="0">
        <references count="4">
          <reference field="4" count="1" selected="0">
            <x v="2"/>
          </reference>
          <reference field="6" count="1" selected="0">
            <x v="0"/>
          </reference>
          <reference field="7" count="1" selected="0">
            <x v="5"/>
          </reference>
          <reference field="32" count="1">
            <x v="17"/>
          </reference>
        </references>
      </pivotArea>
    </format>
    <format dxfId="375">
      <pivotArea dataOnly="0" labelOnly="1" outline="0" fieldPosition="0">
        <references count="4">
          <reference field="4" count="1" selected="0">
            <x v="55"/>
          </reference>
          <reference field="6" count="1" selected="0">
            <x v="0"/>
          </reference>
          <reference field="7" count="1" selected="0">
            <x v="5"/>
          </reference>
          <reference field="32" count="1">
            <x v="14"/>
          </reference>
        </references>
      </pivotArea>
    </format>
    <format dxfId="374">
      <pivotArea dataOnly="0" labelOnly="1" outline="0" fieldPosition="0">
        <references count="4">
          <reference field="4" count="1" selected="0">
            <x v="56"/>
          </reference>
          <reference field="6" count="1" selected="0">
            <x v="0"/>
          </reference>
          <reference field="7" count="1" selected="0">
            <x v="5"/>
          </reference>
          <reference field="32" count="1">
            <x v="13"/>
          </reference>
        </references>
      </pivotArea>
    </format>
    <format dxfId="373">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372">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371">
      <pivotArea dataOnly="0" labelOnly="1" outline="0" fieldPosition="0">
        <references count="4">
          <reference field="4" count="1" selected="0">
            <x v="34"/>
          </reference>
          <reference field="6" count="1" selected="0">
            <x v="1"/>
          </reference>
          <reference field="7" count="1" selected="0">
            <x v="1"/>
          </reference>
          <reference field="32" count="1">
            <x v="15"/>
          </reference>
        </references>
      </pivotArea>
    </format>
    <format dxfId="370">
      <pivotArea dataOnly="0" labelOnly="1" outline="0" fieldPosition="0">
        <references count="4">
          <reference field="4" count="1" selected="0">
            <x v="48"/>
          </reference>
          <reference field="6" count="1" selected="0">
            <x v="1"/>
          </reference>
          <reference field="7" count="1" selected="0">
            <x v="2"/>
          </reference>
          <reference field="32" count="1">
            <x v="11"/>
          </reference>
        </references>
      </pivotArea>
    </format>
    <format dxfId="369">
      <pivotArea dataOnly="0" labelOnly="1" outline="0" fieldPosition="0">
        <references count="4">
          <reference field="4" count="1" selected="0">
            <x v="51"/>
          </reference>
          <reference field="6" count="1" selected="0">
            <x v="1"/>
          </reference>
          <reference field="7" count="1" selected="0">
            <x v="3"/>
          </reference>
          <reference field="32" count="1">
            <x v="15"/>
          </reference>
        </references>
      </pivotArea>
    </format>
    <format dxfId="368">
      <pivotArea dataOnly="0" labelOnly="1" outline="0" fieldPosition="0">
        <references count="4">
          <reference field="4" count="1" selected="0">
            <x v="44"/>
          </reference>
          <reference field="6" count="1" selected="0">
            <x v="1"/>
          </reference>
          <reference field="7" count="1" selected="0">
            <x v="6"/>
          </reference>
          <reference field="32" count="1">
            <x v="11"/>
          </reference>
        </references>
      </pivotArea>
    </format>
    <format dxfId="367">
      <pivotArea dataOnly="0" labelOnly="1" outline="0" fieldPosition="0">
        <references count="4">
          <reference field="4" count="1" selected="0">
            <x v="63"/>
          </reference>
          <reference field="6" count="1" selected="0">
            <x v="1"/>
          </reference>
          <reference field="7" count="1" selected="0">
            <x v="6"/>
          </reference>
          <reference field="32" count="1">
            <x v="15"/>
          </reference>
        </references>
      </pivotArea>
    </format>
    <format dxfId="366">
      <pivotArea dataOnly="0" labelOnly="1" outline="0" fieldPosition="0">
        <references count="4">
          <reference field="4" count="1" selected="0">
            <x v="14"/>
          </reference>
          <reference field="6" count="1" selected="0">
            <x v="1"/>
          </reference>
          <reference field="7" count="1" selected="0">
            <x v="8"/>
          </reference>
          <reference field="32" count="1">
            <x v="4"/>
          </reference>
        </references>
      </pivotArea>
    </format>
    <format dxfId="365">
      <pivotArea dataOnly="0" labelOnly="1" outline="0" fieldPosition="0">
        <references count="4">
          <reference field="4" count="1" selected="0">
            <x v="38"/>
          </reference>
          <reference field="6" count="1" selected="0">
            <x v="1"/>
          </reference>
          <reference field="7" count="1" selected="0">
            <x v="9"/>
          </reference>
          <reference field="32" count="1">
            <x v="9"/>
          </reference>
        </references>
      </pivotArea>
    </format>
    <format dxfId="364">
      <pivotArea dataOnly="0" labelOnly="1" outline="0" fieldPosition="0">
        <references count="4">
          <reference field="4" count="1" selected="0">
            <x v="19"/>
          </reference>
          <reference field="6" count="1" selected="0">
            <x v="1"/>
          </reference>
          <reference field="7" count="1" selected="0">
            <x v="11"/>
          </reference>
          <reference field="32" count="1">
            <x v="13"/>
          </reference>
        </references>
      </pivotArea>
    </format>
    <format dxfId="363">
      <pivotArea dataOnly="0" labelOnly="1" outline="0" fieldPosition="0">
        <references count="4">
          <reference field="4" count="1" selected="0">
            <x v="40"/>
          </reference>
          <reference field="6" count="1" selected="0">
            <x v="1"/>
          </reference>
          <reference field="7" count="1" selected="0">
            <x v="11"/>
          </reference>
          <reference field="32" count="1">
            <x v="10"/>
          </reference>
        </references>
      </pivotArea>
    </format>
    <format dxfId="362">
      <pivotArea dataOnly="0" labelOnly="1" outline="0" fieldPosition="0">
        <references count="4">
          <reference field="4" count="1" selected="0">
            <x v="42"/>
          </reference>
          <reference field="6" count="1" selected="0">
            <x v="1"/>
          </reference>
          <reference field="7" count="1" selected="0">
            <x v="11"/>
          </reference>
          <reference field="32" count="1">
            <x v="15"/>
          </reference>
        </references>
      </pivotArea>
    </format>
    <format dxfId="361">
      <pivotArea dataOnly="0" labelOnly="1" outline="0" fieldPosition="0">
        <references count="4">
          <reference field="4" count="1" selected="0">
            <x v="0"/>
          </reference>
          <reference field="6" count="1" selected="0">
            <x v="1"/>
          </reference>
          <reference field="7" count="1" selected="0">
            <x v="12"/>
          </reference>
          <reference field="32" count="1">
            <x v="21"/>
          </reference>
        </references>
      </pivotArea>
    </format>
    <format dxfId="360">
      <pivotArea dataOnly="0" labelOnly="1" outline="0" fieldPosition="0">
        <references count="4">
          <reference field="4" count="1" selected="0">
            <x v="61"/>
          </reference>
          <reference field="6" count="1" selected="0">
            <x v="1"/>
          </reference>
          <reference field="7" count="1" selected="0">
            <x v="12"/>
          </reference>
          <reference field="32" count="1">
            <x v="15"/>
          </reference>
        </references>
      </pivotArea>
    </format>
    <format dxfId="359">
      <pivotArea dataOnly="0" labelOnly="1" outline="0" fieldPosition="0">
        <references count="4">
          <reference field="4" count="1" selected="0">
            <x v="50"/>
          </reference>
          <reference field="6" count="1" selected="0">
            <x v="1"/>
          </reference>
          <reference field="7" count="1" selected="0">
            <x v="14"/>
          </reference>
          <reference field="32" count="1">
            <x v="0"/>
          </reference>
        </references>
      </pivotArea>
    </format>
    <format dxfId="358">
      <pivotArea dataOnly="0" labelOnly="1" outline="0" fieldPosition="0">
        <references count="4">
          <reference field="4" count="1" selected="0">
            <x v="33"/>
          </reference>
          <reference field="6" count="1" selected="0">
            <x v="1"/>
          </reference>
          <reference field="7" count="1" selected="0">
            <x v="15"/>
          </reference>
          <reference field="32" count="1">
            <x v="5"/>
          </reference>
        </references>
      </pivotArea>
    </format>
    <format dxfId="357">
      <pivotArea dataOnly="0" labelOnly="1" outline="0" fieldPosition="0">
        <references count="4">
          <reference field="4" count="1" selected="0">
            <x v="39"/>
          </reference>
          <reference field="6" count="1" selected="0">
            <x v="1"/>
          </reference>
          <reference field="7" count="1" selected="0">
            <x v="15"/>
          </reference>
          <reference field="32" count="1">
            <x v="2"/>
          </reference>
        </references>
      </pivotArea>
    </format>
    <format dxfId="356">
      <pivotArea dataOnly="0" labelOnly="1" outline="0" fieldPosition="0">
        <references count="4">
          <reference field="4" count="1" selected="0">
            <x v="53"/>
          </reference>
          <reference field="6" count="1" selected="0">
            <x v="1"/>
          </reference>
          <reference field="7" count="1" selected="0">
            <x v="15"/>
          </reference>
          <reference field="32" count="1">
            <x v="19"/>
          </reference>
        </references>
      </pivotArea>
    </format>
    <format dxfId="355">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354">
      <pivotArea dataOnly="0" labelOnly="1" outline="0" fieldPosition="0">
        <references count="4">
          <reference field="4" count="1" selected="0">
            <x v="7"/>
          </reference>
          <reference field="6" count="1" selected="0">
            <x v="2"/>
          </reference>
          <reference field="7" count="1" selected="0">
            <x v="7"/>
          </reference>
          <reference field="32" count="1">
            <x v="23"/>
          </reference>
        </references>
      </pivotArea>
    </format>
    <format dxfId="353">
      <pivotArea dataOnly="0" labelOnly="1" outline="0" fieldPosition="0">
        <references count="4">
          <reference field="4" count="1" selected="0">
            <x v="8"/>
          </reference>
          <reference field="6" count="1" selected="0">
            <x v="2"/>
          </reference>
          <reference field="7" count="1" selected="0">
            <x v="7"/>
          </reference>
          <reference field="32" count="1">
            <x v="15"/>
          </reference>
        </references>
      </pivotArea>
    </format>
    <format dxfId="352">
      <pivotArea dataOnly="0" labelOnly="1" outline="0" fieldPosition="0">
        <references count="4">
          <reference field="4" count="1" selected="0">
            <x v="17"/>
          </reference>
          <reference field="6" count="1" selected="0">
            <x v="2"/>
          </reference>
          <reference field="7" count="1" selected="0">
            <x v="10"/>
          </reference>
          <reference field="32" count="1">
            <x v="17"/>
          </reference>
        </references>
      </pivotArea>
    </format>
    <format dxfId="351">
      <pivotArea dataOnly="0" labelOnly="1" outline="0" fieldPosition="0">
        <references count="4">
          <reference field="4" count="1" selected="0">
            <x v="21"/>
          </reference>
          <reference field="6" count="1" selected="0">
            <x v="2"/>
          </reference>
          <reference field="7" count="1" selected="0">
            <x v="10"/>
          </reference>
          <reference field="32" count="1">
            <x v="7"/>
          </reference>
        </references>
      </pivotArea>
    </format>
    <format dxfId="350">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349">
      <pivotArea dataOnly="0" labelOnly="1" outline="0" fieldPosition="0">
        <references count="4">
          <reference field="4" count="1" selected="0">
            <x v="1"/>
          </reference>
          <reference field="6" count="1" selected="0">
            <x v="2"/>
          </reference>
          <reference field="7" count="1" selected="0">
            <x v="11"/>
          </reference>
          <reference field="32" count="1">
            <x v="19"/>
          </reference>
        </references>
      </pivotArea>
    </format>
    <format dxfId="348">
      <pivotArea dataOnly="0" labelOnly="1" outline="0" fieldPosition="0">
        <references count="4">
          <reference field="4" count="1" selected="0">
            <x v="3"/>
          </reference>
          <reference field="6" count="1" selected="0">
            <x v="2"/>
          </reference>
          <reference field="7" count="1" selected="0">
            <x v="11"/>
          </reference>
          <reference field="32" count="1">
            <x v="20"/>
          </reference>
        </references>
      </pivotArea>
    </format>
    <format dxfId="347">
      <pivotArea dataOnly="0" labelOnly="1" outline="0" fieldPosition="0">
        <references count="4">
          <reference field="4" count="1" selected="0">
            <x v="24"/>
          </reference>
          <reference field="6" count="1" selected="0">
            <x v="2"/>
          </reference>
          <reference field="7" count="1" selected="0">
            <x v="11"/>
          </reference>
          <reference field="32" count="1">
            <x v="18"/>
          </reference>
        </references>
      </pivotArea>
    </format>
    <format dxfId="346">
      <pivotArea dataOnly="0" labelOnly="1" outline="0" fieldPosition="0">
        <references count="4">
          <reference field="4" count="1" selected="0">
            <x v="47"/>
          </reference>
          <reference field="6" count="1" selected="0">
            <x v="2"/>
          </reference>
          <reference field="7" count="1" selected="0">
            <x v="11"/>
          </reference>
          <reference field="32" count="1">
            <x v="4"/>
          </reference>
        </references>
      </pivotArea>
    </format>
    <format dxfId="345">
      <pivotArea dataOnly="0" labelOnly="1" outline="0" fieldPosition="0">
        <references count="4">
          <reference field="4" count="1" selected="0">
            <x v="5"/>
          </reference>
          <reference field="6" count="1" selected="0">
            <x v="2"/>
          </reference>
          <reference field="7" count="1" selected="0">
            <x v="13"/>
          </reference>
          <reference field="32" count="1">
            <x v="8"/>
          </reference>
        </references>
      </pivotArea>
    </format>
    <format dxfId="344">
      <pivotArea dataOnly="0" labelOnly="1" outline="0" fieldPosition="0">
        <references count="4">
          <reference field="4" count="1" selected="0">
            <x v="10"/>
          </reference>
          <reference field="6" count="1" selected="0">
            <x v="2"/>
          </reference>
          <reference field="7" count="1" selected="0">
            <x v="13"/>
          </reference>
          <reference field="32" count="1">
            <x v="15"/>
          </reference>
        </references>
      </pivotArea>
    </format>
    <format dxfId="343">
      <pivotArea dataOnly="0" labelOnly="1" outline="0" fieldPosition="0">
        <references count="4">
          <reference field="4" count="1" selected="0">
            <x v="6"/>
          </reference>
          <reference field="6" count="1" selected="0">
            <x v="3"/>
          </reference>
          <reference field="7" count="1" selected="0">
            <x v="7"/>
          </reference>
          <reference field="32" count="1">
            <x v="17"/>
          </reference>
        </references>
      </pivotArea>
    </format>
    <format dxfId="342">
      <pivotArea dataOnly="0" labelOnly="1" outline="0" fieldPosition="0">
        <references count="4">
          <reference field="4" count="1" selected="0">
            <x v="37"/>
          </reference>
          <reference field="6" count="1" selected="0">
            <x v="3"/>
          </reference>
          <reference field="7" count="1" selected="0">
            <x v="10"/>
          </reference>
          <reference field="32" count="1">
            <x v="7"/>
          </reference>
        </references>
      </pivotArea>
    </format>
    <format dxfId="341">
      <pivotArea dataOnly="0" labelOnly="1" outline="0" fieldPosition="0">
        <references count="4">
          <reference field="4" count="1" selected="0">
            <x v="62"/>
          </reference>
          <reference field="6" count="1" selected="0">
            <x v="3"/>
          </reference>
          <reference field="7" count="1" selected="0">
            <x v="11"/>
          </reference>
          <reference field="32" count="1">
            <x v="15"/>
          </reference>
        </references>
      </pivotArea>
    </format>
    <format dxfId="340">
      <pivotArea dataOnly="0" labelOnly="1" outline="0" fieldPosition="0">
        <references count="4">
          <reference field="4" count="1" selected="0">
            <x v="4"/>
          </reference>
          <reference field="6" count="1" selected="0">
            <x v="3"/>
          </reference>
          <reference field="7" count="1" selected="0">
            <x v="13"/>
          </reference>
          <reference field="32" count="1">
            <x v="22"/>
          </reference>
        </references>
      </pivotArea>
    </format>
    <format dxfId="339">
      <pivotArea dataOnly="0" labelOnly="1" outline="0" fieldPosition="0">
        <references count="5">
          <reference field="4" count="1" selected="0">
            <x v="2"/>
          </reference>
          <reference field="6" count="1" selected="0">
            <x v="0"/>
          </reference>
          <reference field="7" count="1" selected="0">
            <x v="5"/>
          </reference>
          <reference field="32" count="1" selected="0">
            <x v="17"/>
          </reference>
          <reference field="37" count="1">
            <x v="0"/>
          </reference>
        </references>
      </pivotArea>
    </format>
    <format dxfId="338">
      <pivotArea dataOnly="0" labelOnly="1" outline="0" fieldPosition="0">
        <references count="5">
          <reference field="4" count="1" selected="0">
            <x v="55"/>
          </reference>
          <reference field="6" count="1" selected="0">
            <x v="0"/>
          </reference>
          <reference field="7" count="1" selected="0">
            <x v="5"/>
          </reference>
          <reference field="32" count="1" selected="0">
            <x v="14"/>
          </reference>
          <reference field="37" count="1">
            <x v="16"/>
          </reference>
        </references>
      </pivotArea>
    </format>
    <format dxfId="337">
      <pivotArea dataOnly="0" labelOnly="1" outline="0" fieldPosition="0">
        <references count="5">
          <reference field="4" count="1" selected="0">
            <x v="56"/>
          </reference>
          <reference field="6" count="1" selected="0">
            <x v="0"/>
          </reference>
          <reference field="7" count="1" selected="0">
            <x v="5"/>
          </reference>
          <reference field="32" count="1" selected="0">
            <x v="13"/>
          </reference>
          <reference field="37" count="1">
            <x v="0"/>
          </reference>
        </references>
      </pivotArea>
    </format>
    <format dxfId="336">
      <pivotArea dataOnly="0" labelOnly="1" outline="0" fieldPosition="0">
        <references count="5">
          <reference field="4" count="1" selected="0">
            <x v="57"/>
          </reference>
          <reference field="6" count="1" selected="0">
            <x v="0"/>
          </reference>
          <reference field="7" count="1" selected="0">
            <x v="5"/>
          </reference>
          <reference field="32" count="1" selected="0">
            <x v="15"/>
          </reference>
          <reference field="37" count="1">
            <x v="4"/>
          </reference>
        </references>
      </pivotArea>
    </format>
    <format dxfId="335">
      <pivotArea dataOnly="0" labelOnly="1" outline="0" fieldPosition="0">
        <references count="5">
          <reference field="4" count="1" selected="0">
            <x v="58"/>
          </reference>
          <reference field="6" count="1" selected="0">
            <x v="0"/>
          </reference>
          <reference field="7" count="1" selected="0">
            <x v="5"/>
          </reference>
          <reference field="32" count="1" selected="0">
            <x v="15"/>
          </reference>
          <reference field="37" count="1">
            <x v="6"/>
          </reference>
        </references>
      </pivotArea>
    </format>
    <format dxfId="334">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333">
      <pivotArea dataOnly="0" labelOnly="1" outline="0" fieldPosition="0">
        <references count="5">
          <reference field="4" count="1" selected="0">
            <x v="34"/>
          </reference>
          <reference field="6" count="1" selected="0">
            <x v="1"/>
          </reference>
          <reference field="7" count="1" selected="0">
            <x v="1"/>
          </reference>
          <reference field="32" count="1" selected="0">
            <x v="15"/>
          </reference>
          <reference field="37" count="1">
            <x v="0"/>
          </reference>
        </references>
      </pivotArea>
    </format>
    <format dxfId="332">
      <pivotArea dataOnly="0" labelOnly="1" outline="0" fieldPosition="0">
        <references count="5">
          <reference field="4" count="1" selected="0">
            <x v="48"/>
          </reference>
          <reference field="6" count="1" selected="0">
            <x v="1"/>
          </reference>
          <reference field="7" count="1" selected="0">
            <x v="2"/>
          </reference>
          <reference field="32" count="1" selected="0">
            <x v="11"/>
          </reference>
          <reference field="37" count="1">
            <x v="0"/>
          </reference>
        </references>
      </pivotArea>
    </format>
    <format dxfId="331">
      <pivotArea dataOnly="0" labelOnly="1" outline="0" fieldPosition="0">
        <references count="5">
          <reference field="4" count="1" selected="0">
            <x v="51"/>
          </reference>
          <reference field="6" count="1" selected="0">
            <x v="1"/>
          </reference>
          <reference field="7" count="1" selected="0">
            <x v="3"/>
          </reference>
          <reference field="32" count="1" selected="0">
            <x v="15"/>
          </reference>
          <reference field="37" count="1">
            <x v="11"/>
          </reference>
        </references>
      </pivotArea>
    </format>
    <format dxfId="330">
      <pivotArea dataOnly="0" labelOnly="1" outline="0" fieldPosition="0">
        <references count="5">
          <reference field="4" count="1" selected="0">
            <x v="44"/>
          </reference>
          <reference field="6" count="1" selected="0">
            <x v="1"/>
          </reference>
          <reference field="7" count="1" selected="0">
            <x v="6"/>
          </reference>
          <reference field="32" count="1" selected="0">
            <x v="11"/>
          </reference>
          <reference field="37" count="1">
            <x v="0"/>
          </reference>
        </references>
      </pivotArea>
    </format>
    <format dxfId="329">
      <pivotArea dataOnly="0" labelOnly="1" outline="0" fieldPosition="0">
        <references count="5">
          <reference field="4" count="1" selected="0">
            <x v="63"/>
          </reference>
          <reference field="6" count="1" selected="0">
            <x v="1"/>
          </reference>
          <reference field="7" count="1" selected="0">
            <x v="6"/>
          </reference>
          <reference field="32" count="1" selected="0">
            <x v="15"/>
          </reference>
          <reference field="37" count="1">
            <x v="6"/>
          </reference>
        </references>
      </pivotArea>
    </format>
    <format dxfId="328">
      <pivotArea dataOnly="0" labelOnly="1" outline="0" fieldPosition="0">
        <references count="5">
          <reference field="4" count="1" selected="0">
            <x v="14"/>
          </reference>
          <reference field="6" count="1" selected="0">
            <x v="1"/>
          </reference>
          <reference field="7" count="1" selected="0">
            <x v="8"/>
          </reference>
          <reference field="32" count="1" selected="0">
            <x v="4"/>
          </reference>
          <reference field="37" count="1">
            <x v="5"/>
          </reference>
        </references>
      </pivotArea>
    </format>
    <format dxfId="327">
      <pivotArea dataOnly="0" labelOnly="1" outline="0" fieldPosition="0">
        <references count="5">
          <reference field="4" count="1" selected="0">
            <x v="38"/>
          </reference>
          <reference field="6" count="1" selected="0">
            <x v="1"/>
          </reference>
          <reference field="7" count="1" selected="0">
            <x v="9"/>
          </reference>
          <reference field="32" count="1" selected="0">
            <x v="9"/>
          </reference>
          <reference field="37" count="1">
            <x v="9"/>
          </reference>
        </references>
      </pivotArea>
    </format>
    <format dxfId="326">
      <pivotArea dataOnly="0" labelOnly="1" outline="0" fieldPosition="0">
        <references count="5">
          <reference field="4" count="1" selected="0">
            <x v="19"/>
          </reference>
          <reference field="6" count="1" selected="0">
            <x v="1"/>
          </reference>
          <reference field="7" count="1" selected="0">
            <x v="11"/>
          </reference>
          <reference field="32" count="1" selected="0">
            <x v="13"/>
          </reference>
          <reference field="37" count="1">
            <x v="12"/>
          </reference>
        </references>
      </pivotArea>
    </format>
    <format dxfId="325">
      <pivotArea dataOnly="0" labelOnly="1" outline="0" fieldPosition="0">
        <references count="5">
          <reference field="4" count="1" selected="0">
            <x v="40"/>
          </reference>
          <reference field="6" count="1" selected="0">
            <x v="1"/>
          </reference>
          <reference field="7" count="1" selected="0">
            <x v="11"/>
          </reference>
          <reference field="32" count="1" selected="0">
            <x v="10"/>
          </reference>
          <reference field="37" count="1">
            <x v="0"/>
          </reference>
        </references>
      </pivotArea>
    </format>
    <format dxfId="324">
      <pivotArea dataOnly="0" labelOnly="1" outline="0" fieldPosition="0">
        <references count="5">
          <reference field="4" count="1" selected="0">
            <x v="42"/>
          </reference>
          <reference field="6" count="1" selected="0">
            <x v="1"/>
          </reference>
          <reference field="7" count="1" selected="0">
            <x v="11"/>
          </reference>
          <reference field="32" count="1" selected="0">
            <x v="15"/>
          </reference>
          <reference field="37" count="1">
            <x v="17"/>
          </reference>
        </references>
      </pivotArea>
    </format>
    <format dxfId="323">
      <pivotArea dataOnly="0" labelOnly="1" outline="0" fieldPosition="0">
        <references count="5">
          <reference field="4" count="1" selected="0">
            <x v="0"/>
          </reference>
          <reference field="6" count="1" selected="0">
            <x v="1"/>
          </reference>
          <reference field="7" count="1" selected="0">
            <x v="12"/>
          </reference>
          <reference field="32" count="1" selected="0">
            <x v="21"/>
          </reference>
          <reference field="37" count="1">
            <x v="19"/>
          </reference>
        </references>
      </pivotArea>
    </format>
    <format dxfId="322">
      <pivotArea dataOnly="0" labelOnly="1" outline="0" fieldPosition="0">
        <references count="5">
          <reference field="4" count="1" selected="0">
            <x v="61"/>
          </reference>
          <reference field="6" count="1" selected="0">
            <x v="1"/>
          </reference>
          <reference field="7" count="1" selected="0">
            <x v="12"/>
          </reference>
          <reference field="32" count="1" selected="0">
            <x v="15"/>
          </reference>
          <reference field="37" count="1">
            <x v="10"/>
          </reference>
        </references>
      </pivotArea>
    </format>
    <format dxfId="321">
      <pivotArea dataOnly="0" labelOnly="1" outline="0" fieldPosition="0">
        <references count="5">
          <reference field="4" count="1" selected="0">
            <x v="50"/>
          </reference>
          <reference field="6" count="1" selected="0">
            <x v="1"/>
          </reference>
          <reference field="7" count="1" selected="0">
            <x v="14"/>
          </reference>
          <reference field="32" count="1" selected="0">
            <x v="0"/>
          </reference>
          <reference field="37" count="1">
            <x v="0"/>
          </reference>
        </references>
      </pivotArea>
    </format>
    <format dxfId="320">
      <pivotArea dataOnly="0" labelOnly="1" outline="0" fieldPosition="0">
        <references count="5">
          <reference field="4" count="1" selected="0">
            <x v="33"/>
          </reference>
          <reference field="6" count="1" selected="0">
            <x v="1"/>
          </reference>
          <reference field="7" count="1" selected="0">
            <x v="15"/>
          </reference>
          <reference field="32" count="1" selected="0">
            <x v="5"/>
          </reference>
          <reference field="37" count="1">
            <x v="3"/>
          </reference>
        </references>
      </pivotArea>
    </format>
    <format dxfId="319">
      <pivotArea dataOnly="0" labelOnly="1" outline="0" fieldPosition="0">
        <references count="5">
          <reference field="4" count="1" selected="0">
            <x v="39"/>
          </reference>
          <reference field="6" count="1" selected="0">
            <x v="1"/>
          </reference>
          <reference field="7" count="1" selected="0">
            <x v="15"/>
          </reference>
          <reference field="32" count="1" selected="0">
            <x v="2"/>
          </reference>
          <reference field="37" count="1">
            <x v="1"/>
          </reference>
        </references>
      </pivotArea>
    </format>
    <format dxfId="318">
      <pivotArea dataOnly="0" labelOnly="1" outline="0" fieldPosition="0">
        <references count="5">
          <reference field="4" count="1" selected="0">
            <x v="53"/>
          </reference>
          <reference field="6" count="1" selected="0">
            <x v="1"/>
          </reference>
          <reference field="7" count="1" selected="0">
            <x v="15"/>
          </reference>
          <reference field="32" count="1" selected="0">
            <x v="19"/>
          </reference>
          <reference field="37" count="1">
            <x v="0"/>
          </reference>
        </references>
      </pivotArea>
    </format>
    <format dxfId="317">
      <pivotArea dataOnly="0" labelOnly="1" outline="0" fieldPosition="0">
        <references count="5">
          <reference field="4" count="1" selected="0">
            <x v="54"/>
          </reference>
          <reference field="6" count="1" selected="0">
            <x v="1"/>
          </reference>
          <reference field="7" count="1" selected="0">
            <x v="15"/>
          </reference>
          <reference field="32" count="1" selected="0">
            <x v="15"/>
          </reference>
          <reference field="37" count="1">
            <x v="10"/>
          </reference>
        </references>
      </pivotArea>
    </format>
    <format dxfId="316">
      <pivotArea dataOnly="0" labelOnly="1" outline="0" fieldPosition="0">
        <references count="5">
          <reference field="4" count="1" selected="0">
            <x v="9"/>
          </reference>
          <reference field="6" count="1" selected="0">
            <x v="1"/>
          </reference>
          <reference field="7" count="1" selected="0">
            <x v="16"/>
          </reference>
          <reference field="32" count="1" selected="0">
            <x v="15"/>
          </reference>
          <reference field="37" count="1">
            <x v="0"/>
          </reference>
        </references>
      </pivotArea>
    </format>
    <format dxfId="315">
      <pivotArea dataOnly="0" labelOnly="1" outline="0" fieldPosition="0">
        <references count="5">
          <reference field="4" count="1" selected="0">
            <x v="52"/>
          </reference>
          <reference field="6" count="1" selected="0">
            <x v="1"/>
          </reference>
          <reference field="7" count="1" selected="0">
            <x v="17"/>
          </reference>
          <reference field="32" count="1" selected="0">
            <x v="15"/>
          </reference>
          <reference field="37" count="1">
            <x v="17"/>
          </reference>
        </references>
      </pivotArea>
    </format>
    <format dxfId="314">
      <pivotArea dataOnly="0" labelOnly="1" outline="0" fieldPosition="0">
        <references count="5">
          <reference field="4" count="1" selected="0">
            <x v="35"/>
          </reference>
          <reference field="6" count="1" selected="0">
            <x v="2"/>
          </reference>
          <reference field="7" count="1" selected="0">
            <x v="4"/>
          </reference>
          <reference field="32" count="1" selected="0">
            <x v="15"/>
          </reference>
          <reference field="37" count="1">
            <x v="10"/>
          </reference>
        </references>
      </pivotArea>
    </format>
    <format dxfId="313">
      <pivotArea dataOnly="0" labelOnly="1" outline="0" fieldPosition="0">
        <references count="5">
          <reference field="4" count="1" selected="0">
            <x v="7"/>
          </reference>
          <reference field="6" count="1" selected="0">
            <x v="2"/>
          </reference>
          <reference field="7" count="1" selected="0">
            <x v="7"/>
          </reference>
          <reference field="32" count="1" selected="0">
            <x v="23"/>
          </reference>
          <reference field="37" count="1">
            <x v="20"/>
          </reference>
        </references>
      </pivotArea>
    </format>
    <format dxfId="312">
      <pivotArea dataOnly="0" labelOnly="1" outline="0" fieldPosition="0">
        <references count="5">
          <reference field="4" count="1" selected="0">
            <x v="8"/>
          </reference>
          <reference field="6" count="1" selected="0">
            <x v="2"/>
          </reference>
          <reference field="7" count="1" selected="0">
            <x v="7"/>
          </reference>
          <reference field="32" count="1" selected="0">
            <x v="15"/>
          </reference>
          <reference field="37" count="1">
            <x v="2"/>
          </reference>
        </references>
      </pivotArea>
    </format>
    <format dxfId="311">
      <pivotArea dataOnly="0" labelOnly="1" outline="0" fieldPosition="0">
        <references count="5">
          <reference field="4" count="1" selected="0">
            <x v="17"/>
          </reference>
          <reference field="6" count="1" selected="0">
            <x v="2"/>
          </reference>
          <reference field="7" count="1" selected="0">
            <x v="10"/>
          </reference>
          <reference field="32" count="1" selected="0">
            <x v="17"/>
          </reference>
          <reference field="37" count="1">
            <x v="0"/>
          </reference>
        </references>
      </pivotArea>
    </format>
    <format dxfId="310">
      <pivotArea dataOnly="0" labelOnly="1" outline="0" fieldPosition="0">
        <references count="5">
          <reference field="4" count="1" selected="0">
            <x v="21"/>
          </reference>
          <reference field="6" count="1" selected="0">
            <x v="2"/>
          </reference>
          <reference field="7" count="1" selected="0">
            <x v="10"/>
          </reference>
          <reference field="32" count="1" selected="0">
            <x v="7"/>
          </reference>
          <reference field="37" count="1">
            <x v="13"/>
          </reference>
        </references>
      </pivotArea>
    </format>
    <format dxfId="309">
      <pivotArea dataOnly="0" labelOnly="1" outline="0" fieldPosition="0">
        <references count="5">
          <reference field="4" count="1" selected="0">
            <x v="59"/>
          </reference>
          <reference field="6" count="1" selected="0">
            <x v="2"/>
          </reference>
          <reference field="7" count="1" selected="0">
            <x v="10"/>
          </reference>
          <reference field="32" count="1" selected="0">
            <x v="15"/>
          </reference>
          <reference field="37" count="1">
            <x v="8"/>
          </reference>
        </references>
      </pivotArea>
    </format>
    <format dxfId="308">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307">
      <pivotArea dataOnly="0" labelOnly="1" outline="0" fieldPosition="0">
        <references count="5">
          <reference field="4" count="1" selected="0">
            <x v="1"/>
          </reference>
          <reference field="6" count="1" selected="0">
            <x v="2"/>
          </reference>
          <reference field="7" count="1" selected="0">
            <x v="11"/>
          </reference>
          <reference field="32" count="1" selected="0">
            <x v="19"/>
          </reference>
          <reference field="37" count="1">
            <x v="0"/>
          </reference>
        </references>
      </pivotArea>
    </format>
    <format dxfId="306">
      <pivotArea dataOnly="0" labelOnly="1" outline="0" fieldPosition="0">
        <references count="5">
          <reference field="4" count="1" selected="0">
            <x v="3"/>
          </reference>
          <reference field="6" count="1" selected="0">
            <x v="2"/>
          </reference>
          <reference field="7" count="1" selected="0">
            <x v="11"/>
          </reference>
          <reference field="32" count="1" selected="0">
            <x v="20"/>
          </reference>
          <reference field="37" count="1">
            <x v="0"/>
          </reference>
        </references>
      </pivotArea>
    </format>
    <format dxfId="305">
      <pivotArea dataOnly="0" labelOnly="1" outline="0" fieldPosition="0">
        <references count="5">
          <reference field="4" count="1" selected="0">
            <x v="24"/>
          </reference>
          <reference field="6" count="1" selected="0">
            <x v="2"/>
          </reference>
          <reference field="7" count="1" selected="0">
            <x v="11"/>
          </reference>
          <reference field="32" count="1" selected="0">
            <x v="18"/>
          </reference>
          <reference field="37" count="1">
            <x v="0"/>
          </reference>
        </references>
      </pivotArea>
    </format>
    <format dxfId="304">
      <pivotArea dataOnly="0" labelOnly="1" outline="0" fieldPosition="0">
        <references count="5">
          <reference field="4" count="1" selected="0">
            <x v="47"/>
          </reference>
          <reference field="6" count="1" selected="0">
            <x v="2"/>
          </reference>
          <reference field="7" count="1" selected="0">
            <x v="11"/>
          </reference>
          <reference field="32" count="1" selected="0">
            <x v="4"/>
          </reference>
          <reference field="37" count="1">
            <x v="4"/>
          </reference>
        </references>
      </pivotArea>
    </format>
    <format dxfId="303">
      <pivotArea dataOnly="0" labelOnly="1" outline="0" fieldPosition="0">
        <references count="5">
          <reference field="4" count="1" selected="0">
            <x v="5"/>
          </reference>
          <reference field="6" count="1" selected="0">
            <x v="2"/>
          </reference>
          <reference field="7" count="1" selected="0">
            <x v="13"/>
          </reference>
          <reference field="32" count="1" selected="0">
            <x v="8"/>
          </reference>
          <reference field="37" count="1">
            <x v="15"/>
          </reference>
        </references>
      </pivotArea>
    </format>
    <format dxfId="302">
      <pivotArea dataOnly="0" labelOnly="1" outline="0" fieldPosition="0">
        <references count="5">
          <reference field="4" count="1" selected="0">
            <x v="10"/>
          </reference>
          <reference field="6" count="1" selected="0">
            <x v="2"/>
          </reference>
          <reference field="7" count="1" selected="0">
            <x v="13"/>
          </reference>
          <reference field="32" count="1" selected="0">
            <x v="15"/>
          </reference>
          <reference field="37" count="1">
            <x v="17"/>
          </reference>
        </references>
      </pivotArea>
    </format>
    <format dxfId="301">
      <pivotArea dataOnly="0" labelOnly="1" outline="0" fieldPosition="0">
        <references count="5">
          <reference field="4" count="1" selected="0">
            <x v="6"/>
          </reference>
          <reference field="6" count="1" selected="0">
            <x v="3"/>
          </reference>
          <reference field="7" count="1" selected="0">
            <x v="7"/>
          </reference>
          <reference field="32" count="1" selected="0">
            <x v="17"/>
          </reference>
          <reference field="37" count="1">
            <x v="0"/>
          </reference>
        </references>
      </pivotArea>
    </format>
    <format dxfId="300">
      <pivotArea dataOnly="0" labelOnly="1" outline="0" fieldPosition="0">
        <references count="5">
          <reference field="4" count="1" selected="0">
            <x v="37"/>
          </reference>
          <reference field="6" count="1" selected="0">
            <x v="3"/>
          </reference>
          <reference field="7" count="1" selected="0">
            <x v="10"/>
          </reference>
          <reference field="32" count="1" selected="0">
            <x v="7"/>
          </reference>
          <reference field="37" count="1">
            <x v="14"/>
          </reference>
        </references>
      </pivotArea>
    </format>
    <format dxfId="299">
      <pivotArea dataOnly="0" labelOnly="1" outline="0" fieldPosition="0">
        <references count="5">
          <reference field="4" count="1" selected="0">
            <x v="62"/>
          </reference>
          <reference field="6" count="1" selected="0">
            <x v="3"/>
          </reference>
          <reference field="7" count="1" selected="0">
            <x v="11"/>
          </reference>
          <reference field="32" count="1" selected="0">
            <x v="15"/>
          </reference>
          <reference field="37" count="1">
            <x v="17"/>
          </reference>
        </references>
      </pivotArea>
    </format>
    <format dxfId="298">
      <pivotArea dataOnly="0" labelOnly="1" outline="0" fieldPosition="0">
        <references count="5">
          <reference field="4" count="1" selected="0">
            <x v="4"/>
          </reference>
          <reference field="6" count="1" selected="0">
            <x v="3"/>
          </reference>
          <reference field="7" count="1" selected="0">
            <x v="13"/>
          </reference>
          <reference field="32" count="1" selected="0">
            <x v="22"/>
          </reference>
          <reference field="37" count="1">
            <x v="0"/>
          </reference>
        </references>
      </pivotArea>
    </format>
    <format dxfId="297">
      <pivotArea dataOnly="0" labelOnly="1" outline="0" fieldPosition="0">
        <references count="4">
          <reference field="4" count="1" selected="0">
            <x v="2"/>
          </reference>
          <reference field="6" count="1" selected="0">
            <x v="0"/>
          </reference>
          <reference field="7" count="1" selected="0">
            <x v="5"/>
          </reference>
          <reference field="32" count="1">
            <x v="17"/>
          </reference>
        </references>
      </pivotArea>
    </format>
    <format dxfId="296">
      <pivotArea dataOnly="0" labelOnly="1" outline="0" fieldPosition="0">
        <references count="4">
          <reference field="4" count="1" selected="0">
            <x v="55"/>
          </reference>
          <reference field="6" count="1" selected="0">
            <x v="0"/>
          </reference>
          <reference field="7" count="1" selected="0">
            <x v="5"/>
          </reference>
          <reference field="32" count="1">
            <x v="14"/>
          </reference>
        </references>
      </pivotArea>
    </format>
    <format dxfId="295">
      <pivotArea dataOnly="0" labelOnly="1" outline="0" fieldPosition="0">
        <references count="4">
          <reference field="4" count="1" selected="0">
            <x v="56"/>
          </reference>
          <reference field="6" count="1" selected="0">
            <x v="0"/>
          </reference>
          <reference field="7" count="1" selected="0">
            <x v="5"/>
          </reference>
          <reference field="32" count="1">
            <x v="13"/>
          </reference>
        </references>
      </pivotArea>
    </format>
    <format dxfId="294">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293">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292">
      <pivotArea dataOnly="0" labelOnly="1" outline="0" fieldPosition="0">
        <references count="4">
          <reference field="4" count="1" selected="0">
            <x v="34"/>
          </reference>
          <reference field="6" count="1" selected="0">
            <x v="1"/>
          </reference>
          <reference field="7" count="1" selected="0">
            <x v="1"/>
          </reference>
          <reference field="32" count="1">
            <x v="15"/>
          </reference>
        </references>
      </pivotArea>
    </format>
    <format dxfId="291">
      <pivotArea dataOnly="0" labelOnly="1" outline="0" fieldPosition="0">
        <references count="4">
          <reference field="4" count="1" selected="0">
            <x v="48"/>
          </reference>
          <reference field="6" count="1" selected="0">
            <x v="1"/>
          </reference>
          <reference field="7" count="1" selected="0">
            <x v="2"/>
          </reference>
          <reference field="32" count="1">
            <x v="11"/>
          </reference>
        </references>
      </pivotArea>
    </format>
    <format dxfId="290">
      <pivotArea dataOnly="0" labelOnly="1" outline="0" fieldPosition="0">
        <references count="4">
          <reference field="4" count="1" selected="0">
            <x v="51"/>
          </reference>
          <reference field="6" count="1" selected="0">
            <x v="1"/>
          </reference>
          <reference field="7" count="1" selected="0">
            <x v="3"/>
          </reference>
          <reference field="32" count="1">
            <x v="15"/>
          </reference>
        </references>
      </pivotArea>
    </format>
    <format dxfId="289">
      <pivotArea dataOnly="0" labelOnly="1" outline="0" fieldPosition="0">
        <references count="4">
          <reference field="4" count="1" selected="0">
            <x v="44"/>
          </reference>
          <reference field="6" count="1" selected="0">
            <x v="1"/>
          </reference>
          <reference field="7" count="1" selected="0">
            <x v="6"/>
          </reference>
          <reference field="32" count="1">
            <x v="11"/>
          </reference>
        </references>
      </pivotArea>
    </format>
    <format dxfId="288">
      <pivotArea dataOnly="0" labelOnly="1" outline="0" fieldPosition="0">
        <references count="4">
          <reference field="4" count="1" selected="0">
            <x v="63"/>
          </reference>
          <reference field="6" count="1" selected="0">
            <x v="1"/>
          </reference>
          <reference field="7" count="1" selected="0">
            <x v="6"/>
          </reference>
          <reference field="32" count="1">
            <x v="15"/>
          </reference>
        </references>
      </pivotArea>
    </format>
    <format dxfId="287">
      <pivotArea dataOnly="0" labelOnly="1" outline="0" fieldPosition="0">
        <references count="4">
          <reference field="4" count="1" selected="0">
            <x v="14"/>
          </reference>
          <reference field="6" count="1" selected="0">
            <x v="1"/>
          </reference>
          <reference field="7" count="1" selected="0">
            <x v="8"/>
          </reference>
          <reference field="32" count="1">
            <x v="4"/>
          </reference>
        </references>
      </pivotArea>
    </format>
    <format dxfId="286">
      <pivotArea dataOnly="0" labelOnly="1" outline="0" fieldPosition="0">
        <references count="4">
          <reference field="4" count="1" selected="0">
            <x v="38"/>
          </reference>
          <reference field="6" count="1" selected="0">
            <x v="1"/>
          </reference>
          <reference field="7" count="1" selected="0">
            <x v="9"/>
          </reference>
          <reference field="32" count="1">
            <x v="9"/>
          </reference>
        </references>
      </pivotArea>
    </format>
    <format dxfId="285">
      <pivotArea dataOnly="0" labelOnly="1" outline="0" fieldPosition="0">
        <references count="4">
          <reference field="4" count="1" selected="0">
            <x v="19"/>
          </reference>
          <reference field="6" count="1" selected="0">
            <x v="1"/>
          </reference>
          <reference field="7" count="1" selected="0">
            <x v="11"/>
          </reference>
          <reference field="32" count="1">
            <x v="13"/>
          </reference>
        </references>
      </pivotArea>
    </format>
    <format dxfId="284">
      <pivotArea dataOnly="0" labelOnly="1" outline="0" fieldPosition="0">
        <references count="4">
          <reference field="4" count="1" selected="0">
            <x v="40"/>
          </reference>
          <reference field="6" count="1" selected="0">
            <x v="1"/>
          </reference>
          <reference field="7" count="1" selected="0">
            <x v="11"/>
          </reference>
          <reference field="32" count="1">
            <x v="10"/>
          </reference>
        </references>
      </pivotArea>
    </format>
    <format dxfId="283">
      <pivotArea dataOnly="0" labelOnly="1" outline="0" fieldPosition="0">
        <references count="4">
          <reference field="4" count="1" selected="0">
            <x v="42"/>
          </reference>
          <reference field="6" count="1" selected="0">
            <x v="1"/>
          </reference>
          <reference field="7" count="1" selected="0">
            <x v="11"/>
          </reference>
          <reference field="32" count="1">
            <x v="15"/>
          </reference>
        </references>
      </pivotArea>
    </format>
    <format dxfId="282">
      <pivotArea dataOnly="0" labelOnly="1" outline="0" fieldPosition="0">
        <references count="4">
          <reference field="4" count="1" selected="0">
            <x v="0"/>
          </reference>
          <reference field="6" count="1" selected="0">
            <x v="1"/>
          </reference>
          <reference field="7" count="1" selected="0">
            <x v="12"/>
          </reference>
          <reference field="32" count="1">
            <x v="21"/>
          </reference>
        </references>
      </pivotArea>
    </format>
    <format dxfId="281">
      <pivotArea dataOnly="0" labelOnly="1" outline="0" fieldPosition="0">
        <references count="4">
          <reference field="4" count="1" selected="0">
            <x v="61"/>
          </reference>
          <reference field="6" count="1" selected="0">
            <x v="1"/>
          </reference>
          <reference field="7" count="1" selected="0">
            <x v="12"/>
          </reference>
          <reference field="32" count="1">
            <x v="15"/>
          </reference>
        </references>
      </pivotArea>
    </format>
    <format dxfId="280">
      <pivotArea dataOnly="0" labelOnly="1" outline="0" fieldPosition="0">
        <references count="4">
          <reference field="4" count="1" selected="0">
            <x v="50"/>
          </reference>
          <reference field="6" count="1" selected="0">
            <x v="1"/>
          </reference>
          <reference field="7" count="1" selected="0">
            <x v="14"/>
          </reference>
          <reference field="32" count="1">
            <x v="0"/>
          </reference>
        </references>
      </pivotArea>
    </format>
    <format dxfId="279">
      <pivotArea dataOnly="0" labelOnly="1" outline="0" fieldPosition="0">
        <references count="4">
          <reference field="4" count="1" selected="0">
            <x v="33"/>
          </reference>
          <reference field="6" count="1" selected="0">
            <x v="1"/>
          </reference>
          <reference field="7" count="1" selected="0">
            <x v="15"/>
          </reference>
          <reference field="32" count="1">
            <x v="5"/>
          </reference>
        </references>
      </pivotArea>
    </format>
    <format dxfId="278">
      <pivotArea dataOnly="0" labelOnly="1" outline="0" fieldPosition="0">
        <references count="4">
          <reference field="4" count="1" selected="0">
            <x v="39"/>
          </reference>
          <reference field="6" count="1" selected="0">
            <x v="1"/>
          </reference>
          <reference field="7" count="1" selected="0">
            <x v="15"/>
          </reference>
          <reference field="32" count="1">
            <x v="2"/>
          </reference>
        </references>
      </pivotArea>
    </format>
    <format dxfId="277">
      <pivotArea dataOnly="0" labelOnly="1" outline="0" fieldPosition="0">
        <references count="4">
          <reference field="4" count="1" selected="0">
            <x v="53"/>
          </reference>
          <reference field="6" count="1" selected="0">
            <x v="1"/>
          </reference>
          <reference field="7" count="1" selected="0">
            <x v="15"/>
          </reference>
          <reference field="32" count="1">
            <x v="19"/>
          </reference>
        </references>
      </pivotArea>
    </format>
    <format dxfId="276">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275">
      <pivotArea dataOnly="0" labelOnly="1" outline="0" fieldPosition="0">
        <references count="4">
          <reference field="4" count="1" selected="0">
            <x v="7"/>
          </reference>
          <reference field="6" count="1" selected="0">
            <x v="2"/>
          </reference>
          <reference field="7" count="1" selected="0">
            <x v="7"/>
          </reference>
          <reference field="32" count="1">
            <x v="23"/>
          </reference>
        </references>
      </pivotArea>
    </format>
    <format dxfId="274">
      <pivotArea dataOnly="0" labelOnly="1" outline="0" fieldPosition="0">
        <references count="4">
          <reference field="4" count="1" selected="0">
            <x v="8"/>
          </reference>
          <reference field="6" count="1" selected="0">
            <x v="2"/>
          </reference>
          <reference field="7" count="1" selected="0">
            <x v="7"/>
          </reference>
          <reference field="32" count="1">
            <x v="15"/>
          </reference>
        </references>
      </pivotArea>
    </format>
    <format dxfId="273">
      <pivotArea dataOnly="0" labelOnly="1" outline="0" fieldPosition="0">
        <references count="4">
          <reference field="4" count="1" selected="0">
            <x v="17"/>
          </reference>
          <reference field="6" count="1" selected="0">
            <x v="2"/>
          </reference>
          <reference field="7" count="1" selected="0">
            <x v="10"/>
          </reference>
          <reference field="32" count="1">
            <x v="17"/>
          </reference>
        </references>
      </pivotArea>
    </format>
    <format dxfId="272">
      <pivotArea dataOnly="0" labelOnly="1" outline="0" fieldPosition="0">
        <references count="4">
          <reference field="4" count="1" selected="0">
            <x v="21"/>
          </reference>
          <reference field="6" count="1" selected="0">
            <x v="2"/>
          </reference>
          <reference field="7" count="1" selected="0">
            <x v="10"/>
          </reference>
          <reference field="32" count="1">
            <x v="7"/>
          </reference>
        </references>
      </pivotArea>
    </format>
    <format dxfId="271">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270">
      <pivotArea dataOnly="0" labelOnly="1" outline="0" fieldPosition="0">
        <references count="4">
          <reference field="4" count="1" selected="0">
            <x v="1"/>
          </reference>
          <reference field="6" count="1" selected="0">
            <x v="2"/>
          </reference>
          <reference field="7" count="1" selected="0">
            <x v="11"/>
          </reference>
          <reference field="32" count="1">
            <x v="19"/>
          </reference>
        </references>
      </pivotArea>
    </format>
    <format dxfId="269">
      <pivotArea dataOnly="0" labelOnly="1" outline="0" fieldPosition="0">
        <references count="4">
          <reference field="4" count="1" selected="0">
            <x v="3"/>
          </reference>
          <reference field="6" count="1" selected="0">
            <x v="2"/>
          </reference>
          <reference field="7" count="1" selected="0">
            <x v="11"/>
          </reference>
          <reference field="32" count="1">
            <x v="20"/>
          </reference>
        </references>
      </pivotArea>
    </format>
    <format dxfId="268">
      <pivotArea dataOnly="0" labelOnly="1" outline="0" fieldPosition="0">
        <references count="4">
          <reference field="4" count="1" selected="0">
            <x v="24"/>
          </reference>
          <reference field="6" count="1" selected="0">
            <x v="2"/>
          </reference>
          <reference field="7" count="1" selected="0">
            <x v="11"/>
          </reference>
          <reference field="32" count="1">
            <x v="18"/>
          </reference>
        </references>
      </pivotArea>
    </format>
    <format dxfId="267">
      <pivotArea dataOnly="0" labelOnly="1" outline="0" fieldPosition="0">
        <references count="4">
          <reference field="4" count="1" selected="0">
            <x v="47"/>
          </reference>
          <reference field="6" count="1" selected="0">
            <x v="2"/>
          </reference>
          <reference field="7" count="1" selected="0">
            <x v="11"/>
          </reference>
          <reference field="32" count="1">
            <x v="4"/>
          </reference>
        </references>
      </pivotArea>
    </format>
    <format dxfId="266">
      <pivotArea dataOnly="0" labelOnly="1" outline="0" fieldPosition="0">
        <references count="4">
          <reference field="4" count="1" selected="0">
            <x v="5"/>
          </reference>
          <reference field="6" count="1" selected="0">
            <x v="2"/>
          </reference>
          <reference field="7" count="1" selected="0">
            <x v="13"/>
          </reference>
          <reference field="32" count="1">
            <x v="8"/>
          </reference>
        </references>
      </pivotArea>
    </format>
    <format dxfId="265">
      <pivotArea dataOnly="0" labelOnly="1" outline="0" fieldPosition="0">
        <references count="4">
          <reference field="4" count="1" selected="0">
            <x v="10"/>
          </reference>
          <reference field="6" count="1" selected="0">
            <x v="2"/>
          </reference>
          <reference field="7" count="1" selected="0">
            <x v="13"/>
          </reference>
          <reference field="32" count="1">
            <x v="15"/>
          </reference>
        </references>
      </pivotArea>
    </format>
    <format dxfId="264">
      <pivotArea dataOnly="0" labelOnly="1" outline="0" fieldPosition="0">
        <references count="4">
          <reference field="4" count="1" selected="0">
            <x v="6"/>
          </reference>
          <reference field="6" count="1" selected="0">
            <x v="3"/>
          </reference>
          <reference field="7" count="1" selected="0">
            <x v="7"/>
          </reference>
          <reference field="32" count="1">
            <x v="17"/>
          </reference>
        </references>
      </pivotArea>
    </format>
    <format dxfId="263">
      <pivotArea dataOnly="0" labelOnly="1" outline="0" fieldPosition="0">
        <references count="4">
          <reference field="4" count="1" selected="0">
            <x v="37"/>
          </reference>
          <reference field="6" count="1" selected="0">
            <x v="3"/>
          </reference>
          <reference field="7" count="1" selected="0">
            <x v="10"/>
          </reference>
          <reference field="32" count="1">
            <x v="7"/>
          </reference>
        </references>
      </pivotArea>
    </format>
    <format dxfId="262">
      <pivotArea dataOnly="0" labelOnly="1" outline="0" fieldPosition="0">
        <references count="4">
          <reference field="4" count="1" selected="0">
            <x v="62"/>
          </reference>
          <reference field="6" count="1" selected="0">
            <x v="3"/>
          </reference>
          <reference field="7" count="1" selected="0">
            <x v="11"/>
          </reference>
          <reference field="32" count="1">
            <x v="15"/>
          </reference>
        </references>
      </pivotArea>
    </format>
    <format dxfId="261">
      <pivotArea dataOnly="0" labelOnly="1" outline="0" fieldPosition="0">
        <references count="4">
          <reference field="4" count="1" selected="0">
            <x v="4"/>
          </reference>
          <reference field="6" count="1" selected="0">
            <x v="3"/>
          </reference>
          <reference field="7" count="1" selected="0">
            <x v="13"/>
          </reference>
          <reference field="32" count="1">
            <x v="22"/>
          </reference>
        </references>
      </pivotArea>
    </format>
    <format dxfId="260">
      <pivotArea dataOnly="0" labelOnly="1" outline="0" fieldPosition="0">
        <references count="5">
          <reference field="4" count="1" selected="0">
            <x v="2"/>
          </reference>
          <reference field="6" count="1" selected="0">
            <x v="0"/>
          </reference>
          <reference field="7" count="1" selected="0">
            <x v="5"/>
          </reference>
          <reference field="32" count="1" selected="0">
            <x v="17"/>
          </reference>
          <reference field="37" count="1">
            <x v="0"/>
          </reference>
        </references>
      </pivotArea>
    </format>
    <format dxfId="259">
      <pivotArea dataOnly="0" labelOnly="1" outline="0" fieldPosition="0">
        <references count="5">
          <reference field="4" count="1" selected="0">
            <x v="55"/>
          </reference>
          <reference field="6" count="1" selected="0">
            <x v="0"/>
          </reference>
          <reference field="7" count="1" selected="0">
            <x v="5"/>
          </reference>
          <reference field="32" count="1" selected="0">
            <x v="14"/>
          </reference>
          <reference field="37" count="1">
            <x v="16"/>
          </reference>
        </references>
      </pivotArea>
    </format>
    <format dxfId="258">
      <pivotArea dataOnly="0" labelOnly="1" outline="0" fieldPosition="0">
        <references count="5">
          <reference field="4" count="1" selected="0">
            <x v="56"/>
          </reference>
          <reference field="6" count="1" selected="0">
            <x v="0"/>
          </reference>
          <reference field="7" count="1" selected="0">
            <x v="5"/>
          </reference>
          <reference field="32" count="1" selected="0">
            <x v="13"/>
          </reference>
          <reference field="37" count="1">
            <x v="0"/>
          </reference>
        </references>
      </pivotArea>
    </format>
    <format dxfId="257">
      <pivotArea dataOnly="0" labelOnly="1" outline="0" fieldPosition="0">
        <references count="5">
          <reference field="4" count="1" selected="0">
            <x v="57"/>
          </reference>
          <reference field="6" count="1" selected="0">
            <x v="0"/>
          </reference>
          <reference field="7" count="1" selected="0">
            <x v="5"/>
          </reference>
          <reference field="32" count="1" selected="0">
            <x v="15"/>
          </reference>
          <reference field="37" count="1">
            <x v="4"/>
          </reference>
        </references>
      </pivotArea>
    </format>
    <format dxfId="256">
      <pivotArea dataOnly="0" labelOnly="1" outline="0" fieldPosition="0">
        <references count="5">
          <reference field="4" count="1" selected="0">
            <x v="58"/>
          </reference>
          <reference field="6" count="1" selected="0">
            <x v="0"/>
          </reference>
          <reference field="7" count="1" selected="0">
            <x v="5"/>
          </reference>
          <reference field="32" count="1" selected="0">
            <x v="15"/>
          </reference>
          <reference field="37" count="1">
            <x v="6"/>
          </reference>
        </references>
      </pivotArea>
    </format>
    <format dxfId="255">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254">
      <pivotArea dataOnly="0" labelOnly="1" outline="0" fieldPosition="0">
        <references count="5">
          <reference field="4" count="1" selected="0">
            <x v="34"/>
          </reference>
          <reference field="6" count="1" selected="0">
            <x v="1"/>
          </reference>
          <reference field="7" count="1" selected="0">
            <x v="1"/>
          </reference>
          <reference field="32" count="1" selected="0">
            <x v="15"/>
          </reference>
          <reference field="37" count="1">
            <x v="0"/>
          </reference>
        </references>
      </pivotArea>
    </format>
    <format dxfId="253">
      <pivotArea dataOnly="0" labelOnly="1" outline="0" fieldPosition="0">
        <references count="5">
          <reference field="4" count="1" selected="0">
            <x v="48"/>
          </reference>
          <reference field="6" count="1" selected="0">
            <x v="1"/>
          </reference>
          <reference field="7" count="1" selected="0">
            <x v="2"/>
          </reference>
          <reference field="32" count="1" selected="0">
            <x v="11"/>
          </reference>
          <reference field="37" count="1">
            <x v="0"/>
          </reference>
        </references>
      </pivotArea>
    </format>
    <format dxfId="252">
      <pivotArea dataOnly="0" labelOnly="1" outline="0" fieldPosition="0">
        <references count="5">
          <reference field="4" count="1" selected="0">
            <x v="51"/>
          </reference>
          <reference field="6" count="1" selected="0">
            <x v="1"/>
          </reference>
          <reference field="7" count="1" selected="0">
            <x v="3"/>
          </reference>
          <reference field="32" count="1" selected="0">
            <x v="15"/>
          </reference>
          <reference field="37" count="1">
            <x v="11"/>
          </reference>
        </references>
      </pivotArea>
    </format>
    <format dxfId="251">
      <pivotArea dataOnly="0" labelOnly="1" outline="0" fieldPosition="0">
        <references count="5">
          <reference field="4" count="1" selected="0">
            <x v="44"/>
          </reference>
          <reference field="6" count="1" selected="0">
            <x v="1"/>
          </reference>
          <reference field="7" count="1" selected="0">
            <x v="6"/>
          </reference>
          <reference field="32" count="1" selected="0">
            <x v="11"/>
          </reference>
          <reference field="37" count="1">
            <x v="0"/>
          </reference>
        </references>
      </pivotArea>
    </format>
    <format dxfId="250">
      <pivotArea dataOnly="0" labelOnly="1" outline="0" fieldPosition="0">
        <references count="5">
          <reference field="4" count="1" selected="0">
            <x v="63"/>
          </reference>
          <reference field="6" count="1" selected="0">
            <x v="1"/>
          </reference>
          <reference field="7" count="1" selected="0">
            <x v="6"/>
          </reference>
          <reference field="32" count="1" selected="0">
            <x v="15"/>
          </reference>
          <reference field="37" count="1">
            <x v="6"/>
          </reference>
        </references>
      </pivotArea>
    </format>
    <format dxfId="249">
      <pivotArea dataOnly="0" labelOnly="1" outline="0" fieldPosition="0">
        <references count="5">
          <reference field="4" count="1" selected="0">
            <x v="14"/>
          </reference>
          <reference field="6" count="1" selected="0">
            <x v="1"/>
          </reference>
          <reference field="7" count="1" selected="0">
            <x v="8"/>
          </reference>
          <reference field="32" count="1" selected="0">
            <x v="4"/>
          </reference>
          <reference field="37" count="1">
            <x v="5"/>
          </reference>
        </references>
      </pivotArea>
    </format>
    <format dxfId="248">
      <pivotArea dataOnly="0" labelOnly="1" outline="0" fieldPosition="0">
        <references count="5">
          <reference field="4" count="1" selected="0">
            <x v="38"/>
          </reference>
          <reference field="6" count="1" selected="0">
            <x v="1"/>
          </reference>
          <reference field="7" count="1" selected="0">
            <x v="9"/>
          </reference>
          <reference field="32" count="1" selected="0">
            <x v="9"/>
          </reference>
          <reference field="37" count="1">
            <x v="9"/>
          </reference>
        </references>
      </pivotArea>
    </format>
    <format dxfId="247">
      <pivotArea dataOnly="0" labelOnly="1" outline="0" fieldPosition="0">
        <references count="5">
          <reference field="4" count="1" selected="0">
            <x v="19"/>
          </reference>
          <reference field="6" count="1" selected="0">
            <x v="1"/>
          </reference>
          <reference field="7" count="1" selected="0">
            <x v="11"/>
          </reference>
          <reference field="32" count="1" selected="0">
            <x v="13"/>
          </reference>
          <reference field="37" count="1">
            <x v="12"/>
          </reference>
        </references>
      </pivotArea>
    </format>
    <format dxfId="246">
      <pivotArea dataOnly="0" labelOnly="1" outline="0" fieldPosition="0">
        <references count="5">
          <reference field="4" count="1" selected="0">
            <x v="40"/>
          </reference>
          <reference field="6" count="1" selected="0">
            <x v="1"/>
          </reference>
          <reference field="7" count="1" selected="0">
            <x v="11"/>
          </reference>
          <reference field="32" count="1" selected="0">
            <x v="10"/>
          </reference>
          <reference field="37" count="1">
            <x v="0"/>
          </reference>
        </references>
      </pivotArea>
    </format>
    <format dxfId="245">
      <pivotArea dataOnly="0" labelOnly="1" outline="0" fieldPosition="0">
        <references count="5">
          <reference field="4" count="1" selected="0">
            <x v="42"/>
          </reference>
          <reference field="6" count="1" selected="0">
            <x v="1"/>
          </reference>
          <reference field="7" count="1" selected="0">
            <x v="11"/>
          </reference>
          <reference field="32" count="1" selected="0">
            <x v="15"/>
          </reference>
          <reference field="37" count="1">
            <x v="17"/>
          </reference>
        </references>
      </pivotArea>
    </format>
    <format dxfId="244">
      <pivotArea dataOnly="0" labelOnly="1" outline="0" fieldPosition="0">
        <references count="5">
          <reference field="4" count="1" selected="0">
            <x v="0"/>
          </reference>
          <reference field="6" count="1" selected="0">
            <x v="1"/>
          </reference>
          <reference field="7" count="1" selected="0">
            <x v="12"/>
          </reference>
          <reference field="32" count="1" selected="0">
            <x v="21"/>
          </reference>
          <reference field="37" count="1">
            <x v="19"/>
          </reference>
        </references>
      </pivotArea>
    </format>
    <format dxfId="243">
      <pivotArea dataOnly="0" labelOnly="1" outline="0" fieldPosition="0">
        <references count="5">
          <reference field="4" count="1" selected="0">
            <x v="61"/>
          </reference>
          <reference field="6" count="1" selected="0">
            <x v="1"/>
          </reference>
          <reference field="7" count="1" selected="0">
            <x v="12"/>
          </reference>
          <reference field="32" count="1" selected="0">
            <x v="15"/>
          </reference>
          <reference field="37" count="1">
            <x v="10"/>
          </reference>
        </references>
      </pivotArea>
    </format>
    <format dxfId="242">
      <pivotArea dataOnly="0" labelOnly="1" outline="0" fieldPosition="0">
        <references count="5">
          <reference field="4" count="1" selected="0">
            <x v="50"/>
          </reference>
          <reference field="6" count="1" selected="0">
            <x v="1"/>
          </reference>
          <reference field="7" count="1" selected="0">
            <x v="14"/>
          </reference>
          <reference field="32" count="1" selected="0">
            <x v="0"/>
          </reference>
          <reference field="37" count="1">
            <x v="0"/>
          </reference>
        </references>
      </pivotArea>
    </format>
    <format dxfId="241">
      <pivotArea dataOnly="0" labelOnly="1" outline="0" fieldPosition="0">
        <references count="5">
          <reference field="4" count="1" selected="0">
            <x v="33"/>
          </reference>
          <reference field="6" count="1" selected="0">
            <x v="1"/>
          </reference>
          <reference field="7" count="1" selected="0">
            <x v="15"/>
          </reference>
          <reference field="32" count="1" selected="0">
            <x v="5"/>
          </reference>
          <reference field="37" count="1">
            <x v="3"/>
          </reference>
        </references>
      </pivotArea>
    </format>
    <format dxfId="240">
      <pivotArea dataOnly="0" labelOnly="1" outline="0" fieldPosition="0">
        <references count="5">
          <reference field="4" count="1" selected="0">
            <x v="39"/>
          </reference>
          <reference field="6" count="1" selected="0">
            <x v="1"/>
          </reference>
          <reference field="7" count="1" selected="0">
            <x v="15"/>
          </reference>
          <reference field="32" count="1" selected="0">
            <x v="2"/>
          </reference>
          <reference field="37" count="1">
            <x v="1"/>
          </reference>
        </references>
      </pivotArea>
    </format>
    <format dxfId="239">
      <pivotArea dataOnly="0" labelOnly="1" outline="0" fieldPosition="0">
        <references count="5">
          <reference field="4" count="1" selected="0">
            <x v="53"/>
          </reference>
          <reference field="6" count="1" selected="0">
            <x v="1"/>
          </reference>
          <reference field="7" count="1" selected="0">
            <x v="15"/>
          </reference>
          <reference field="32" count="1" selected="0">
            <x v="19"/>
          </reference>
          <reference field="37" count="1">
            <x v="0"/>
          </reference>
        </references>
      </pivotArea>
    </format>
    <format dxfId="238">
      <pivotArea dataOnly="0" labelOnly="1" outline="0" fieldPosition="0">
        <references count="5">
          <reference field="4" count="1" selected="0">
            <x v="54"/>
          </reference>
          <reference field="6" count="1" selected="0">
            <x v="1"/>
          </reference>
          <reference field="7" count="1" selected="0">
            <x v="15"/>
          </reference>
          <reference field="32" count="1" selected="0">
            <x v="15"/>
          </reference>
          <reference field="37" count="1">
            <x v="10"/>
          </reference>
        </references>
      </pivotArea>
    </format>
    <format dxfId="237">
      <pivotArea dataOnly="0" labelOnly="1" outline="0" fieldPosition="0">
        <references count="5">
          <reference field="4" count="1" selected="0">
            <x v="9"/>
          </reference>
          <reference field="6" count="1" selected="0">
            <x v="1"/>
          </reference>
          <reference field="7" count="1" selected="0">
            <x v="16"/>
          </reference>
          <reference field="32" count="1" selected="0">
            <x v="15"/>
          </reference>
          <reference field="37" count="1">
            <x v="0"/>
          </reference>
        </references>
      </pivotArea>
    </format>
    <format dxfId="236">
      <pivotArea dataOnly="0" labelOnly="1" outline="0" fieldPosition="0">
        <references count="5">
          <reference field="4" count="1" selected="0">
            <x v="52"/>
          </reference>
          <reference field="6" count="1" selected="0">
            <x v="1"/>
          </reference>
          <reference field="7" count="1" selected="0">
            <x v="17"/>
          </reference>
          <reference field="32" count="1" selected="0">
            <x v="15"/>
          </reference>
          <reference field="37" count="1">
            <x v="17"/>
          </reference>
        </references>
      </pivotArea>
    </format>
    <format dxfId="235">
      <pivotArea dataOnly="0" labelOnly="1" outline="0" fieldPosition="0">
        <references count="5">
          <reference field="4" count="1" selected="0">
            <x v="35"/>
          </reference>
          <reference field="6" count="1" selected="0">
            <x v="2"/>
          </reference>
          <reference field="7" count="1" selected="0">
            <x v="4"/>
          </reference>
          <reference field="32" count="1" selected="0">
            <x v="15"/>
          </reference>
          <reference field="37" count="1">
            <x v="10"/>
          </reference>
        </references>
      </pivotArea>
    </format>
    <format dxfId="234">
      <pivotArea dataOnly="0" labelOnly="1" outline="0" fieldPosition="0">
        <references count="5">
          <reference field="4" count="1" selected="0">
            <x v="7"/>
          </reference>
          <reference field="6" count="1" selected="0">
            <x v="2"/>
          </reference>
          <reference field="7" count="1" selected="0">
            <x v="7"/>
          </reference>
          <reference field="32" count="1" selected="0">
            <x v="23"/>
          </reference>
          <reference field="37" count="1">
            <x v="20"/>
          </reference>
        </references>
      </pivotArea>
    </format>
    <format dxfId="233">
      <pivotArea dataOnly="0" labelOnly="1" outline="0" fieldPosition="0">
        <references count="5">
          <reference field="4" count="1" selected="0">
            <x v="8"/>
          </reference>
          <reference field="6" count="1" selected="0">
            <x v="2"/>
          </reference>
          <reference field="7" count="1" selected="0">
            <x v="7"/>
          </reference>
          <reference field="32" count="1" selected="0">
            <x v="15"/>
          </reference>
          <reference field="37" count="1">
            <x v="2"/>
          </reference>
        </references>
      </pivotArea>
    </format>
    <format dxfId="232">
      <pivotArea dataOnly="0" labelOnly="1" outline="0" fieldPosition="0">
        <references count="5">
          <reference field="4" count="1" selected="0">
            <x v="17"/>
          </reference>
          <reference field="6" count="1" selected="0">
            <x v="2"/>
          </reference>
          <reference field="7" count="1" selected="0">
            <x v="10"/>
          </reference>
          <reference field="32" count="1" selected="0">
            <x v="17"/>
          </reference>
          <reference field="37" count="1">
            <x v="0"/>
          </reference>
        </references>
      </pivotArea>
    </format>
    <format dxfId="231">
      <pivotArea dataOnly="0" labelOnly="1" outline="0" fieldPosition="0">
        <references count="5">
          <reference field="4" count="1" selected="0">
            <x v="21"/>
          </reference>
          <reference field="6" count="1" selected="0">
            <x v="2"/>
          </reference>
          <reference field="7" count="1" selected="0">
            <x v="10"/>
          </reference>
          <reference field="32" count="1" selected="0">
            <x v="7"/>
          </reference>
          <reference field="37" count="1">
            <x v="13"/>
          </reference>
        </references>
      </pivotArea>
    </format>
    <format dxfId="230">
      <pivotArea dataOnly="0" labelOnly="1" outline="0" fieldPosition="0">
        <references count="5">
          <reference field="4" count="1" selected="0">
            <x v="59"/>
          </reference>
          <reference field="6" count="1" selected="0">
            <x v="2"/>
          </reference>
          <reference field="7" count="1" selected="0">
            <x v="10"/>
          </reference>
          <reference field="32" count="1" selected="0">
            <x v="15"/>
          </reference>
          <reference field="37" count="1">
            <x v="8"/>
          </reference>
        </references>
      </pivotArea>
    </format>
    <format dxfId="229">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228">
      <pivotArea dataOnly="0" labelOnly="1" outline="0" fieldPosition="0">
        <references count="5">
          <reference field="4" count="1" selected="0">
            <x v="1"/>
          </reference>
          <reference field="6" count="1" selected="0">
            <x v="2"/>
          </reference>
          <reference field="7" count="1" selected="0">
            <x v="11"/>
          </reference>
          <reference field="32" count="1" selected="0">
            <x v="19"/>
          </reference>
          <reference field="37" count="1">
            <x v="0"/>
          </reference>
        </references>
      </pivotArea>
    </format>
    <format dxfId="227">
      <pivotArea dataOnly="0" labelOnly="1" outline="0" fieldPosition="0">
        <references count="5">
          <reference field="4" count="1" selected="0">
            <x v="3"/>
          </reference>
          <reference field="6" count="1" selected="0">
            <x v="2"/>
          </reference>
          <reference field="7" count="1" selected="0">
            <x v="11"/>
          </reference>
          <reference field="32" count="1" selected="0">
            <x v="20"/>
          </reference>
          <reference field="37" count="1">
            <x v="0"/>
          </reference>
        </references>
      </pivotArea>
    </format>
    <format dxfId="226">
      <pivotArea dataOnly="0" labelOnly="1" outline="0" fieldPosition="0">
        <references count="5">
          <reference field="4" count="1" selected="0">
            <x v="24"/>
          </reference>
          <reference field="6" count="1" selected="0">
            <x v="2"/>
          </reference>
          <reference field="7" count="1" selected="0">
            <x v="11"/>
          </reference>
          <reference field="32" count="1" selected="0">
            <x v="18"/>
          </reference>
          <reference field="37" count="1">
            <x v="0"/>
          </reference>
        </references>
      </pivotArea>
    </format>
    <format dxfId="225">
      <pivotArea dataOnly="0" labelOnly="1" outline="0" fieldPosition="0">
        <references count="5">
          <reference field="4" count="1" selected="0">
            <x v="47"/>
          </reference>
          <reference field="6" count="1" selected="0">
            <x v="2"/>
          </reference>
          <reference field="7" count="1" selected="0">
            <x v="11"/>
          </reference>
          <reference field="32" count="1" selected="0">
            <x v="4"/>
          </reference>
          <reference field="37" count="1">
            <x v="4"/>
          </reference>
        </references>
      </pivotArea>
    </format>
    <format dxfId="224">
      <pivotArea dataOnly="0" labelOnly="1" outline="0" fieldPosition="0">
        <references count="5">
          <reference field="4" count="1" selected="0">
            <x v="5"/>
          </reference>
          <reference field="6" count="1" selected="0">
            <x v="2"/>
          </reference>
          <reference field="7" count="1" selected="0">
            <x v="13"/>
          </reference>
          <reference field="32" count="1" selected="0">
            <x v="8"/>
          </reference>
          <reference field="37" count="1">
            <x v="15"/>
          </reference>
        </references>
      </pivotArea>
    </format>
    <format dxfId="223">
      <pivotArea dataOnly="0" labelOnly="1" outline="0" fieldPosition="0">
        <references count="5">
          <reference field="4" count="1" selected="0">
            <x v="10"/>
          </reference>
          <reference field="6" count="1" selected="0">
            <x v="2"/>
          </reference>
          <reference field="7" count="1" selected="0">
            <x v="13"/>
          </reference>
          <reference field="32" count="1" selected="0">
            <x v="15"/>
          </reference>
          <reference field="37" count="1">
            <x v="17"/>
          </reference>
        </references>
      </pivotArea>
    </format>
    <format dxfId="222">
      <pivotArea dataOnly="0" labelOnly="1" outline="0" fieldPosition="0">
        <references count="5">
          <reference field="4" count="1" selected="0">
            <x v="6"/>
          </reference>
          <reference field="6" count="1" selected="0">
            <x v="3"/>
          </reference>
          <reference field="7" count="1" selected="0">
            <x v="7"/>
          </reference>
          <reference field="32" count="1" selected="0">
            <x v="17"/>
          </reference>
          <reference field="37" count="1">
            <x v="0"/>
          </reference>
        </references>
      </pivotArea>
    </format>
    <format dxfId="221">
      <pivotArea dataOnly="0" labelOnly="1" outline="0" fieldPosition="0">
        <references count="5">
          <reference field="4" count="1" selected="0">
            <x v="37"/>
          </reference>
          <reference field="6" count="1" selected="0">
            <x v="3"/>
          </reference>
          <reference field="7" count="1" selected="0">
            <x v="10"/>
          </reference>
          <reference field="32" count="1" selected="0">
            <x v="7"/>
          </reference>
          <reference field="37" count="1">
            <x v="14"/>
          </reference>
        </references>
      </pivotArea>
    </format>
    <format dxfId="220">
      <pivotArea dataOnly="0" labelOnly="1" outline="0" fieldPosition="0">
        <references count="5">
          <reference field="4" count="1" selected="0">
            <x v="62"/>
          </reference>
          <reference field="6" count="1" selected="0">
            <x v="3"/>
          </reference>
          <reference field="7" count="1" selected="0">
            <x v="11"/>
          </reference>
          <reference field="32" count="1" selected="0">
            <x v="15"/>
          </reference>
          <reference field="37" count="1">
            <x v="17"/>
          </reference>
        </references>
      </pivotArea>
    </format>
    <format dxfId="219">
      <pivotArea dataOnly="0" labelOnly="1" outline="0" fieldPosition="0">
        <references count="5">
          <reference field="4" count="1" selected="0">
            <x v="4"/>
          </reference>
          <reference field="6" count="1" selected="0">
            <x v="3"/>
          </reference>
          <reference field="7" count="1" selected="0">
            <x v="13"/>
          </reference>
          <reference field="32" count="1" selected="0">
            <x v="22"/>
          </reference>
          <reference field="37" count="1">
            <x v="0"/>
          </reference>
        </references>
      </pivotArea>
    </format>
    <format dxfId="218">
      <pivotArea dataOnly="0" labelOnly="1" outline="0" fieldPosition="0">
        <references count="4">
          <reference field="4" count="1" selected="0">
            <x v="2"/>
          </reference>
          <reference field="6" count="1" selected="0">
            <x v="0"/>
          </reference>
          <reference field="7" count="1" selected="0">
            <x v="5"/>
          </reference>
          <reference field="32" count="1">
            <x v="17"/>
          </reference>
        </references>
      </pivotArea>
    </format>
    <format dxfId="217">
      <pivotArea dataOnly="0" labelOnly="1" outline="0" fieldPosition="0">
        <references count="4">
          <reference field="4" count="1" selected="0">
            <x v="55"/>
          </reference>
          <reference field="6" count="1" selected="0">
            <x v="0"/>
          </reference>
          <reference field="7" count="1" selected="0">
            <x v="5"/>
          </reference>
          <reference field="32" count="1">
            <x v="14"/>
          </reference>
        </references>
      </pivotArea>
    </format>
    <format dxfId="216">
      <pivotArea dataOnly="0" labelOnly="1" outline="0" fieldPosition="0">
        <references count="4">
          <reference field="4" count="1" selected="0">
            <x v="56"/>
          </reference>
          <reference field="6" count="1" selected="0">
            <x v="0"/>
          </reference>
          <reference field="7" count="1" selected="0">
            <x v="5"/>
          </reference>
          <reference field="32" count="1">
            <x v="13"/>
          </reference>
        </references>
      </pivotArea>
    </format>
    <format dxfId="215">
      <pivotArea dataOnly="0" labelOnly="1" outline="0" fieldPosition="0">
        <references count="4">
          <reference field="4" count="1" selected="0">
            <x v="57"/>
          </reference>
          <reference field="6" count="1" selected="0">
            <x v="0"/>
          </reference>
          <reference field="7" count="1" selected="0">
            <x v="5"/>
          </reference>
          <reference field="32" count="1">
            <x v="15"/>
          </reference>
        </references>
      </pivotArea>
    </format>
    <format dxfId="214">
      <pivotArea dataOnly="0" labelOnly="1" outline="0" fieldPosition="0">
        <references count="4">
          <reference field="4" count="1" selected="0">
            <x v="49"/>
          </reference>
          <reference field="6" count="1" selected="0">
            <x v="1"/>
          </reference>
          <reference field="7" count="1" selected="0">
            <x v="0"/>
          </reference>
          <reference field="32" count="1">
            <x v="16"/>
          </reference>
        </references>
      </pivotArea>
    </format>
    <format dxfId="213">
      <pivotArea dataOnly="0" labelOnly="1" outline="0" fieldPosition="0">
        <references count="4">
          <reference field="4" count="1" selected="0">
            <x v="34"/>
          </reference>
          <reference field="6" count="1" selected="0">
            <x v="1"/>
          </reference>
          <reference field="7" count="1" selected="0">
            <x v="1"/>
          </reference>
          <reference field="32" count="1">
            <x v="15"/>
          </reference>
        </references>
      </pivotArea>
    </format>
    <format dxfId="212">
      <pivotArea dataOnly="0" labelOnly="1" outline="0" fieldPosition="0">
        <references count="4">
          <reference field="4" count="1" selected="0">
            <x v="48"/>
          </reference>
          <reference field="6" count="1" selected="0">
            <x v="1"/>
          </reference>
          <reference field="7" count="1" selected="0">
            <x v="2"/>
          </reference>
          <reference field="32" count="1">
            <x v="11"/>
          </reference>
        </references>
      </pivotArea>
    </format>
    <format dxfId="211">
      <pivotArea dataOnly="0" labelOnly="1" outline="0" fieldPosition="0">
        <references count="4">
          <reference field="4" count="1" selected="0">
            <x v="51"/>
          </reference>
          <reference field="6" count="1" selected="0">
            <x v="1"/>
          </reference>
          <reference field="7" count="1" selected="0">
            <x v="3"/>
          </reference>
          <reference field="32" count="1">
            <x v="15"/>
          </reference>
        </references>
      </pivotArea>
    </format>
    <format dxfId="210">
      <pivotArea dataOnly="0" labelOnly="1" outline="0" fieldPosition="0">
        <references count="4">
          <reference field="4" count="1" selected="0">
            <x v="44"/>
          </reference>
          <reference field="6" count="1" selected="0">
            <x v="1"/>
          </reference>
          <reference field="7" count="1" selected="0">
            <x v="6"/>
          </reference>
          <reference field="32" count="1">
            <x v="11"/>
          </reference>
        </references>
      </pivotArea>
    </format>
    <format dxfId="209">
      <pivotArea dataOnly="0" labelOnly="1" outline="0" fieldPosition="0">
        <references count="4">
          <reference field="4" count="1" selected="0">
            <x v="63"/>
          </reference>
          <reference field="6" count="1" selected="0">
            <x v="1"/>
          </reference>
          <reference field="7" count="1" selected="0">
            <x v="6"/>
          </reference>
          <reference field="32" count="1">
            <x v="15"/>
          </reference>
        </references>
      </pivotArea>
    </format>
    <format dxfId="208">
      <pivotArea dataOnly="0" labelOnly="1" outline="0" fieldPosition="0">
        <references count="4">
          <reference field="4" count="1" selected="0">
            <x v="14"/>
          </reference>
          <reference field="6" count="1" selected="0">
            <x v="1"/>
          </reference>
          <reference field="7" count="1" selected="0">
            <x v="8"/>
          </reference>
          <reference field="32" count="1">
            <x v="4"/>
          </reference>
        </references>
      </pivotArea>
    </format>
    <format dxfId="207">
      <pivotArea dataOnly="0" labelOnly="1" outline="0" fieldPosition="0">
        <references count="4">
          <reference field="4" count="1" selected="0">
            <x v="38"/>
          </reference>
          <reference field="6" count="1" selected="0">
            <x v="1"/>
          </reference>
          <reference field="7" count="1" selected="0">
            <x v="9"/>
          </reference>
          <reference field="32" count="1">
            <x v="9"/>
          </reference>
        </references>
      </pivotArea>
    </format>
    <format dxfId="206">
      <pivotArea dataOnly="0" labelOnly="1" outline="0" fieldPosition="0">
        <references count="4">
          <reference field="4" count="1" selected="0">
            <x v="19"/>
          </reference>
          <reference field="6" count="1" selected="0">
            <x v="1"/>
          </reference>
          <reference field="7" count="1" selected="0">
            <x v="11"/>
          </reference>
          <reference field="32" count="1">
            <x v="13"/>
          </reference>
        </references>
      </pivotArea>
    </format>
    <format dxfId="205">
      <pivotArea dataOnly="0" labelOnly="1" outline="0" fieldPosition="0">
        <references count="4">
          <reference field="4" count="1" selected="0">
            <x v="40"/>
          </reference>
          <reference field="6" count="1" selected="0">
            <x v="1"/>
          </reference>
          <reference field="7" count="1" selected="0">
            <x v="11"/>
          </reference>
          <reference field="32" count="1">
            <x v="10"/>
          </reference>
        </references>
      </pivotArea>
    </format>
    <format dxfId="204">
      <pivotArea dataOnly="0" labelOnly="1" outline="0" fieldPosition="0">
        <references count="4">
          <reference field="4" count="1" selected="0">
            <x v="42"/>
          </reference>
          <reference field="6" count="1" selected="0">
            <x v="1"/>
          </reference>
          <reference field="7" count="1" selected="0">
            <x v="11"/>
          </reference>
          <reference field="32" count="1">
            <x v="15"/>
          </reference>
        </references>
      </pivotArea>
    </format>
    <format dxfId="203">
      <pivotArea dataOnly="0" labelOnly="1" outline="0" fieldPosition="0">
        <references count="4">
          <reference field="4" count="1" selected="0">
            <x v="0"/>
          </reference>
          <reference field="6" count="1" selected="0">
            <x v="1"/>
          </reference>
          <reference field="7" count="1" selected="0">
            <x v="12"/>
          </reference>
          <reference field="32" count="1">
            <x v="21"/>
          </reference>
        </references>
      </pivotArea>
    </format>
    <format dxfId="202">
      <pivotArea dataOnly="0" labelOnly="1" outline="0" fieldPosition="0">
        <references count="4">
          <reference field="4" count="1" selected="0">
            <x v="61"/>
          </reference>
          <reference field="6" count="1" selected="0">
            <x v="1"/>
          </reference>
          <reference field="7" count="1" selected="0">
            <x v="12"/>
          </reference>
          <reference field="32" count="1">
            <x v="15"/>
          </reference>
        </references>
      </pivotArea>
    </format>
    <format dxfId="201">
      <pivotArea dataOnly="0" labelOnly="1" outline="0" fieldPosition="0">
        <references count="4">
          <reference field="4" count="1" selected="0">
            <x v="50"/>
          </reference>
          <reference field="6" count="1" selected="0">
            <x v="1"/>
          </reference>
          <reference field="7" count="1" selected="0">
            <x v="14"/>
          </reference>
          <reference field="32" count="1">
            <x v="0"/>
          </reference>
        </references>
      </pivotArea>
    </format>
    <format dxfId="200">
      <pivotArea dataOnly="0" labelOnly="1" outline="0" fieldPosition="0">
        <references count="4">
          <reference field="4" count="1" selected="0">
            <x v="33"/>
          </reference>
          <reference field="6" count="1" selected="0">
            <x v="1"/>
          </reference>
          <reference field="7" count="1" selected="0">
            <x v="15"/>
          </reference>
          <reference field="32" count="1">
            <x v="5"/>
          </reference>
        </references>
      </pivotArea>
    </format>
    <format dxfId="199">
      <pivotArea dataOnly="0" labelOnly="1" outline="0" fieldPosition="0">
        <references count="4">
          <reference field="4" count="1" selected="0">
            <x v="39"/>
          </reference>
          <reference field="6" count="1" selected="0">
            <x v="1"/>
          </reference>
          <reference field="7" count="1" selected="0">
            <x v="15"/>
          </reference>
          <reference field="32" count="1">
            <x v="2"/>
          </reference>
        </references>
      </pivotArea>
    </format>
    <format dxfId="198">
      <pivotArea dataOnly="0" labelOnly="1" outline="0" fieldPosition="0">
        <references count="4">
          <reference field="4" count="1" selected="0">
            <x v="53"/>
          </reference>
          <reference field="6" count="1" selected="0">
            <x v="1"/>
          </reference>
          <reference field="7" count="1" selected="0">
            <x v="15"/>
          </reference>
          <reference field="32" count="1">
            <x v="19"/>
          </reference>
        </references>
      </pivotArea>
    </format>
    <format dxfId="197">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196">
      <pivotArea dataOnly="0" labelOnly="1" outline="0" fieldPosition="0">
        <references count="4">
          <reference field="4" count="1" selected="0">
            <x v="7"/>
          </reference>
          <reference field="6" count="1" selected="0">
            <x v="2"/>
          </reference>
          <reference field="7" count="1" selected="0">
            <x v="7"/>
          </reference>
          <reference field="32" count="1">
            <x v="23"/>
          </reference>
        </references>
      </pivotArea>
    </format>
    <format dxfId="195">
      <pivotArea dataOnly="0" labelOnly="1" outline="0" fieldPosition="0">
        <references count="4">
          <reference field="4" count="1" selected="0">
            <x v="8"/>
          </reference>
          <reference field="6" count="1" selected="0">
            <x v="2"/>
          </reference>
          <reference field="7" count="1" selected="0">
            <x v="7"/>
          </reference>
          <reference field="32" count="1">
            <x v="15"/>
          </reference>
        </references>
      </pivotArea>
    </format>
    <format dxfId="194">
      <pivotArea dataOnly="0" labelOnly="1" outline="0" fieldPosition="0">
        <references count="4">
          <reference field="4" count="1" selected="0">
            <x v="17"/>
          </reference>
          <reference field="6" count="1" selected="0">
            <x v="2"/>
          </reference>
          <reference field="7" count="1" selected="0">
            <x v="10"/>
          </reference>
          <reference field="32" count="1">
            <x v="17"/>
          </reference>
        </references>
      </pivotArea>
    </format>
    <format dxfId="193">
      <pivotArea dataOnly="0" labelOnly="1" outline="0" fieldPosition="0">
        <references count="4">
          <reference field="4" count="1" selected="0">
            <x v="21"/>
          </reference>
          <reference field="6" count="1" selected="0">
            <x v="2"/>
          </reference>
          <reference field="7" count="1" selected="0">
            <x v="10"/>
          </reference>
          <reference field="32" count="1">
            <x v="7"/>
          </reference>
        </references>
      </pivotArea>
    </format>
    <format dxfId="192">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191">
      <pivotArea dataOnly="0" labelOnly="1" outline="0" fieldPosition="0">
        <references count="4">
          <reference field="4" count="1" selected="0">
            <x v="1"/>
          </reference>
          <reference field="6" count="1" selected="0">
            <x v="2"/>
          </reference>
          <reference field="7" count="1" selected="0">
            <x v="11"/>
          </reference>
          <reference field="32" count="1">
            <x v="19"/>
          </reference>
        </references>
      </pivotArea>
    </format>
    <format dxfId="190">
      <pivotArea dataOnly="0" labelOnly="1" outline="0" fieldPosition="0">
        <references count="4">
          <reference field="4" count="1" selected="0">
            <x v="3"/>
          </reference>
          <reference field="6" count="1" selected="0">
            <x v="2"/>
          </reference>
          <reference field="7" count="1" selected="0">
            <x v="11"/>
          </reference>
          <reference field="32" count="1">
            <x v="20"/>
          </reference>
        </references>
      </pivotArea>
    </format>
    <format dxfId="189">
      <pivotArea dataOnly="0" labelOnly="1" outline="0" fieldPosition="0">
        <references count="4">
          <reference field="4" count="1" selected="0">
            <x v="24"/>
          </reference>
          <reference field="6" count="1" selected="0">
            <x v="2"/>
          </reference>
          <reference field="7" count="1" selected="0">
            <x v="11"/>
          </reference>
          <reference field="32" count="1">
            <x v="18"/>
          </reference>
        </references>
      </pivotArea>
    </format>
    <format dxfId="188">
      <pivotArea dataOnly="0" labelOnly="1" outline="0" fieldPosition="0">
        <references count="4">
          <reference field="4" count="1" selected="0">
            <x v="47"/>
          </reference>
          <reference field="6" count="1" selected="0">
            <x v="2"/>
          </reference>
          <reference field="7" count="1" selected="0">
            <x v="11"/>
          </reference>
          <reference field="32" count="1">
            <x v="4"/>
          </reference>
        </references>
      </pivotArea>
    </format>
    <format dxfId="187">
      <pivotArea dataOnly="0" labelOnly="1" outline="0" fieldPosition="0">
        <references count="4">
          <reference field="4" count="1" selected="0">
            <x v="5"/>
          </reference>
          <reference field="6" count="1" selected="0">
            <x v="2"/>
          </reference>
          <reference field="7" count="1" selected="0">
            <x v="13"/>
          </reference>
          <reference field="32" count="1">
            <x v="8"/>
          </reference>
        </references>
      </pivotArea>
    </format>
    <format dxfId="186">
      <pivotArea dataOnly="0" labelOnly="1" outline="0" fieldPosition="0">
        <references count="4">
          <reference field="4" count="1" selected="0">
            <x v="10"/>
          </reference>
          <reference field="6" count="1" selected="0">
            <x v="2"/>
          </reference>
          <reference field="7" count="1" selected="0">
            <x v="13"/>
          </reference>
          <reference field="32" count="1">
            <x v="15"/>
          </reference>
        </references>
      </pivotArea>
    </format>
    <format dxfId="185">
      <pivotArea dataOnly="0" labelOnly="1" outline="0" fieldPosition="0">
        <references count="4">
          <reference field="4" count="1" selected="0">
            <x v="6"/>
          </reference>
          <reference field="6" count="1" selected="0">
            <x v="3"/>
          </reference>
          <reference field="7" count="1" selected="0">
            <x v="7"/>
          </reference>
          <reference field="32" count="1">
            <x v="17"/>
          </reference>
        </references>
      </pivotArea>
    </format>
    <format dxfId="184">
      <pivotArea dataOnly="0" labelOnly="1" outline="0" fieldPosition="0">
        <references count="4">
          <reference field="4" count="1" selected="0">
            <x v="37"/>
          </reference>
          <reference field="6" count="1" selected="0">
            <x v="3"/>
          </reference>
          <reference field="7" count="1" selected="0">
            <x v="10"/>
          </reference>
          <reference field="32" count="1">
            <x v="7"/>
          </reference>
        </references>
      </pivotArea>
    </format>
    <format dxfId="183">
      <pivotArea dataOnly="0" labelOnly="1" outline="0" fieldPosition="0">
        <references count="4">
          <reference field="4" count="1" selected="0">
            <x v="62"/>
          </reference>
          <reference field="6" count="1" selected="0">
            <x v="3"/>
          </reference>
          <reference field="7" count="1" selected="0">
            <x v="11"/>
          </reference>
          <reference field="32" count="1">
            <x v="15"/>
          </reference>
        </references>
      </pivotArea>
    </format>
    <format dxfId="182">
      <pivotArea dataOnly="0" labelOnly="1" outline="0" fieldPosition="0">
        <references count="4">
          <reference field="4" count="1" selected="0">
            <x v="4"/>
          </reference>
          <reference field="6" count="1" selected="0">
            <x v="3"/>
          </reference>
          <reference field="7" count="1" selected="0">
            <x v="13"/>
          </reference>
          <reference field="32" count="1">
            <x v="22"/>
          </reference>
        </references>
      </pivotArea>
    </format>
    <format dxfId="181">
      <pivotArea dataOnly="0" labelOnly="1" outline="0" fieldPosition="0">
        <references count="5">
          <reference field="4" count="1" selected="0">
            <x v="2"/>
          </reference>
          <reference field="6" count="1" selected="0">
            <x v="0"/>
          </reference>
          <reference field="7" count="1" selected="0">
            <x v="5"/>
          </reference>
          <reference field="32" count="1" selected="0">
            <x v="17"/>
          </reference>
          <reference field="37" count="1">
            <x v="0"/>
          </reference>
        </references>
      </pivotArea>
    </format>
    <format dxfId="180">
      <pivotArea dataOnly="0" labelOnly="1" outline="0" fieldPosition="0">
        <references count="5">
          <reference field="4" count="1" selected="0">
            <x v="55"/>
          </reference>
          <reference field="6" count="1" selected="0">
            <x v="0"/>
          </reference>
          <reference field="7" count="1" selected="0">
            <x v="5"/>
          </reference>
          <reference field="32" count="1" selected="0">
            <x v="14"/>
          </reference>
          <reference field="37" count="1">
            <x v="16"/>
          </reference>
        </references>
      </pivotArea>
    </format>
    <format dxfId="179">
      <pivotArea dataOnly="0" labelOnly="1" outline="0" fieldPosition="0">
        <references count="5">
          <reference field="4" count="1" selected="0">
            <x v="56"/>
          </reference>
          <reference field="6" count="1" selected="0">
            <x v="0"/>
          </reference>
          <reference field="7" count="1" selected="0">
            <x v="5"/>
          </reference>
          <reference field="32" count="1" selected="0">
            <x v="13"/>
          </reference>
          <reference field="37" count="1">
            <x v="0"/>
          </reference>
        </references>
      </pivotArea>
    </format>
    <format dxfId="178">
      <pivotArea dataOnly="0" labelOnly="1" outline="0" fieldPosition="0">
        <references count="5">
          <reference field="4" count="1" selected="0">
            <x v="57"/>
          </reference>
          <reference field="6" count="1" selected="0">
            <x v="0"/>
          </reference>
          <reference field="7" count="1" selected="0">
            <x v="5"/>
          </reference>
          <reference field="32" count="1" selected="0">
            <x v="15"/>
          </reference>
          <reference field="37" count="1">
            <x v="4"/>
          </reference>
        </references>
      </pivotArea>
    </format>
    <format dxfId="177">
      <pivotArea dataOnly="0" labelOnly="1" outline="0" fieldPosition="0">
        <references count="5">
          <reference field="4" count="1" selected="0">
            <x v="58"/>
          </reference>
          <reference field="6" count="1" selected="0">
            <x v="0"/>
          </reference>
          <reference field="7" count="1" selected="0">
            <x v="5"/>
          </reference>
          <reference field="32" count="1" selected="0">
            <x v="15"/>
          </reference>
          <reference field="37" count="1">
            <x v="6"/>
          </reference>
        </references>
      </pivotArea>
    </format>
    <format dxfId="176">
      <pivotArea dataOnly="0" labelOnly="1" outline="0" fieldPosition="0">
        <references count="5">
          <reference field="4" count="1" selected="0">
            <x v="49"/>
          </reference>
          <reference field="6" count="1" selected="0">
            <x v="1"/>
          </reference>
          <reference field="7" count="1" selected="0">
            <x v="0"/>
          </reference>
          <reference field="32" count="1" selected="0">
            <x v="16"/>
          </reference>
          <reference field="37" count="1">
            <x v="17"/>
          </reference>
        </references>
      </pivotArea>
    </format>
    <format dxfId="175">
      <pivotArea dataOnly="0" labelOnly="1" outline="0" fieldPosition="0">
        <references count="5">
          <reference field="4" count="1" selected="0">
            <x v="34"/>
          </reference>
          <reference field="6" count="1" selected="0">
            <x v="1"/>
          </reference>
          <reference field="7" count="1" selected="0">
            <x v="1"/>
          </reference>
          <reference field="32" count="1" selected="0">
            <x v="15"/>
          </reference>
          <reference field="37" count="1">
            <x v="0"/>
          </reference>
        </references>
      </pivotArea>
    </format>
    <format dxfId="174">
      <pivotArea dataOnly="0" labelOnly="1" outline="0" fieldPosition="0">
        <references count="5">
          <reference field="4" count="1" selected="0">
            <x v="48"/>
          </reference>
          <reference field="6" count="1" selected="0">
            <x v="1"/>
          </reference>
          <reference field="7" count="1" selected="0">
            <x v="2"/>
          </reference>
          <reference field="32" count="1" selected="0">
            <x v="11"/>
          </reference>
          <reference field="37" count="1">
            <x v="0"/>
          </reference>
        </references>
      </pivotArea>
    </format>
    <format dxfId="173">
      <pivotArea dataOnly="0" labelOnly="1" outline="0" fieldPosition="0">
        <references count="5">
          <reference field="4" count="1" selected="0">
            <x v="51"/>
          </reference>
          <reference field="6" count="1" selected="0">
            <x v="1"/>
          </reference>
          <reference field="7" count="1" selected="0">
            <x v="3"/>
          </reference>
          <reference field="32" count="1" selected="0">
            <x v="15"/>
          </reference>
          <reference field="37" count="1">
            <x v="11"/>
          </reference>
        </references>
      </pivotArea>
    </format>
    <format dxfId="172">
      <pivotArea dataOnly="0" labelOnly="1" outline="0" fieldPosition="0">
        <references count="5">
          <reference field="4" count="1" selected="0">
            <x v="44"/>
          </reference>
          <reference field="6" count="1" selected="0">
            <x v="1"/>
          </reference>
          <reference field="7" count="1" selected="0">
            <x v="6"/>
          </reference>
          <reference field="32" count="1" selected="0">
            <x v="11"/>
          </reference>
          <reference field="37" count="1">
            <x v="0"/>
          </reference>
        </references>
      </pivotArea>
    </format>
    <format dxfId="171">
      <pivotArea dataOnly="0" labelOnly="1" outline="0" fieldPosition="0">
        <references count="5">
          <reference field="4" count="1" selected="0">
            <x v="63"/>
          </reference>
          <reference field="6" count="1" selected="0">
            <x v="1"/>
          </reference>
          <reference field="7" count="1" selected="0">
            <x v="6"/>
          </reference>
          <reference field="32" count="1" selected="0">
            <x v="15"/>
          </reference>
          <reference field="37" count="1">
            <x v="6"/>
          </reference>
        </references>
      </pivotArea>
    </format>
    <format dxfId="170">
      <pivotArea dataOnly="0" labelOnly="1" outline="0" fieldPosition="0">
        <references count="5">
          <reference field="4" count="1" selected="0">
            <x v="14"/>
          </reference>
          <reference field="6" count="1" selected="0">
            <x v="1"/>
          </reference>
          <reference field="7" count="1" selected="0">
            <x v="8"/>
          </reference>
          <reference field="32" count="1" selected="0">
            <x v="4"/>
          </reference>
          <reference field="37" count="1">
            <x v="5"/>
          </reference>
        </references>
      </pivotArea>
    </format>
    <format dxfId="169">
      <pivotArea dataOnly="0" labelOnly="1" outline="0" fieldPosition="0">
        <references count="5">
          <reference field="4" count="1" selected="0">
            <x v="38"/>
          </reference>
          <reference field="6" count="1" selected="0">
            <x v="1"/>
          </reference>
          <reference field="7" count="1" selected="0">
            <x v="9"/>
          </reference>
          <reference field="32" count="1" selected="0">
            <x v="9"/>
          </reference>
          <reference field="37" count="1">
            <x v="9"/>
          </reference>
        </references>
      </pivotArea>
    </format>
    <format dxfId="168">
      <pivotArea dataOnly="0" labelOnly="1" outline="0" fieldPosition="0">
        <references count="5">
          <reference field="4" count="1" selected="0">
            <x v="19"/>
          </reference>
          <reference field="6" count="1" selected="0">
            <x v="1"/>
          </reference>
          <reference field="7" count="1" selected="0">
            <x v="11"/>
          </reference>
          <reference field="32" count="1" selected="0">
            <x v="13"/>
          </reference>
          <reference field="37" count="1">
            <x v="12"/>
          </reference>
        </references>
      </pivotArea>
    </format>
    <format dxfId="167">
      <pivotArea dataOnly="0" labelOnly="1" outline="0" fieldPosition="0">
        <references count="5">
          <reference field="4" count="1" selected="0">
            <x v="40"/>
          </reference>
          <reference field="6" count="1" selected="0">
            <x v="1"/>
          </reference>
          <reference field="7" count="1" selected="0">
            <x v="11"/>
          </reference>
          <reference field="32" count="1" selected="0">
            <x v="10"/>
          </reference>
          <reference field="37" count="1">
            <x v="0"/>
          </reference>
        </references>
      </pivotArea>
    </format>
    <format dxfId="166">
      <pivotArea dataOnly="0" labelOnly="1" outline="0" fieldPosition="0">
        <references count="5">
          <reference field="4" count="1" selected="0">
            <x v="42"/>
          </reference>
          <reference field="6" count="1" selected="0">
            <x v="1"/>
          </reference>
          <reference field="7" count="1" selected="0">
            <x v="11"/>
          </reference>
          <reference field="32" count="1" selected="0">
            <x v="15"/>
          </reference>
          <reference field="37" count="1">
            <x v="17"/>
          </reference>
        </references>
      </pivotArea>
    </format>
    <format dxfId="165">
      <pivotArea dataOnly="0" labelOnly="1" outline="0" fieldPosition="0">
        <references count="5">
          <reference field="4" count="1" selected="0">
            <x v="0"/>
          </reference>
          <reference field="6" count="1" selected="0">
            <x v="1"/>
          </reference>
          <reference field="7" count="1" selected="0">
            <x v="12"/>
          </reference>
          <reference field="32" count="1" selected="0">
            <x v="21"/>
          </reference>
          <reference field="37" count="1">
            <x v="19"/>
          </reference>
        </references>
      </pivotArea>
    </format>
    <format dxfId="164">
      <pivotArea dataOnly="0" labelOnly="1" outline="0" fieldPosition="0">
        <references count="5">
          <reference field="4" count="1" selected="0">
            <x v="61"/>
          </reference>
          <reference field="6" count="1" selected="0">
            <x v="1"/>
          </reference>
          <reference field="7" count="1" selected="0">
            <x v="12"/>
          </reference>
          <reference field="32" count="1" selected="0">
            <x v="15"/>
          </reference>
          <reference field="37" count="1">
            <x v="10"/>
          </reference>
        </references>
      </pivotArea>
    </format>
    <format dxfId="163">
      <pivotArea dataOnly="0" labelOnly="1" outline="0" fieldPosition="0">
        <references count="5">
          <reference field="4" count="1" selected="0">
            <x v="50"/>
          </reference>
          <reference field="6" count="1" selected="0">
            <x v="1"/>
          </reference>
          <reference field="7" count="1" selected="0">
            <x v="14"/>
          </reference>
          <reference field="32" count="1" selected="0">
            <x v="0"/>
          </reference>
          <reference field="37" count="1">
            <x v="0"/>
          </reference>
        </references>
      </pivotArea>
    </format>
    <format dxfId="162">
      <pivotArea dataOnly="0" labelOnly="1" outline="0" fieldPosition="0">
        <references count="5">
          <reference field="4" count="1" selected="0">
            <x v="33"/>
          </reference>
          <reference field="6" count="1" selected="0">
            <x v="1"/>
          </reference>
          <reference field="7" count="1" selected="0">
            <x v="15"/>
          </reference>
          <reference field="32" count="1" selected="0">
            <x v="5"/>
          </reference>
          <reference field="37" count="1">
            <x v="3"/>
          </reference>
        </references>
      </pivotArea>
    </format>
    <format dxfId="161">
      <pivotArea dataOnly="0" labelOnly="1" outline="0" fieldPosition="0">
        <references count="5">
          <reference field="4" count="1" selected="0">
            <x v="39"/>
          </reference>
          <reference field="6" count="1" selected="0">
            <x v="1"/>
          </reference>
          <reference field="7" count="1" selected="0">
            <x v="15"/>
          </reference>
          <reference field="32" count="1" selected="0">
            <x v="2"/>
          </reference>
          <reference field="37" count="1">
            <x v="1"/>
          </reference>
        </references>
      </pivotArea>
    </format>
    <format dxfId="160">
      <pivotArea dataOnly="0" labelOnly="1" outline="0" fieldPosition="0">
        <references count="5">
          <reference field="4" count="1" selected="0">
            <x v="53"/>
          </reference>
          <reference field="6" count="1" selected="0">
            <x v="1"/>
          </reference>
          <reference field="7" count="1" selected="0">
            <x v="15"/>
          </reference>
          <reference field="32" count="1" selected="0">
            <x v="19"/>
          </reference>
          <reference field="37" count="1">
            <x v="0"/>
          </reference>
        </references>
      </pivotArea>
    </format>
    <format dxfId="159">
      <pivotArea dataOnly="0" labelOnly="1" outline="0" fieldPosition="0">
        <references count="5">
          <reference field="4" count="1" selected="0">
            <x v="54"/>
          </reference>
          <reference field="6" count="1" selected="0">
            <x v="1"/>
          </reference>
          <reference field="7" count="1" selected="0">
            <x v="15"/>
          </reference>
          <reference field="32" count="1" selected="0">
            <x v="15"/>
          </reference>
          <reference field="37" count="1">
            <x v="10"/>
          </reference>
        </references>
      </pivotArea>
    </format>
    <format dxfId="158">
      <pivotArea dataOnly="0" labelOnly="1" outline="0" fieldPosition="0">
        <references count="5">
          <reference field="4" count="1" selected="0">
            <x v="9"/>
          </reference>
          <reference field="6" count="1" selected="0">
            <x v="1"/>
          </reference>
          <reference field="7" count="1" selected="0">
            <x v="16"/>
          </reference>
          <reference field="32" count="1" selected="0">
            <x v="15"/>
          </reference>
          <reference field="37" count="1">
            <x v="0"/>
          </reference>
        </references>
      </pivotArea>
    </format>
    <format dxfId="157">
      <pivotArea dataOnly="0" labelOnly="1" outline="0" fieldPosition="0">
        <references count="5">
          <reference field="4" count="1" selected="0">
            <x v="52"/>
          </reference>
          <reference field="6" count="1" selected="0">
            <x v="1"/>
          </reference>
          <reference field="7" count="1" selected="0">
            <x v="17"/>
          </reference>
          <reference field="32" count="1" selected="0">
            <x v="15"/>
          </reference>
          <reference field="37" count="1">
            <x v="17"/>
          </reference>
        </references>
      </pivotArea>
    </format>
    <format dxfId="156">
      <pivotArea dataOnly="0" labelOnly="1" outline="0" fieldPosition="0">
        <references count="5">
          <reference field="4" count="1" selected="0">
            <x v="35"/>
          </reference>
          <reference field="6" count="1" selected="0">
            <x v="2"/>
          </reference>
          <reference field="7" count="1" selected="0">
            <x v="4"/>
          </reference>
          <reference field="32" count="1" selected="0">
            <x v="15"/>
          </reference>
          <reference field="37" count="1">
            <x v="10"/>
          </reference>
        </references>
      </pivotArea>
    </format>
    <format dxfId="155">
      <pivotArea dataOnly="0" labelOnly="1" outline="0" fieldPosition="0">
        <references count="5">
          <reference field="4" count="1" selected="0">
            <x v="7"/>
          </reference>
          <reference field="6" count="1" selected="0">
            <x v="2"/>
          </reference>
          <reference field="7" count="1" selected="0">
            <x v="7"/>
          </reference>
          <reference field="32" count="1" selected="0">
            <x v="23"/>
          </reference>
          <reference field="37" count="1">
            <x v="20"/>
          </reference>
        </references>
      </pivotArea>
    </format>
    <format dxfId="154">
      <pivotArea dataOnly="0" labelOnly="1" outline="0" fieldPosition="0">
        <references count="5">
          <reference field="4" count="1" selected="0">
            <x v="8"/>
          </reference>
          <reference field="6" count="1" selected="0">
            <x v="2"/>
          </reference>
          <reference field="7" count="1" selected="0">
            <x v="7"/>
          </reference>
          <reference field="32" count="1" selected="0">
            <x v="15"/>
          </reference>
          <reference field="37" count="1">
            <x v="2"/>
          </reference>
        </references>
      </pivotArea>
    </format>
    <format dxfId="153">
      <pivotArea dataOnly="0" labelOnly="1" outline="0" fieldPosition="0">
        <references count="5">
          <reference field="4" count="1" selected="0">
            <x v="17"/>
          </reference>
          <reference field="6" count="1" selected="0">
            <x v="2"/>
          </reference>
          <reference field="7" count="1" selected="0">
            <x v="10"/>
          </reference>
          <reference field="32" count="1" selected="0">
            <x v="17"/>
          </reference>
          <reference field="37" count="1">
            <x v="0"/>
          </reference>
        </references>
      </pivotArea>
    </format>
    <format dxfId="152">
      <pivotArea dataOnly="0" labelOnly="1" outline="0" fieldPosition="0">
        <references count="5">
          <reference field="4" count="1" selected="0">
            <x v="21"/>
          </reference>
          <reference field="6" count="1" selected="0">
            <x v="2"/>
          </reference>
          <reference field="7" count="1" selected="0">
            <x v="10"/>
          </reference>
          <reference field="32" count="1" selected="0">
            <x v="7"/>
          </reference>
          <reference field="37" count="1">
            <x v="13"/>
          </reference>
        </references>
      </pivotArea>
    </format>
    <format dxfId="151">
      <pivotArea dataOnly="0" labelOnly="1" outline="0" fieldPosition="0">
        <references count="5">
          <reference field="4" count="1" selected="0">
            <x v="59"/>
          </reference>
          <reference field="6" count="1" selected="0">
            <x v="2"/>
          </reference>
          <reference field="7" count="1" selected="0">
            <x v="10"/>
          </reference>
          <reference field="32" count="1" selected="0">
            <x v="15"/>
          </reference>
          <reference field="37" count="1">
            <x v="8"/>
          </reference>
        </references>
      </pivotArea>
    </format>
    <format dxfId="150">
      <pivotArea dataOnly="0" labelOnly="1" outline="0" fieldPosition="0">
        <references count="5">
          <reference field="4" count="1" selected="0">
            <x v="60"/>
          </reference>
          <reference field="6" count="1" selected="0">
            <x v="2"/>
          </reference>
          <reference field="7" count="1" selected="0">
            <x v="10"/>
          </reference>
          <reference field="32" count="1" selected="0">
            <x v="15"/>
          </reference>
          <reference field="37" count="1">
            <x v="0"/>
          </reference>
        </references>
      </pivotArea>
    </format>
    <format dxfId="149">
      <pivotArea dataOnly="0" labelOnly="1" outline="0" fieldPosition="0">
        <references count="5">
          <reference field="4" count="1" selected="0">
            <x v="1"/>
          </reference>
          <reference field="6" count="1" selected="0">
            <x v="2"/>
          </reference>
          <reference field="7" count="1" selected="0">
            <x v="11"/>
          </reference>
          <reference field="32" count="1" selected="0">
            <x v="19"/>
          </reference>
          <reference field="37" count="1">
            <x v="0"/>
          </reference>
        </references>
      </pivotArea>
    </format>
    <format dxfId="148">
      <pivotArea dataOnly="0" labelOnly="1" outline="0" fieldPosition="0">
        <references count="5">
          <reference field="4" count="1" selected="0">
            <x v="3"/>
          </reference>
          <reference field="6" count="1" selected="0">
            <x v="2"/>
          </reference>
          <reference field="7" count="1" selected="0">
            <x v="11"/>
          </reference>
          <reference field="32" count="1" selected="0">
            <x v="20"/>
          </reference>
          <reference field="37" count="1">
            <x v="0"/>
          </reference>
        </references>
      </pivotArea>
    </format>
    <format dxfId="147">
      <pivotArea dataOnly="0" labelOnly="1" outline="0" fieldPosition="0">
        <references count="5">
          <reference field="4" count="1" selected="0">
            <x v="24"/>
          </reference>
          <reference field="6" count="1" selected="0">
            <x v="2"/>
          </reference>
          <reference field="7" count="1" selected="0">
            <x v="11"/>
          </reference>
          <reference field="32" count="1" selected="0">
            <x v="18"/>
          </reference>
          <reference field="37" count="1">
            <x v="0"/>
          </reference>
        </references>
      </pivotArea>
    </format>
    <format dxfId="146">
      <pivotArea dataOnly="0" labelOnly="1" outline="0" fieldPosition="0">
        <references count="5">
          <reference field="4" count="1" selected="0">
            <x v="47"/>
          </reference>
          <reference field="6" count="1" selected="0">
            <x v="2"/>
          </reference>
          <reference field="7" count="1" selected="0">
            <x v="11"/>
          </reference>
          <reference field="32" count="1" selected="0">
            <x v="4"/>
          </reference>
          <reference field="37" count="1">
            <x v="4"/>
          </reference>
        </references>
      </pivotArea>
    </format>
    <format dxfId="145">
      <pivotArea dataOnly="0" labelOnly="1" outline="0" fieldPosition="0">
        <references count="5">
          <reference field="4" count="1" selected="0">
            <x v="5"/>
          </reference>
          <reference field="6" count="1" selected="0">
            <x v="2"/>
          </reference>
          <reference field="7" count="1" selected="0">
            <x v="13"/>
          </reference>
          <reference field="32" count="1" selected="0">
            <x v="8"/>
          </reference>
          <reference field="37" count="1">
            <x v="15"/>
          </reference>
        </references>
      </pivotArea>
    </format>
    <format dxfId="144">
      <pivotArea dataOnly="0" labelOnly="1" outline="0" fieldPosition="0">
        <references count="5">
          <reference field="4" count="1" selected="0">
            <x v="10"/>
          </reference>
          <reference field="6" count="1" selected="0">
            <x v="2"/>
          </reference>
          <reference field="7" count="1" selected="0">
            <x v="13"/>
          </reference>
          <reference field="32" count="1" selected="0">
            <x v="15"/>
          </reference>
          <reference field="37" count="1">
            <x v="17"/>
          </reference>
        </references>
      </pivotArea>
    </format>
    <format dxfId="143">
      <pivotArea dataOnly="0" labelOnly="1" outline="0" fieldPosition="0">
        <references count="5">
          <reference field="4" count="1" selected="0">
            <x v="6"/>
          </reference>
          <reference field="6" count="1" selected="0">
            <x v="3"/>
          </reference>
          <reference field="7" count="1" selected="0">
            <x v="7"/>
          </reference>
          <reference field="32" count="1" selected="0">
            <x v="17"/>
          </reference>
          <reference field="37" count="1">
            <x v="0"/>
          </reference>
        </references>
      </pivotArea>
    </format>
    <format dxfId="142">
      <pivotArea dataOnly="0" labelOnly="1" outline="0" fieldPosition="0">
        <references count="5">
          <reference field="4" count="1" selected="0">
            <x v="37"/>
          </reference>
          <reference field="6" count="1" selected="0">
            <x v="3"/>
          </reference>
          <reference field="7" count="1" selected="0">
            <x v="10"/>
          </reference>
          <reference field="32" count="1" selected="0">
            <x v="7"/>
          </reference>
          <reference field="37" count="1">
            <x v="14"/>
          </reference>
        </references>
      </pivotArea>
    </format>
    <format dxfId="141">
      <pivotArea dataOnly="0" labelOnly="1" outline="0" fieldPosition="0">
        <references count="5">
          <reference field="4" count="1" selected="0">
            <x v="62"/>
          </reference>
          <reference field="6" count="1" selected="0">
            <x v="3"/>
          </reference>
          <reference field="7" count="1" selected="0">
            <x v="11"/>
          </reference>
          <reference field="32" count="1" selected="0">
            <x v="15"/>
          </reference>
          <reference field="37" count="1">
            <x v="17"/>
          </reference>
        </references>
      </pivotArea>
    </format>
    <format dxfId="140">
      <pivotArea dataOnly="0" labelOnly="1" outline="0" fieldPosition="0">
        <references count="5">
          <reference field="4" count="1" selected="0">
            <x v="4"/>
          </reference>
          <reference field="6" count="1" selected="0">
            <x v="3"/>
          </reference>
          <reference field="7" count="1" selected="0">
            <x v="13"/>
          </reference>
          <reference field="32" count="1" selected="0">
            <x v="22"/>
          </reference>
          <reference field="37" count="1">
            <x v="0"/>
          </reference>
        </references>
      </pivotArea>
    </format>
    <format dxfId="139">
      <pivotArea dataOnly="0" labelOnly="1" outline="0" fieldPosition="0">
        <references count="1">
          <reference field="37" count="0"/>
        </references>
      </pivotArea>
    </format>
    <format dxfId="138">
      <pivotArea dataOnly="0" labelOnly="1" outline="0" fieldPosition="0">
        <references count="1">
          <reference field="37" count="0"/>
        </references>
      </pivotArea>
    </format>
    <format dxfId="137">
      <pivotArea dataOnly="0" labelOnly="1" outline="0" fieldPosition="0">
        <references count="1">
          <reference field="37" count="0"/>
        </references>
      </pivotArea>
    </format>
    <format dxfId="136">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135">
      <pivotArea dataOnly="0" labelOnly="1" outline="0" fieldPosition="0">
        <references count="4">
          <reference field="4" count="1" selected="0">
            <x v="54"/>
          </reference>
          <reference field="6" count="1" selected="0">
            <x v="1"/>
          </reference>
          <reference field="7" count="1" selected="0">
            <x v="15"/>
          </reference>
          <reference field="32" count="1">
            <x v="15"/>
          </reference>
        </references>
      </pivotArea>
    </format>
    <format dxfId="134">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133">
      <pivotArea dataOnly="0" labelOnly="1" outline="0" fieldPosition="0">
        <references count="4">
          <reference field="4" count="1" selected="0">
            <x v="59"/>
          </reference>
          <reference field="6" count="1" selected="0">
            <x v="2"/>
          </reference>
          <reference field="7" count="1" selected="0">
            <x v="10"/>
          </reference>
          <reference field="32" count="1">
            <x v="15"/>
          </reference>
        </references>
      </pivotArea>
    </format>
    <format dxfId="132">
      <pivotArea dataOnly="0" labelOnly="1" outline="0" fieldPosition="0">
        <references count="1">
          <reference field="4" count="0"/>
        </references>
      </pivotArea>
    </format>
    <format dxfId="131">
      <pivotArea dataOnly="0" labelOnly="1" outline="0" fieldPosition="0">
        <references count="5">
          <reference field="4" count="1" selected="0">
            <x v="40"/>
          </reference>
          <reference field="6" count="1" selected="0">
            <x v="1"/>
          </reference>
          <reference field="7" count="1" selected="0">
            <x v="11"/>
          </reference>
          <reference field="32" count="1" selected="0">
            <x v="10"/>
          </reference>
          <reference field="37" count="1">
            <x v="39"/>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1" cacheId="36" applyNumberFormats="0" applyBorderFormats="0" applyFontFormats="0" applyPatternFormats="0" applyAlignmentFormats="0" applyWidthHeightFormats="1" dataCaption="Valores" updatedVersion="6" minRefreshableVersion="3" useAutoFormatting="1" itemPrintTitles="1" mergeItem="1" createdVersion="6" indent="0" compact="0" compactData="0" gridDropZones="1" multipleFieldFilters="0">
  <location ref="A3:J69" firstHeaderRow="2" firstDataRow="2" firstDataCol="4"/>
  <pivotFields count="62">
    <pivotField axis="axisRow" compact="0" outline="0" showAll="0" defaultSubtotal="0">
      <items count="11">
        <item x="0"/>
        <item x="1"/>
        <item x="2"/>
        <item x="3"/>
        <item x="4"/>
        <item x="5"/>
        <item x="6"/>
        <item x="7"/>
        <item x="8"/>
        <item x="9"/>
        <item x="10"/>
      </items>
    </pivotField>
    <pivotField compact="0" outline="0" showAll="0"/>
    <pivotField compact="0" outline="0" showAll="0"/>
    <pivotField compact="0" outline="0" showAll="0"/>
    <pivotField axis="axisRow" compact="0" outline="0" showAll="0" defaultSubtotal="0">
      <items count="64">
        <item x="27"/>
        <item x="38"/>
        <item x="53"/>
        <item x="39"/>
        <item x="32"/>
        <item x="33"/>
        <item x="15"/>
        <item x="16"/>
        <item x="17"/>
        <item x="14"/>
        <item x="34"/>
        <item x="59"/>
        <item x="35"/>
        <item x="54"/>
        <item x="31"/>
        <item x="30"/>
        <item x="18"/>
        <item x="13"/>
        <item x="21"/>
        <item x="28"/>
        <item x="24"/>
        <item x="40"/>
        <item x="60"/>
        <item x="36"/>
        <item x="25"/>
        <item x="29"/>
        <item x="5"/>
        <item x="42"/>
        <item x="8"/>
        <item x="7"/>
        <item x="10"/>
        <item x="49"/>
        <item x="46"/>
        <item x="11"/>
        <item x="61"/>
        <item x="6"/>
        <item x="9"/>
        <item x="1"/>
        <item x="58"/>
        <item x="47"/>
        <item x="45"/>
        <item x="4"/>
        <item x="63"/>
        <item x="44"/>
        <item x="51"/>
        <item x="57"/>
        <item x="12"/>
        <item x="52"/>
        <item x="0"/>
        <item x="50"/>
        <item x="56"/>
        <item x="23"/>
        <item x="3"/>
        <item x="43"/>
        <item x="48"/>
        <item x="41"/>
        <item x="37"/>
        <item x="26"/>
        <item x="19"/>
        <item x="55"/>
        <item x="22"/>
        <item x="2"/>
        <item x="20"/>
        <item x="62"/>
      </items>
    </pivotField>
    <pivotField compact="0" outline="0" showAll="0"/>
    <pivotField axis="axisRow" compact="0" outline="0" showAll="0" defaultSubtotal="0">
      <items count="4">
        <item x="3"/>
        <item x="1"/>
        <item x="0"/>
        <item x="2"/>
      </items>
    </pivotField>
    <pivotField axis="axisRow" compact="0" outline="0" showAll="0">
      <items count="20">
        <item x="1"/>
        <item x="10"/>
        <item x="16"/>
        <item x="8"/>
        <item x="5"/>
        <item x="7"/>
        <item x="0"/>
        <item x="17"/>
        <item x="3"/>
        <item x="9"/>
        <item x="4"/>
        <item x="2"/>
        <item x="11"/>
        <item x="14"/>
        <item x="12"/>
        <item x="13"/>
        <item x="6"/>
        <item x="15"/>
        <item x="1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4">
    <field x="0"/>
    <field x="6"/>
    <field x="4"/>
    <field x="7"/>
  </rowFields>
  <rowItems count="65">
    <i>
      <x/>
      <x v="2"/>
      <x v="48"/>
      <x v="6"/>
    </i>
    <i>
      <x v="1"/>
      <x v="1"/>
      <x v="9"/>
      <x v="3"/>
    </i>
    <i r="2">
      <x v="17"/>
      <x v="10"/>
    </i>
    <i r="2">
      <x v="26"/>
      <x v="10"/>
    </i>
    <i r="2">
      <x v="28"/>
      <x v="4"/>
    </i>
    <i r="2">
      <x v="29"/>
      <x v="8"/>
    </i>
    <i r="2">
      <x v="30"/>
      <x v="16"/>
    </i>
    <i r="2">
      <x v="33"/>
      <x v="5"/>
    </i>
    <i r="2">
      <x v="35"/>
      <x v="8"/>
    </i>
    <i r="2">
      <x v="36"/>
      <x v="16"/>
    </i>
    <i r="2">
      <x v="37"/>
      <x/>
    </i>
    <i r="2">
      <x v="42"/>
      <x v="18"/>
    </i>
    <i r="2">
      <x v="46"/>
      <x v="5"/>
    </i>
    <i r="2">
      <x v="52"/>
      <x v="11"/>
    </i>
    <i r="2">
      <x v="61"/>
      <x/>
    </i>
    <i r="1">
      <x v="2"/>
      <x v="41"/>
      <x v="8"/>
    </i>
    <i>
      <x v="2"/>
      <x v="1"/>
      <x v="16"/>
      <x v="9"/>
    </i>
    <i r="2">
      <x v="18"/>
      <x v="9"/>
    </i>
    <i r="2">
      <x v="58"/>
      <x v="1"/>
    </i>
    <i r="2">
      <x v="62"/>
      <x v="1"/>
    </i>
    <i r="1">
      <x v="2"/>
      <x v="7"/>
      <x v="9"/>
    </i>
    <i r="2">
      <x v="8"/>
      <x v="9"/>
    </i>
    <i r="1">
      <x v="3"/>
      <x v="6"/>
      <x v="9"/>
    </i>
    <i>
      <x v="3"/>
      <x v="2"/>
      <x v="20"/>
      <x v="12"/>
    </i>
    <i r="2">
      <x v="24"/>
      <x v="12"/>
    </i>
    <i r="2">
      <x v="60"/>
      <x v="12"/>
    </i>
    <i r="1">
      <x v="3"/>
      <x v="51"/>
      <x v="12"/>
    </i>
    <i r="2">
      <x v="57"/>
      <x v="12"/>
    </i>
    <i>
      <x v="4"/>
      <x v="1"/>
      <x/>
      <x v="14"/>
    </i>
    <i r="2">
      <x v="14"/>
      <x v="14"/>
    </i>
    <i r="2">
      <x v="15"/>
      <x v="14"/>
    </i>
    <i r="2">
      <x v="19"/>
      <x v="14"/>
    </i>
    <i r="2">
      <x v="25"/>
      <x v="14"/>
    </i>
    <i>
      <x v="5"/>
      <x/>
      <x v="23"/>
      <x v="15"/>
    </i>
    <i r="1">
      <x v="1"/>
      <x v="12"/>
      <x v="15"/>
    </i>
    <i r="2">
      <x v="56"/>
      <x v="15"/>
    </i>
    <i r="1">
      <x v="2"/>
      <x v="5"/>
      <x v="15"/>
    </i>
    <i r="2">
      <x v="10"/>
      <x v="15"/>
    </i>
    <i r="1">
      <x v="3"/>
      <x v="4"/>
      <x v="15"/>
    </i>
    <i>
      <x v="6"/>
      <x/>
      <x v="21"/>
      <x v="13"/>
    </i>
    <i r="1">
      <x v="2"/>
      <x v="1"/>
      <x v="13"/>
    </i>
    <i r="2">
      <x v="3"/>
      <x v="13"/>
    </i>
    <i r="2">
      <x v="27"/>
      <x v="13"/>
    </i>
    <i r="2">
      <x v="53"/>
      <x v="13"/>
    </i>
    <i r="1">
      <x v="3"/>
      <x v="55"/>
      <x v="13"/>
    </i>
    <i>
      <x v="7"/>
      <x v="1"/>
      <x v="31"/>
      <x v="17"/>
    </i>
    <i r="2">
      <x v="32"/>
      <x v="17"/>
    </i>
    <i r="2">
      <x v="39"/>
      <x v="17"/>
    </i>
    <i r="2">
      <x v="43"/>
      <x v="17"/>
    </i>
    <i r="2">
      <x v="44"/>
      <x v="17"/>
    </i>
    <i r="2">
      <x v="49"/>
      <x v="17"/>
    </i>
    <i r="2">
      <x v="54"/>
      <x v="17"/>
    </i>
    <i r="1">
      <x v="2"/>
      <x v="40"/>
      <x v="17"/>
    </i>
    <i>
      <x v="8"/>
      <x v="1"/>
      <x v="47"/>
      <x v="2"/>
    </i>
    <i>
      <x v="9"/>
      <x/>
      <x v="2"/>
      <x v="7"/>
    </i>
    <i r="2">
      <x v="11"/>
      <x v="7"/>
    </i>
    <i r="2">
      <x v="13"/>
      <x v="7"/>
    </i>
    <i r="2">
      <x v="38"/>
      <x v="7"/>
    </i>
    <i r="2">
      <x v="45"/>
      <x v="7"/>
    </i>
    <i r="2">
      <x v="50"/>
      <x v="7"/>
    </i>
    <i r="2">
      <x v="59"/>
      <x v="7"/>
    </i>
    <i>
      <x v="10"/>
      <x v="2"/>
      <x v="22"/>
      <x v="13"/>
    </i>
    <i r="2">
      <x v="34"/>
      <x v="13"/>
    </i>
    <i r="2">
      <x v="63"/>
      <x v="1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1" cacheId="39" applyNumberFormats="0" applyBorderFormats="0" applyFontFormats="0" applyPatternFormats="0" applyAlignmentFormats="0" applyWidthHeightFormats="1" dataCaption="Valores" updatedVersion="6" minRefreshableVersion="3" useAutoFormatting="1" rowGrandTotals="0" itemPrintTitles="1" createdVersion="6" indent="0" outline="1" outlineData="1" multipleFieldFilters="0" rowHeaderCaption="INDICADORES DE GESTIÓN">
  <location ref="A4:C42" firstHeaderRow="0" firstDataRow="1" firstDataCol="1" rowPageCount="2" colPageCount="1"/>
  <pivotFields count="62">
    <pivotField axis="axisRow" showAll="0" defaultSubtotal="0">
      <items count="13">
        <item x="0"/>
        <item x="1"/>
        <item x="2"/>
        <item m="1" x="11"/>
        <item x="4"/>
        <item m="1" x="12"/>
        <item x="6"/>
        <item x="7"/>
        <item x="8"/>
        <item x="9"/>
        <item x="10"/>
        <item x="3"/>
        <item x="5"/>
      </items>
    </pivotField>
    <pivotField showAll="0"/>
    <pivotField showAll="0"/>
    <pivotField axis="axisPage" multipleItemSelectionAllowed="1" showAll="0">
      <items count="3">
        <item h="1" x="1"/>
        <item x="0"/>
        <item t="default"/>
      </items>
    </pivotField>
    <pivotField axis="axisRow" showAll="0">
      <items count="80">
        <item x="74"/>
        <item x="33"/>
        <item x="44"/>
        <item x="60"/>
        <item x="45"/>
        <item x="38"/>
        <item x="39"/>
        <item x="21"/>
        <item x="22"/>
        <item x="23"/>
        <item x="20"/>
        <item x="40"/>
        <item x="68"/>
        <item m="1" x="75"/>
        <item x="61"/>
        <item x="37"/>
        <item m="1" x="78"/>
        <item x="24"/>
        <item x="19"/>
        <item x="27"/>
        <item x="34"/>
        <item x="30"/>
        <item x="46"/>
        <item x="69"/>
        <item x="42"/>
        <item m="1" x="77"/>
        <item x="35"/>
        <item x="7"/>
        <item x="48"/>
        <item x="12"/>
        <item x="11"/>
        <item x="14"/>
        <item x="56"/>
        <item m="1" x="76"/>
        <item x="16"/>
        <item x="70"/>
        <item x="10"/>
        <item x="13"/>
        <item x="1"/>
        <item x="66"/>
        <item x="53"/>
        <item x="51"/>
        <item x="6"/>
        <item x="72"/>
        <item x="50"/>
        <item x="58"/>
        <item x="64"/>
        <item x="17"/>
        <item x="59"/>
        <item x="0"/>
        <item x="57"/>
        <item x="63"/>
        <item x="29"/>
        <item x="5"/>
        <item x="49"/>
        <item x="55"/>
        <item x="47"/>
        <item x="43"/>
        <item x="32"/>
        <item x="25"/>
        <item x="62"/>
        <item x="28"/>
        <item x="2"/>
        <item x="26"/>
        <item x="71"/>
        <item x="3"/>
        <item x="4"/>
        <item x="8"/>
        <item x="9"/>
        <item x="15"/>
        <item x="18"/>
        <item x="31"/>
        <item x="36"/>
        <item x="41"/>
        <item x="52"/>
        <item x="54"/>
        <item x="65"/>
        <item x="67"/>
        <item x="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axis="axisPage" multipleItemSelectionAllowed="1" showAll="0" defaultSubtotal="0">
      <items count="3">
        <item x="0"/>
        <item h="1" x="1"/>
        <item h="1" x="2"/>
      </items>
    </pivotField>
  </pivotFields>
  <rowFields count="2">
    <field x="0"/>
    <field x="4"/>
  </rowFields>
  <rowItems count="38">
    <i>
      <x/>
    </i>
    <i r="1">
      <x v="49"/>
    </i>
    <i>
      <x v="1"/>
    </i>
    <i r="1">
      <x v="29"/>
    </i>
    <i r="1">
      <x v="36"/>
    </i>
    <i r="1">
      <x v="43"/>
    </i>
    <i r="1">
      <x v="53"/>
    </i>
    <i r="1">
      <x v="65"/>
    </i>
    <i r="1">
      <x v="66"/>
    </i>
    <i r="1">
      <x v="67"/>
    </i>
    <i r="1">
      <x v="69"/>
    </i>
    <i r="1">
      <x v="70"/>
    </i>
    <i>
      <x v="2"/>
    </i>
    <i r="1">
      <x v="59"/>
    </i>
    <i>
      <x v="4"/>
    </i>
    <i r="1">
      <x v="72"/>
    </i>
    <i>
      <x v="6"/>
    </i>
    <i r="1">
      <x v="28"/>
    </i>
    <i r="1">
      <x v="56"/>
    </i>
    <i>
      <x v="7"/>
    </i>
    <i r="1">
      <x v="74"/>
    </i>
    <i r="1">
      <x v="75"/>
    </i>
    <i>
      <x v="8"/>
    </i>
    <i r="1">
      <x v="48"/>
    </i>
    <i>
      <x v="9"/>
    </i>
    <i r="1">
      <x v="39"/>
    </i>
    <i r="1">
      <x v="51"/>
    </i>
    <i r="1">
      <x v="60"/>
    </i>
    <i r="1">
      <x v="77"/>
    </i>
    <i>
      <x v="10"/>
    </i>
    <i r="1">
      <x v="23"/>
    </i>
    <i r="1">
      <x v="64"/>
    </i>
    <i>
      <x v="11"/>
    </i>
    <i r="1">
      <x v="21"/>
    </i>
    <i r="1">
      <x v="58"/>
    </i>
    <i r="1">
      <x v="61"/>
    </i>
    <i>
      <x v="12"/>
    </i>
    <i r="1">
      <x v="57"/>
    </i>
  </rowItems>
  <colFields count="1">
    <field x="-2"/>
  </colFields>
  <colItems count="2">
    <i>
      <x/>
    </i>
    <i i="1">
      <x v="1"/>
    </i>
  </colItems>
  <pageFields count="2">
    <pageField fld="61" hier="-1"/>
    <pageField fld="3" hier="-1"/>
  </pageFields>
  <dataFields count="2">
    <dataField name="PROGRAMADO 2019" fld="32" subtotal="max" baseField="0" baseItem="0"/>
    <dataField name="EJECUTADO 2019" fld="37" subtotal="max" baseField="0" baseItem="0"/>
  </dataFields>
  <formats count="45">
    <format dxfId="130">
      <pivotArea dataOnly="0" labelOnly="1" fieldPosition="0">
        <references count="1">
          <reference field="0" count="1">
            <x v="0"/>
          </reference>
        </references>
      </pivotArea>
    </format>
    <format dxfId="129">
      <pivotArea collapsedLevelsAreSubtotals="1" fieldPosition="0">
        <references count="1">
          <reference field="0" count="1">
            <x v="1"/>
          </reference>
        </references>
      </pivotArea>
    </format>
    <format dxfId="128">
      <pivotArea dataOnly="0" labelOnly="1" fieldPosition="0">
        <references count="1">
          <reference field="0" count="1">
            <x v="1"/>
          </reference>
        </references>
      </pivotArea>
    </format>
    <format dxfId="127">
      <pivotArea collapsedLevelsAreSubtotals="1" fieldPosition="0">
        <references count="1">
          <reference field="0" count="1">
            <x v="2"/>
          </reference>
        </references>
      </pivotArea>
    </format>
    <format dxfId="126">
      <pivotArea dataOnly="0" labelOnly="1" fieldPosition="0">
        <references count="1">
          <reference field="0" count="1">
            <x v="2"/>
          </reference>
        </references>
      </pivotArea>
    </format>
    <format dxfId="125">
      <pivotArea collapsedLevelsAreSubtotals="1" fieldPosition="0">
        <references count="1">
          <reference field="0" count="1">
            <x v="3"/>
          </reference>
        </references>
      </pivotArea>
    </format>
    <format dxfId="124">
      <pivotArea dataOnly="0" labelOnly="1" fieldPosition="0">
        <references count="1">
          <reference field="0" count="1">
            <x v="3"/>
          </reference>
        </references>
      </pivotArea>
    </format>
    <format dxfId="123">
      <pivotArea collapsedLevelsAreSubtotals="1" fieldPosition="0">
        <references count="1">
          <reference field="0" count="1">
            <x v="4"/>
          </reference>
        </references>
      </pivotArea>
    </format>
    <format dxfId="122">
      <pivotArea dataOnly="0" labelOnly="1" fieldPosition="0">
        <references count="1">
          <reference field="0" count="1">
            <x v="4"/>
          </reference>
        </references>
      </pivotArea>
    </format>
    <format dxfId="121">
      <pivotArea collapsedLevelsAreSubtotals="1" fieldPosition="0">
        <references count="1">
          <reference field="0" count="1">
            <x v="5"/>
          </reference>
        </references>
      </pivotArea>
    </format>
    <format dxfId="120">
      <pivotArea dataOnly="0" labelOnly="1" fieldPosition="0">
        <references count="1">
          <reference field="0" count="1">
            <x v="5"/>
          </reference>
        </references>
      </pivotArea>
    </format>
    <format dxfId="119">
      <pivotArea collapsedLevelsAreSubtotals="1" fieldPosition="0">
        <references count="1">
          <reference field="0" count="1">
            <x v="6"/>
          </reference>
        </references>
      </pivotArea>
    </format>
    <format dxfId="118">
      <pivotArea dataOnly="0" labelOnly="1" fieldPosition="0">
        <references count="1">
          <reference field="0" count="1">
            <x v="6"/>
          </reference>
        </references>
      </pivotArea>
    </format>
    <format dxfId="117">
      <pivotArea collapsedLevelsAreSubtotals="1" fieldPosition="0">
        <references count="1">
          <reference field="0" count="1">
            <x v="7"/>
          </reference>
        </references>
      </pivotArea>
    </format>
    <format dxfId="116">
      <pivotArea dataOnly="0" labelOnly="1" fieldPosition="0">
        <references count="1">
          <reference field="0" count="1">
            <x v="7"/>
          </reference>
        </references>
      </pivotArea>
    </format>
    <format dxfId="115">
      <pivotArea collapsedLevelsAreSubtotals="1" fieldPosition="0">
        <references count="1">
          <reference field="0" count="1">
            <x v="8"/>
          </reference>
        </references>
      </pivotArea>
    </format>
    <format dxfId="114">
      <pivotArea dataOnly="0" labelOnly="1" fieldPosition="0">
        <references count="1">
          <reference field="0" count="1">
            <x v="8"/>
          </reference>
        </references>
      </pivotArea>
    </format>
    <format dxfId="113">
      <pivotArea collapsedLevelsAreSubtotals="1" fieldPosition="0">
        <references count="1">
          <reference field="0" count="1">
            <x v="9"/>
          </reference>
        </references>
      </pivotArea>
    </format>
    <format dxfId="112">
      <pivotArea dataOnly="0" labelOnly="1" fieldPosition="0">
        <references count="1">
          <reference field="0" count="1">
            <x v="9"/>
          </reference>
        </references>
      </pivotArea>
    </format>
    <format dxfId="111">
      <pivotArea collapsedLevelsAreSubtotals="1" fieldPosition="0">
        <references count="1">
          <reference field="0" count="1">
            <x v="10"/>
          </reference>
        </references>
      </pivotArea>
    </format>
    <format dxfId="110">
      <pivotArea dataOnly="0" labelOnly="1" fieldPosition="0">
        <references count="1">
          <reference field="0" count="1">
            <x v="10"/>
          </reference>
        </references>
      </pivotArea>
    </format>
    <format dxfId="109">
      <pivotArea collapsedLevelsAreSubtotals="1" fieldPosition="0">
        <references count="3">
          <reference field="4294967294" count="1" selected="0">
            <x v="0"/>
          </reference>
          <reference field="0" count="1" selected="0">
            <x v="3"/>
          </reference>
          <reference field="4" count="1">
            <x v="21"/>
          </reference>
        </references>
      </pivotArea>
    </format>
    <format dxfId="108">
      <pivotArea collapsedLevelsAreSubtotals="1" fieldPosition="0">
        <references count="3">
          <reference field="4294967294" count="1" selected="0">
            <x v="1"/>
          </reference>
          <reference field="0" count="1" selected="0">
            <x v="3"/>
          </reference>
          <reference field="4" count="1">
            <x v="21"/>
          </reference>
        </references>
      </pivotArea>
    </format>
    <format dxfId="107">
      <pivotArea collapsedLevelsAreSubtotals="1" fieldPosition="0">
        <references count="2">
          <reference field="0" count="1" selected="0">
            <x v="6"/>
          </reference>
          <reference field="4" count="1">
            <x v="28"/>
          </reference>
        </references>
      </pivotArea>
    </format>
    <format dxfId="106">
      <pivotArea outline="0" collapsedLevelsAreSubtotals="1" fieldPosition="0"/>
    </format>
    <format dxfId="105">
      <pivotArea dataOnly="0" labelOnly="1" outline="0" fieldPosition="0">
        <references count="1">
          <reference field="4294967294" count="2">
            <x v="0"/>
            <x v="1"/>
          </reference>
        </references>
      </pivotArea>
    </format>
    <format dxfId="104">
      <pivotArea collapsedLevelsAreSubtotals="1" fieldPosition="0">
        <references count="2">
          <reference field="0" count="1" selected="0">
            <x v="3"/>
          </reference>
          <reference field="4" count="1">
            <x v="21"/>
          </reference>
        </references>
      </pivotArea>
    </format>
    <format dxfId="103">
      <pivotArea collapsedLevelsAreSubtotals="1" fieldPosition="0">
        <references count="2">
          <reference field="0" count="1" selected="0">
            <x v="6"/>
          </reference>
          <reference field="4" count="1">
            <x v="28"/>
          </reference>
        </references>
      </pivotArea>
    </format>
    <format dxfId="102">
      <pivotArea collapsedLevelsAreSubtotals="1" fieldPosition="0">
        <references count="2">
          <reference field="4294967294" count="1" selected="0">
            <x v="0"/>
          </reference>
          <reference field="0" count="1">
            <x v="8"/>
          </reference>
        </references>
      </pivotArea>
    </format>
    <format dxfId="101">
      <pivotArea collapsedLevelsAreSubtotals="1" fieldPosition="0">
        <references count="2">
          <reference field="4294967294" count="1" selected="0">
            <x v="0"/>
          </reference>
          <reference field="0" count="1">
            <x v="8"/>
          </reference>
        </references>
      </pivotArea>
    </format>
    <format dxfId="100">
      <pivotArea collapsedLevelsAreSubtotals="1" fieldPosition="0">
        <references count="2">
          <reference field="0" count="1" selected="0">
            <x v="8"/>
          </reference>
          <reference field="4" count="1">
            <x v="48"/>
          </reference>
        </references>
      </pivotArea>
    </format>
    <format dxfId="99">
      <pivotArea collapsedLevelsAreSubtotals="1" fieldPosition="0">
        <references count="2">
          <reference field="0" count="1" selected="0">
            <x v="7"/>
          </reference>
          <reference field="4" count="1">
            <x v="40"/>
          </reference>
        </references>
      </pivotArea>
    </format>
    <format dxfId="98">
      <pivotArea collapsedLevelsAreSubtotals="1" fieldPosition="0">
        <references count="2">
          <reference field="0" count="1" selected="0">
            <x v="6"/>
          </reference>
          <reference field="4" count="1">
            <x v="56"/>
          </reference>
        </references>
      </pivotArea>
    </format>
    <format dxfId="97">
      <pivotArea collapsedLevelsAreSubtotals="1" fieldPosition="0">
        <references count="2">
          <reference field="0" count="1" selected="0">
            <x v="5"/>
          </reference>
          <reference field="4" count="1">
            <x v="57"/>
          </reference>
        </references>
      </pivotArea>
    </format>
    <format dxfId="96">
      <pivotArea collapsedLevelsAreSubtotals="1" fieldPosition="0">
        <references count="2">
          <reference field="0" count="1" selected="0">
            <x v="5"/>
          </reference>
          <reference field="4" count="1">
            <x v="57"/>
          </reference>
        </references>
      </pivotArea>
    </format>
    <format dxfId="95">
      <pivotArea collapsedLevelsAreSubtotals="1" fieldPosition="0">
        <references count="2">
          <reference field="0" count="1" selected="0">
            <x v="4"/>
          </reference>
          <reference field="4" count="1">
            <x v="16"/>
          </reference>
        </references>
      </pivotArea>
    </format>
    <format dxfId="94">
      <pivotArea collapsedLevelsAreSubtotals="1" fieldPosition="0">
        <references count="2">
          <reference field="0" count="1" selected="0">
            <x v="3"/>
          </reference>
          <reference field="4" count="2">
            <x v="58"/>
            <x v="61"/>
          </reference>
        </references>
      </pivotArea>
    </format>
    <format dxfId="93">
      <pivotArea collapsedLevelsAreSubtotals="1" fieldPosition="0">
        <references count="2">
          <reference field="0" count="1" selected="0">
            <x v="2"/>
          </reference>
          <reference field="4" count="1">
            <x v="59"/>
          </reference>
        </references>
      </pivotArea>
    </format>
    <format dxfId="92">
      <pivotArea collapsedLevelsAreSubtotals="1" fieldPosition="0">
        <references count="2">
          <reference field="0" count="1" selected="0">
            <x v="1"/>
          </reference>
          <reference field="4" count="1">
            <x v="43"/>
          </reference>
        </references>
      </pivotArea>
    </format>
    <format dxfId="91">
      <pivotArea collapsedLevelsAreSubtotals="1" fieldPosition="0">
        <references count="2">
          <reference field="0" count="1" selected="0">
            <x v="1"/>
          </reference>
          <reference field="4" count="1">
            <x v="29"/>
          </reference>
        </references>
      </pivotArea>
    </format>
    <format dxfId="90">
      <pivotArea collapsedLevelsAreSubtotals="1" fieldPosition="0">
        <references count="2">
          <reference field="0" count="1" selected="0">
            <x v="1"/>
          </reference>
          <reference field="4" count="1">
            <x v="36"/>
          </reference>
        </references>
      </pivotArea>
    </format>
    <format dxfId="89">
      <pivotArea collapsedLevelsAreSubtotals="1" fieldPosition="0">
        <references count="2">
          <reference field="0" count="1" selected="0">
            <x v="1"/>
          </reference>
          <reference field="4" count="1">
            <x v="47"/>
          </reference>
        </references>
      </pivotArea>
    </format>
    <format dxfId="88">
      <pivotArea collapsedLevelsAreSubtotals="1" fieldPosition="0">
        <references count="2">
          <reference field="0" count="1" selected="0">
            <x v="1"/>
          </reference>
          <reference field="4" count="1">
            <x v="53"/>
          </reference>
        </references>
      </pivotArea>
    </format>
    <format dxfId="87">
      <pivotArea collapsedLevelsAreSubtotals="1" fieldPosition="0">
        <references count="2">
          <reference field="0" count="1" selected="0">
            <x v="10"/>
          </reference>
          <reference field="4" count="1">
            <x v="23"/>
          </reference>
        </references>
      </pivotArea>
    </format>
    <format dxfId="86">
      <pivotArea collapsedLevelsAreSubtotals="1" fieldPosition="0">
        <references count="2">
          <reference field="0" count="1" selected="0">
            <x v="10"/>
          </reference>
          <reference field="4" count="1">
            <x v="6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2" cacheId="4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84" firstHeaderRow="1" firstDataRow="1" firstDataCol="1"/>
  <pivotFields count="68">
    <pivotField showAll="0"/>
    <pivotField showAll="0"/>
    <pivotField showAll="0"/>
    <pivotField showAll="0"/>
    <pivotField axis="axisRow" showAll="0">
      <items count="80">
        <item x="74"/>
        <item x="33"/>
        <item x="44"/>
        <item x="60"/>
        <item x="45"/>
        <item x="38"/>
        <item x="39"/>
        <item x="21"/>
        <item x="22"/>
        <item x="23"/>
        <item x="20"/>
        <item x="40"/>
        <item x="68"/>
        <item m="1" x="75"/>
        <item x="61"/>
        <item x="37"/>
        <item m="1" x="78"/>
        <item x="24"/>
        <item x="19"/>
        <item x="27"/>
        <item x="34"/>
        <item x="30"/>
        <item x="46"/>
        <item x="69"/>
        <item x="42"/>
        <item m="1" x="77"/>
        <item x="35"/>
        <item x="7"/>
        <item x="48"/>
        <item x="12"/>
        <item x="11"/>
        <item x="14"/>
        <item x="56"/>
        <item m="1" x="76"/>
        <item x="16"/>
        <item x="70"/>
        <item x="10"/>
        <item x="13"/>
        <item x="1"/>
        <item x="66"/>
        <item x="53"/>
        <item x="51"/>
        <item x="6"/>
        <item x="72"/>
        <item x="50"/>
        <item x="58"/>
        <item x="64"/>
        <item x="17"/>
        <item x="59"/>
        <item x="0"/>
        <item x="57"/>
        <item x="63"/>
        <item x="29"/>
        <item x="5"/>
        <item x="49"/>
        <item x="55"/>
        <item x="47"/>
        <item x="43"/>
        <item x="32"/>
        <item x="25"/>
        <item x="62"/>
        <item x="28"/>
        <item x="2"/>
        <item x="26"/>
        <item x="71"/>
        <item x="3"/>
        <item x="4"/>
        <item x="8"/>
        <item x="9"/>
        <item x="15"/>
        <item x="18"/>
        <item x="31"/>
        <item x="36"/>
        <item x="41"/>
        <item x="52"/>
        <item x="54"/>
        <item x="65"/>
        <item x="67"/>
        <item x="73"/>
        <item t="default"/>
      </items>
    </pivotField>
    <pivotField showAll="0"/>
    <pivotField axis="axisRow" showAll="0">
      <items count="6">
        <item x="3"/>
        <item x="1"/>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4"/>
  </rowFields>
  <rowItems count="81">
    <i>
      <x/>
    </i>
    <i r="1">
      <x v="3"/>
    </i>
    <i r="1">
      <x v="12"/>
    </i>
    <i r="1">
      <x v="14"/>
    </i>
    <i r="1">
      <x v="22"/>
    </i>
    <i r="1">
      <x v="24"/>
    </i>
    <i r="1">
      <x v="39"/>
    </i>
    <i r="1">
      <x v="46"/>
    </i>
    <i r="1">
      <x v="51"/>
    </i>
    <i r="1">
      <x v="60"/>
    </i>
    <i r="1">
      <x v="76"/>
    </i>
    <i r="1">
      <x v="77"/>
    </i>
    <i>
      <x v="1"/>
    </i>
    <i r="1">
      <x/>
    </i>
    <i r="1">
      <x v="1"/>
    </i>
    <i r="1">
      <x v="10"/>
    </i>
    <i r="1">
      <x v="15"/>
    </i>
    <i r="1">
      <x v="17"/>
    </i>
    <i r="1">
      <x v="18"/>
    </i>
    <i r="1">
      <x v="19"/>
    </i>
    <i r="1">
      <x v="20"/>
    </i>
    <i r="1">
      <x v="26"/>
    </i>
    <i r="1">
      <x v="27"/>
    </i>
    <i r="1">
      <x v="29"/>
    </i>
    <i r="1">
      <x v="30"/>
    </i>
    <i r="1">
      <x v="31"/>
    </i>
    <i r="1">
      <x v="32"/>
    </i>
    <i r="1">
      <x v="34"/>
    </i>
    <i r="1">
      <x v="36"/>
    </i>
    <i r="1">
      <x v="37"/>
    </i>
    <i r="1">
      <x v="38"/>
    </i>
    <i r="1">
      <x v="40"/>
    </i>
    <i r="1">
      <x v="43"/>
    </i>
    <i r="1">
      <x v="44"/>
    </i>
    <i r="1">
      <x v="45"/>
    </i>
    <i r="1">
      <x v="47"/>
    </i>
    <i r="1">
      <x v="48"/>
    </i>
    <i r="1">
      <x v="50"/>
    </i>
    <i r="1">
      <x v="53"/>
    </i>
    <i r="1">
      <x v="55"/>
    </i>
    <i r="1">
      <x v="57"/>
    </i>
    <i r="1">
      <x v="59"/>
    </i>
    <i r="1">
      <x v="62"/>
    </i>
    <i r="1">
      <x v="63"/>
    </i>
    <i r="1">
      <x v="65"/>
    </i>
    <i r="1">
      <x v="66"/>
    </i>
    <i r="1">
      <x v="67"/>
    </i>
    <i r="1">
      <x v="68"/>
    </i>
    <i r="1">
      <x v="69"/>
    </i>
    <i r="1">
      <x v="70"/>
    </i>
    <i r="1">
      <x v="72"/>
    </i>
    <i r="1">
      <x v="73"/>
    </i>
    <i r="1">
      <x v="74"/>
    </i>
    <i r="1">
      <x v="78"/>
    </i>
    <i>
      <x v="2"/>
    </i>
    <i r="1">
      <x v="2"/>
    </i>
    <i r="1">
      <x v="4"/>
    </i>
    <i r="1">
      <x v="6"/>
    </i>
    <i r="1">
      <x v="8"/>
    </i>
    <i r="1">
      <x v="9"/>
    </i>
    <i r="1">
      <x v="11"/>
    </i>
    <i r="1">
      <x v="21"/>
    </i>
    <i r="1">
      <x v="23"/>
    </i>
    <i r="1">
      <x v="28"/>
    </i>
    <i r="1">
      <x v="35"/>
    </i>
    <i r="1">
      <x v="41"/>
    </i>
    <i r="1">
      <x v="42"/>
    </i>
    <i r="1">
      <x v="49"/>
    </i>
    <i r="1">
      <x v="54"/>
    </i>
    <i r="1">
      <x v="61"/>
    </i>
    <i r="1">
      <x v="64"/>
    </i>
    <i r="1">
      <x v="71"/>
    </i>
    <i>
      <x v="3"/>
    </i>
    <i r="1">
      <x v="5"/>
    </i>
    <i r="1">
      <x v="7"/>
    </i>
    <i r="1">
      <x v="52"/>
    </i>
    <i r="1">
      <x v="56"/>
    </i>
    <i r="1">
      <x v="58"/>
    </i>
    <i>
      <x v="4"/>
    </i>
    <i r="1">
      <x v="75"/>
    </i>
    <i t="grand">
      <x/>
    </i>
  </rowItems>
  <colItems count="1">
    <i/>
  </colItems>
  <formats count="8">
    <format dxfId="85">
      <pivotArea type="all" dataOnly="0" outline="0" fieldPosition="0"/>
    </format>
    <format dxfId="84">
      <pivotArea field="6" type="button" dataOnly="0" labelOnly="1" outline="0" axis="axisRow" fieldPosition="0"/>
    </format>
    <format dxfId="83">
      <pivotArea dataOnly="0" labelOnly="1" fieldPosition="0">
        <references count="1">
          <reference field="6" count="0"/>
        </references>
      </pivotArea>
    </format>
    <format dxfId="82">
      <pivotArea dataOnly="0" labelOnly="1" grandRow="1" outline="0" fieldPosition="0"/>
    </format>
    <format dxfId="81">
      <pivotArea dataOnly="0" labelOnly="1" fieldPosition="0">
        <references count="2">
          <reference field="4" count="9">
            <x v="3"/>
            <x v="12"/>
            <x v="14"/>
            <x v="22"/>
            <x v="24"/>
            <x v="39"/>
            <x v="46"/>
            <x v="51"/>
            <x v="60"/>
          </reference>
          <reference field="6" count="1" selected="0">
            <x v="0"/>
          </reference>
        </references>
      </pivotArea>
    </format>
    <format dxfId="80">
      <pivotArea dataOnly="0" labelOnly="1" fieldPosition="0">
        <references count="2">
          <reference field="4" count="34">
            <x v="0"/>
            <x v="1"/>
            <x v="10"/>
            <x v="13"/>
            <x v="15"/>
            <x v="16"/>
            <x v="17"/>
            <x v="18"/>
            <x v="19"/>
            <x v="20"/>
            <x v="26"/>
            <x v="27"/>
            <x v="29"/>
            <x v="30"/>
            <x v="31"/>
            <x v="32"/>
            <x v="33"/>
            <x v="34"/>
            <x v="36"/>
            <x v="37"/>
            <x v="38"/>
            <x v="40"/>
            <x v="43"/>
            <x v="44"/>
            <x v="45"/>
            <x v="47"/>
            <x v="48"/>
            <x v="50"/>
            <x v="53"/>
            <x v="55"/>
            <x v="57"/>
            <x v="59"/>
            <x v="62"/>
            <x v="63"/>
          </reference>
          <reference field="6" count="1" selected="0">
            <x v="1"/>
          </reference>
        </references>
      </pivotArea>
    </format>
    <format dxfId="79">
      <pivotArea dataOnly="0" labelOnly="1" fieldPosition="0">
        <references count="2">
          <reference field="4" count="17">
            <x v="2"/>
            <x v="4"/>
            <x v="6"/>
            <x v="8"/>
            <x v="9"/>
            <x v="11"/>
            <x v="21"/>
            <x v="23"/>
            <x v="25"/>
            <x v="28"/>
            <x v="35"/>
            <x v="41"/>
            <x v="42"/>
            <x v="49"/>
            <x v="54"/>
            <x v="61"/>
            <x v="64"/>
          </reference>
          <reference field="6" count="1" selected="0">
            <x v="2"/>
          </reference>
        </references>
      </pivotArea>
    </format>
    <format dxfId="78">
      <pivotArea dataOnly="0" labelOnly="1" fieldPosition="0">
        <references count="2">
          <reference field="4" count="5">
            <x v="5"/>
            <x v="7"/>
            <x v="52"/>
            <x v="56"/>
            <x v="58"/>
          </reference>
          <reference field="6"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Dinámica1" cacheId="59" applyNumberFormats="0" applyBorderFormats="0" applyFontFormats="0" applyPatternFormats="0" applyAlignmentFormats="0" applyWidthHeightFormats="1" dataCaption="Valores" showMissing="0" updatedVersion="6" minRefreshableVersion="3" rowGrandTotals="0" colGrandTotals="0" itemPrintTitles="1" createdVersion="6" indent="0" compact="0" compactData="0" gridDropZones="1" multipleFieldFilters="0">
  <location ref="A2:L82" firstHeaderRow="1" firstDataRow="2" firstDataCol="7"/>
  <pivotFields count="61">
    <pivotField compact="0" outline="0" showAll="0"/>
    <pivotField axis="axisRow" compact="0" outline="0" showAll="0" defaultSubtotal="0">
      <items count="121">
        <item x="32"/>
        <item x="43"/>
        <item x="59"/>
        <item x="44"/>
        <item x="37"/>
        <item x="38"/>
        <item x="20"/>
        <item x="21"/>
        <item x="22"/>
        <item m="1" x="89"/>
        <item x="39"/>
        <item m="1" x="104"/>
        <item m="1" x="78"/>
        <item x="60"/>
        <item m="1" x="93"/>
        <item m="1" x="76"/>
        <item m="1" x="86"/>
        <item m="1" x="119"/>
        <item m="1" x="112"/>
        <item x="33"/>
        <item x="29"/>
        <item x="45"/>
        <item x="68"/>
        <item m="1" x="117"/>
        <item x="41"/>
        <item m="1" x="100"/>
        <item m="1" x="118"/>
        <item m="1" x="106"/>
        <item x="34"/>
        <item m="1" x="108"/>
        <item x="6"/>
        <item m="1" x="94"/>
        <item m="1" x="77"/>
        <item m="1" x="85"/>
        <item x="47"/>
        <item m="1" x="114"/>
        <item x="10"/>
        <item m="1" x="96"/>
        <item m="1" x="103"/>
        <item m="1" x="110"/>
        <item x="12"/>
        <item m="1" x="99"/>
        <item x="58"/>
        <item x="0"/>
        <item x="56"/>
        <item x="28"/>
        <item x="31"/>
        <item m="1" x="98"/>
        <item m="1" x="81"/>
        <item m="1" x="105"/>
        <item m="1" x="101"/>
        <item m="1" x="74"/>
        <item m="1" x="75"/>
        <item x="40"/>
        <item m="1" x="90"/>
        <item m="1" x="87"/>
        <item x="1"/>
        <item x="23"/>
        <item x="49"/>
        <item m="1" x="102"/>
        <item x="50"/>
        <item x="4"/>
        <item x="5"/>
        <item x="54"/>
        <item x="55"/>
        <item m="1" x="79"/>
        <item x="26"/>
        <item m="1" x="111"/>
        <item m="1" x="91"/>
        <item m="1" x="95"/>
        <item x="15"/>
        <item x="57"/>
        <item x="18"/>
        <item x="19"/>
        <item x="36"/>
        <item m="1" x="107"/>
        <item m="1" x="97"/>
        <item x="67"/>
        <item x="70"/>
        <item x="69"/>
        <item x="25"/>
        <item x="9"/>
        <item x="42"/>
        <item m="1" x="113"/>
        <item m="1" x="84"/>
        <item x="11"/>
        <item x="2"/>
        <item x="13"/>
        <item m="1" x="82"/>
        <item x="71"/>
        <item x="16"/>
        <item x="24"/>
        <item m="1" x="80"/>
        <item m="1" x="116"/>
        <item x="52"/>
        <item m="1" x="88"/>
        <item m="1" x="83"/>
        <item x="63"/>
        <item x="65"/>
        <item x="27"/>
        <item m="1" x="120"/>
        <item x="46"/>
        <item x="61"/>
        <item x="62"/>
        <item x="48"/>
        <item x="73"/>
        <item x="64"/>
        <item x="66"/>
        <item x="51"/>
        <item m="1" x="109"/>
        <item m="1" x="92"/>
        <item x="3"/>
        <item x="7"/>
        <item x="8"/>
        <item x="14"/>
        <item x="17"/>
        <item x="30"/>
        <item x="35"/>
        <item m="1" x="115"/>
        <item x="72"/>
        <item x="53"/>
      </items>
    </pivotField>
    <pivotField compact="0" outline="0" showAll="0" defaultSubtotal="0"/>
    <pivotField axis="axisRow" compact="0" outline="0" showAll="0">
      <items count="8">
        <item x="3"/>
        <item x="1"/>
        <item m="1" x="5"/>
        <item x="0"/>
        <item x="2"/>
        <item m="1" x="6"/>
        <item m="1"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pivotField axis="axisRow" compact="0" outline="0" showAll="0" defaultSubtotal="0">
      <items count="20">
        <item x="3"/>
        <item x="16"/>
        <item x="13"/>
        <item x="15"/>
        <item x="14"/>
        <item m="1" x="18"/>
        <item x="9"/>
        <item x="6"/>
        <item x="5"/>
        <item x="11"/>
        <item x="12"/>
        <item x="7"/>
        <item x="8"/>
        <item x="0"/>
        <item x="4"/>
        <item x="1"/>
        <item x="10"/>
        <item m="1" x="17"/>
        <item x="2"/>
        <item m="1" x="19"/>
      </items>
    </pivotField>
    <pivotField axis="axisRow" compact="0" outline="0" showAll="0" defaultSubtotal="0">
      <items count="48">
        <item x="6"/>
        <item m="1" x="36"/>
        <item m="1" x="46"/>
        <item m="1" x="42"/>
        <item x="3"/>
        <item x="18"/>
        <item x="23"/>
        <item m="1" x="41"/>
        <item m="1" x="35"/>
        <item x="4"/>
        <item x="9"/>
        <item m="1" x="30"/>
        <item m="1" x="47"/>
        <item m="1" x="31"/>
        <item m="1" x="28"/>
        <item m="1" x="45"/>
        <item m="1" x="39"/>
        <item x="0"/>
        <item x="7"/>
        <item x="20"/>
        <item m="1" x="33"/>
        <item x="22"/>
        <item m="1" x="44"/>
        <item m="1" x="37"/>
        <item x="1"/>
        <item x="10"/>
        <item x="24"/>
        <item x="12"/>
        <item x="14"/>
        <item x="15"/>
        <item x="21"/>
        <item x="16"/>
        <item x="17"/>
        <item x="8"/>
        <item x="26"/>
        <item x="13"/>
        <item x="2"/>
        <item m="1" x="34"/>
        <item x="11"/>
        <item x="5"/>
        <item m="1" x="29"/>
        <item m="1" x="40"/>
        <item m="1" x="32"/>
        <item x="27"/>
        <item x="25"/>
        <item m="1" x="43"/>
        <item x="19"/>
        <item m="1" x="38"/>
      </items>
    </pivotField>
    <pivotField axis="axisRow" compact="0" outline="0" showAll="0" defaultSubtotal="0">
      <items count="78">
        <item x="5"/>
        <item x="7"/>
        <item x="9"/>
        <item x="12"/>
        <item m="1" x="32"/>
        <item x="21"/>
        <item x="0"/>
        <item x="23"/>
        <item m="1" x="65"/>
        <item m="1" x="69"/>
        <item m="1" x="53"/>
        <item m="1" x="56"/>
        <item m="1" x="51"/>
        <item m="1" x="76"/>
        <item x="28"/>
        <item x="16"/>
        <item m="1" x="45"/>
        <item x="11"/>
        <item x="26"/>
        <item m="1" x="61"/>
        <item m="1" x="57"/>
        <item m="1" x="70"/>
        <item m="1" x="73"/>
        <item m="1" x="43"/>
        <item m="1" x="68"/>
        <item m="1" x="72"/>
        <item m="1" x="42"/>
        <item m="1" x="33"/>
        <item m="1" x="49"/>
        <item m="1" x="41"/>
        <item m="1" x="64"/>
        <item m="1" x="48"/>
        <item m="1" x="38"/>
        <item m="1" x="59"/>
        <item m="1" x="46"/>
        <item m="1" x="37"/>
        <item m="1" x="30"/>
        <item m="1" x="34"/>
        <item m="1" x="39"/>
        <item m="1" x="58"/>
        <item m="1" x="36"/>
        <item m="1" x="52"/>
        <item m="1" x="60"/>
        <item x="3"/>
        <item m="1" x="47"/>
        <item m="1" x="66"/>
        <item x="13"/>
        <item m="1" x="50"/>
        <item m="1" x="55"/>
        <item m="1" x="31"/>
        <item x="20"/>
        <item x="17"/>
        <item m="1" x="40"/>
        <item m="1" x="75"/>
        <item m="1" x="67"/>
        <item m="1" x="63"/>
        <item x="27"/>
        <item m="1" x="44"/>
        <item m="1" x="77"/>
        <item m="1" x="54"/>
        <item m="1" x="35"/>
        <item m="1" x="71"/>
        <item x="10"/>
        <item x="29"/>
        <item x="15"/>
        <item x="18"/>
        <item x="14"/>
        <item x="22"/>
        <item x="19"/>
        <item x="2"/>
        <item x="6"/>
        <item m="1" x="62"/>
        <item x="24"/>
        <item x="25"/>
        <item x="1"/>
        <item x="8"/>
        <item x="4"/>
        <item m="1" x="74"/>
      </items>
    </pivotField>
    <pivotField axis="axisRow" compact="0" outline="0" showAll="0" defaultSubtotal="0">
      <items count="83">
        <item x="6"/>
        <item x="12"/>
        <item m="1" x="82"/>
        <item x="10"/>
        <item x="8"/>
        <item m="1" x="37"/>
        <item x="5"/>
        <item x="0"/>
        <item m="1" x="55"/>
        <item m="1" x="32"/>
        <item x="1"/>
        <item m="1" x="34"/>
        <item m="1" x="38"/>
        <item m="1" x="48"/>
        <item m="1" x="60"/>
        <item x="4"/>
        <item x="22"/>
        <item m="1" x="47"/>
        <item m="1" x="71"/>
        <item m="1" x="59"/>
        <item m="1" x="79"/>
        <item x="24"/>
        <item m="1" x="80"/>
        <item x="19"/>
        <item m="1" x="77"/>
        <item m="1" x="44"/>
        <item m="1" x="33"/>
        <item m="1" x="63"/>
        <item m="1" x="42"/>
        <item m="1" x="81"/>
        <item m="1" x="68"/>
        <item m="1" x="65"/>
        <item m="1" x="67"/>
        <item x="21"/>
        <item m="1" x="73"/>
        <item m="1" x="39"/>
        <item m="1" x="61"/>
        <item m="1" x="70"/>
        <item m="1" x="69"/>
        <item m="1" x="30"/>
        <item m="1" x="66"/>
        <item m="1" x="46"/>
        <item m="1" x="57"/>
        <item m="1" x="52"/>
        <item m="1" x="49"/>
        <item m="1" x="35"/>
        <item m="1" x="58"/>
        <item m="1" x="75"/>
        <item m="1" x="50"/>
        <item m="1" x="40"/>
        <item m="1" x="45"/>
        <item m="1" x="64"/>
        <item m="1" x="54"/>
        <item m="1" x="74"/>
        <item m="1" x="62"/>
        <item m="1" x="36"/>
        <item m="1" x="43"/>
        <item x="20"/>
        <item m="1" x="72"/>
        <item m="1" x="78"/>
        <item m="1" x="31"/>
        <item x="25"/>
        <item m="1" x="53"/>
        <item x="7"/>
        <item x="3"/>
        <item m="1" x="56"/>
        <item x="9"/>
        <item x="13"/>
        <item x="14"/>
        <item x="15"/>
        <item x="16"/>
        <item m="1" x="41"/>
        <item x="18"/>
        <item x="23"/>
        <item m="1" x="76"/>
        <item x="28"/>
        <item m="1" x="51"/>
        <item x="11"/>
        <item x="17"/>
        <item x="29"/>
        <item x="26"/>
        <item x="2"/>
        <item x="27"/>
      </items>
    </pivotField>
    <pivotField axis="axisRow" compact="0" outline="0" showAll="0">
      <items count="25">
        <item x="2"/>
        <item x="9"/>
        <item x="7"/>
        <item x="1"/>
        <item x="10"/>
        <item m="1" x="21"/>
        <item m="1" x="23"/>
        <item x="6"/>
        <item m="1" x="22"/>
        <item x="5"/>
        <item x="15"/>
        <item x="18"/>
        <item x="19"/>
        <item x="0"/>
        <item x="4"/>
        <item x="17"/>
        <item x="20"/>
        <item x="3"/>
        <item x="8"/>
        <item x="11"/>
        <item x="12"/>
        <item x="13"/>
        <item x="16"/>
        <item x="1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3"/>
    <field x="1"/>
    <field x="31"/>
    <field x="32"/>
    <field x="33"/>
    <field x="34"/>
    <field x="35"/>
  </rowFields>
  <rowItems count="79">
    <i>
      <x/>
      <x v="2"/>
      <x v="3"/>
      <x v="26"/>
      <x v="2"/>
      <x v="1"/>
      <x/>
    </i>
    <i r="1">
      <x v="13"/>
      <x/>
      <x v="6"/>
      <x v="56"/>
      <x/>
      <x v="4"/>
    </i>
    <i r="1">
      <x v="21"/>
      <x v="13"/>
      <x v="17"/>
      <x v="15"/>
      <x v="3"/>
      <x v="4"/>
    </i>
    <i r="1">
      <x v="24"/>
      <x v="16"/>
      <x v="46"/>
      <x v="15"/>
      <x v="3"/>
      <x/>
    </i>
    <i r="1">
      <x v="77"/>
      <x v="1"/>
      <x v="44"/>
      <x v="14"/>
      <x v="82"/>
      <x/>
    </i>
    <i r="1">
      <x v="97"/>
      <x v="13"/>
      <x v="24"/>
      <x v="74"/>
      <x v="7"/>
      <x/>
    </i>
    <i r="1">
      <x v="98"/>
      <x v="13"/>
      <x v="24"/>
      <x v="74"/>
      <x v="7"/>
      <x/>
    </i>
    <i r="1">
      <x v="102"/>
      <x v="13"/>
      <x v="24"/>
      <x v="74"/>
      <x v="21"/>
      <x v="9"/>
    </i>
    <i r="1">
      <x v="103"/>
      <x v="13"/>
      <x v="24"/>
      <x v="74"/>
      <x v="61"/>
      <x v="10"/>
    </i>
    <i r="1">
      <x v="106"/>
      <x v="14"/>
      <x v="25"/>
      <x v="1"/>
      <x v="80"/>
      <x v="11"/>
    </i>
    <i r="1">
      <x v="107"/>
      <x v="13"/>
      <x v="24"/>
      <x v="74"/>
      <x v="81"/>
      <x v="12"/>
    </i>
    <i t="default">
      <x/>
    </i>
    <i>
      <x v="1"/>
      <x/>
      <x v="11"/>
      <x v="29"/>
      <x v="64"/>
      <x v="68"/>
      <x v="21"/>
    </i>
    <i r="1">
      <x v="19"/>
      <x v="13"/>
      <x v="17"/>
      <x v="15"/>
      <x v="3"/>
      <x/>
    </i>
    <i r="1">
      <x v="28"/>
      <x v="13"/>
      <x v="10"/>
      <x v="17"/>
      <x v="3"/>
      <x/>
    </i>
    <i r="1">
      <x v="30"/>
      <x v="13"/>
      <x v="9"/>
      <x v="76"/>
      <x v="10"/>
      <x v="3"/>
    </i>
    <i r="2">
      <x v="15"/>
      <x v="24"/>
      <x v="6"/>
      <x v="7"/>
      <x v="3"/>
    </i>
    <i r="1">
      <x v="36"/>
      <x v="13"/>
      <x v="39"/>
      <x v="70"/>
      <x v="10"/>
      <x v="3"/>
    </i>
    <i r="1">
      <x v="40"/>
      <x v="13"/>
      <x v="17"/>
      <x v="6"/>
      <x v="10"/>
      <x/>
    </i>
    <i r="1">
      <x v="42"/>
      <x v="13"/>
      <x v="17"/>
      <x v="6"/>
      <x v="7"/>
      <x/>
    </i>
    <i r="1">
      <x v="44"/>
      <x v="4"/>
      <x v="9"/>
      <x v="15"/>
      <x v="3"/>
      <x v="4"/>
    </i>
    <i r="1">
      <x v="53"/>
      <x v="13"/>
      <x v="17"/>
      <x v="15"/>
      <x v="3"/>
      <x v="10"/>
    </i>
    <i r="1">
      <x v="56"/>
      <x v="13"/>
      <x v="17"/>
      <x v="6"/>
      <x v="10"/>
      <x v="3"/>
    </i>
    <i r="1">
      <x v="57"/>
      <x v="13"/>
      <x v="10"/>
      <x v="17"/>
      <x v="3"/>
      <x v="4"/>
    </i>
    <i r="1">
      <x v="58"/>
      <x v="13"/>
      <x v="5"/>
      <x v="72"/>
      <x/>
      <x v="4"/>
    </i>
    <i r="1">
      <x v="61"/>
      <x v="13"/>
      <x v="36"/>
      <x v="69"/>
      <x v="64"/>
      <x v="17"/>
    </i>
    <i r="1">
      <x v="63"/>
      <x v="2"/>
      <x v="6"/>
      <x v="73"/>
      <x v="16"/>
      <x v="15"/>
    </i>
    <i r="1">
      <x v="64"/>
      <x v="13"/>
      <x v="17"/>
      <x v="18"/>
      <x v="3"/>
      <x v="4"/>
    </i>
    <i r="1">
      <x v="66"/>
      <x v="13"/>
      <x v="38"/>
      <x v="3"/>
      <x v="3"/>
      <x v="4"/>
    </i>
    <i r="1">
      <x v="70"/>
      <x v="13"/>
      <x v="17"/>
      <x v="6"/>
      <x v="10"/>
      <x/>
    </i>
    <i r="1">
      <x v="71"/>
      <x v="13"/>
      <x v="24"/>
      <x v="17"/>
      <x v="73"/>
      <x v="4"/>
    </i>
    <i r="1">
      <x v="72"/>
      <x v="13"/>
      <x v="24"/>
      <x v="75"/>
      <x v="63"/>
      <x v="18"/>
    </i>
    <i r="1">
      <x v="73"/>
      <x v="13"/>
      <x v="24"/>
      <x v="6"/>
      <x v="7"/>
      <x/>
    </i>
    <i r="1">
      <x v="74"/>
      <x v="13"/>
      <x v="24"/>
      <x v="6"/>
      <x v="3"/>
      <x/>
    </i>
    <i r="1">
      <x v="80"/>
      <x v="14"/>
      <x v="25"/>
      <x v="6"/>
      <x v="10"/>
      <x/>
    </i>
    <i r="1">
      <x v="81"/>
      <x v="13"/>
      <x v="24"/>
      <x v="74"/>
      <x v="6"/>
      <x v="3"/>
    </i>
    <i r="1">
      <x v="82"/>
      <x v="13"/>
      <x v="39"/>
      <x v="68"/>
      <x v="78"/>
      <x v="22"/>
    </i>
    <i r="1">
      <x v="85"/>
      <x v="13"/>
      <x v="24"/>
      <x v="74"/>
      <x v="7"/>
      <x/>
    </i>
    <i r="1">
      <x v="86"/>
      <x v="13"/>
      <x v="24"/>
      <x v="74"/>
      <x v="7"/>
      <x v="3"/>
    </i>
    <i r="1">
      <x v="87"/>
      <x/>
      <x/>
      <x/>
      <x/>
      <x v="7"/>
    </i>
    <i r="1">
      <x v="89"/>
      <x v="13"/>
      <x v="24"/>
      <x v="74"/>
      <x v="7"/>
      <x v="4"/>
    </i>
    <i r="1">
      <x v="90"/>
      <x/>
      <x/>
      <x v="1"/>
      <x v="7"/>
      <x v="3"/>
    </i>
    <i r="1">
      <x v="91"/>
      <x v="13"/>
      <x v="24"/>
      <x v="74"/>
      <x v="7"/>
      <x v="2"/>
    </i>
    <i r="1">
      <x v="94"/>
      <x v="13"/>
      <x v="24"/>
      <x v="74"/>
      <x v="7"/>
      <x v="3"/>
    </i>
    <i r="1">
      <x v="105"/>
      <x v="14"/>
      <x v="25"/>
      <x v="1"/>
      <x v="79"/>
      <x v="1"/>
    </i>
    <i r="1">
      <x v="108"/>
      <x v="13"/>
      <x v="24"/>
      <x v="74"/>
      <x v="72"/>
      <x/>
    </i>
    <i r="1">
      <x v="111"/>
      <x v="13"/>
      <x v="24"/>
      <x v="74"/>
      <x v="81"/>
      <x/>
    </i>
    <i r="1">
      <x v="112"/>
      <x v="13"/>
      <x v="24"/>
      <x v="74"/>
      <x v="81"/>
      <x v="14"/>
    </i>
    <i r="1">
      <x v="113"/>
      <x v="18"/>
      <x v="24"/>
      <x/>
      <x v="15"/>
      <x v="9"/>
    </i>
    <i r="1">
      <x v="114"/>
      <x v="13"/>
      <x v="24"/>
      <x v="74"/>
      <x v="81"/>
      <x v="2"/>
    </i>
    <i r="1">
      <x v="115"/>
      <x v="13"/>
      <x v="24"/>
      <x v="74"/>
      <x v="81"/>
      <x v="2"/>
    </i>
    <i r="1">
      <x v="117"/>
      <x v="13"/>
      <x v="24"/>
      <x v="74"/>
      <x v="7"/>
      <x v="2"/>
    </i>
    <i r="1">
      <x v="119"/>
      <x v="13"/>
      <x v="24"/>
      <x v="74"/>
      <x v="81"/>
      <x v="14"/>
    </i>
    <i r="1">
      <x v="120"/>
      <x v="13"/>
      <x v="24"/>
      <x v="74"/>
      <x v="81"/>
      <x v="2"/>
    </i>
    <i t="default">
      <x v="1"/>
    </i>
    <i>
      <x v="3"/>
      <x v="1"/>
      <x v="9"/>
      <x v="19"/>
      <x v="50"/>
      <x v="72"/>
      <x/>
    </i>
    <i r="1">
      <x v="3"/>
      <x v="10"/>
      <x v="30"/>
      <x v="5"/>
      <x v="23"/>
      <x/>
    </i>
    <i r="1">
      <x v="5"/>
      <x v="6"/>
      <x v="32"/>
      <x v="65"/>
      <x v="70"/>
      <x v="23"/>
    </i>
    <i r="1">
      <x v="7"/>
      <x/>
      <x v="33"/>
      <x v="62"/>
      <x v="66"/>
      <x/>
    </i>
    <i r="1">
      <x v="8"/>
      <x v="15"/>
      <x v="17"/>
      <x v="2"/>
      <x v="7"/>
      <x v="1"/>
    </i>
    <i r="1">
      <x v="10"/>
      <x v="13"/>
      <x v="5"/>
      <x v="3"/>
      <x v="7"/>
      <x v="9"/>
    </i>
    <i r="1">
      <x v="20"/>
      <x v="13"/>
      <x v="35"/>
      <x v="2"/>
      <x v="1"/>
      <x/>
    </i>
    <i r="1">
      <x v="22"/>
      <x v="13"/>
      <x v="34"/>
      <x v="63"/>
      <x v="7"/>
      <x v="16"/>
    </i>
    <i r="1">
      <x v="34"/>
      <x v="13"/>
      <x v="21"/>
      <x v="67"/>
      <x v="57"/>
      <x v="2"/>
    </i>
    <i r="1">
      <x v="43"/>
      <x v="13"/>
      <x v="17"/>
      <x v="6"/>
      <x v="7"/>
      <x v="13"/>
    </i>
    <i r="1">
      <x v="60"/>
      <x v="13"/>
      <x v="24"/>
      <x v="6"/>
      <x/>
      <x v="4"/>
    </i>
    <i r="1">
      <x v="62"/>
      <x v="13"/>
      <x v="4"/>
      <x v="43"/>
      <x v="10"/>
      <x v="3"/>
    </i>
    <i r="1">
      <x v="78"/>
      <x v="13"/>
      <x v="17"/>
      <x v="6"/>
      <x v="7"/>
      <x v="2"/>
    </i>
    <i r="1">
      <x v="79"/>
      <x v="8"/>
      <x v="43"/>
      <x v="46"/>
      <x v="75"/>
      <x v="7"/>
    </i>
    <i r="1">
      <x v="99"/>
      <x v="13"/>
      <x v="17"/>
      <x v="6"/>
      <x v="7"/>
      <x v="2"/>
    </i>
    <i r="1">
      <x v="104"/>
      <x/>
      <x/>
      <x v="7"/>
      <x v="33"/>
      <x v="14"/>
    </i>
    <i r="1">
      <x v="116"/>
      <x v="7"/>
      <x v="28"/>
      <x v="66"/>
      <x v="67"/>
      <x v="20"/>
    </i>
    <i t="default">
      <x v="3"/>
    </i>
    <i>
      <x v="4"/>
      <x v="4"/>
      <x v="12"/>
      <x v="31"/>
      <x v="51"/>
      <x v="69"/>
      <x/>
    </i>
    <i r="1">
      <x v="6"/>
      <x/>
      <x v="18"/>
      <x v="2"/>
      <x v="4"/>
      <x v="1"/>
    </i>
    <i r="1">
      <x v="45"/>
      <x v="8"/>
      <x v="27"/>
      <x v="46"/>
      <x v="77"/>
      <x v="19"/>
    </i>
    <i r="1">
      <x v="46"/>
      <x v="13"/>
      <x v="17"/>
      <x v="6"/>
      <x v="7"/>
      <x v="2"/>
    </i>
    <i r="1">
      <x v="101"/>
      <x v="13"/>
      <x v="17"/>
      <x v="6"/>
      <x v="7"/>
      <x v="2"/>
    </i>
    <i t="default">
      <x v="4"/>
    </i>
  </rowItems>
  <colFields count="1">
    <field x="-2"/>
  </colFields>
  <colItems count="5">
    <i>
      <x/>
    </i>
    <i i="1">
      <x v="1"/>
    </i>
    <i i="2">
      <x v="2"/>
    </i>
    <i i="3">
      <x v="3"/>
    </i>
    <i i="4">
      <x v="4"/>
    </i>
  </colItems>
  <dataFields count="5">
    <dataField name="PROG 2016" fld="26" subtotal="max" baseField="34" baseItem="1"/>
    <dataField name="PROG 2017" fld="27" subtotal="max" baseField="34" baseItem="1"/>
    <dataField name="PROG 2018" fld="28" subtotal="max" baseField="34" baseItem="1"/>
    <dataField name="PROG 2019" fld="29" subtotal="max" baseField="34" baseItem="1"/>
    <dataField name="PROG 2020" fld="30" subtotal="max" baseField="34" baseItem="1"/>
  </dataFields>
  <formats count="39">
    <format dxfId="77">
      <pivotArea outline="0" collapsedLevelsAreSubtotals="1" fieldPosition="0">
        <references count="1">
          <reference field="3" count="1" selected="0" defaultSubtotal="1">
            <x v="0"/>
          </reference>
        </references>
      </pivotArea>
    </format>
    <format dxfId="76">
      <pivotArea dataOnly="0" labelOnly="1" outline="0" fieldPosition="0">
        <references count="1">
          <reference field="3" count="1" defaultSubtotal="1">
            <x v="0"/>
          </reference>
        </references>
      </pivotArea>
    </format>
    <format dxfId="75">
      <pivotArea outline="0" collapsedLevelsAreSubtotals="1" fieldPosition="0">
        <references count="1">
          <reference field="3" count="1" selected="0" defaultSubtotal="1">
            <x v="0"/>
          </reference>
        </references>
      </pivotArea>
    </format>
    <format dxfId="74">
      <pivotArea dataOnly="0" labelOnly="1" outline="0" fieldPosition="0">
        <references count="1">
          <reference field="3" count="1" defaultSubtotal="1">
            <x v="0"/>
          </reference>
        </references>
      </pivotArea>
    </format>
    <format dxfId="73">
      <pivotArea outline="0" collapsedLevelsAreSubtotals="1" fieldPosition="0">
        <references count="1">
          <reference field="3" count="1" selected="0" defaultSubtotal="1">
            <x v="0"/>
          </reference>
        </references>
      </pivotArea>
    </format>
    <format dxfId="72">
      <pivotArea dataOnly="0" labelOnly="1" outline="0" fieldPosition="0">
        <references count="1">
          <reference field="3" count="1" defaultSubtotal="1">
            <x v="0"/>
          </reference>
        </references>
      </pivotArea>
    </format>
    <format dxfId="71">
      <pivotArea outline="0" collapsedLevelsAreSubtotals="1" fieldPosition="0">
        <references count="1">
          <reference field="3" count="1" selected="0" defaultSubtotal="1">
            <x v="1"/>
          </reference>
        </references>
      </pivotArea>
    </format>
    <format dxfId="70">
      <pivotArea dataOnly="0" labelOnly="1" outline="0" fieldPosition="0">
        <references count="1">
          <reference field="3" count="1" defaultSubtotal="1">
            <x v="1"/>
          </reference>
        </references>
      </pivotArea>
    </format>
    <format dxfId="69">
      <pivotArea outline="0" collapsedLevelsAreSubtotals="1" fieldPosition="0">
        <references count="1">
          <reference field="3" count="1" selected="0" defaultSubtotal="1">
            <x v="3"/>
          </reference>
        </references>
      </pivotArea>
    </format>
    <format dxfId="68">
      <pivotArea dataOnly="0" labelOnly="1" outline="0" fieldPosition="0">
        <references count="1">
          <reference field="3" count="1" defaultSubtotal="1">
            <x v="3"/>
          </reference>
        </references>
      </pivotArea>
    </format>
    <format dxfId="67">
      <pivotArea outline="0" collapsedLevelsAreSubtotals="1" fieldPosition="0">
        <references count="1">
          <reference field="3" count="1" selected="0" defaultSubtotal="1">
            <x v="3"/>
          </reference>
        </references>
      </pivotArea>
    </format>
    <format dxfId="66">
      <pivotArea dataOnly="0" labelOnly="1" outline="0" fieldPosition="0">
        <references count="1">
          <reference field="3" count="1" defaultSubtotal="1">
            <x v="3"/>
          </reference>
        </references>
      </pivotArea>
    </format>
    <format dxfId="65">
      <pivotArea outline="0" collapsedLevelsAreSubtotals="1" fieldPosition="0">
        <references count="1">
          <reference field="3" count="1" selected="0" defaultSubtotal="1">
            <x v="1"/>
          </reference>
        </references>
      </pivotArea>
    </format>
    <format dxfId="64">
      <pivotArea dataOnly="0" labelOnly="1" outline="0" fieldPosition="0">
        <references count="1">
          <reference field="3" count="1" defaultSubtotal="1">
            <x v="1"/>
          </reference>
        </references>
      </pivotArea>
    </format>
    <format dxfId="63">
      <pivotArea outline="0" collapsedLevelsAreSubtotals="1" fieldPosition="0">
        <references count="1">
          <reference field="3" count="1" selected="0" defaultSubtotal="1">
            <x v="4"/>
          </reference>
        </references>
      </pivotArea>
    </format>
    <format dxfId="62">
      <pivotArea dataOnly="0" labelOnly="1" outline="0" fieldPosition="0">
        <references count="1">
          <reference field="3" count="1" defaultSubtotal="1">
            <x v="4"/>
          </reference>
        </references>
      </pivotArea>
    </format>
    <format dxfId="61">
      <pivotArea outline="0" collapsedLevelsAreSubtotals="1" fieldPosition="0">
        <references count="1">
          <reference field="3" count="1" selected="0" defaultSubtotal="1">
            <x v="4"/>
          </reference>
        </references>
      </pivotArea>
    </format>
    <format dxfId="60">
      <pivotArea dataOnly="0" labelOnly="1" outline="0" fieldPosition="0">
        <references count="1">
          <reference field="3" count="1" defaultSubtotal="1">
            <x v="4"/>
          </reference>
        </references>
      </pivotArea>
    </format>
    <format dxfId="59">
      <pivotArea outline="0" collapsedLevelsAreSubtotals="1" fieldPosition="0">
        <references count="1">
          <reference field="3" count="1" selected="0" defaultSubtotal="1">
            <x v="3"/>
          </reference>
        </references>
      </pivotArea>
    </format>
    <format dxfId="58">
      <pivotArea dataOnly="0" labelOnly="1" outline="0" fieldPosition="0">
        <references count="1">
          <reference field="3" count="1" defaultSubtotal="1">
            <x v="3"/>
          </reference>
        </references>
      </pivotArea>
    </format>
    <format dxfId="57">
      <pivotArea outline="0" collapsedLevelsAreSubtotals="1" fieldPosition="0">
        <references count="1">
          <reference field="3" count="1" selected="0" defaultSubtotal="1">
            <x v="1"/>
          </reference>
        </references>
      </pivotArea>
    </format>
    <format dxfId="56">
      <pivotArea dataOnly="0" labelOnly="1" outline="0" fieldPosition="0">
        <references count="1">
          <reference field="3" count="1" defaultSubtotal="1">
            <x v="1"/>
          </reference>
        </references>
      </pivotArea>
    </format>
    <format dxfId="55">
      <pivotArea outline="0" collapsedLevelsAreSubtotals="1" fieldPosition="0">
        <references count="2">
          <reference field="4294967294" count="4" selected="0">
            <x v="0"/>
            <x v="1"/>
            <x v="2"/>
            <x v="4"/>
          </reference>
          <reference field="3" count="1" selected="0" defaultSubtotal="1">
            <x v="0"/>
          </reference>
        </references>
      </pivotArea>
    </format>
    <format dxfId="54">
      <pivotArea dataOnly="0" labelOnly="1" outline="0" fieldPosition="0">
        <references count="1">
          <reference field="3" count="1">
            <x v="0"/>
          </reference>
        </references>
      </pivotArea>
    </format>
    <format dxfId="53">
      <pivotArea dataOnly="0" labelOnly="1" outline="0" fieldPosition="0">
        <references count="1">
          <reference field="3" count="1">
            <x v="1"/>
          </reference>
        </references>
      </pivotArea>
    </format>
    <format dxfId="52">
      <pivotArea dataOnly="0" labelOnly="1" outline="0" fieldPosition="0">
        <references count="1">
          <reference field="3" count="1">
            <x v="3"/>
          </reference>
        </references>
      </pivotArea>
    </format>
    <format dxfId="51">
      <pivotArea dataOnly="0" labelOnly="1" outline="0" fieldPosition="0">
        <references count="1">
          <reference field="3" count="1">
            <x v="4"/>
          </reference>
        </references>
      </pivotArea>
    </format>
    <format dxfId="50">
      <pivotArea dataOnly="0" labelOnly="1" outline="0" fieldPosition="0">
        <references count="1">
          <reference field="3" count="1">
            <x v="0"/>
          </reference>
        </references>
      </pivotArea>
    </format>
    <format dxfId="49">
      <pivotArea dataOnly="0" labelOnly="1" outline="0" fieldPosition="0">
        <references count="2">
          <reference field="1" count="1">
            <x v="2"/>
          </reference>
          <reference field="3" count="1" selected="0">
            <x v="0"/>
          </reference>
        </references>
      </pivotArea>
    </format>
    <format dxfId="48">
      <pivotArea dataOnly="0" labelOnly="1" outline="0" fieldPosition="0">
        <references count="3">
          <reference field="1" count="1" selected="0">
            <x v="2"/>
          </reference>
          <reference field="3" count="1" selected="0">
            <x v="0"/>
          </reference>
          <reference field="31" count="1">
            <x v="3"/>
          </reference>
        </references>
      </pivotArea>
    </format>
    <format dxfId="47">
      <pivotArea dataOnly="0" labelOnly="1" outline="0" fieldPosition="0">
        <references count="4">
          <reference field="1" count="1" selected="0">
            <x v="2"/>
          </reference>
          <reference field="3" count="1" selected="0">
            <x v="0"/>
          </reference>
          <reference field="31" count="1" selected="0">
            <x v="3"/>
          </reference>
          <reference field="32" count="1">
            <x v="26"/>
          </reference>
        </references>
      </pivotArea>
    </format>
    <format dxfId="46">
      <pivotArea dataOnly="0" labelOnly="1" outline="0" fieldPosition="0">
        <references count="5">
          <reference field="1" count="1" selected="0">
            <x v="2"/>
          </reference>
          <reference field="3" count="1" selected="0">
            <x v="0"/>
          </reference>
          <reference field="31" count="1" selected="0">
            <x v="3"/>
          </reference>
          <reference field="32" count="1" selected="0">
            <x v="26"/>
          </reference>
          <reference field="33" count="1">
            <x v="1"/>
          </reference>
        </references>
      </pivotArea>
    </format>
    <format dxfId="45">
      <pivotArea dataOnly="0" labelOnly="1" outline="0" fieldPosition="0">
        <references count="2">
          <reference field="1" count="5">
            <x v="2"/>
            <x v="13"/>
            <x v="21"/>
            <x v="24"/>
            <x v="41"/>
          </reference>
          <reference field="3" count="1" selected="0">
            <x v="0"/>
          </reference>
        </references>
      </pivotArea>
    </format>
    <format dxfId="44">
      <pivotArea outline="0" collapsedLevelsAreSubtotals="1" fieldPosition="0">
        <references count="1">
          <reference field="3" count="1" selected="0" defaultSubtotal="1">
            <x v="0"/>
          </reference>
        </references>
      </pivotArea>
    </format>
    <format dxfId="43">
      <pivotArea dataOnly="0" labelOnly="1" outline="0" fieldPosition="0">
        <references count="1">
          <reference field="3" count="1" defaultSubtotal="1">
            <x v="0"/>
          </reference>
        </references>
      </pivotArea>
    </format>
    <format dxfId="42">
      <pivotArea outline="0" collapsedLevelsAreSubtotals="1" fieldPosition="0">
        <references count="1">
          <reference field="3" count="1" selected="0" defaultSubtotal="1">
            <x v="0"/>
          </reference>
        </references>
      </pivotArea>
    </format>
    <format dxfId="41">
      <pivotArea dataOnly="0" labelOnly="1" outline="0" fieldPosition="0">
        <references count="1">
          <reference field="3" count="1" defaultSubtotal="1">
            <x v="0"/>
          </reference>
        </references>
      </pivotArea>
    </format>
    <format dxfId="40">
      <pivotArea dataOnly="0" labelOnly="1" outline="0" fieldPosition="0">
        <references count="1">
          <reference field="3" count="1" defaultSubtotal="1">
            <x v="0"/>
          </reference>
        </references>
      </pivotArea>
    </format>
    <format dxfId="39">
      <pivotArea dataOnly="0" labelOnly="1" outline="0" fieldPosition="0">
        <references count="3">
          <reference field="1" count="1" selected="0">
            <x v="45"/>
          </reference>
          <reference field="3" count="1" selected="0">
            <x v="4"/>
          </reference>
          <reference field="31"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TablaDinámica1" cacheId="59" applyNumberFormats="0" applyBorderFormats="0" applyFontFormats="0" applyPatternFormats="0" applyAlignmentFormats="0" applyWidthHeightFormats="1" dataCaption="Valores" showMissing="0" updatedVersion="6" minRefreshableVersion="3" rowGrandTotals="0" colGrandTotals="0" itemPrintTitles="1" createdVersion="6" indent="0" compact="0" compactData="0" gridDropZones="1" multipleFieldFilters="0">
  <location ref="A3:L90" firstHeaderRow="1" firstDataRow="2" firstDataCol="7" rowPageCount="1" colPageCount="1"/>
  <pivotFields count="61">
    <pivotField axis="axisPage" compact="0" outline="0" showAll="0">
      <items count="4">
        <item x="1"/>
        <item x="0"/>
        <item m="1" x="2"/>
        <item t="default"/>
      </items>
    </pivotField>
    <pivotField axis="axisRow" compact="0" outline="0" showAll="0" defaultSubtotal="0">
      <items count="121">
        <item x="32"/>
        <item x="43"/>
        <item x="59"/>
        <item x="44"/>
        <item x="37"/>
        <item x="38"/>
        <item x="20"/>
        <item x="21"/>
        <item x="22"/>
        <item m="1" x="89"/>
        <item x="39"/>
        <item m="1" x="104"/>
        <item m="1" x="78"/>
        <item x="60"/>
        <item m="1" x="93"/>
        <item m="1" x="76"/>
        <item m="1" x="86"/>
        <item m="1" x="119"/>
        <item m="1" x="112"/>
        <item x="33"/>
        <item x="29"/>
        <item x="45"/>
        <item x="68"/>
        <item m="1" x="117"/>
        <item x="41"/>
        <item m="1" x="100"/>
        <item m="1" x="118"/>
        <item m="1" x="106"/>
        <item x="34"/>
        <item m="1" x="108"/>
        <item x="6"/>
        <item m="1" x="94"/>
        <item m="1" x="77"/>
        <item m="1" x="85"/>
        <item x="47"/>
        <item m="1" x="114"/>
        <item x="10"/>
        <item m="1" x="96"/>
        <item m="1" x="103"/>
        <item m="1" x="110"/>
        <item x="12"/>
        <item m="1" x="99"/>
        <item x="58"/>
        <item x="0"/>
        <item x="56"/>
        <item x="28"/>
        <item x="31"/>
        <item m="1" x="98"/>
        <item m="1" x="81"/>
        <item m="1" x="105"/>
        <item m="1" x="101"/>
        <item m="1" x="74"/>
        <item m="1" x="75"/>
        <item x="40"/>
        <item m="1" x="90"/>
        <item m="1" x="87"/>
        <item x="1"/>
        <item x="23"/>
        <item x="49"/>
        <item m="1" x="102"/>
        <item x="50"/>
        <item x="4"/>
        <item x="5"/>
        <item x="54"/>
        <item x="55"/>
        <item m="1" x="79"/>
        <item x="26"/>
        <item m="1" x="111"/>
        <item m="1" x="91"/>
        <item m="1" x="95"/>
        <item x="15"/>
        <item x="57"/>
        <item x="18"/>
        <item x="19"/>
        <item x="36"/>
        <item m="1" x="107"/>
        <item m="1" x="97"/>
        <item x="67"/>
        <item x="70"/>
        <item x="69"/>
        <item x="25"/>
        <item x="9"/>
        <item x="42"/>
        <item m="1" x="113"/>
        <item m="1" x="84"/>
        <item x="11"/>
        <item x="2"/>
        <item x="13"/>
        <item m="1" x="82"/>
        <item x="71"/>
        <item x="16"/>
        <item x="24"/>
        <item m="1" x="80"/>
        <item m="1" x="116"/>
        <item x="52"/>
        <item m="1" x="88"/>
        <item m="1" x="83"/>
        <item x="63"/>
        <item x="65"/>
        <item x="27"/>
        <item m="1" x="120"/>
        <item x="46"/>
        <item x="61"/>
        <item x="62"/>
        <item x="48"/>
        <item x="73"/>
        <item x="64"/>
        <item x="66"/>
        <item x="51"/>
        <item m="1" x="109"/>
        <item m="1" x="92"/>
        <item x="3"/>
        <item x="7"/>
        <item x="8"/>
        <item x="14"/>
        <item x="17"/>
        <item x="30"/>
        <item x="35"/>
        <item m="1" x="115"/>
        <item x="72"/>
        <item x="53"/>
      </items>
    </pivotField>
    <pivotField compact="0" outline="0" showAll="0" defaultSubtotal="0"/>
    <pivotField compact="0" outline="0" showAll="0"/>
    <pivotField compact="0" outline="0" showAll="0"/>
    <pivotField axis="axisRow" compact="0" outline="0" showAll="0">
      <items count="15">
        <item x="0"/>
        <item x="1"/>
        <item x="2"/>
        <item m="1" x="12"/>
        <item x="4"/>
        <item m="1" x="13"/>
        <item x="6"/>
        <item x="7"/>
        <item x="8"/>
        <item x="9"/>
        <item x="10"/>
        <item m="1" x="11"/>
        <item x="3"/>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pivotField axis="axisRow" compact="0" outline="0" showAll="0" defaultSubtotal="0">
      <items count="20">
        <item x="3"/>
        <item x="16"/>
        <item x="13"/>
        <item x="15"/>
        <item x="14"/>
        <item m="1" x="18"/>
        <item x="9"/>
        <item x="6"/>
        <item x="5"/>
        <item x="11"/>
        <item x="12"/>
        <item x="7"/>
        <item x="8"/>
        <item x="0"/>
        <item x="4"/>
        <item x="1"/>
        <item x="10"/>
        <item m="1" x="17"/>
        <item x="2"/>
        <item m="1" x="19"/>
      </items>
    </pivotField>
    <pivotField axis="axisRow" compact="0" outline="0" showAll="0" defaultSubtotal="0">
      <items count="48">
        <item x="6"/>
        <item m="1" x="36"/>
        <item m="1" x="46"/>
        <item m="1" x="42"/>
        <item x="3"/>
        <item x="18"/>
        <item x="23"/>
        <item m="1" x="41"/>
        <item m="1" x="35"/>
        <item x="4"/>
        <item sd="0" x="9"/>
        <item m="1" x="30"/>
        <item m="1" x="47"/>
        <item m="1" x="31"/>
        <item m="1" x="28"/>
        <item m="1" x="45"/>
        <item m="1" x="39"/>
        <item x="0"/>
        <item x="7"/>
        <item x="20"/>
        <item m="1" x="33"/>
        <item x="22"/>
        <item m="1" x="44"/>
        <item m="1" x="37"/>
        <item x="1"/>
        <item x="10"/>
        <item x="24"/>
        <item x="12"/>
        <item x="14"/>
        <item x="15"/>
        <item x="21"/>
        <item x="16"/>
        <item x="17"/>
        <item x="8"/>
        <item x="26"/>
        <item x="13"/>
        <item x="2"/>
        <item m="1" x="34"/>
        <item x="11"/>
        <item x="5"/>
        <item m="1" x="29"/>
        <item m="1" x="40"/>
        <item m="1" x="32"/>
        <item x="27"/>
        <item x="25"/>
        <item m="1" x="43"/>
        <item x="19"/>
        <item m="1" x="38"/>
      </items>
    </pivotField>
    <pivotField axis="axisRow" compact="0" outline="0" showAll="0" defaultSubtotal="0">
      <items count="78">
        <item x="5"/>
        <item x="7"/>
        <item x="9"/>
        <item x="12"/>
        <item m="1" x="32"/>
        <item x="21"/>
        <item x="0"/>
        <item x="23"/>
        <item m="1" x="65"/>
        <item m="1" x="69"/>
        <item m="1" x="53"/>
        <item m="1" x="56"/>
        <item m="1" x="51"/>
        <item m="1" x="76"/>
        <item x="28"/>
        <item x="16"/>
        <item m="1" x="45"/>
        <item x="11"/>
        <item x="26"/>
        <item m="1" x="61"/>
        <item m="1" x="57"/>
        <item m="1" x="70"/>
        <item m="1" x="73"/>
        <item m="1" x="43"/>
        <item m="1" x="68"/>
        <item m="1" x="72"/>
        <item m="1" x="42"/>
        <item m="1" x="33"/>
        <item m="1" x="49"/>
        <item m="1" x="41"/>
        <item m="1" x="64"/>
        <item m="1" x="48"/>
        <item m="1" x="38"/>
        <item m="1" x="59"/>
        <item m="1" x="46"/>
        <item m="1" x="37"/>
        <item m="1" x="30"/>
        <item m="1" x="34"/>
        <item m="1" x="39"/>
        <item m="1" x="58"/>
        <item m="1" x="36"/>
        <item m="1" x="52"/>
        <item m="1" x="60"/>
        <item x="3"/>
        <item m="1" x="47"/>
        <item m="1" x="66"/>
        <item x="13"/>
        <item m="1" x="50"/>
        <item m="1" x="55"/>
        <item m="1" x="31"/>
        <item x="20"/>
        <item x="17"/>
        <item m="1" x="40"/>
        <item m="1" x="75"/>
        <item m="1" x="67"/>
        <item m="1" x="63"/>
        <item x="27"/>
        <item m="1" x="44"/>
        <item m="1" x="77"/>
        <item m="1" x="54"/>
        <item m="1" x="35"/>
        <item m="1" x="71"/>
        <item x="10"/>
        <item x="29"/>
        <item x="15"/>
        <item x="18"/>
        <item x="14"/>
        <item x="22"/>
        <item x="19"/>
        <item x="2"/>
        <item x="6"/>
        <item m="1" x="62"/>
        <item x="24"/>
        <item x="25"/>
        <item x="1"/>
        <item x="8"/>
        <item x="4"/>
        <item m="1" x="74"/>
      </items>
    </pivotField>
    <pivotField axis="axisRow" compact="0" outline="0" showAll="0" defaultSubtotal="0">
      <items count="83">
        <item x="6"/>
        <item x="12"/>
        <item m="1" x="82"/>
        <item x="10"/>
        <item x="8"/>
        <item m="1" x="37"/>
        <item x="5"/>
        <item x="0"/>
        <item m="1" x="55"/>
        <item m="1" x="32"/>
        <item x="1"/>
        <item m="1" x="34"/>
        <item m="1" x="38"/>
        <item m="1" x="48"/>
        <item m="1" x="60"/>
        <item x="4"/>
        <item x="22"/>
        <item m="1" x="47"/>
        <item m="1" x="71"/>
        <item m="1" x="59"/>
        <item m="1" x="79"/>
        <item x="24"/>
        <item m="1" x="80"/>
        <item x="19"/>
        <item m="1" x="77"/>
        <item m="1" x="44"/>
        <item m="1" x="33"/>
        <item m="1" x="63"/>
        <item m="1" x="42"/>
        <item m="1" x="81"/>
        <item m="1" x="68"/>
        <item m="1" x="65"/>
        <item m="1" x="67"/>
        <item x="21"/>
        <item m="1" x="73"/>
        <item m="1" x="39"/>
        <item m="1" x="61"/>
        <item m="1" x="70"/>
        <item m="1" x="69"/>
        <item m="1" x="30"/>
        <item m="1" x="66"/>
        <item m="1" x="46"/>
        <item m="1" x="57"/>
        <item m="1" x="52"/>
        <item m="1" x="49"/>
        <item m="1" x="35"/>
        <item m="1" x="58"/>
        <item m="1" x="75"/>
        <item m="1" x="50"/>
        <item m="1" x="40"/>
        <item m="1" x="45"/>
        <item m="1" x="64"/>
        <item m="1" x="54"/>
        <item m="1" x="74"/>
        <item m="1" x="62"/>
        <item m="1" x="36"/>
        <item m="1" x="43"/>
        <item x="20"/>
        <item m="1" x="72"/>
        <item m="1" x="78"/>
        <item m="1" x="31"/>
        <item x="25"/>
        <item m="1" x="53"/>
        <item x="7"/>
        <item x="3"/>
        <item m="1" x="56"/>
        <item x="9"/>
        <item x="13"/>
        <item x="14"/>
        <item x="15"/>
        <item x="16"/>
        <item m="1" x="41"/>
        <item x="18"/>
        <item x="23"/>
        <item m="1" x="76"/>
        <item x="28"/>
        <item m="1" x="51"/>
        <item x="11"/>
        <item x="17"/>
        <item x="29"/>
        <item x="26"/>
        <item x="2"/>
        <item x="27"/>
      </items>
    </pivotField>
    <pivotField axis="axisRow" compact="0" outline="0" showAll="0">
      <items count="25">
        <item x="2"/>
        <item x="9"/>
        <item x="7"/>
        <item x="1"/>
        <item x="10"/>
        <item m="1" x="21"/>
        <item m="1" x="23"/>
        <item x="6"/>
        <item m="1" x="22"/>
        <item x="5"/>
        <item x="15"/>
        <item x="18"/>
        <item x="19"/>
        <item x="0"/>
        <item x="4"/>
        <item x="17"/>
        <item x="20"/>
        <item x="3"/>
        <item x="8"/>
        <item x="11"/>
        <item x="12"/>
        <item x="13"/>
        <item x="16"/>
        <item x="1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5"/>
    <field x="1"/>
    <field x="31"/>
    <field x="32"/>
    <field x="33"/>
    <field x="34"/>
    <field x="35"/>
  </rowFields>
  <rowItems count="86">
    <i>
      <x/>
      <x v="43"/>
      <x v="13"/>
      <x v="17"/>
      <x v="6"/>
      <x v="7"/>
      <x v="13"/>
    </i>
    <i t="default">
      <x/>
    </i>
    <i>
      <x v="1"/>
      <x v="30"/>
      <x v="13"/>
      <x v="9"/>
      <x v="76"/>
      <x v="10"/>
      <x v="3"/>
    </i>
    <i r="2">
      <x v="15"/>
      <x v="24"/>
      <x v="6"/>
      <x v="7"/>
      <x v="3"/>
    </i>
    <i r="1">
      <x v="36"/>
      <x v="13"/>
      <x v="39"/>
      <x v="70"/>
      <x v="10"/>
      <x v="3"/>
    </i>
    <i r="1">
      <x v="40"/>
      <x v="13"/>
      <x v="17"/>
      <x v="6"/>
      <x v="10"/>
      <x/>
    </i>
    <i r="1">
      <x v="56"/>
      <x v="13"/>
      <x v="17"/>
      <x v="6"/>
      <x v="10"/>
      <x v="3"/>
    </i>
    <i r="1">
      <x v="61"/>
      <x v="13"/>
      <x v="36"/>
      <x v="69"/>
      <x v="64"/>
      <x v="17"/>
    </i>
    <i r="1">
      <x v="62"/>
      <x v="13"/>
      <x v="4"/>
      <x v="43"/>
      <x v="10"/>
      <x v="3"/>
    </i>
    <i r="1">
      <x v="70"/>
      <x v="13"/>
      <x v="17"/>
      <x v="6"/>
      <x v="10"/>
      <x/>
    </i>
    <i r="1">
      <x v="72"/>
      <x v="13"/>
      <x v="24"/>
      <x v="75"/>
      <x v="63"/>
      <x v="18"/>
    </i>
    <i r="1">
      <x v="73"/>
      <x v="13"/>
      <x v="24"/>
      <x v="6"/>
      <x v="7"/>
      <x/>
    </i>
    <i r="1">
      <x v="81"/>
      <x v="13"/>
      <x v="24"/>
      <x v="74"/>
      <x v="6"/>
      <x v="3"/>
    </i>
    <i r="1">
      <x v="85"/>
      <x v="13"/>
      <x v="24"/>
      <x v="74"/>
      <x v="7"/>
      <x/>
    </i>
    <i r="1">
      <x v="86"/>
      <x v="13"/>
      <x v="24"/>
      <x v="74"/>
      <x v="7"/>
      <x v="3"/>
    </i>
    <i r="1">
      <x v="87"/>
      <x/>
      <x/>
      <x/>
      <x/>
      <x v="7"/>
    </i>
    <i r="1">
      <x v="89"/>
      <x v="13"/>
      <x v="24"/>
      <x v="74"/>
      <x v="7"/>
      <x v="4"/>
    </i>
    <i r="1">
      <x v="90"/>
      <x/>
      <x/>
      <x v="1"/>
      <x v="7"/>
      <x v="3"/>
    </i>
    <i r="1">
      <x v="105"/>
      <x v="14"/>
      <x v="25"/>
      <x v="1"/>
      <x v="79"/>
      <x v="1"/>
    </i>
    <i r="1">
      <x v="111"/>
      <x v="13"/>
      <x v="24"/>
      <x v="74"/>
      <x v="81"/>
      <x/>
    </i>
    <i r="1">
      <x v="112"/>
      <x v="13"/>
      <x v="24"/>
      <x v="74"/>
      <x v="81"/>
      <x v="14"/>
    </i>
    <i r="1">
      <x v="113"/>
      <x v="18"/>
      <x v="24"/>
      <x/>
      <x v="15"/>
      <x v="9"/>
    </i>
    <i r="1">
      <x v="114"/>
      <x v="13"/>
      <x v="24"/>
      <x v="74"/>
      <x v="81"/>
      <x v="2"/>
    </i>
    <i r="1">
      <x v="115"/>
      <x v="13"/>
      <x v="24"/>
      <x v="74"/>
      <x v="81"/>
      <x v="2"/>
    </i>
    <i r="1">
      <x v="119"/>
      <x v="13"/>
      <x v="24"/>
      <x v="74"/>
      <x v="81"/>
      <x v="14"/>
    </i>
    <i t="default">
      <x v="1"/>
    </i>
    <i>
      <x v="2"/>
      <x v="6"/>
      <x/>
      <x v="18"/>
      <x v="2"/>
      <x v="4"/>
      <x v="1"/>
    </i>
    <i r="1">
      <x v="7"/>
      <x/>
      <x v="33"/>
      <x v="62"/>
      <x v="66"/>
      <x/>
    </i>
    <i r="1">
      <x v="8"/>
      <x v="15"/>
      <x v="17"/>
      <x v="2"/>
      <x v="7"/>
      <x v="1"/>
    </i>
    <i r="1">
      <x v="57"/>
      <x v="13"/>
      <x v="10"/>
    </i>
    <i r="1">
      <x v="66"/>
      <x v="13"/>
      <x v="38"/>
      <x v="3"/>
      <x v="3"/>
      <x v="4"/>
    </i>
    <i r="1">
      <x v="80"/>
      <x v="14"/>
      <x v="25"/>
      <x v="6"/>
      <x v="10"/>
      <x/>
    </i>
    <i r="1">
      <x v="91"/>
      <x v="13"/>
      <x v="24"/>
      <x v="74"/>
      <x v="7"/>
      <x v="2"/>
    </i>
    <i t="default">
      <x v="2"/>
    </i>
    <i>
      <x v="4"/>
      <x/>
      <x v="11"/>
      <x v="29"/>
      <x v="64"/>
      <x v="68"/>
      <x v="21"/>
    </i>
    <i r="1">
      <x v="19"/>
      <x v="13"/>
      <x v="17"/>
      <x v="15"/>
      <x v="3"/>
      <x/>
    </i>
    <i r="1">
      <x v="28"/>
      <x v="13"/>
      <x v="10"/>
    </i>
    <i r="1">
      <x v="74"/>
      <x v="13"/>
      <x v="24"/>
      <x v="6"/>
      <x v="3"/>
      <x/>
    </i>
    <i r="1">
      <x v="117"/>
      <x v="13"/>
      <x v="24"/>
      <x v="74"/>
      <x v="7"/>
      <x v="2"/>
    </i>
    <i t="default">
      <x v="4"/>
    </i>
    <i>
      <x v="6"/>
      <x v="1"/>
      <x v="9"/>
      <x v="19"/>
      <x v="50"/>
      <x v="72"/>
      <x/>
    </i>
    <i r="1">
      <x v="3"/>
      <x v="10"/>
      <x v="30"/>
      <x v="5"/>
      <x v="23"/>
      <x/>
    </i>
    <i r="1">
      <x v="21"/>
      <x v="13"/>
      <x v="17"/>
      <x v="15"/>
      <x v="3"/>
      <x v="4"/>
    </i>
    <i r="1">
      <x v="34"/>
      <x v="13"/>
      <x v="21"/>
      <x v="67"/>
      <x v="57"/>
      <x v="2"/>
    </i>
    <i r="1">
      <x v="101"/>
      <x v="13"/>
      <x v="17"/>
      <x v="6"/>
      <x v="7"/>
      <x v="2"/>
    </i>
    <i r="1">
      <x v="104"/>
      <x/>
      <x/>
      <x v="7"/>
      <x v="33"/>
      <x v="14"/>
    </i>
    <i t="default">
      <x v="6"/>
    </i>
    <i>
      <x v="7"/>
      <x v="44"/>
      <x v="4"/>
      <x v="9"/>
      <x v="15"/>
      <x v="3"/>
      <x v="4"/>
    </i>
    <i r="1">
      <x v="58"/>
      <x v="13"/>
      <x v="5"/>
      <x v="72"/>
      <x/>
      <x v="4"/>
    </i>
    <i r="1">
      <x v="60"/>
      <x v="13"/>
      <x v="24"/>
      <x v="6"/>
      <x/>
      <x v="4"/>
    </i>
    <i r="1">
      <x v="63"/>
      <x v="2"/>
      <x v="6"/>
      <x v="73"/>
      <x v="16"/>
      <x v="15"/>
    </i>
    <i r="1">
      <x v="64"/>
      <x v="13"/>
      <x v="17"/>
      <x v="18"/>
      <x v="3"/>
      <x v="4"/>
    </i>
    <i r="1">
      <x v="71"/>
      <x v="13"/>
      <x v="24"/>
      <x v="17"/>
      <x v="73"/>
      <x v="4"/>
    </i>
    <i r="1">
      <x v="94"/>
      <x v="13"/>
      <x v="24"/>
      <x v="74"/>
      <x v="7"/>
      <x v="3"/>
    </i>
    <i r="1">
      <x v="108"/>
      <x v="13"/>
      <x v="24"/>
      <x v="74"/>
      <x v="72"/>
      <x/>
    </i>
    <i r="1">
      <x v="120"/>
      <x v="13"/>
      <x v="24"/>
      <x v="74"/>
      <x v="81"/>
      <x v="2"/>
    </i>
    <i t="default">
      <x v="7"/>
    </i>
    <i>
      <x v="8"/>
      <x v="42"/>
      <x v="13"/>
      <x v="17"/>
      <x v="6"/>
      <x v="7"/>
      <x/>
    </i>
    <i t="default">
      <x v="8"/>
    </i>
    <i>
      <x v="9"/>
      <x v="2"/>
      <x v="3"/>
      <x v="26"/>
      <x v="2"/>
      <x v="1"/>
      <x/>
    </i>
    <i r="1">
      <x v="13"/>
      <x/>
      <x v="6"/>
      <x v="56"/>
      <x/>
      <x v="4"/>
    </i>
    <i r="1">
      <x v="77"/>
      <x v="1"/>
      <x v="44"/>
      <x v="14"/>
      <x v="82"/>
      <x/>
    </i>
    <i r="1">
      <x v="97"/>
      <x v="13"/>
      <x v="24"/>
      <x v="74"/>
      <x v="7"/>
      <x/>
    </i>
    <i r="1">
      <x v="98"/>
      <x v="13"/>
      <x v="24"/>
      <x v="74"/>
      <x v="7"/>
      <x/>
    </i>
    <i r="1">
      <x v="102"/>
      <x v="13"/>
      <x v="24"/>
      <x v="74"/>
      <x v="21"/>
      <x v="9"/>
    </i>
    <i r="1">
      <x v="103"/>
      <x v="13"/>
      <x v="24"/>
      <x v="74"/>
      <x v="61"/>
      <x v="10"/>
    </i>
    <i r="1">
      <x v="106"/>
      <x v="14"/>
      <x v="25"/>
      <x v="1"/>
      <x v="80"/>
      <x v="11"/>
    </i>
    <i r="1">
      <x v="107"/>
      <x v="13"/>
      <x v="24"/>
      <x v="74"/>
      <x v="81"/>
      <x v="12"/>
    </i>
    <i t="default">
      <x v="9"/>
    </i>
    <i>
      <x v="10"/>
      <x v="22"/>
      <x v="13"/>
      <x v="34"/>
      <x v="63"/>
      <x v="7"/>
      <x v="16"/>
    </i>
    <i r="1">
      <x v="78"/>
      <x v="13"/>
      <x v="17"/>
      <x v="6"/>
      <x v="7"/>
      <x v="2"/>
    </i>
    <i r="1">
      <x v="79"/>
      <x v="8"/>
      <x v="43"/>
      <x v="46"/>
      <x v="75"/>
      <x v="7"/>
    </i>
    <i t="default">
      <x v="10"/>
    </i>
    <i>
      <x v="12"/>
      <x v="20"/>
      <x v="13"/>
      <x v="35"/>
      <x v="2"/>
      <x v="1"/>
      <x/>
    </i>
    <i r="1">
      <x v="45"/>
      <x v="8"/>
      <x v="27"/>
      <x v="46"/>
      <x v="77"/>
      <x v="19"/>
    </i>
    <i r="1">
      <x v="46"/>
      <x v="13"/>
      <x v="17"/>
      <x v="6"/>
      <x v="7"/>
      <x v="2"/>
    </i>
    <i r="1">
      <x v="99"/>
      <x v="13"/>
      <x v="17"/>
      <x v="6"/>
      <x v="7"/>
      <x v="2"/>
    </i>
    <i r="1">
      <x v="116"/>
      <x v="7"/>
      <x v="28"/>
      <x v="66"/>
      <x v="67"/>
      <x v="20"/>
    </i>
    <i t="default">
      <x v="12"/>
    </i>
    <i>
      <x v="13"/>
      <x v="4"/>
      <x v="12"/>
      <x v="31"/>
      <x v="51"/>
      <x v="69"/>
      <x/>
    </i>
    <i r="1">
      <x v="5"/>
      <x v="6"/>
      <x v="32"/>
      <x v="65"/>
      <x v="70"/>
      <x v="23"/>
    </i>
    <i r="1">
      <x v="10"/>
      <x v="13"/>
      <x v="5"/>
      <x v="3"/>
      <x v="7"/>
      <x v="9"/>
    </i>
    <i r="1">
      <x v="24"/>
      <x v="16"/>
      <x v="46"/>
      <x v="15"/>
      <x v="3"/>
      <x/>
    </i>
    <i r="1">
      <x v="53"/>
      <x v="13"/>
      <x v="17"/>
      <x v="15"/>
      <x v="3"/>
      <x v="10"/>
    </i>
    <i r="1">
      <x v="82"/>
      <x v="13"/>
      <x v="39"/>
      <x v="68"/>
      <x v="78"/>
      <x v="22"/>
    </i>
    <i t="default">
      <x v="13"/>
    </i>
  </rowItems>
  <colFields count="1">
    <field x="-2"/>
  </colFields>
  <colItems count="5">
    <i>
      <x/>
    </i>
    <i i="1">
      <x v="1"/>
    </i>
    <i i="2">
      <x v="2"/>
    </i>
    <i i="3">
      <x v="3"/>
    </i>
    <i i="4">
      <x v="4"/>
    </i>
  </colItems>
  <pageFields count="1">
    <pageField fld="0" hier="-1"/>
  </pageFields>
  <dataFields count="5">
    <dataField name="PROG 2016" fld="26" subtotal="max" baseField="34" baseItem="1"/>
    <dataField name="PROG 2017" fld="27" subtotal="max" baseField="34" baseItem="1"/>
    <dataField name="PROG 2018" fld="28" subtotal="max" baseField="34" baseItem="1"/>
    <dataField name="PROG 2019" fld="29" subtotal="max" baseField="34" baseItem="1"/>
    <dataField name="PROG 2020" fld="30" subtotal="max" baseField="34"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4" cacheId="41" applyNumberFormats="0" applyBorderFormats="0" applyFontFormats="0" applyPatternFormats="0" applyAlignmentFormats="0" applyWidthHeightFormats="1" dataCaption="Valores" missingCaption="-" updatedVersion="6" minRefreshableVersion="3" showDrill="0" pageOverThenDown="1" rowGrandTotals="0" colGrandTotals="0" itemPrintTitles="1" mergeItem="1" createdVersion="6" indent="0" compact="0" compactData="0" multipleFieldFilters="0" customListSort="0">
  <location ref="C5:M59" firstHeaderRow="0" firstDataRow="1" firstDataCol="3" rowPageCount="1" colPageCount="1"/>
  <pivotFields count="57">
    <pivotField axis="axisPage" compact="0" outline="0" multipleItemSelectionAllowed="1" showAll="0" defaultSubtotal="0">
      <items count="3">
        <item h="1" x="1"/>
        <item x="0"/>
        <item h="1" m="1" x="2"/>
      </items>
    </pivotField>
    <pivotField axis="axisRow" compact="0" outline="0" showAll="0" defaultSubtotal="0">
      <items count="102">
        <item x="32"/>
        <item x="43"/>
        <item x="59"/>
        <item x="44"/>
        <item x="37"/>
        <item x="38"/>
        <item x="20"/>
        <item x="21"/>
        <item x="22"/>
        <item x="39"/>
        <item m="1" x="79"/>
        <item x="33"/>
        <item x="45"/>
        <item x="68"/>
        <item m="1" x="83"/>
        <item m="1" x="100"/>
        <item x="41"/>
        <item x="34"/>
        <item x="6"/>
        <item m="1" x="76"/>
        <item x="10"/>
        <item m="1" x="81"/>
        <item m="1" x="77"/>
        <item m="1" x="101"/>
        <item m="1" x="82"/>
        <item m="1" x="74"/>
        <item m="1" x="96"/>
        <item x="47"/>
        <item x="60"/>
        <item x="29"/>
        <item x="12"/>
        <item x="0"/>
        <item x="58"/>
        <item x="56"/>
        <item x="28"/>
        <item m="1" x="94"/>
        <item m="1" x="92"/>
        <item m="1" x="88"/>
        <item x="23"/>
        <item x="36"/>
        <item x="1"/>
        <item x="5"/>
        <item x="15"/>
        <item x="18"/>
        <item x="19"/>
        <item m="1" x="95"/>
        <item x="26"/>
        <item m="1" x="85"/>
        <item m="1" x="89"/>
        <item x="49"/>
        <item x="50"/>
        <item x="54"/>
        <item x="55"/>
        <item x="57"/>
        <item x="4"/>
        <item m="1" x="86"/>
        <item x="69"/>
        <item x="67"/>
        <item x="70"/>
        <item x="25"/>
        <item x="9"/>
        <item x="42"/>
        <item m="1" x="78"/>
        <item m="1" x="99"/>
        <item x="11"/>
        <item x="2"/>
        <item x="13"/>
        <item m="1" x="84"/>
        <item x="71"/>
        <item x="16"/>
        <item x="24"/>
        <item m="1" x="75"/>
        <item m="1" x="98"/>
        <item x="52"/>
        <item m="1" x="80"/>
        <item m="1" x="87"/>
        <item x="63"/>
        <item x="65"/>
        <item x="27"/>
        <item x="31"/>
        <item m="1" x="90"/>
        <item x="46"/>
        <item x="61"/>
        <item x="62"/>
        <item x="48"/>
        <item x="73"/>
        <item x="64"/>
        <item x="66"/>
        <item x="51"/>
        <item m="1" x="93"/>
        <item m="1" x="91"/>
        <item x="3"/>
        <item x="7"/>
        <item x="8"/>
        <item x="14"/>
        <item x="17"/>
        <item x="30"/>
        <item x="35"/>
        <item x="40"/>
        <item m="1" x="97"/>
        <item x="72"/>
        <item x="53"/>
      </items>
    </pivotField>
    <pivotField compact="0" outline="0" showAll="0" defaultSubtotal="0"/>
    <pivotField compact="0" outline="0" showAll="0"/>
    <pivotField compact="0" outline="0" showAll="0"/>
    <pivotField axis="axisRow" compact="0" outline="0" showAll="0" defaultSubtotal="0">
      <items count="14">
        <item x="0"/>
        <item x="1"/>
        <item x="2"/>
        <item m="1" x="12"/>
        <item x="4"/>
        <item m="1" x="13"/>
        <item x="6"/>
        <item x="7"/>
        <item x="8"/>
        <item x="9"/>
        <item x="10"/>
        <item m="1" x="11"/>
        <item x="3"/>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6">
        <item x="0"/>
        <item x="2"/>
        <item x="4"/>
        <item x="3"/>
        <item x="1"/>
        <item t="default"/>
      </items>
    </pivotField>
    <pivotField compact="0" outline="0" showAll="0"/>
    <pivotField compact="0" outline="0" showAll="0"/>
    <pivotField compact="0" outline="0" showAll="0"/>
    <pivotField compact="0" outline="0" showAll="0"/>
    <pivotField compact="0" outline="0" showAll="0"/>
    <pivotField name="PROG 2016" compact="0" outline="0" showAll="0" defaultSubtotal="0"/>
    <pivotField dataField="1" compact="0" outline="0" showAll="0"/>
    <pivotField dataField="1" compact="0" outline="0" showAll="0"/>
    <pivotField dataField="1" compact="0" outline="0" showAll="0" defaultSubtotal="0"/>
    <pivotField dataField="1" compact="0" outline="0" showAll="0"/>
    <pivotField compact="0" outline="0" showAll="0" defaultSubtotal="0"/>
    <pivotField dataField="1" compact="0" outline="0" showAll="0"/>
    <pivotField dataField="1" compact="0" outline="0" showAll="0" defaultSubtota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s>
  <rowFields count="3">
    <field x="5"/>
    <field x="1"/>
    <field x="20"/>
  </rowFields>
  <rowItems count="54">
    <i>
      <x/>
      <x v="31"/>
      <x/>
    </i>
    <i>
      <x v="1"/>
      <x v="18"/>
      <x/>
    </i>
    <i r="2">
      <x v="3"/>
    </i>
    <i r="1">
      <x v="20"/>
      <x/>
    </i>
    <i r="1">
      <x v="30"/>
      <x/>
    </i>
    <i r="1">
      <x v="40"/>
      <x/>
    </i>
    <i r="1">
      <x v="41"/>
      <x v="1"/>
    </i>
    <i r="1">
      <x v="42"/>
      <x/>
    </i>
    <i r="1">
      <x v="54"/>
      <x v="1"/>
    </i>
    <i r="1">
      <x v="60"/>
      <x/>
    </i>
    <i r="1">
      <x v="64"/>
      <x/>
    </i>
    <i r="1">
      <x v="65"/>
      <x/>
    </i>
    <i r="1">
      <x v="66"/>
      <x/>
    </i>
    <i r="1">
      <x v="68"/>
      <x v="3"/>
    </i>
    <i r="1">
      <x v="69"/>
      <x/>
    </i>
    <i r="1">
      <x v="85"/>
      <x/>
    </i>
    <i r="1">
      <x v="91"/>
      <x v="4"/>
    </i>
    <i r="1">
      <x v="92"/>
      <x/>
    </i>
    <i r="1">
      <x v="93"/>
      <x/>
    </i>
    <i r="1">
      <x v="94"/>
      <x/>
    </i>
    <i r="1">
      <x v="95"/>
      <x v="4"/>
    </i>
    <i r="1">
      <x v="100"/>
      <x v="3"/>
    </i>
    <i>
      <x v="2"/>
      <x v="38"/>
      <x v="3"/>
    </i>
    <i r="1">
      <x v="46"/>
      <x v="3"/>
    </i>
    <i r="1">
      <x v="59"/>
      <x/>
    </i>
    <i r="1">
      <x v="70"/>
      <x/>
    </i>
    <i>
      <x v="4"/>
      <x v="11"/>
      <x v="3"/>
    </i>
    <i r="1">
      <x v="17"/>
      <x v="3"/>
    </i>
    <i r="1">
      <x v="39"/>
      <x v="3"/>
    </i>
    <i r="1">
      <x v="97"/>
      <x v="3"/>
    </i>
    <i>
      <x v="6"/>
      <x v="12"/>
      <x v="3"/>
    </i>
    <i r="1">
      <x v="27"/>
      <x v="3"/>
    </i>
    <i r="1">
      <x v="81"/>
      <x/>
    </i>
    <i>
      <x v="7"/>
      <x v="49"/>
      <x v="1"/>
    </i>
    <i r="1">
      <x v="50"/>
      <x v="3"/>
    </i>
    <i r="1">
      <x v="52"/>
      <x v="3"/>
    </i>
    <i r="1">
      <x v="73"/>
      <x/>
    </i>
    <i r="1">
      <x v="88"/>
      <x v="3"/>
    </i>
    <i r="1">
      <x v="101"/>
      <x/>
    </i>
    <i>
      <x v="8"/>
      <x v="32"/>
      <x v="3"/>
    </i>
    <i>
      <x v="9"/>
      <x v="28"/>
      <x v="3"/>
    </i>
    <i r="1">
      <x v="77"/>
      <x v="3"/>
    </i>
    <i r="1">
      <x v="82"/>
      <x/>
    </i>
    <i r="1">
      <x v="83"/>
      <x/>
    </i>
    <i r="1">
      <x v="87"/>
      <x v="3"/>
    </i>
    <i>
      <x v="10"/>
      <x v="13"/>
      <x/>
    </i>
    <i r="1">
      <x v="58"/>
      <x/>
    </i>
    <i>
      <x v="12"/>
      <x v="29"/>
      <x v="3"/>
    </i>
    <i r="1">
      <x v="78"/>
      <x/>
    </i>
    <i r="1">
      <x v="79"/>
      <x/>
    </i>
    <i>
      <x v="13"/>
      <x v="9"/>
      <x v="1"/>
    </i>
    <i r="1">
      <x v="16"/>
      <x v="3"/>
    </i>
    <i r="1">
      <x v="61"/>
      <x/>
    </i>
    <i r="1">
      <x v="98"/>
      <x v="3"/>
    </i>
  </rowItems>
  <colFields count="1">
    <field x="-2"/>
  </colFields>
  <colItems count="8">
    <i>
      <x/>
    </i>
    <i i="1">
      <x v="1"/>
    </i>
    <i i="2">
      <x v="2"/>
    </i>
    <i i="3">
      <x v="3"/>
    </i>
    <i i="4">
      <x v="4"/>
    </i>
    <i i="5">
      <x v="5"/>
    </i>
    <i i="6">
      <x v="6"/>
    </i>
    <i i="7">
      <x v="7"/>
    </i>
  </colItems>
  <pageFields count="1">
    <pageField fld="0" hier="-1"/>
  </pageFields>
  <dataFields count="8">
    <dataField name="PROG 2017" fld="27" subtotal="max" baseField="2" baseItem="31"/>
    <dataField name="EJEC 2017" fld="32" subtotal="max" baseField="2" baseItem="31"/>
    <dataField name="PROG 2018" fld="28" subtotal="max" baseField="2" baseItem="31"/>
    <dataField name="EJE  2018" fld="33" subtotal="max" baseField="1" baseItem="28"/>
    <dataField name="PROG 2019" fld="29" subtotal="max" baseField="1" baseItem="28"/>
    <dataField name="EJEC 2019" fld="34" subtotal="max" baseField="2" baseItem="31"/>
    <dataField name="PROG 2020" fld="30" subtotal="max" baseField="2" baseItem="31"/>
    <dataField name="EJEC 2020" fld="35" subtotal="max" baseField="2" baseItem="31"/>
  </dataFields>
  <formats count="122">
    <format dxfId="1274">
      <pivotArea outline="0" fieldPosition="0">
        <references count="3">
          <reference field="1" count="1" selected="0">
            <x v="31"/>
          </reference>
          <reference field="5" count="1" selected="0">
            <x v="0"/>
          </reference>
          <reference field="20" count="1" selected="0">
            <x v="0"/>
          </reference>
        </references>
      </pivotArea>
    </format>
    <format dxfId="1273">
      <pivotArea dataOnly="0" labelOnly="1" outline="0" fieldPosition="0">
        <references count="1">
          <reference field="5" count="1">
            <x v="0"/>
          </reference>
        </references>
      </pivotArea>
    </format>
    <format dxfId="1272">
      <pivotArea dataOnly="0" labelOnly="1" outline="0" fieldPosition="0">
        <references count="2">
          <reference field="1" count="1">
            <x v="31"/>
          </reference>
          <reference field="5" count="1" selected="0">
            <x v="0"/>
          </reference>
        </references>
      </pivotArea>
    </format>
    <format dxfId="1271">
      <pivotArea dataOnly="0" labelOnly="1" outline="0" fieldPosition="0">
        <references count="3">
          <reference field="1" count="1" selected="0">
            <x v="31"/>
          </reference>
          <reference field="5" count="1" selected="0">
            <x v="0"/>
          </reference>
          <reference field="20" count="1">
            <x v="0"/>
          </reference>
        </references>
      </pivotArea>
    </format>
    <format dxfId="1270">
      <pivotArea outline="0" fieldPosition="0">
        <references count="3">
          <reference field="1" count="20" selected="0">
            <x v="18"/>
            <x v="20"/>
            <x v="30"/>
            <x v="40"/>
            <x v="41"/>
            <x v="42"/>
            <x v="54"/>
            <x v="60"/>
            <x v="64"/>
            <x v="65"/>
            <x v="66"/>
            <x v="68"/>
            <x v="69"/>
            <x v="85"/>
            <x v="91"/>
            <x v="92"/>
            <x v="93"/>
            <x v="94"/>
            <x v="95"/>
            <x v="100"/>
          </reference>
          <reference field="5" count="1" selected="0">
            <x v="1"/>
          </reference>
          <reference field="20" count="4" selected="0">
            <x v="0"/>
            <x v="1"/>
            <x v="3"/>
            <x v="4"/>
          </reference>
        </references>
      </pivotArea>
    </format>
    <format dxfId="1269">
      <pivotArea dataOnly="0" labelOnly="1" outline="0" fieldPosition="0">
        <references count="1">
          <reference field="5" count="1">
            <x v="1"/>
          </reference>
        </references>
      </pivotArea>
    </format>
    <format dxfId="1268">
      <pivotArea dataOnly="0" labelOnly="1" outline="0" fieldPosition="0">
        <references count="2">
          <reference field="1" count="20">
            <x v="18"/>
            <x v="20"/>
            <x v="30"/>
            <x v="40"/>
            <x v="41"/>
            <x v="42"/>
            <x v="54"/>
            <x v="60"/>
            <x v="64"/>
            <x v="65"/>
            <x v="66"/>
            <x v="68"/>
            <x v="69"/>
            <x v="85"/>
            <x v="91"/>
            <x v="92"/>
            <x v="93"/>
            <x v="94"/>
            <x v="95"/>
            <x v="100"/>
          </reference>
          <reference field="5" count="1" selected="0">
            <x v="1"/>
          </reference>
        </references>
      </pivotArea>
    </format>
    <format dxfId="1267">
      <pivotArea dataOnly="0" labelOnly="1" outline="0" fieldPosition="0">
        <references count="3">
          <reference field="1" count="1" selected="0">
            <x v="18"/>
          </reference>
          <reference field="5" count="1" selected="0">
            <x v="1"/>
          </reference>
          <reference field="20" count="2">
            <x v="0"/>
            <x v="3"/>
          </reference>
        </references>
      </pivotArea>
    </format>
    <format dxfId="1266">
      <pivotArea dataOnly="0" labelOnly="1" outline="0" fieldPosition="0">
        <references count="3">
          <reference field="1" count="1" selected="0">
            <x v="20"/>
          </reference>
          <reference field="5" count="1" selected="0">
            <x v="1"/>
          </reference>
          <reference field="20" count="1">
            <x v="0"/>
          </reference>
        </references>
      </pivotArea>
    </format>
    <format dxfId="1265">
      <pivotArea dataOnly="0" labelOnly="1" outline="0" fieldPosition="0">
        <references count="3">
          <reference field="1" count="1" selected="0">
            <x v="30"/>
          </reference>
          <reference field="5" count="1" selected="0">
            <x v="1"/>
          </reference>
          <reference field="20" count="1">
            <x v="0"/>
          </reference>
        </references>
      </pivotArea>
    </format>
    <format dxfId="1264">
      <pivotArea dataOnly="0" labelOnly="1" outline="0" fieldPosition="0">
        <references count="3">
          <reference field="1" count="1" selected="0">
            <x v="40"/>
          </reference>
          <reference field="5" count="1" selected="0">
            <x v="1"/>
          </reference>
          <reference field="20" count="1">
            <x v="0"/>
          </reference>
        </references>
      </pivotArea>
    </format>
    <format dxfId="1263">
      <pivotArea dataOnly="0" labelOnly="1" outline="0" fieldPosition="0">
        <references count="3">
          <reference field="1" count="1" selected="0">
            <x v="41"/>
          </reference>
          <reference field="5" count="1" selected="0">
            <x v="1"/>
          </reference>
          <reference field="20" count="1">
            <x v="1"/>
          </reference>
        </references>
      </pivotArea>
    </format>
    <format dxfId="1262">
      <pivotArea dataOnly="0" labelOnly="1" outline="0" fieldPosition="0">
        <references count="3">
          <reference field="1" count="1" selected="0">
            <x v="42"/>
          </reference>
          <reference field="5" count="1" selected="0">
            <x v="1"/>
          </reference>
          <reference field="20" count="1">
            <x v="0"/>
          </reference>
        </references>
      </pivotArea>
    </format>
    <format dxfId="1261">
      <pivotArea dataOnly="0" labelOnly="1" outline="0" fieldPosition="0">
        <references count="3">
          <reference field="1" count="1" selected="0">
            <x v="54"/>
          </reference>
          <reference field="5" count="1" selected="0">
            <x v="1"/>
          </reference>
          <reference field="20" count="1">
            <x v="1"/>
          </reference>
        </references>
      </pivotArea>
    </format>
    <format dxfId="1260">
      <pivotArea dataOnly="0" labelOnly="1" outline="0" fieldPosition="0">
        <references count="3">
          <reference field="1" count="1" selected="0">
            <x v="60"/>
          </reference>
          <reference field="5" count="1" selected="0">
            <x v="1"/>
          </reference>
          <reference field="20" count="1">
            <x v="0"/>
          </reference>
        </references>
      </pivotArea>
    </format>
    <format dxfId="1259">
      <pivotArea dataOnly="0" labelOnly="1" outline="0" fieldPosition="0">
        <references count="3">
          <reference field="1" count="1" selected="0">
            <x v="64"/>
          </reference>
          <reference field="5" count="1" selected="0">
            <x v="1"/>
          </reference>
          <reference field="20" count="1">
            <x v="0"/>
          </reference>
        </references>
      </pivotArea>
    </format>
    <format dxfId="1258">
      <pivotArea dataOnly="0" labelOnly="1" outline="0" fieldPosition="0">
        <references count="3">
          <reference field="1" count="1" selected="0">
            <x v="65"/>
          </reference>
          <reference field="5" count="1" selected="0">
            <x v="1"/>
          </reference>
          <reference field="20" count="1">
            <x v="0"/>
          </reference>
        </references>
      </pivotArea>
    </format>
    <format dxfId="1257">
      <pivotArea dataOnly="0" labelOnly="1" outline="0" fieldPosition="0">
        <references count="3">
          <reference field="1" count="1" selected="0">
            <x v="66"/>
          </reference>
          <reference field="5" count="1" selected="0">
            <x v="1"/>
          </reference>
          <reference field="20" count="1">
            <x v="0"/>
          </reference>
        </references>
      </pivotArea>
    </format>
    <format dxfId="1256">
      <pivotArea dataOnly="0" labelOnly="1" outline="0" fieldPosition="0">
        <references count="3">
          <reference field="1" count="1" selected="0">
            <x v="68"/>
          </reference>
          <reference field="5" count="1" selected="0">
            <x v="1"/>
          </reference>
          <reference field="20" count="1">
            <x v="3"/>
          </reference>
        </references>
      </pivotArea>
    </format>
    <format dxfId="1255">
      <pivotArea dataOnly="0" labelOnly="1" outline="0" fieldPosition="0">
        <references count="3">
          <reference field="1" count="1" selected="0">
            <x v="69"/>
          </reference>
          <reference field="5" count="1" selected="0">
            <x v="1"/>
          </reference>
          <reference field="20" count="1">
            <x v="0"/>
          </reference>
        </references>
      </pivotArea>
    </format>
    <format dxfId="1254">
      <pivotArea dataOnly="0" labelOnly="1" outline="0" fieldPosition="0">
        <references count="3">
          <reference field="1" count="1" selected="0">
            <x v="85"/>
          </reference>
          <reference field="5" count="1" selected="0">
            <x v="1"/>
          </reference>
          <reference field="20" count="1">
            <x v="0"/>
          </reference>
        </references>
      </pivotArea>
    </format>
    <format dxfId="1253">
      <pivotArea dataOnly="0" labelOnly="1" outline="0" fieldPosition="0">
        <references count="3">
          <reference field="1" count="1" selected="0">
            <x v="91"/>
          </reference>
          <reference field="5" count="1" selected="0">
            <x v="1"/>
          </reference>
          <reference field="20" count="1">
            <x v="4"/>
          </reference>
        </references>
      </pivotArea>
    </format>
    <format dxfId="1252">
      <pivotArea dataOnly="0" labelOnly="1" outline="0" fieldPosition="0">
        <references count="3">
          <reference field="1" count="1" selected="0">
            <x v="92"/>
          </reference>
          <reference field="5" count="1" selected="0">
            <x v="1"/>
          </reference>
          <reference field="20" count="1">
            <x v="0"/>
          </reference>
        </references>
      </pivotArea>
    </format>
    <format dxfId="1251">
      <pivotArea dataOnly="0" labelOnly="1" outline="0" fieldPosition="0">
        <references count="3">
          <reference field="1" count="1" selected="0">
            <x v="93"/>
          </reference>
          <reference field="5" count="1" selected="0">
            <x v="1"/>
          </reference>
          <reference field="20" count="1">
            <x v="0"/>
          </reference>
        </references>
      </pivotArea>
    </format>
    <format dxfId="1250">
      <pivotArea dataOnly="0" labelOnly="1" outline="0" fieldPosition="0">
        <references count="3">
          <reference field="1" count="1" selected="0">
            <x v="94"/>
          </reference>
          <reference field="5" count="1" selected="0">
            <x v="1"/>
          </reference>
          <reference field="20" count="1">
            <x v="0"/>
          </reference>
        </references>
      </pivotArea>
    </format>
    <format dxfId="1249">
      <pivotArea dataOnly="0" labelOnly="1" outline="0" fieldPosition="0">
        <references count="3">
          <reference field="1" count="1" selected="0">
            <x v="95"/>
          </reference>
          <reference field="5" count="1" selected="0">
            <x v="1"/>
          </reference>
          <reference field="20" count="1">
            <x v="4"/>
          </reference>
        </references>
      </pivotArea>
    </format>
    <format dxfId="1248">
      <pivotArea dataOnly="0" labelOnly="1" outline="0" fieldPosition="0">
        <references count="3">
          <reference field="1" count="1" selected="0">
            <x v="100"/>
          </reference>
          <reference field="5" count="1" selected="0">
            <x v="1"/>
          </reference>
          <reference field="20" count="1">
            <x v="3"/>
          </reference>
        </references>
      </pivotArea>
    </format>
    <format dxfId="1247">
      <pivotArea dataOnly="0" outline="0" fieldPosition="0">
        <references count="3">
          <reference field="1" count="0" defaultSubtotal="1" sumSubtotal="1" countASubtotal="1" avgSubtotal="1" maxSubtotal="1" minSubtotal="1" productSubtotal="1" countSubtotal="1" stdDevSubtotal="1" stdDevPSubtotal="1" varSubtotal="1" varPSubtotal="1"/>
          <reference field="5" count="4">
            <x v="2"/>
            <x v="4"/>
            <x v="6"/>
            <x v="7"/>
          </reference>
          <reference field="20" count="0" defaultSubtotal="1" sumSubtotal="1" countASubtotal="1" avgSubtotal="1" maxSubtotal="1" minSubtotal="1" productSubtotal="1" countSubtotal="1" stdDevSubtotal="1" stdDevPSubtotal="1" varSubtotal="1" varPSubtotal="1"/>
        </references>
      </pivotArea>
    </format>
    <format dxfId="1246">
      <pivotArea outline="0" fieldPosition="0">
        <references count="3">
          <reference field="1" count="4" selected="0">
            <x v="38"/>
            <x v="46"/>
            <x v="59"/>
            <x v="70"/>
          </reference>
          <reference field="5" count="1" selected="0">
            <x v="2"/>
          </reference>
          <reference field="20" count="2" selected="0">
            <x v="0"/>
            <x v="3"/>
          </reference>
        </references>
      </pivotArea>
    </format>
    <format dxfId="1245">
      <pivotArea dataOnly="0" labelOnly="1" outline="0" fieldPosition="0">
        <references count="1">
          <reference field="5" count="1">
            <x v="2"/>
          </reference>
        </references>
      </pivotArea>
    </format>
    <format dxfId="1244">
      <pivotArea dataOnly="0" labelOnly="1" outline="0" fieldPosition="0">
        <references count="2">
          <reference field="1" count="4">
            <x v="38"/>
            <x v="46"/>
            <x v="59"/>
            <x v="70"/>
          </reference>
          <reference field="5" count="1" selected="0">
            <x v="2"/>
          </reference>
        </references>
      </pivotArea>
    </format>
    <format dxfId="1243">
      <pivotArea dataOnly="0" labelOnly="1" outline="0" fieldPosition="0">
        <references count="3">
          <reference field="1" count="1" selected="0">
            <x v="38"/>
          </reference>
          <reference field="5" count="1" selected="0">
            <x v="2"/>
          </reference>
          <reference field="20" count="1">
            <x v="3"/>
          </reference>
        </references>
      </pivotArea>
    </format>
    <format dxfId="1242">
      <pivotArea dataOnly="0" labelOnly="1" outline="0" fieldPosition="0">
        <references count="3">
          <reference field="1" count="1" selected="0">
            <x v="46"/>
          </reference>
          <reference field="5" count="1" selected="0">
            <x v="2"/>
          </reference>
          <reference field="20" count="1">
            <x v="3"/>
          </reference>
        </references>
      </pivotArea>
    </format>
    <format dxfId="1241">
      <pivotArea dataOnly="0" labelOnly="1" outline="0" fieldPosition="0">
        <references count="3">
          <reference field="1" count="1" selected="0">
            <x v="59"/>
          </reference>
          <reference field="5" count="1" selected="0">
            <x v="2"/>
          </reference>
          <reference field="20" count="1">
            <x v="0"/>
          </reference>
        </references>
      </pivotArea>
    </format>
    <format dxfId="1240">
      <pivotArea dataOnly="0" labelOnly="1" outline="0" fieldPosition="0">
        <references count="3">
          <reference field="1" count="1" selected="0">
            <x v="70"/>
          </reference>
          <reference field="5" count="1" selected="0">
            <x v="2"/>
          </reference>
          <reference field="20" count="1">
            <x v="0"/>
          </reference>
        </references>
      </pivotArea>
    </format>
    <format dxfId="1239">
      <pivotArea outline="0" fieldPosition="0">
        <references count="3">
          <reference field="1" count="4" selected="0">
            <x v="11"/>
            <x v="17"/>
            <x v="39"/>
            <x v="97"/>
          </reference>
          <reference field="5" count="1" selected="0">
            <x v="4"/>
          </reference>
          <reference field="20" count="1" selected="0">
            <x v="3"/>
          </reference>
        </references>
      </pivotArea>
    </format>
    <format dxfId="1238">
      <pivotArea dataOnly="0" labelOnly="1" outline="0" fieldPosition="0">
        <references count="1">
          <reference field="5" count="1">
            <x v="4"/>
          </reference>
        </references>
      </pivotArea>
    </format>
    <format dxfId="1237">
      <pivotArea dataOnly="0" labelOnly="1" outline="0" fieldPosition="0">
        <references count="2">
          <reference field="1" count="4">
            <x v="11"/>
            <x v="17"/>
            <x v="39"/>
            <x v="97"/>
          </reference>
          <reference field="5" count="1" selected="0">
            <x v="4"/>
          </reference>
        </references>
      </pivotArea>
    </format>
    <format dxfId="1236">
      <pivotArea dataOnly="0" labelOnly="1" outline="0" fieldPosition="0">
        <references count="3">
          <reference field="1" count="1" selected="0">
            <x v="11"/>
          </reference>
          <reference field="5" count="1" selected="0">
            <x v="4"/>
          </reference>
          <reference field="20" count="1">
            <x v="3"/>
          </reference>
        </references>
      </pivotArea>
    </format>
    <format dxfId="1235">
      <pivotArea dataOnly="0" labelOnly="1" outline="0" fieldPosition="0">
        <references count="3">
          <reference field="1" count="1" selected="0">
            <x v="17"/>
          </reference>
          <reference field="5" count="1" selected="0">
            <x v="4"/>
          </reference>
          <reference field="20" count="1">
            <x v="3"/>
          </reference>
        </references>
      </pivotArea>
    </format>
    <format dxfId="1234">
      <pivotArea dataOnly="0" labelOnly="1" outline="0" fieldPosition="0">
        <references count="3">
          <reference field="1" count="1" selected="0">
            <x v="39"/>
          </reference>
          <reference field="5" count="1" selected="0">
            <x v="4"/>
          </reference>
          <reference field="20" count="1">
            <x v="3"/>
          </reference>
        </references>
      </pivotArea>
    </format>
    <format dxfId="1233">
      <pivotArea dataOnly="0" labelOnly="1" outline="0" fieldPosition="0">
        <references count="3">
          <reference field="1" count="1" selected="0">
            <x v="97"/>
          </reference>
          <reference field="5" count="1" selected="0">
            <x v="4"/>
          </reference>
          <reference field="20" count="1">
            <x v="3"/>
          </reference>
        </references>
      </pivotArea>
    </format>
    <format dxfId="1232">
      <pivotArea outline="0" fieldPosition="0">
        <references count="3">
          <reference field="1" count="3" selected="0">
            <x v="12"/>
            <x v="27"/>
            <x v="81"/>
          </reference>
          <reference field="5" count="1" selected="0">
            <x v="6"/>
          </reference>
          <reference field="20" count="2" selected="0">
            <x v="0"/>
            <x v="3"/>
          </reference>
        </references>
      </pivotArea>
    </format>
    <format dxfId="1231">
      <pivotArea dataOnly="0" labelOnly="1" outline="0" fieldPosition="0">
        <references count="1">
          <reference field="5" count="1">
            <x v="6"/>
          </reference>
        </references>
      </pivotArea>
    </format>
    <format dxfId="1230">
      <pivotArea dataOnly="0" labelOnly="1" outline="0" fieldPosition="0">
        <references count="2">
          <reference field="1" count="3">
            <x v="12"/>
            <x v="27"/>
            <x v="81"/>
          </reference>
          <reference field="5" count="1" selected="0">
            <x v="6"/>
          </reference>
        </references>
      </pivotArea>
    </format>
    <format dxfId="1229">
      <pivotArea dataOnly="0" labelOnly="1" outline="0" fieldPosition="0">
        <references count="3">
          <reference field="1" count="1" selected="0">
            <x v="12"/>
          </reference>
          <reference field="5" count="1" selected="0">
            <x v="6"/>
          </reference>
          <reference field="20" count="1">
            <x v="3"/>
          </reference>
        </references>
      </pivotArea>
    </format>
    <format dxfId="1228">
      <pivotArea dataOnly="0" labelOnly="1" outline="0" fieldPosition="0">
        <references count="3">
          <reference field="1" count="1" selected="0">
            <x v="27"/>
          </reference>
          <reference field="5" count="1" selected="0">
            <x v="6"/>
          </reference>
          <reference field="20" count="1">
            <x v="3"/>
          </reference>
        </references>
      </pivotArea>
    </format>
    <format dxfId="1227">
      <pivotArea dataOnly="0" labelOnly="1" outline="0" fieldPosition="0">
        <references count="3">
          <reference field="1" count="1" selected="0">
            <x v="81"/>
          </reference>
          <reference field="5" count="1" selected="0">
            <x v="6"/>
          </reference>
          <reference field="20" count="1">
            <x v="0"/>
          </reference>
        </references>
      </pivotArea>
    </format>
    <format dxfId="1226">
      <pivotArea outline="0" fieldPosition="0">
        <references count="3">
          <reference field="1" count="1" selected="0">
            <x v="32"/>
          </reference>
          <reference field="5" count="1" selected="0">
            <x v="8"/>
          </reference>
          <reference field="20" count="1" selected="0">
            <x v="3"/>
          </reference>
        </references>
      </pivotArea>
    </format>
    <format dxfId="1225">
      <pivotArea dataOnly="0" labelOnly="1" outline="0" fieldPosition="0">
        <references count="1">
          <reference field="5" count="1">
            <x v="8"/>
          </reference>
        </references>
      </pivotArea>
    </format>
    <format dxfId="1224">
      <pivotArea dataOnly="0" labelOnly="1" outline="0" fieldPosition="0">
        <references count="2">
          <reference field="1" count="1">
            <x v="32"/>
          </reference>
          <reference field="5" count="1" selected="0">
            <x v="8"/>
          </reference>
        </references>
      </pivotArea>
    </format>
    <format dxfId="1223">
      <pivotArea dataOnly="0" labelOnly="1" outline="0" fieldPosition="0">
        <references count="3">
          <reference field="1" count="1" selected="0">
            <x v="32"/>
          </reference>
          <reference field="5" count="1" selected="0">
            <x v="8"/>
          </reference>
          <reference field="20" count="1">
            <x v="3"/>
          </reference>
        </references>
      </pivotArea>
    </format>
    <format dxfId="1222">
      <pivotArea outline="0" fieldPosition="0">
        <references count="3">
          <reference field="1" count="5" selected="0">
            <x v="28"/>
            <x v="77"/>
            <x v="82"/>
            <x v="83"/>
            <x v="87"/>
          </reference>
          <reference field="5" count="1" selected="0">
            <x v="9"/>
          </reference>
          <reference field="20" count="2" selected="0">
            <x v="0"/>
            <x v="3"/>
          </reference>
        </references>
      </pivotArea>
    </format>
    <format dxfId="1221">
      <pivotArea dataOnly="0" labelOnly="1" outline="0" fieldPosition="0">
        <references count="1">
          <reference field="5" count="1">
            <x v="9"/>
          </reference>
        </references>
      </pivotArea>
    </format>
    <format dxfId="1220">
      <pivotArea dataOnly="0" labelOnly="1" outline="0" fieldPosition="0">
        <references count="2">
          <reference field="1" count="5">
            <x v="28"/>
            <x v="77"/>
            <x v="82"/>
            <x v="83"/>
            <x v="87"/>
          </reference>
          <reference field="5" count="1" selected="0">
            <x v="9"/>
          </reference>
        </references>
      </pivotArea>
    </format>
    <format dxfId="1219">
      <pivotArea dataOnly="0" labelOnly="1" outline="0" fieldPosition="0">
        <references count="3">
          <reference field="1" count="1" selected="0">
            <x v="28"/>
          </reference>
          <reference field="5" count="1" selected="0">
            <x v="9"/>
          </reference>
          <reference field="20" count="1">
            <x v="3"/>
          </reference>
        </references>
      </pivotArea>
    </format>
    <format dxfId="1218">
      <pivotArea dataOnly="0" labelOnly="1" outline="0" fieldPosition="0">
        <references count="3">
          <reference field="1" count="1" selected="0">
            <x v="77"/>
          </reference>
          <reference field="5" count="1" selected="0">
            <x v="9"/>
          </reference>
          <reference field="20" count="1">
            <x v="3"/>
          </reference>
        </references>
      </pivotArea>
    </format>
    <format dxfId="1217">
      <pivotArea dataOnly="0" labelOnly="1" outline="0" fieldPosition="0">
        <references count="3">
          <reference field="1" count="1" selected="0">
            <x v="82"/>
          </reference>
          <reference field="5" count="1" selected="0">
            <x v="9"/>
          </reference>
          <reference field="20" count="1">
            <x v="0"/>
          </reference>
        </references>
      </pivotArea>
    </format>
    <format dxfId="1216">
      <pivotArea dataOnly="0" labelOnly="1" outline="0" fieldPosition="0">
        <references count="3">
          <reference field="1" count="1" selected="0">
            <x v="83"/>
          </reference>
          <reference field="5" count="1" selected="0">
            <x v="9"/>
          </reference>
          <reference field="20" count="1">
            <x v="0"/>
          </reference>
        </references>
      </pivotArea>
    </format>
    <format dxfId="1215">
      <pivotArea dataOnly="0" labelOnly="1" outline="0" fieldPosition="0">
        <references count="3">
          <reference field="1" count="1" selected="0">
            <x v="87"/>
          </reference>
          <reference field="5" count="1" selected="0">
            <x v="9"/>
          </reference>
          <reference field="20" count="1">
            <x v="3"/>
          </reference>
        </references>
      </pivotArea>
    </format>
    <format dxfId="1214">
      <pivotArea outline="0" fieldPosition="0">
        <references count="3">
          <reference field="1" count="5" selected="0">
            <x v="28"/>
            <x v="77"/>
            <x v="82"/>
            <x v="83"/>
            <x v="87"/>
          </reference>
          <reference field="5" count="1" selected="0">
            <x v="9"/>
          </reference>
          <reference field="20" count="2" selected="0">
            <x v="0"/>
            <x v="3"/>
          </reference>
        </references>
      </pivotArea>
    </format>
    <format dxfId="1213">
      <pivotArea dataOnly="0" labelOnly="1" outline="0" fieldPosition="0">
        <references count="1">
          <reference field="5" count="1">
            <x v="9"/>
          </reference>
        </references>
      </pivotArea>
    </format>
    <format dxfId="1212">
      <pivotArea dataOnly="0" labelOnly="1" outline="0" fieldPosition="0">
        <references count="2">
          <reference field="1" count="5">
            <x v="28"/>
            <x v="77"/>
            <x v="82"/>
            <x v="83"/>
            <x v="87"/>
          </reference>
          <reference field="5" count="1" selected="0">
            <x v="9"/>
          </reference>
        </references>
      </pivotArea>
    </format>
    <format dxfId="1211">
      <pivotArea dataOnly="0" labelOnly="1" outline="0" fieldPosition="0">
        <references count="3">
          <reference field="1" count="1" selected="0">
            <x v="28"/>
          </reference>
          <reference field="5" count="1" selected="0">
            <x v="9"/>
          </reference>
          <reference field="20" count="1">
            <x v="3"/>
          </reference>
        </references>
      </pivotArea>
    </format>
    <format dxfId="1210">
      <pivotArea dataOnly="0" labelOnly="1" outline="0" fieldPosition="0">
        <references count="3">
          <reference field="1" count="1" selected="0">
            <x v="77"/>
          </reference>
          <reference field="5" count="1" selected="0">
            <x v="9"/>
          </reference>
          <reference field="20" count="1">
            <x v="3"/>
          </reference>
        </references>
      </pivotArea>
    </format>
    <format dxfId="1209">
      <pivotArea dataOnly="0" labelOnly="1" outline="0" fieldPosition="0">
        <references count="3">
          <reference field="1" count="1" selected="0">
            <x v="82"/>
          </reference>
          <reference field="5" count="1" selected="0">
            <x v="9"/>
          </reference>
          <reference field="20" count="1">
            <x v="0"/>
          </reference>
        </references>
      </pivotArea>
    </format>
    <format dxfId="1208">
      <pivotArea dataOnly="0" labelOnly="1" outline="0" fieldPosition="0">
        <references count="3">
          <reference field="1" count="1" selected="0">
            <x v="83"/>
          </reference>
          <reference field="5" count="1" selected="0">
            <x v="9"/>
          </reference>
          <reference field="20" count="1">
            <x v="0"/>
          </reference>
        </references>
      </pivotArea>
    </format>
    <format dxfId="1207">
      <pivotArea dataOnly="0" labelOnly="1" outline="0" fieldPosition="0">
        <references count="3">
          <reference field="1" count="1" selected="0">
            <x v="87"/>
          </reference>
          <reference field="5" count="1" selected="0">
            <x v="9"/>
          </reference>
          <reference field="20" count="1">
            <x v="3"/>
          </reference>
        </references>
      </pivotArea>
    </format>
    <format dxfId="1206">
      <pivotArea outline="0" fieldPosition="0">
        <references count="3">
          <reference field="1" count="20" selected="0">
            <x v="18"/>
            <x v="20"/>
            <x v="30"/>
            <x v="40"/>
            <x v="41"/>
            <x v="42"/>
            <x v="54"/>
            <x v="60"/>
            <x v="64"/>
            <x v="65"/>
            <x v="66"/>
            <x v="68"/>
            <x v="69"/>
            <x v="85"/>
            <x v="91"/>
            <x v="92"/>
            <x v="93"/>
            <x v="94"/>
            <x v="95"/>
            <x v="100"/>
          </reference>
          <reference field="5" count="1" selected="0">
            <x v="1"/>
          </reference>
          <reference field="20" count="4" selected="0">
            <x v="0"/>
            <x v="1"/>
            <x v="3"/>
            <x v="4"/>
          </reference>
        </references>
      </pivotArea>
    </format>
    <format dxfId="1205">
      <pivotArea dataOnly="0" labelOnly="1" outline="0" fieldPosition="0">
        <references count="1">
          <reference field="5" count="1">
            <x v="1"/>
          </reference>
        </references>
      </pivotArea>
    </format>
    <format dxfId="1204">
      <pivotArea dataOnly="0" labelOnly="1" outline="0" fieldPosition="0">
        <references count="2">
          <reference field="1" count="20">
            <x v="18"/>
            <x v="20"/>
            <x v="30"/>
            <x v="40"/>
            <x v="41"/>
            <x v="42"/>
            <x v="54"/>
            <x v="60"/>
            <x v="64"/>
            <x v="65"/>
            <x v="66"/>
            <x v="68"/>
            <x v="69"/>
            <x v="85"/>
            <x v="91"/>
            <x v="92"/>
            <x v="93"/>
            <x v="94"/>
            <x v="95"/>
            <x v="100"/>
          </reference>
          <reference field="5" count="1" selected="0">
            <x v="1"/>
          </reference>
        </references>
      </pivotArea>
    </format>
    <format dxfId="1203">
      <pivotArea dataOnly="0" labelOnly="1" outline="0" fieldPosition="0">
        <references count="3">
          <reference field="1" count="1" selected="0">
            <x v="18"/>
          </reference>
          <reference field="5" count="1" selected="0">
            <x v="1"/>
          </reference>
          <reference field="20" count="2">
            <x v="0"/>
            <x v="3"/>
          </reference>
        </references>
      </pivotArea>
    </format>
    <format dxfId="1202">
      <pivotArea dataOnly="0" labelOnly="1" outline="0" fieldPosition="0">
        <references count="3">
          <reference field="1" count="1" selected="0">
            <x v="20"/>
          </reference>
          <reference field="5" count="1" selected="0">
            <x v="1"/>
          </reference>
          <reference field="20" count="1">
            <x v="0"/>
          </reference>
        </references>
      </pivotArea>
    </format>
    <format dxfId="1201">
      <pivotArea dataOnly="0" labelOnly="1" outline="0" fieldPosition="0">
        <references count="3">
          <reference field="1" count="1" selected="0">
            <x v="30"/>
          </reference>
          <reference field="5" count="1" selected="0">
            <x v="1"/>
          </reference>
          <reference field="20" count="1">
            <x v="0"/>
          </reference>
        </references>
      </pivotArea>
    </format>
    <format dxfId="1200">
      <pivotArea dataOnly="0" labelOnly="1" outline="0" fieldPosition="0">
        <references count="3">
          <reference field="1" count="1" selected="0">
            <x v="40"/>
          </reference>
          <reference field="5" count="1" selected="0">
            <x v="1"/>
          </reference>
          <reference field="20" count="1">
            <x v="0"/>
          </reference>
        </references>
      </pivotArea>
    </format>
    <format dxfId="1199">
      <pivotArea dataOnly="0" labelOnly="1" outline="0" fieldPosition="0">
        <references count="3">
          <reference field="1" count="1" selected="0">
            <x v="41"/>
          </reference>
          <reference field="5" count="1" selected="0">
            <x v="1"/>
          </reference>
          <reference field="20" count="1">
            <x v="1"/>
          </reference>
        </references>
      </pivotArea>
    </format>
    <format dxfId="1198">
      <pivotArea dataOnly="0" labelOnly="1" outline="0" fieldPosition="0">
        <references count="3">
          <reference field="1" count="1" selected="0">
            <x v="42"/>
          </reference>
          <reference field="5" count="1" selected="0">
            <x v="1"/>
          </reference>
          <reference field="20" count="1">
            <x v="0"/>
          </reference>
        </references>
      </pivotArea>
    </format>
    <format dxfId="1197">
      <pivotArea dataOnly="0" labelOnly="1" outline="0" fieldPosition="0">
        <references count="3">
          <reference field="1" count="1" selected="0">
            <x v="54"/>
          </reference>
          <reference field="5" count="1" selected="0">
            <x v="1"/>
          </reference>
          <reference field="20" count="1">
            <x v="1"/>
          </reference>
        </references>
      </pivotArea>
    </format>
    <format dxfId="1196">
      <pivotArea dataOnly="0" labelOnly="1" outline="0" fieldPosition="0">
        <references count="3">
          <reference field="1" count="1" selected="0">
            <x v="60"/>
          </reference>
          <reference field="5" count="1" selected="0">
            <x v="1"/>
          </reference>
          <reference field="20" count="1">
            <x v="0"/>
          </reference>
        </references>
      </pivotArea>
    </format>
    <format dxfId="1195">
      <pivotArea dataOnly="0" labelOnly="1" outline="0" fieldPosition="0">
        <references count="3">
          <reference field="1" count="1" selected="0">
            <x v="64"/>
          </reference>
          <reference field="5" count="1" selected="0">
            <x v="1"/>
          </reference>
          <reference field="20" count="1">
            <x v="0"/>
          </reference>
        </references>
      </pivotArea>
    </format>
    <format dxfId="1194">
      <pivotArea dataOnly="0" labelOnly="1" outline="0" fieldPosition="0">
        <references count="3">
          <reference field="1" count="1" selected="0">
            <x v="65"/>
          </reference>
          <reference field="5" count="1" selected="0">
            <x v="1"/>
          </reference>
          <reference field="20" count="1">
            <x v="0"/>
          </reference>
        </references>
      </pivotArea>
    </format>
    <format dxfId="1193">
      <pivotArea dataOnly="0" labelOnly="1" outline="0" fieldPosition="0">
        <references count="3">
          <reference field="1" count="1" selected="0">
            <x v="66"/>
          </reference>
          <reference field="5" count="1" selected="0">
            <x v="1"/>
          </reference>
          <reference field="20" count="1">
            <x v="0"/>
          </reference>
        </references>
      </pivotArea>
    </format>
    <format dxfId="1192">
      <pivotArea dataOnly="0" labelOnly="1" outline="0" fieldPosition="0">
        <references count="3">
          <reference field="1" count="1" selected="0">
            <x v="68"/>
          </reference>
          <reference field="5" count="1" selected="0">
            <x v="1"/>
          </reference>
          <reference field="20" count="1">
            <x v="3"/>
          </reference>
        </references>
      </pivotArea>
    </format>
    <format dxfId="1191">
      <pivotArea dataOnly="0" labelOnly="1" outline="0" fieldPosition="0">
        <references count="3">
          <reference field="1" count="1" selected="0">
            <x v="69"/>
          </reference>
          <reference field="5" count="1" selected="0">
            <x v="1"/>
          </reference>
          <reference field="20" count="1">
            <x v="0"/>
          </reference>
        </references>
      </pivotArea>
    </format>
    <format dxfId="1190">
      <pivotArea dataOnly="0" labelOnly="1" outline="0" fieldPosition="0">
        <references count="3">
          <reference field="1" count="1" selected="0">
            <x v="85"/>
          </reference>
          <reference field="5" count="1" selected="0">
            <x v="1"/>
          </reference>
          <reference field="20" count="1">
            <x v="0"/>
          </reference>
        </references>
      </pivotArea>
    </format>
    <format dxfId="1189">
      <pivotArea dataOnly="0" labelOnly="1" outline="0" fieldPosition="0">
        <references count="3">
          <reference field="1" count="1" selected="0">
            <x v="91"/>
          </reference>
          <reference field="5" count="1" selected="0">
            <x v="1"/>
          </reference>
          <reference field="20" count="1">
            <x v="4"/>
          </reference>
        </references>
      </pivotArea>
    </format>
    <format dxfId="1188">
      <pivotArea dataOnly="0" labelOnly="1" outline="0" fieldPosition="0">
        <references count="3">
          <reference field="1" count="1" selected="0">
            <x v="92"/>
          </reference>
          <reference field="5" count="1" selected="0">
            <x v="1"/>
          </reference>
          <reference field="20" count="1">
            <x v="0"/>
          </reference>
        </references>
      </pivotArea>
    </format>
    <format dxfId="1187">
      <pivotArea dataOnly="0" labelOnly="1" outline="0" fieldPosition="0">
        <references count="3">
          <reference field="1" count="1" selected="0">
            <x v="93"/>
          </reference>
          <reference field="5" count="1" selected="0">
            <x v="1"/>
          </reference>
          <reference field="20" count="1">
            <x v="0"/>
          </reference>
        </references>
      </pivotArea>
    </format>
    <format dxfId="1186">
      <pivotArea dataOnly="0" labelOnly="1" outline="0" fieldPosition="0">
        <references count="3">
          <reference field="1" count="1" selected="0">
            <x v="94"/>
          </reference>
          <reference field="5" count="1" selected="0">
            <x v="1"/>
          </reference>
          <reference field="20" count="1">
            <x v="0"/>
          </reference>
        </references>
      </pivotArea>
    </format>
    <format dxfId="1185">
      <pivotArea dataOnly="0" labelOnly="1" outline="0" fieldPosition="0">
        <references count="3">
          <reference field="1" count="1" selected="0">
            <x v="95"/>
          </reference>
          <reference field="5" count="1" selected="0">
            <x v="1"/>
          </reference>
          <reference field="20" count="1">
            <x v="4"/>
          </reference>
        </references>
      </pivotArea>
    </format>
    <format dxfId="1184">
      <pivotArea dataOnly="0" labelOnly="1" outline="0" fieldPosition="0">
        <references count="3">
          <reference field="1" count="1" selected="0">
            <x v="100"/>
          </reference>
          <reference field="5" count="1" selected="0">
            <x v="1"/>
          </reference>
          <reference field="20" count="1">
            <x v="3"/>
          </reference>
        </references>
      </pivotArea>
    </format>
    <format dxfId="1183">
      <pivotArea outline="0" fieldPosition="0">
        <references count="3">
          <reference field="1" count="6" selected="0">
            <x v="49"/>
            <x v="50"/>
            <x v="52"/>
            <x v="73"/>
            <x v="88"/>
            <x v="101"/>
          </reference>
          <reference field="5" count="1" selected="0">
            <x v="7"/>
          </reference>
          <reference field="20" count="3" selected="0">
            <x v="0"/>
            <x v="1"/>
            <x v="3"/>
          </reference>
        </references>
      </pivotArea>
    </format>
    <format dxfId="1182">
      <pivotArea dataOnly="0" labelOnly="1" outline="0" fieldPosition="0">
        <references count="1">
          <reference field="5" count="1">
            <x v="7"/>
          </reference>
        </references>
      </pivotArea>
    </format>
    <format dxfId="1181">
      <pivotArea dataOnly="0" labelOnly="1" outline="0" fieldPosition="0">
        <references count="2">
          <reference field="1" count="6">
            <x v="49"/>
            <x v="50"/>
            <x v="52"/>
            <x v="73"/>
            <x v="88"/>
            <x v="101"/>
          </reference>
          <reference field="5" count="1" selected="0">
            <x v="7"/>
          </reference>
        </references>
      </pivotArea>
    </format>
    <format dxfId="1180">
      <pivotArea dataOnly="0" labelOnly="1" outline="0" fieldPosition="0">
        <references count="3">
          <reference field="1" count="1" selected="0">
            <x v="49"/>
          </reference>
          <reference field="5" count="1" selected="0">
            <x v="7"/>
          </reference>
          <reference field="20" count="1">
            <x v="1"/>
          </reference>
        </references>
      </pivotArea>
    </format>
    <format dxfId="1179">
      <pivotArea dataOnly="0" labelOnly="1" outline="0" fieldPosition="0">
        <references count="3">
          <reference field="1" count="1" selected="0">
            <x v="50"/>
          </reference>
          <reference field="5" count="1" selected="0">
            <x v="7"/>
          </reference>
          <reference field="20" count="1">
            <x v="3"/>
          </reference>
        </references>
      </pivotArea>
    </format>
    <format dxfId="1178">
      <pivotArea dataOnly="0" labelOnly="1" outline="0" fieldPosition="0">
        <references count="3">
          <reference field="1" count="1" selected="0">
            <x v="52"/>
          </reference>
          <reference field="5" count="1" selected="0">
            <x v="7"/>
          </reference>
          <reference field="20" count="1">
            <x v="3"/>
          </reference>
        </references>
      </pivotArea>
    </format>
    <format dxfId="1177">
      <pivotArea dataOnly="0" labelOnly="1" outline="0" fieldPosition="0">
        <references count="3">
          <reference field="1" count="1" selected="0">
            <x v="73"/>
          </reference>
          <reference field="5" count="1" selected="0">
            <x v="7"/>
          </reference>
          <reference field="20" count="1">
            <x v="0"/>
          </reference>
        </references>
      </pivotArea>
    </format>
    <format dxfId="1176">
      <pivotArea dataOnly="0" labelOnly="1" outline="0" fieldPosition="0">
        <references count="3">
          <reference field="1" count="1" selected="0">
            <x v="88"/>
          </reference>
          <reference field="5" count="1" selected="0">
            <x v="7"/>
          </reference>
          <reference field="20" count="1">
            <x v="3"/>
          </reference>
        </references>
      </pivotArea>
    </format>
    <format dxfId="1175">
      <pivotArea dataOnly="0" labelOnly="1" outline="0" fieldPosition="0">
        <references count="3">
          <reference field="1" count="1" selected="0">
            <x v="101"/>
          </reference>
          <reference field="5" count="1" selected="0">
            <x v="7"/>
          </reference>
          <reference field="20" count="1">
            <x v="0"/>
          </reference>
        </references>
      </pivotArea>
    </format>
    <format dxfId="1174">
      <pivotArea outline="0" fieldPosition="0">
        <references count="3">
          <reference field="1" count="1" selected="0">
            <x v="32"/>
          </reference>
          <reference field="5" count="1" selected="0">
            <x v="8"/>
          </reference>
          <reference field="20" count="1" selected="0">
            <x v="3"/>
          </reference>
        </references>
      </pivotArea>
    </format>
    <format dxfId="1173">
      <pivotArea dataOnly="0" labelOnly="1" outline="0" fieldPosition="0">
        <references count="1">
          <reference field="5" count="1">
            <x v="8"/>
          </reference>
        </references>
      </pivotArea>
    </format>
    <format dxfId="1172">
      <pivotArea dataOnly="0" labelOnly="1" outline="0" fieldPosition="0">
        <references count="2">
          <reference field="1" count="1">
            <x v="32"/>
          </reference>
          <reference field="5" count="1" selected="0">
            <x v="8"/>
          </reference>
        </references>
      </pivotArea>
    </format>
    <format dxfId="1171">
      <pivotArea dataOnly="0" labelOnly="1" outline="0" fieldPosition="0">
        <references count="3">
          <reference field="1" count="1" selected="0">
            <x v="32"/>
          </reference>
          <reference field="5" count="1" selected="0">
            <x v="8"/>
          </reference>
          <reference field="20" count="1">
            <x v="3"/>
          </reference>
        </references>
      </pivotArea>
    </format>
    <format dxfId="1170">
      <pivotArea outline="0" fieldPosition="0">
        <references count="3">
          <reference field="1" count="2" selected="0">
            <x v="13"/>
            <x v="58"/>
          </reference>
          <reference field="5" count="1" selected="0">
            <x v="10"/>
          </reference>
          <reference field="20" count="1" selected="0">
            <x v="0"/>
          </reference>
        </references>
      </pivotArea>
    </format>
    <format dxfId="1169">
      <pivotArea dataOnly="0" labelOnly="1" outline="0" fieldPosition="0">
        <references count="1">
          <reference field="5" count="1">
            <x v="10"/>
          </reference>
        </references>
      </pivotArea>
    </format>
    <format dxfId="1168">
      <pivotArea dataOnly="0" labelOnly="1" outline="0" fieldPosition="0">
        <references count="2">
          <reference field="1" count="2">
            <x v="13"/>
            <x v="58"/>
          </reference>
          <reference field="5" count="1" selected="0">
            <x v="10"/>
          </reference>
        </references>
      </pivotArea>
    </format>
    <format dxfId="1167">
      <pivotArea dataOnly="0" labelOnly="1" outline="0" fieldPosition="0">
        <references count="3">
          <reference field="1" count="1" selected="0">
            <x v="13"/>
          </reference>
          <reference field="5" count="1" selected="0">
            <x v="10"/>
          </reference>
          <reference field="20" count="1">
            <x v="0"/>
          </reference>
        </references>
      </pivotArea>
    </format>
    <format dxfId="1166">
      <pivotArea dataOnly="0" labelOnly="1" outline="0" fieldPosition="0">
        <references count="3">
          <reference field="1" count="1" selected="0">
            <x v="58"/>
          </reference>
          <reference field="5" count="1" selected="0">
            <x v="10"/>
          </reference>
          <reference field="20" count="1">
            <x v="0"/>
          </reference>
        </references>
      </pivotArea>
    </format>
    <format dxfId="1165">
      <pivotArea outline="0" fieldPosition="0">
        <references count="3">
          <reference field="1" count="3" selected="0">
            <x v="29"/>
            <x v="78"/>
            <x v="79"/>
          </reference>
          <reference field="5" count="1" selected="0">
            <x v="12"/>
          </reference>
          <reference field="20" count="2" selected="0">
            <x v="0"/>
            <x v="3"/>
          </reference>
        </references>
      </pivotArea>
    </format>
    <format dxfId="1164">
      <pivotArea dataOnly="0" labelOnly="1" outline="0" fieldPosition="0">
        <references count="1">
          <reference field="5" count="1">
            <x v="12"/>
          </reference>
        </references>
      </pivotArea>
    </format>
    <format dxfId="1163">
      <pivotArea dataOnly="0" labelOnly="1" outline="0" fieldPosition="0">
        <references count="2">
          <reference field="1" count="3">
            <x v="29"/>
            <x v="78"/>
            <x v="79"/>
          </reference>
          <reference field="5" count="1" selected="0">
            <x v="12"/>
          </reference>
        </references>
      </pivotArea>
    </format>
    <format dxfId="1162">
      <pivotArea dataOnly="0" labelOnly="1" outline="0" fieldPosition="0">
        <references count="3">
          <reference field="1" count="1" selected="0">
            <x v="29"/>
          </reference>
          <reference field="5" count="1" selected="0">
            <x v="12"/>
          </reference>
          <reference field="20" count="1">
            <x v="3"/>
          </reference>
        </references>
      </pivotArea>
    </format>
    <format dxfId="1161">
      <pivotArea dataOnly="0" labelOnly="1" outline="0" fieldPosition="0">
        <references count="3">
          <reference field="1" count="1" selected="0">
            <x v="78"/>
          </reference>
          <reference field="5" count="1" selected="0">
            <x v="12"/>
          </reference>
          <reference field="20" count="1">
            <x v="0"/>
          </reference>
        </references>
      </pivotArea>
    </format>
    <format dxfId="1160">
      <pivotArea dataOnly="0" labelOnly="1" outline="0" fieldPosition="0">
        <references count="3">
          <reference field="1" count="1" selected="0">
            <x v="79"/>
          </reference>
          <reference field="5" count="1" selected="0">
            <x v="12"/>
          </reference>
          <reference field="20" count="1">
            <x v="0"/>
          </reference>
        </references>
      </pivotArea>
    </format>
    <format dxfId="1159">
      <pivotArea outline="0" fieldPosition="0">
        <references count="1">
          <reference field="5" count="1" selected="0">
            <x v="13"/>
          </reference>
        </references>
      </pivotArea>
    </format>
    <format dxfId="1158">
      <pivotArea dataOnly="0" labelOnly="1" outline="0" fieldPosition="0">
        <references count="1">
          <reference field="5" count="1">
            <x v="13"/>
          </reference>
        </references>
      </pivotArea>
    </format>
    <format dxfId="1157">
      <pivotArea dataOnly="0" labelOnly="1" outline="0" fieldPosition="0">
        <references count="2">
          <reference field="1" count="4">
            <x v="9"/>
            <x v="16"/>
            <x v="61"/>
            <x v="98"/>
          </reference>
          <reference field="5" count="1" selected="0">
            <x v="13"/>
          </reference>
        </references>
      </pivotArea>
    </format>
    <format dxfId="1156">
      <pivotArea dataOnly="0" labelOnly="1" outline="0" fieldPosition="0">
        <references count="3">
          <reference field="1" count="1" selected="0">
            <x v="9"/>
          </reference>
          <reference field="5" count="1" selected="0">
            <x v="13"/>
          </reference>
          <reference field="20" count="1">
            <x v="1"/>
          </reference>
        </references>
      </pivotArea>
    </format>
    <format dxfId="1155">
      <pivotArea dataOnly="0" labelOnly="1" outline="0" fieldPosition="0">
        <references count="3">
          <reference field="1" count="1" selected="0">
            <x v="16"/>
          </reference>
          <reference field="5" count="1" selected="0">
            <x v="13"/>
          </reference>
          <reference field="20" count="1">
            <x v="3"/>
          </reference>
        </references>
      </pivotArea>
    </format>
    <format dxfId="1154">
      <pivotArea dataOnly="0" labelOnly="1" outline="0" fieldPosition="0">
        <references count="3">
          <reference field="1" count="1" selected="0">
            <x v="61"/>
          </reference>
          <reference field="5" count="1" selected="0">
            <x v="13"/>
          </reference>
          <reference field="20" count="1">
            <x v="0"/>
          </reference>
        </references>
      </pivotArea>
    </format>
    <format dxfId="1153">
      <pivotArea dataOnly="0" labelOnly="1" outline="0" fieldPosition="0">
        <references count="3">
          <reference field="1" count="1" selected="0">
            <x v="98"/>
          </reference>
          <reference field="5" count="1" selected="0">
            <x v="13"/>
          </reference>
          <reference field="20"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1" cacheId="33" applyNumberFormats="0" applyBorderFormats="0" applyFontFormats="0" applyPatternFormats="0" applyAlignmentFormats="0" applyWidthHeightFormats="1" dataCaption="Valores" updatedVersion="6" minRefreshableVersion="3" showDrill="0" rowGrandTotals="0" itemPrintTitles="1" createdVersion="6" indent="0" compact="0" compactData="0" gridDropZones="1" multipleFieldFilters="0">
  <location ref="A3:Q70" firstHeaderRow="2" firstDataRow="2" firstDataCol="11"/>
  <pivotFields count="38">
    <pivotField name="DEPENDENCIA    " axis="axisRow" compact="0" outline="0" showAll="0" defaultSubtotal="0">
      <items count="12">
        <item x="0"/>
        <item x="1"/>
        <item x="2"/>
        <item x="3"/>
        <item x="4"/>
        <item x="5"/>
        <item x="6"/>
        <item x="7"/>
        <item x="8"/>
        <item x="9"/>
        <item x="10"/>
        <item x="11"/>
      </items>
    </pivotField>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90">
        <item x="27"/>
        <item x="38"/>
        <item x="54"/>
        <item x="39"/>
        <item x="32"/>
        <item x="33"/>
        <item x="15"/>
        <item x="16"/>
        <item x="17"/>
        <item m="1" x="81"/>
        <item x="34"/>
        <item x="35"/>
        <item x="55"/>
        <item m="1" x="80"/>
        <item m="1" x="67"/>
        <item m="1" x="76"/>
        <item m="1" x="78"/>
        <item m="1" x="83"/>
        <item x="28"/>
        <item x="24"/>
        <item x="40"/>
        <item x="61"/>
        <item m="1" x="88"/>
        <item x="36"/>
        <item m="1" x="66"/>
        <item x="25"/>
        <item m="1" x="87"/>
        <item x="29"/>
        <item m="1" x="82"/>
        <item sd="0" x="5"/>
        <item m="1" x="69"/>
        <item x="41"/>
        <item m="1" x="71"/>
        <item x="42"/>
        <item m="1" x="75"/>
        <item x="7"/>
        <item m="1" x="85"/>
        <item x="53"/>
        <item m="1" x="77"/>
        <item x="9"/>
        <item m="1" x="86"/>
        <item x="52"/>
        <item x="0"/>
        <item x="50"/>
        <item x="23"/>
        <item m="1" x="70"/>
        <item m="1" x="68"/>
        <item m="1" x="74"/>
        <item m="1" x="79"/>
        <item m="1" x="84"/>
        <item x="65"/>
        <item m="1" x="73"/>
        <item m="1" x="72"/>
        <item m="1" x="89"/>
        <item x="1"/>
        <item x="2"/>
        <item x="3"/>
        <item x="4"/>
        <item x="6"/>
        <item x="8"/>
        <item x="10"/>
        <item x="11"/>
        <item x="12"/>
        <item x="13"/>
        <item x="14"/>
        <item x="18"/>
        <item x="19"/>
        <item x="20"/>
        <item x="21"/>
        <item x="22"/>
        <item x="26"/>
        <item x="30"/>
        <item x="31"/>
        <item x="37"/>
        <item x="43"/>
        <item x="44"/>
        <item x="45"/>
        <item x="46"/>
        <item x="47"/>
        <item x="48"/>
        <item x="49"/>
        <item x="51"/>
        <item x="56"/>
        <item x="57"/>
        <item x="58"/>
        <item x="59"/>
        <item x="60"/>
        <item x="62"/>
        <item x="63"/>
        <item x="64"/>
      </items>
    </pivotField>
    <pivotField compact="0" outline="0" showAll="0"/>
    <pivotField compact="0" outline="0" showAll="0" defaultSubtotal="0">
      <items count="19">
        <item x="1"/>
        <item x="16"/>
        <item x="5"/>
        <item x="7"/>
        <item x="0"/>
        <item x="17"/>
        <item x="3"/>
        <item x="9"/>
        <item x="4"/>
        <item x="2"/>
        <item x="11"/>
        <item x="14"/>
        <item x="12"/>
        <item x="13"/>
        <item x="6"/>
        <item x="15"/>
        <item x="18"/>
        <item x="8"/>
        <item x="1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ANUALIZACION" compact="0" outline="0" showAll="0" defaultSubtotal="0">
      <items count="5">
        <item x="0"/>
        <item x="1"/>
        <item x="3"/>
        <item x="2"/>
        <item x="4"/>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13">
        <item x="1"/>
        <item x="11"/>
        <item x="10"/>
        <item x="4"/>
        <item x="7"/>
        <item x="12"/>
        <item x="2"/>
        <item x="8"/>
        <item x="9"/>
        <item x="5"/>
        <item x="6"/>
        <item x="0"/>
        <item x="3"/>
      </items>
    </pivotField>
    <pivotField axis="axisRow" compact="0" outline="0" showAll="0" defaultSubtotal="0">
      <items count="26">
        <item m="1" x="24"/>
        <item m="1" x="25"/>
        <item x="21"/>
        <item x="3"/>
        <item x="14"/>
        <item x="20"/>
        <item x="9"/>
        <item x="4"/>
        <item x="7"/>
        <item x="15"/>
        <item x="10"/>
        <item x="13"/>
        <item x="23"/>
        <item x="2"/>
        <item x="22"/>
        <item x="0"/>
        <item x="5"/>
        <item x="16"/>
        <item x="18"/>
        <item x="17"/>
        <item x="11"/>
        <item x="12"/>
        <item x="6"/>
        <item x="1"/>
        <item x="8"/>
        <item x="19"/>
      </items>
    </pivotField>
    <pivotField axis="axisRow" compact="0" outline="0" showAll="0" defaultSubtotal="0">
      <items count="30">
        <item x="19"/>
        <item x="6"/>
        <item m="1" x="28"/>
        <item x="4"/>
        <item x="15"/>
        <item x="3"/>
        <item x="16"/>
        <item x="10"/>
        <item x="14"/>
        <item x="27"/>
        <item x="5"/>
        <item x="2"/>
        <item x="26"/>
        <item x="0"/>
        <item x="7"/>
        <item m="1" x="29"/>
        <item x="17"/>
        <item x="20"/>
        <item x="18"/>
        <item x="11"/>
        <item x="13"/>
        <item x="8"/>
        <item x="25"/>
        <item x="22"/>
        <item x="23"/>
        <item x="1"/>
        <item x="21"/>
        <item x="24"/>
        <item x="9"/>
        <item x="12"/>
      </items>
    </pivotField>
    <pivotField axis="axisRow" compact="0" outline="0" showAll="0" defaultSubtotal="0">
      <items count="26">
        <item x="7"/>
        <item x="5"/>
        <item x="21"/>
        <item x="23"/>
        <item x="20"/>
        <item x="8"/>
        <item x="12"/>
        <item x="15"/>
        <item x="3"/>
        <item x="25"/>
        <item x="4"/>
        <item x="6"/>
        <item x="24"/>
        <item x="22"/>
        <item x="0"/>
        <item x="2"/>
        <item x="9"/>
        <item x="19"/>
        <item x="17"/>
        <item x="18"/>
        <item x="13"/>
        <item x="14"/>
        <item x="10"/>
        <item x="1"/>
        <item x="11"/>
        <item x="16"/>
      </items>
    </pivotField>
    <pivotField compact="0" outline="0" showAll="0"/>
    <pivotField axis="axisRow" compact="0" outline="0" showAll="0" defaultSubtotal="0">
      <items count="17">
        <item x="1"/>
        <item x="15"/>
        <item x="12"/>
        <item x="14"/>
        <item x="13"/>
        <item m="1" x="16"/>
        <item x="8"/>
        <item x="5"/>
        <item x="4"/>
        <item x="2"/>
        <item x="10"/>
        <item x="11"/>
        <item x="6"/>
        <item x="7"/>
        <item x="0"/>
        <item x="3"/>
        <item x="9"/>
      </items>
    </pivotField>
    <pivotField axis="axisRow" compact="0" outline="0" showAll="0" defaultSubtotal="0">
      <items count="29">
        <item x="22"/>
        <item m="1" x="28"/>
        <item x="25"/>
        <item x="3"/>
        <item x="17"/>
        <item x="23"/>
        <item x="10"/>
        <item x="4"/>
        <item x="8"/>
        <item x="2"/>
        <item x="13"/>
        <item x="11"/>
        <item x="5"/>
        <item x="16"/>
        <item x="27"/>
        <item x="26"/>
        <item x="0"/>
        <item x="24"/>
        <item x="6"/>
        <item x="19"/>
        <item x="12"/>
        <item x="21"/>
        <item x="20"/>
        <item x="14"/>
        <item x="15"/>
        <item x="7"/>
        <item x="1"/>
        <item x="9"/>
        <item x="18"/>
      </items>
    </pivotField>
    <pivotField axis="axisRow" compact="0" outline="0" showAll="0" defaultSubtotal="0">
      <items count="30">
        <item x="28"/>
        <item x="6"/>
        <item x="21"/>
        <item x="23"/>
        <item x="9"/>
        <item x="10"/>
        <item x="27"/>
        <item x="22"/>
        <item x="25"/>
        <item x="3"/>
        <item x="5"/>
        <item x="12"/>
        <item x="17"/>
        <item x="2"/>
        <item x="11"/>
        <item x="16"/>
        <item x="29"/>
        <item x="0"/>
        <item x="7"/>
        <item x="24"/>
        <item x="18"/>
        <item x="19"/>
        <item x="20"/>
        <item x="13"/>
        <item x="15"/>
        <item x="8"/>
        <item x="4"/>
        <item x="14"/>
        <item x="1"/>
        <item x="26"/>
      </items>
    </pivotField>
    <pivotField axis="axisRow" compact="0" outline="0" showAll="0" defaultSubtotal="0">
      <items count="24">
        <item x="4"/>
        <item x="17"/>
        <item x="11"/>
        <item x="19"/>
        <item x="16"/>
        <item x="9"/>
        <item x="21"/>
        <item x="22"/>
        <item x="3"/>
        <item x="0"/>
        <item x="8"/>
        <item x="23"/>
        <item x="14"/>
        <item x="13"/>
        <item x="15"/>
        <item x="20"/>
        <item x="2"/>
        <item x="18"/>
        <item x="10"/>
        <item x="5"/>
        <item x="12"/>
        <item x="1"/>
        <item x="7"/>
        <item x="6"/>
      </items>
    </pivotField>
    <pivotField compact="0" outline="0" showAll="0" defaultSubtotal="0"/>
  </pivotFields>
  <rowFields count="11">
    <field x="0"/>
    <field x="3"/>
    <field x="4"/>
    <field x="28"/>
    <field x="33"/>
    <field x="29"/>
    <field x="34"/>
    <field x="30"/>
    <field x="31"/>
    <field x="35"/>
    <field x="36"/>
  </rowFields>
  <rowItems count="66">
    <i>
      <x/>
      <x v="1"/>
      <x v="42"/>
      <x v="11"/>
      <x v="14"/>
      <x v="15"/>
      <x v="16"/>
      <x v="13"/>
      <x v="14"/>
      <x v="17"/>
      <x v="9"/>
    </i>
    <i>
      <x v="1"/>
      <x/>
      <x v="63"/>
      <x v="11"/>
      <x v="14"/>
      <x v="23"/>
      <x v="26"/>
      <x v="1"/>
      <x v="5"/>
      <x v="1"/>
      <x v="5"/>
    </i>
    <i r="2">
      <x v="64"/>
      <x v="11"/>
      <x v="14"/>
      <x v="23"/>
      <x v="26"/>
      <x v="13"/>
      <x v="14"/>
      <x v="17"/>
      <x/>
    </i>
    <i r="1">
      <x v="1"/>
      <x v="29"/>
    </i>
    <i r="2">
      <x v="35"/>
      <x v="11"/>
      <x v="14"/>
      <x v="13"/>
      <x v="12"/>
      <x v="10"/>
      <x v="11"/>
      <x v="10"/>
      <x v="23"/>
    </i>
    <i r="2">
      <x v="39"/>
      <x v="11"/>
      <x v="14"/>
      <x v="15"/>
      <x v="16"/>
      <x v="13"/>
      <x v="14"/>
      <x v="17"/>
      <x/>
    </i>
    <i r="2">
      <x v="54"/>
      <x v="11"/>
      <x v="14"/>
      <x v="15"/>
      <x v="16"/>
      <x v="13"/>
      <x v="23"/>
      <x v="17"/>
      <x v="21"/>
    </i>
    <i r="2">
      <x v="55"/>
      <x v="11"/>
      <x v="14"/>
      <x v="23"/>
      <x v="26"/>
      <x v="25"/>
      <x v="15"/>
      <x v="28"/>
      <x v="16"/>
    </i>
    <i r="2">
      <x v="56"/>
      <x v="11"/>
      <x v="14"/>
      <x v="13"/>
      <x v="9"/>
      <x v="11"/>
      <x v="8"/>
      <x v="13"/>
      <x v="8"/>
    </i>
    <i r="2">
      <x v="57"/>
      <x v="11"/>
      <x v="14"/>
      <x v="3"/>
      <x v="3"/>
      <x v="5"/>
      <x v="10"/>
      <x v="9"/>
      <x/>
    </i>
    <i r="2">
      <x v="58"/>
      <x v="11"/>
      <x v="14"/>
      <x v="23"/>
      <x v="26"/>
      <x v="25"/>
      <x v="10"/>
      <x v="28"/>
      <x/>
    </i>
    <i r="2">
      <x v="59"/>
      <x v="11"/>
      <x v="14"/>
      <x v="15"/>
      <x v="16"/>
      <x v="13"/>
      <x v="14"/>
      <x v="17"/>
      <x v="22"/>
    </i>
    <i r="2">
      <x v="60"/>
      <x v="11"/>
      <x v="14"/>
      <x v="23"/>
      <x v="26"/>
      <x v="25"/>
      <x/>
      <x v="28"/>
      <x/>
    </i>
    <i r="2">
      <x v="61"/>
      <x v="11"/>
      <x v="14"/>
      <x v="15"/>
      <x v="16"/>
      <x v="13"/>
      <x v="14"/>
      <x v="17"/>
      <x v="19"/>
    </i>
    <i r="2">
      <x v="62"/>
      <x v="11"/>
      <x v="14"/>
      <x v="23"/>
      <x v="26"/>
      <x v="25"/>
      <x v="14"/>
      <x v="28"/>
      <x v="10"/>
    </i>
    <i r="2">
      <x v="89"/>
      <x v="12"/>
      <x v="14"/>
      <x v="24"/>
      <x v="26"/>
      <x v="22"/>
      <x v="14"/>
      <x v="28"/>
      <x v="6"/>
    </i>
    <i>
      <x v="2"/>
      <x/>
      <x v="6"/>
      <x/>
      <x/>
      <x v="16"/>
      <x v="18"/>
      <x v="14"/>
      <x v="16"/>
      <x v="18"/>
      <x/>
    </i>
    <i r="2">
      <x v="7"/>
      <x/>
      <x/>
      <x v="22"/>
      <x v="25"/>
      <x v="21"/>
      <x v="22"/>
      <x v="25"/>
      <x v="18"/>
    </i>
    <i r="2">
      <x v="8"/>
      <x v="6"/>
      <x v="9"/>
      <x v="15"/>
      <x v="16"/>
      <x v="14"/>
      <x v="14"/>
      <x v="18"/>
      <x v="2"/>
    </i>
    <i r="1">
      <x v="1"/>
      <x v="65"/>
      <x v="11"/>
      <x v="14"/>
      <x v="8"/>
      <x v="8"/>
      <x v="3"/>
      <x v="24"/>
      <x v="4"/>
      <x v="20"/>
    </i>
    <i r="2">
      <x v="66"/>
      <x v="12"/>
      <x v="14"/>
      <x v="23"/>
      <x v="26"/>
      <x v="25"/>
      <x v="14"/>
      <x v="28"/>
      <x v="16"/>
    </i>
    <i r="2">
      <x v="67"/>
      <x v="12"/>
      <x v="15"/>
      <x v="24"/>
      <x v="27"/>
      <x v="13"/>
      <x v="14"/>
      <x v="17"/>
      <x v="19"/>
    </i>
    <i r="2">
      <x v="68"/>
      <x v="11"/>
      <x v="14"/>
      <x v="6"/>
      <x v="6"/>
      <x v="28"/>
      <x v="24"/>
      <x v="5"/>
      <x/>
    </i>
    <i>
      <x v="3"/>
      <x/>
      <x v="25"/>
      <x v="3"/>
      <x v="7"/>
      <x v="10"/>
      <x v="10"/>
      <x v="7"/>
      <x v="6"/>
      <x v="11"/>
      <x v="12"/>
    </i>
    <i r="2">
      <x v="44"/>
      <x v="3"/>
      <x v="8"/>
      <x v="10"/>
      <x v="11"/>
      <x v="7"/>
      <x v="6"/>
      <x v="14"/>
      <x v="13"/>
    </i>
    <i r="1">
      <x v="1"/>
      <x v="19"/>
      <x v="11"/>
      <x v="14"/>
      <x v="16"/>
      <x v="20"/>
      <x v="14"/>
      <x v="16"/>
      <x v="18"/>
      <x/>
    </i>
    <i r="2">
      <x v="69"/>
      <x v="11"/>
      <x v="14"/>
      <x v="15"/>
      <x v="16"/>
      <x v="13"/>
      <x v="14"/>
      <x v="17"/>
      <x/>
    </i>
    <i r="2">
      <x v="70"/>
      <x v="11"/>
      <x v="14"/>
      <x v="15"/>
      <x v="16"/>
      <x v="13"/>
      <x v="14"/>
      <x v="17"/>
      <x/>
    </i>
    <i>
      <x v="4"/>
      <x/>
      <x/>
      <x v="9"/>
      <x v="12"/>
      <x v="20"/>
      <x v="23"/>
      <x v="19"/>
      <x v="20"/>
      <x v="23"/>
      <x v="9"/>
    </i>
    <i r="1">
      <x v="1"/>
      <x v="18"/>
      <x v="11"/>
      <x v="14"/>
      <x v="15"/>
      <x v="16"/>
      <x v="29"/>
      <x v="24"/>
      <x v="27"/>
      <x v="20"/>
    </i>
    <i r="2">
      <x v="27"/>
      <x v="11"/>
      <x v="14"/>
      <x v="8"/>
      <x v="8"/>
      <x v="3"/>
      <x v="24"/>
      <x v="17"/>
      <x/>
    </i>
    <i r="2">
      <x v="71"/>
      <x v="11"/>
      <x v="14"/>
      <x v="23"/>
      <x v="26"/>
      <x v="25"/>
      <x v="14"/>
      <x v="28"/>
      <x v="9"/>
    </i>
    <i r="2">
      <x v="72"/>
      <x v="11"/>
      <x v="14"/>
      <x v="23"/>
      <x v="26"/>
      <x v="13"/>
      <x v="24"/>
      <x v="17"/>
      <x v="20"/>
    </i>
    <i>
      <x v="5"/>
      <x/>
      <x v="4"/>
      <x v="10"/>
      <x v="13"/>
      <x v="21"/>
      <x v="24"/>
      <x v="20"/>
      <x v="21"/>
      <x v="24"/>
      <x/>
    </i>
    <i r="2">
      <x v="5"/>
      <x v="4"/>
      <x v="6"/>
      <x v="11"/>
      <x v="13"/>
      <x v="8"/>
      <x v="7"/>
      <x v="15"/>
      <x v="14"/>
    </i>
    <i r="1">
      <x v="1"/>
      <x v="10"/>
      <x v="11"/>
      <x v="14"/>
      <x v="4"/>
      <x v="4"/>
      <x v="4"/>
      <x v="14"/>
      <x v="5"/>
      <x v="16"/>
    </i>
    <i r="2">
      <x v="11"/>
      <x v="11"/>
      <x v="14"/>
      <x v="15"/>
      <x v="16"/>
      <x v="29"/>
      <x v="25"/>
      <x v="27"/>
      <x v="20"/>
    </i>
    <i r="2">
      <x v="23"/>
      <x v="11"/>
      <x v="16"/>
      <x v="15"/>
      <x v="28"/>
      <x v="29"/>
      <x v="25"/>
      <x v="27"/>
      <x v="20"/>
    </i>
    <i r="2">
      <x v="73"/>
      <x v="11"/>
      <x v="14"/>
      <x v="9"/>
      <x v="12"/>
      <x v="6"/>
      <x v="5"/>
      <x v="12"/>
      <x/>
    </i>
    <i>
      <x v="6"/>
      <x/>
      <x v="1"/>
      <x v="7"/>
      <x v="10"/>
      <x v="17"/>
      <x v="19"/>
      <x v="16"/>
      <x v="18"/>
      <x v="20"/>
      <x/>
    </i>
    <i r="2">
      <x v="3"/>
      <x v="8"/>
      <x v="11"/>
      <x v="19"/>
      <x v="22"/>
      <x v="18"/>
      <x v="19"/>
      <x v="21"/>
      <x/>
    </i>
    <i r="2">
      <x v="74"/>
      <x v="11"/>
      <x/>
      <x v="23"/>
      <x/>
      <x v="1"/>
      <x v="4"/>
      <x v="2"/>
      <x v="4"/>
    </i>
    <i r="1">
      <x v="1"/>
      <x v="20"/>
      <x v="11"/>
      <x v="14"/>
      <x v="15"/>
      <x v="16"/>
      <x/>
      <x/>
      <x v="27"/>
      <x v="20"/>
    </i>
    <i r="2">
      <x v="31"/>
      <x v="11"/>
      <x v="14"/>
      <x v="15"/>
      <x v="16"/>
      <x v="13"/>
      <x v="14"/>
      <x v="17"/>
      <x v="16"/>
    </i>
    <i r="2">
      <x v="33"/>
      <x v="11"/>
      <x v="14"/>
      <x v="18"/>
      <x v="21"/>
      <x v="17"/>
      <x v="17"/>
      <x v="22"/>
      <x/>
    </i>
    <i>
      <x v="7"/>
      <x/>
      <x v="79"/>
      <x v="2"/>
      <x v="2"/>
      <x v="4"/>
      <x v="5"/>
      <x v="1"/>
      <x v="2"/>
      <x v="3"/>
      <x v="1"/>
    </i>
    <i r="2">
      <x v="81"/>
      <x v="11"/>
      <x v="14"/>
      <x v="23"/>
      <x v="26"/>
      <x v="3"/>
      <x v="14"/>
      <x v="4"/>
      <x v="3"/>
    </i>
    <i r="1">
      <x v="1"/>
      <x v="43"/>
      <x v="6"/>
      <x v="4"/>
      <x v="23"/>
      <x v="7"/>
      <x v="29"/>
      <x v="24"/>
      <x v="27"/>
      <x v="20"/>
    </i>
    <i r="2">
      <x v="75"/>
      <x v="11"/>
      <x v="14"/>
      <x v="4"/>
      <x v="4"/>
      <x v="26"/>
      <x v="24"/>
      <x v="7"/>
      <x/>
    </i>
    <i r="2">
      <x v="76"/>
      <x v="11"/>
      <x v="14"/>
      <x v="23"/>
      <x v="26"/>
      <x v="13"/>
      <x v="14"/>
      <x v="17"/>
      <x/>
    </i>
    <i r="2">
      <x v="77"/>
      <x v="11"/>
      <x v="14"/>
      <x v="23"/>
      <x v="26"/>
      <x v="25"/>
      <x v="18"/>
      <x v="28"/>
      <x/>
    </i>
    <i r="2">
      <x v="78"/>
      <x v="11"/>
      <x v="14"/>
      <x v="23"/>
      <x v="26"/>
      <x v="25"/>
      <x v="14"/>
      <x v="28"/>
      <x v="9"/>
    </i>
    <i r="2">
      <x v="80"/>
      <x v="11"/>
      <x v="14"/>
      <x v="15"/>
      <x v="16"/>
      <x v="23"/>
      <x v="24"/>
      <x v="19"/>
      <x v="17"/>
    </i>
    <i>
      <x v="8"/>
      <x v="1"/>
      <x v="37"/>
      <x v="11"/>
      <x v="14"/>
      <x v="25"/>
      <x v="27"/>
      <x v="24"/>
      <x v="23"/>
      <x v="29"/>
      <x v="23"/>
    </i>
    <i r="2">
      <x v="41"/>
      <x v="11"/>
      <x v="14"/>
      <x v="15"/>
      <x v="16"/>
      <x v="13"/>
      <x v="14"/>
      <x v="8"/>
      <x/>
    </i>
    <i>
      <x v="9"/>
      <x/>
      <x v="2"/>
      <x v="6"/>
      <x v="3"/>
      <x v="15"/>
      <x v="17"/>
      <x v="14"/>
      <x v="16"/>
      <x v="18"/>
      <x/>
    </i>
    <i r="2">
      <x v="86"/>
      <x v="1"/>
      <x v="1"/>
      <x v="2"/>
      <x v="2"/>
      <x v="1"/>
      <x v="3"/>
      <x/>
      <x v="7"/>
    </i>
    <i r="1">
      <x v="1"/>
      <x v="12"/>
      <x/>
      <x/>
      <x v="5"/>
      <x v="5"/>
      <x v="27"/>
      <x v="24"/>
      <x v="6"/>
      <x/>
    </i>
    <i r="2">
      <x v="82"/>
      <x v="11"/>
      <x v="14"/>
      <x v="23"/>
      <x v="26"/>
      <x v="25"/>
      <x v="13"/>
      <x v="28"/>
      <x v="15"/>
    </i>
    <i r="2">
      <x v="83"/>
      <x v="12"/>
      <x v="15"/>
      <x v="24"/>
      <x v="27"/>
      <x v="22"/>
      <x v="24"/>
      <x v="29"/>
      <x v="23"/>
    </i>
    <i r="2">
      <x v="84"/>
      <x v="11"/>
      <x v="14"/>
      <x v="23"/>
      <x v="26"/>
      <x v="25"/>
      <x v="14"/>
      <x v="28"/>
      <x v="4"/>
    </i>
    <i r="2">
      <x v="85"/>
      <x v="11"/>
      <x v="14"/>
      <x v="23"/>
      <x v="26"/>
      <x v="25"/>
      <x v="14"/>
      <x v="28"/>
      <x v="6"/>
    </i>
    <i>
      <x v="10"/>
      <x/>
      <x v="87"/>
      <x v="5"/>
      <x v="8"/>
      <x v="12"/>
      <x v="14"/>
      <x v="9"/>
      <x v="9"/>
      <x v="14"/>
      <x/>
    </i>
    <i r="1">
      <x v="1"/>
      <x v="21"/>
      <x v="11"/>
      <x v="14"/>
      <x v="14"/>
      <x v="15"/>
      <x v="12"/>
      <x v="12"/>
      <x v="16"/>
      <x v="11"/>
    </i>
    <i r="2">
      <x v="88"/>
      <x v="11"/>
      <x v="14"/>
      <x v="15"/>
      <x v="16"/>
      <x v="13"/>
      <x v="14"/>
      <x v="17"/>
      <x v="22"/>
    </i>
    <i>
      <x v="11"/>
      <x v="2"/>
      <x v="50"/>
      <x v="12"/>
      <x v="15"/>
      <x v="24"/>
      <x v="27"/>
      <x v="22"/>
      <x v="24"/>
      <x v="29"/>
      <x v="23"/>
    </i>
  </rowItems>
  <colItems count="1">
    <i/>
  </colItems>
  <formats count="80">
    <format dxfId="1152">
      <pivotArea outline="0" collapsedLevelsAreSubtotals="1" fieldPosition="0"/>
    </format>
    <format dxfId="1151">
      <pivotArea type="topRight" dataOnly="0" labelOnly="1" outline="0" fieldPosition="0"/>
    </format>
    <format dxfId="1150">
      <pivotArea type="topRight" dataOnly="0" labelOnly="1" outline="0" fieldPosition="0"/>
    </format>
    <format dxfId="1149">
      <pivotArea field="4" type="button" dataOnly="0" labelOnly="1" outline="0" axis="axisRow" fieldPosition="2"/>
    </format>
    <format dxfId="1148">
      <pivotArea field="22" type="button" dataOnly="0" labelOnly="1" outline="0"/>
    </format>
    <format dxfId="1147">
      <pivotArea type="origin" dataOnly="0" labelOnly="1" outline="0" fieldPosition="0"/>
    </format>
    <format dxfId="1146">
      <pivotArea field="0" type="button" dataOnly="0" labelOnly="1" outline="0" axis="axisRow" fieldPosition="0"/>
    </format>
    <format dxfId="1145">
      <pivotArea field="4" type="button" dataOnly="0" labelOnly="1" outline="0" axis="axisRow" fieldPosition="2"/>
    </format>
    <format dxfId="1144">
      <pivotArea dataOnly="0" labelOnly="1" outline="0" fieldPosition="0">
        <references count="1">
          <reference field="3" count="1">
            <x v="0"/>
          </reference>
        </references>
      </pivotArea>
    </format>
    <format dxfId="1143">
      <pivotArea dataOnly="0" labelOnly="1" outline="0" fieldPosition="0">
        <references count="1">
          <reference field="3" count="1">
            <x v="1"/>
          </reference>
        </references>
      </pivotArea>
    </format>
    <format dxfId="1142">
      <pivotArea type="all" dataOnly="0" outline="0" fieldPosition="0"/>
    </format>
    <format dxfId="1141">
      <pivotArea outline="0" collapsedLevelsAreSubtotals="1" fieldPosition="0"/>
    </format>
    <format dxfId="1140">
      <pivotArea type="origin" dataOnly="0" labelOnly="1" outline="0" fieldPosition="0"/>
    </format>
    <format dxfId="1139">
      <pivotArea type="topRight" dataOnly="0" labelOnly="1" outline="0" fieldPosition="0"/>
    </format>
    <format dxfId="1138">
      <pivotArea field="3" type="button" dataOnly="0" labelOnly="1" outline="0" axis="axisRow" fieldPosition="1"/>
    </format>
    <format dxfId="1137">
      <pivotArea field="6" type="button" dataOnly="0" labelOnly="1" outline="0"/>
    </format>
    <format dxfId="1136">
      <pivotArea field="0" type="button" dataOnly="0" labelOnly="1" outline="0" axis="axisRow" fieldPosition="0"/>
    </format>
    <format dxfId="1135">
      <pivotArea field="4" type="button" dataOnly="0" labelOnly="1" outline="0" axis="axisRow" fieldPosition="2"/>
    </format>
    <format dxfId="1134">
      <pivotArea field="22" type="button" dataOnly="0" labelOnly="1" outline="0"/>
    </format>
    <format dxfId="1133">
      <pivotArea dataOnly="0" labelOnly="1" outline="0" fieldPosition="0">
        <references count="1">
          <reference field="3" count="0"/>
        </references>
      </pivotArea>
    </format>
    <format dxfId="1132">
      <pivotArea type="topRight" dataOnly="0" labelOnly="1" outline="0" fieldPosition="0"/>
    </format>
    <format dxfId="1131">
      <pivotArea type="all" dataOnly="0" outline="0" fieldPosition="0"/>
    </format>
    <format dxfId="1130">
      <pivotArea outline="0" collapsedLevelsAreSubtotals="1" fieldPosition="0"/>
    </format>
    <format dxfId="1129">
      <pivotArea type="origin" dataOnly="0" labelOnly="1" outline="0" fieldPosition="0"/>
    </format>
    <format dxfId="1128">
      <pivotArea type="topRight" dataOnly="0" labelOnly="1" outline="0" fieldPosition="0"/>
    </format>
    <format dxfId="1127">
      <pivotArea field="3" type="button" dataOnly="0" labelOnly="1" outline="0" axis="axisRow" fieldPosition="1"/>
    </format>
    <format dxfId="1126">
      <pivotArea field="6" type="button" dataOnly="0" labelOnly="1" outline="0"/>
    </format>
    <format dxfId="1125">
      <pivotArea field="0" type="button" dataOnly="0" labelOnly="1" outline="0" axis="axisRow" fieldPosition="0"/>
    </format>
    <format dxfId="1124">
      <pivotArea field="4" type="button" dataOnly="0" labelOnly="1" outline="0" axis="axisRow" fieldPosition="2"/>
    </format>
    <format dxfId="1123">
      <pivotArea field="22" type="button" dataOnly="0" labelOnly="1" outline="0"/>
    </format>
    <format dxfId="1122">
      <pivotArea dataOnly="0" labelOnly="1" outline="0" fieldPosition="0">
        <references count="1">
          <reference field="3" count="0"/>
        </references>
      </pivotArea>
    </format>
    <format dxfId="1121">
      <pivotArea type="topRight" dataOnly="0" labelOnly="1" outline="0" fieldPosition="0"/>
    </format>
    <format dxfId="1120">
      <pivotArea type="all" dataOnly="0" outline="0" fieldPosition="0"/>
    </format>
    <format dxfId="1119">
      <pivotArea outline="0" collapsedLevelsAreSubtotals="1" fieldPosition="0"/>
    </format>
    <format dxfId="1118">
      <pivotArea type="origin" dataOnly="0" labelOnly="1" outline="0" fieldPosition="0"/>
    </format>
    <format dxfId="1117">
      <pivotArea type="topRight" dataOnly="0" labelOnly="1" outline="0" fieldPosition="0"/>
    </format>
    <format dxfId="1116">
      <pivotArea field="3" type="button" dataOnly="0" labelOnly="1" outline="0" axis="axisRow" fieldPosition="1"/>
    </format>
    <format dxfId="1115">
      <pivotArea field="6" type="button" dataOnly="0" labelOnly="1" outline="0"/>
    </format>
    <format dxfId="1114">
      <pivotArea field="0" type="button" dataOnly="0" labelOnly="1" outline="0" axis="axisRow" fieldPosition="0"/>
    </format>
    <format dxfId="1113">
      <pivotArea field="4" type="button" dataOnly="0" labelOnly="1" outline="0" axis="axisRow" fieldPosition="2"/>
    </format>
    <format dxfId="1112">
      <pivotArea field="22" type="button" dataOnly="0" labelOnly="1" outline="0"/>
    </format>
    <format dxfId="1111">
      <pivotArea dataOnly="0" labelOnly="1" outline="0" fieldPosition="0">
        <references count="1">
          <reference field="3" count="0"/>
        </references>
      </pivotArea>
    </format>
    <format dxfId="1110">
      <pivotArea type="topRight" dataOnly="0" labelOnly="1" outline="0" fieldPosition="0"/>
    </format>
    <format dxfId="1109">
      <pivotArea field="22" type="button" dataOnly="0" labelOnly="1" outline="0"/>
    </format>
    <format dxfId="1108">
      <pivotArea field="22" type="button" dataOnly="0" labelOnly="1" outline="0"/>
    </format>
    <format dxfId="1107">
      <pivotArea field="22" type="button" dataOnly="0" labelOnly="1" outline="0"/>
    </format>
    <format dxfId="1106">
      <pivotArea field="22" type="button" dataOnly="0" labelOnly="1" outline="0"/>
    </format>
    <format dxfId="1105">
      <pivotArea field="22" type="button" dataOnly="0" labelOnly="1" outline="0"/>
    </format>
    <format dxfId="1104">
      <pivotArea field="22" type="button" dataOnly="0" labelOnly="1" outline="0"/>
    </format>
    <format dxfId="1103">
      <pivotArea field="22" type="button" dataOnly="0" labelOnly="1" outline="0"/>
    </format>
    <format dxfId="1102">
      <pivotArea field="22" type="button" dataOnly="0" labelOnly="1" outline="0"/>
    </format>
    <format dxfId="1101">
      <pivotArea field="22" type="button" dataOnly="0" labelOnly="1" outline="0"/>
    </format>
    <format dxfId="1100">
      <pivotArea field="22" type="button" dataOnly="0" labelOnly="1" outline="0"/>
    </format>
    <format dxfId="1099">
      <pivotArea field="22" type="button" dataOnly="0" labelOnly="1" outline="0"/>
    </format>
    <format dxfId="1098">
      <pivotArea field="22" type="button" dataOnly="0" labelOnly="1" outline="0"/>
    </format>
    <format dxfId="1097">
      <pivotArea field="22" type="button" dataOnly="0" labelOnly="1" outline="0"/>
    </format>
    <format dxfId="1096">
      <pivotArea field="22" type="button" dataOnly="0" labelOnly="1" outline="0"/>
    </format>
    <format dxfId="1095">
      <pivotArea field="22" type="button" dataOnly="0" labelOnly="1" outline="0"/>
    </format>
    <format dxfId="1094">
      <pivotArea outline="0" collapsedLevelsAreSubtotals="1" fieldPosition="0"/>
    </format>
    <format dxfId="1093">
      <pivotArea type="topRight" dataOnly="0" labelOnly="1" outline="0" fieldPosition="0"/>
    </format>
    <format dxfId="1092">
      <pivotArea type="topRight" dataOnly="0" labelOnly="1" outline="0" fieldPosition="0"/>
    </format>
    <format dxfId="1091">
      <pivotArea outline="0" collapsedLevelsAreSubtotals="1" fieldPosition="0"/>
    </format>
    <format dxfId="1090">
      <pivotArea type="topRight" dataOnly="0" labelOnly="1" outline="0" fieldPosition="0"/>
    </format>
    <format dxfId="1089">
      <pivotArea type="topRight" dataOnly="0" labelOnly="1" outline="0" fieldPosition="0"/>
    </format>
    <format dxfId="1088">
      <pivotArea outline="0" collapsedLevelsAreSubtotals="1" fieldPosition="0"/>
    </format>
    <format dxfId="1087">
      <pivotArea type="topRight" dataOnly="0" labelOnly="1" outline="0" fieldPosition="0"/>
    </format>
    <format dxfId="1086">
      <pivotArea type="topRight" dataOnly="0" labelOnly="1" outline="0" fieldPosition="0"/>
    </format>
    <format dxfId="1085">
      <pivotArea outline="0" collapsedLevelsAreSubtotals="1" fieldPosition="0"/>
    </format>
    <format dxfId="1084">
      <pivotArea type="topRight" dataOnly="0" labelOnly="1" outline="0" fieldPosition="0"/>
    </format>
    <format dxfId="1083">
      <pivotArea type="topRight" dataOnly="0" labelOnly="1" outline="0" fieldPosition="0"/>
    </format>
    <format dxfId="1082">
      <pivotArea dataOnly="0" labelOnly="1" outline="0" fieldPosition="0">
        <references count="1">
          <reference field="3" count="1">
            <x v="0"/>
          </reference>
        </references>
      </pivotArea>
    </format>
    <format dxfId="1081">
      <pivotArea dataOnly="0" labelOnly="1" outline="0" fieldPosition="0">
        <references count="1">
          <reference field="3" count="1">
            <x v="1"/>
          </reference>
        </references>
      </pivotArea>
    </format>
    <format dxfId="1080">
      <pivotArea field="4" type="button" dataOnly="0" labelOnly="1" outline="0" axis="axisRow" fieldPosition="2"/>
    </format>
    <format dxfId="1079">
      <pivotArea field="0" type="button" dataOnly="0" labelOnly="1" outline="0" axis="axisRow" fieldPosition="0"/>
    </format>
    <format dxfId="1078">
      <pivotArea outline="0" collapsedLevelsAreSubtotals="1" fieldPosition="0"/>
    </format>
    <format dxfId="1077">
      <pivotArea type="topRight" dataOnly="0" labelOnly="1" outline="0" fieldPosition="0"/>
    </format>
    <format dxfId="1076">
      <pivotArea type="topRight" dataOnly="0" labelOnly="1" outline="0" fieldPosition="0"/>
    </format>
    <format dxfId="1075">
      <pivotArea type="origin" dataOnly="0" labelOnly="1" outline="0" fieldPosition="0"/>
    </format>
    <format dxfId="1074">
      <pivotArea field="0" type="button" dataOnly="0" labelOnly="1" outline="0" axis="axisRow" fieldPosition="0"/>
    </format>
    <format dxfId="1073">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TablaDinámica2" cacheId="3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O73:R94" firstHeaderRow="1" firstDataRow="2" firstDataCol="1"/>
  <pivotFields count="12">
    <pivotField axis="axisCol" showAll="0" sortType="ascending">
      <items count="3">
        <item x="0"/>
        <item x="1"/>
        <item t="default"/>
      </items>
    </pivotField>
    <pivotField axis="axisRow" showAll="0" sortType="descending">
      <items count="31">
        <item m="1" x="29"/>
        <item m="1" x="27"/>
        <item m="1" x="21"/>
        <item m="1" x="23"/>
        <item m="1" x="20"/>
        <item m="1" x="28"/>
        <item m="1" x="24"/>
        <item m="1" x="19"/>
        <item m="1" x="22"/>
        <item m="1" x="25"/>
        <item m="1" x="26"/>
        <item x="0"/>
        <item x="1"/>
        <item x="2"/>
        <item x="3"/>
        <item x="4"/>
        <item x="5"/>
        <item x="6"/>
        <item x="7"/>
        <item x="8"/>
        <item x="9"/>
        <item x="10"/>
        <item x="11"/>
        <item x="12"/>
        <item x="13"/>
        <item x="14"/>
        <item x="15"/>
        <item x="16"/>
        <item x="17"/>
        <item x="18"/>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 showAll="0"/>
    <pivotField showAll="0"/>
    <pivotField showAll="0"/>
    <pivotField showAll="0"/>
    <pivotField showAll="0"/>
  </pivotFields>
  <rowFields count="1">
    <field x="1"/>
  </rowFields>
  <rowItems count="20">
    <i>
      <x v="25"/>
    </i>
    <i>
      <x v="26"/>
    </i>
    <i>
      <x v="28"/>
    </i>
    <i>
      <x v="24"/>
    </i>
    <i>
      <x v="22"/>
    </i>
    <i>
      <x v="23"/>
    </i>
    <i>
      <x v="20"/>
    </i>
    <i>
      <x v="14"/>
    </i>
    <i>
      <x v="15"/>
    </i>
    <i>
      <x v="17"/>
    </i>
    <i>
      <x v="21"/>
    </i>
    <i>
      <x v="12"/>
    </i>
    <i>
      <x v="18"/>
    </i>
    <i>
      <x v="27"/>
    </i>
    <i>
      <x v="19"/>
    </i>
    <i>
      <x v="29"/>
    </i>
    <i>
      <x v="11"/>
    </i>
    <i>
      <x v="16"/>
    </i>
    <i>
      <x v="13"/>
    </i>
    <i t="grand">
      <x/>
    </i>
  </rowItems>
  <colFields count="1">
    <field x="0"/>
  </colFields>
  <colItems count="3">
    <i>
      <x/>
    </i>
    <i>
      <x v="1"/>
    </i>
    <i t="grand">
      <x/>
    </i>
  </colItems>
  <dataFields count="1">
    <dataField name="Cuenta de INDICADOR" fld="3" subtotal="count" baseField="0" baseItem="0"/>
  </dataFields>
  <formats count="10">
    <format dxfId="1068">
      <pivotArea dataOnly="0" labelOnly="1" fieldPosition="0">
        <references count="1">
          <reference field="1" count="1">
            <x v="6"/>
          </reference>
        </references>
      </pivotArea>
    </format>
    <format dxfId="1067">
      <pivotArea collapsedLevelsAreSubtotals="1" fieldPosition="0">
        <references count="1">
          <reference field="1" count="1">
            <x v="6"/>
          </reference>
        </references>
      </pivotArea>
    </format>
    <format dxfId="1066">
      <pivotArea collapsedLevelsAreSubtotals="1" fieldPosition="0">
        <references count="1">
          <reference field="1" count="1">
            <x v="9"/>
          </reference>
        </references>
      </pivotArea>
    </format>
    <format dxfId="1065">
      <pivotArea dataOnly="0" labelOnly="1" fieldPosition="0">
        <references count="1">
          <reference field="1" count="1">
            <x v="9"/>
          </reference>
        </references>
      </pivotArea>
    </format>
    <format dxfId="1064">
      <pivotArea collapsedLevelsAreSubtotals="1" fieldPosition="0">
        <references count="1">
          <reference field="1" count="1">
            <x v="6"/>
          </reference>
        </references>
      </pivotArea>
    </format>
    <format dxfId="1063">
      <pivotArea dataOnly="0" labelOnly="1" fieldPosition="0">
        <references count="1">
          <reference field="1" count="1">
            <x v="6"/>
          </reference>
        </references>
      </pivotArea>
    </format>
    <format dxfId="1062">
      <pivotArea collapsedLevelsAreSubtotals="1" fieldPosition="0">
        <references count="1">
          <reference field="1" count="1">
            <x v="7"/>
          </reference>
        </references>
      </pivotArea>
    </format>
    <format dxfId="1061">
      <pivotArea dataOnly="0" labelOnly="1" fieldPosition="0">
        <references count="1">
          <reference field="1" count="1">
            <x v="7"/>
          </reference>
        </references>
      </pivotArea>
    </format>
    <format dxfId="1060">
      <pivotArea collapsedLevelsAreSubtotals="1" fieldPosition="0">
        <references count="1">
          <reference field="1" count="1">
            <x v="9"/>
          </reference>
        </references>
      </pivotArea>
    </format>
    <format dxfId="1059">
      <pivotArea dataOnly="0" labelOnly="1" fieldPosition="0">
        <references count="1">
          <reference field="1" count="1">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6000000}" name="TablaDinámica9" cacheId="35"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D99:E114" firstHeaderRow="2" firstDataRow="2" firstDataCol="1"/>
  <pivotFields count="12">
    <pivotField compact="0" outline="0" showAll="0"/>
    <pivotField axis="axisRow" compact="0" outline="0" showAll="0">
      <items count="31">
        <item m="1" x="29"/>
        <item m="1" x="27"/>
        <item m="1" x="21"/>
        <item m="1" x="23"/>
        <item m="1" x="20"/>
        <item m="1" x="28"/>
        <item m="1" x="24"/>
        <item m="1" x="19"/>
        <item m="1" x="22"/>
        <item m="1" x="25"/>
        <item m="1" x="26"/>
        <item x="0"/>
        <item x="1"/>
        <item x="2"/>
        <item x="3"/>
        <item x="4"/>
        <item x="5"/>
        <item x="6"/>
        <item x="7"/>
        <item x="8"/>
        <item x="9"/>
        <item x="10"/>
        <item x="11"/>
        <item x="12"/>
        <item x="13"/>
        <item x="14"/>
        <item x="15"/>
        <item x="16"/>
        <item x="17"/>
        <item x="18"/>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20">
    <i>
      <x v="11"/>
    </i>
    <i>
      <x v="12"/>
    </i>
    <i>
      <x v="13"/>
    </i>
    <i>
      <x v="14"/>
    </i>
    <i>
      <x v="15"/>
    </i>
    <i>
      <x v="16"/>
    </i>
    <i>
      <x v="17"/>
    </i>
    <i>
      <x v="18"/>
    </i>
    <i>
      <x v="19"/>
    </i>
    <i>
      <x v="20"/>
    </i>
    <i>
      <x v="21"/>
    </i>
    <i>
      <x v="22"/>
    </i>
    <i>
      <x v="23"/>
    </i>
    <i>
      <x v="24"/>
    </i>
    <i>
      <x v="25"/>
    </i>
    <i>
      <x v="26"/>
    </i>
    <i>
      <x v="27"/>
    </i>
    <i>
      <x v="28"/>
    </i>
    <i>
      <x v="29"/>
    </i>
    <i t="grand">
      <x/>
    </i>
  </rowItems>
  <colItems count="1">
    <i/>
  </colItems>
  <dataFields count="1">
    <dataField name="Cuenta de INDICADOR"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TablaDinámica10" cacheId="35" applyNumberFormats="0" applyBorderFormats="0" applyFontFormats="0" applyPatternFormats="0" applyAlignmentFormats="0" applyWidthHeightFormats="1" dataCaption="Valores" updatedVersion="6" minRefreshableVersion="3" useAutoFormatting="1" itemPrintTitles="1" mergeItem="1" createdVersion="6" indent="0" compact="0" compactData="0" gridDropZones="1" multipleFieldFilters="0">
  <location ref="D115:F148" firstHeaderRow="2" firstDataRow="2" firstDataCol="2"/>
  <pivotFields count="12">
    <pivotField axis="axisRow" compact="0" outline="0" showAll="0">
      <items count="3">
        <item x="0"/>
        <item x="1"/>
        <item t="default"/>
      </items>
    </pivotField>
    <pivotField axis="axisRow" compact="0" outline="0" showAll="0" defaultSubtotal="0">
      <items count="30">
        <item m="1" x="29"/>
        <item m="1" x="27"/>
        <item m="1" x="21"/>
        <item m="1" x="23"/>
        <item m="1" x="20"/>
        <item m="1" x="28"/>
        <item m="1" x="24"/>
        <item m="1" x="19"/>
        <item m="1" x="22"/>
        <item m="1" x="25"/>
        <item m="1" x="26"/>
        <item x="0"/>
        <item x="1"/>
        <item x="2"/>
        <item x="3"/>
        <item x="4"/>
        <item x="5"/>
        <item x="6"/>
        <item x="7"/>
        <item x="8"/>
        <item x="9"/>
        <item x="10"/>
        <item x="11"/>
        <item x="12"/>
        <item x="13"/>
        <item x="14"/>
        <item x="15"/>
        <item x="16"/>
        <item x="17"/>
        <item x="18"/>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
    <field x="0"/>
  </rowFields>
  <rowItems count="32">
    <i>
      <x v="11"/>
      <x/>
    </i>
    <i>
      <x v="12"/>
      <x/>
    </i>
    <i r="1">
      <x v="1"/>
    </i>
    <i>
      <x v="13"/>
      <x/>
    </i>
    <i>
      <x v="14"/>
      <x/>
    </i>
    <i r="1">
      <x v="1"/>
    </i>
    <i>
      <x v="15"/>
      <x/>
    </i>
    <i r="1">
      <x v="1"/>
    </i>
    <i>
      <x v="16"/>
      <x/>
    </i>
    <i>
      <x v="17"/>
      <x/>
    </i>
    <i r="1">
      <x v="1"/>
    </i>
    <i>
      <x v="18"/>
      <x/>
    </i>
    <i r="1">
      <x v="1"/>
    </i>
    <i>
      <x v="19"/>
      <x/>
    </i>
    <i>
      <x v="20"/>
      <x/>
    </i>
    <i r="1">
      <x v="1"/>
    </i>
    <i>
      <x v="21"/>
      <x/>
    </i>
    <i r="1">
      <x v="1"/>
    </i>
    <i>
      <x v="22"/>
      <x/>
    </i>
    <i>
      <x v="23"/>
      <x/>
    </i>
    <i r="1">
      <x v="1"/>
    </i>
    <i>
      <x v="24"/>
      <x/>
    </i>
    <i r="1">
      <x v="1"/>
    </i>
    <i>
      <x v="25"/>
      <x/>
    </i>
    <i r="1">
      <x v="1"/>
    </i>
    <i>
      <x v="26"/>
      <x/>
    </i>
    <i r="1">
      <x v="1"/>
    </i>
    <i>
      <x v="27"/>
      <x/>
    </i>
    <i>
      <x v="28"/>
      <x/>
    </i>
    <i r="1">
      <x v="1"/>
    </i>
    <i>
      <x v="29"/>
      <x/>
    </i>
    <i t="grand">
      <x/>
    </i>
  </rowItems>
  <colItems count="1">
    <i/>
  </colItems>
  <dataFields count="1">
    <dataField name="Cuenta de INDICADOR" fld="3" subtotal="count" baseField="0" baseItem="0"/>
  </dataFields>
  <formats count="2">
    <format dxfId="1070">
      <pivotArea dataOnly="0" labelOnly="1" outline="0" fieldPosition="0">
        <references count="1">
          <reference field="1" count="1">
            <x v="2"/>
          </reference>
        </references>
      </pivotArea>
    </format>
    <format dxfId="1069">
      <pivotArea dataOnly="0" labelOnly="1" outline="0"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35"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B85:C89" firstHeaderRow="2" firstDataRow="2" firstDataCol="1"/>
  <pivotFields count="12">
    <pivotField axis="axisRow" compact="0" outline="0" showAll="0">
      <items count="3">
        <item x="0"/>
        <item x="1"/>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3">
    <i>
      <x/>
    </i>
    <i>
      <x v="1"/>
    </i>
    <i t="grand">
      <x/>
    </i>
  </rowItems>
  <colItems count="1">
    <i/>
  </colItems>
  <dataFields count="1">
    <dataField name="Cuenta de INDICADOR"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3000000}" name="TablaDinámica3"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O100:S113" firstHeaderRow="1" firstDataRow="2" firstDataCol="1" rowPageCount="1" colPageCount="1"/>
  <pivotFields count="59">
    <pivotField axis="axisRow" showAll="0">
      <items count="12">
        <item x="0"/>
        <item x="1"/>
        <item x="2"/>
        <item x="3"/>
        <item x="4"/>
        <item x="5"/>
        <item x="6"/>
        <item x="7"/>
        <item x="8"/>
        <item x="9"/>
        <item x="10"/>
        <item t="default"/>
      </items>
    </pivotField>
    <pivotField axis="axisPage" multipleItemSelectionAllowed="1" showAll="0">
      <items count="3">
        <item x="0"/>
        <item h="1"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2">
    <i>
      <x/>
    </i>
    <i>
      <x v="1"/>
    </i>
    <i>
      <x v="2"/>
    </i>
    <i>
      <x v="3"/>
    </i>
    <i>
      <x v="4"/>
    </i>
    <i>
      <x v="5"/>
    </i>
    <i>
      <x v="6"/>
    </i>
    <i>
      <x v="7"/>
    </i>
    <i>
      <x v="8"/>
    </i>
    <i>
      <x v="9"/>
    </i>
    <i>
      <x v="10"/>
    </i>
    <i t="grand">
      <x/>
    </i>
  </rowItems>
  <colFields count="1">
    <field x="24"/>
  </colFields>
  <colItems count="4">
    <i>
      <x/>
    </i>
    <i>
      <x v="1"/>
    </i>
    <i>
      <x v="2"/>
    </i>
    <i t="grand">
      <x/>
    </i>
  </colItems>
  <pageFields count="1">
    <pageField fld="1" hier="-1"/>
  </pageFields>
  <dataFields count="1">
    <dataField name="Cuenta de NOMBRE_DEL_INDICADOR"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4000000}" name="TablaDinámica4" cacheId="38" applyNumberFormats="0" applyBorderFormats="0" applyFontFormats="0" applyPatternFormats="0" applyAlignmentFormats="0" applyWidthHeightFormats="1" dataCaption="Valores" updatedVersion="6" minRefreshableVersion="3" useAutoFormatting="1" itemPrintTitles="1" mergeItem="1" createdVersion="6" indent="0" compact="0" compactData="0" gridDropZones="1" multipleFieldFilters="0">
  <location ref="X73:AB87" firstHeaderRow="1" firstDataRow="2" firstDataCol="1"/>
  <pivotFields count="62">
    <pivotField axis="axisRow" compact="0" outline="0" showAll="0" sortType="descending" defaultSubtotal="0">
      <items count="12">
        <item x="0"/>
        <item x="1"/>
        <item x="2"/>
        <item x="3"/>
        <item x="4"/>
        <item x="5"/>
        <item x="6"/>
        <item x="7"/>
        <item x="8"/>
        <item x="9"/>
        <item x="10"/>
        <item x="11"/>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defaultSubtotal="0"/>
    <pivotField axis="axisCol" compact="0" outline="0" showAll="0" defaultSubtotal="0">
      <items count="3">
        <item x="0"/>
        <item x="1"/>
        <item x="2"/>
      </items>
    </pivotField>
  </pivotFields>
  <rowFields count="1">
    <field x="0"/>
  </rowFields>
  <rowItems count="13">
    <i>
      <x v="1"/>
    </i>
    <i>
      <x v="7"/>
    </i>
    <i>
      <x v="4"/>
    </i>
    <i>
      <x v="2"/>
    </i>
    <i>
      <x v="5"/>
    </i>
    <i>
      <x v="9"/>
    </i>
    <i>
      <x v="6"/>
    </i>
    <i>
      <x/>
    </i>
    <i>
      <x v="10"/>
    </i>
    <i>
      <x v="11"/>
    </i>
    <i>
      <x v="3"/>
    </i>
    <i>
      <x v="8"/>
    </i>
    <i t="grand">
      <x/>
    </i>
  </rowItems>
  <colFields count="1">
    <field x="61"/>
  </colFields>
  <colItems count="4">
    <i>
      <x/>
    </i>
    <i>
      <x v="1"/>
    </i>
    <i>
      <x v="2"/>
    </i>
    <i t="grand">
      <x/>
    </i>
  </colItems>
  <dataFields count="1">
    <dataField name="Cuenta de FINALIZADA 1_x000a_CUMPLIDO2" fld="59" subtotal="count" baseField="0" baseItem="0"/>
  </dataFields>
  <formats count="2">
    <format dxfId="1072">
      <pivotArea dataOnly="0" labelOnly="1" outline="0" fieldPosition="0">
        <references count="1">
          <reference field="0" count="1">
            <x v="6"/>
          </reference>
        </references>
      </pivotArea>
    </format>
    <format dxfId="1071">
      <pivotArea dataOnly="0" labelOnly="1" outline="0" fieldPosition="0">
        <references count="1">
          <reference field="0"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7" Type="http://schemas.openxmlformats.org/officeDocument/2006/relationships/pivotTable" Target="../pivotTables/pivotTable10.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ivotTable" Target="../pivotTables/pivotTable9.xml"/><Relationship Id="rId5" Type="http://schemas.openxmlformats.org/officeDocument/2006/relationships/pivotTable" Target="../pivotTables/pivotTable8.xml"/><Relationship Id="rId4"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6.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D7E6-03D5-448F-B0D8-845779DCB18B}">
  <sheetPr>
    <pageSetUpPr fitToPage="1"/>
  </sheetPr>
  <dimension ref="A1:AF63"/>
  <sheetViews>
    <sheetView showGridLines="0" showZeros="0" showWhiteSpace="0" zoomScaleNormal="100" workbookViewId="0"/>
  </sheetViews>
  <sheetFormatPr baseColWidth="10" defaultColWidth="0" defaultRowHeight="0" customHeight="1" zeroHeight="1" x14ac:dyDescent="0.2"/>
  <cols>
    <col min="1" max="2" width="11.42578125" style="193" customWidth="1"/>
    <col min="3" max="3" width="5.85546875" style="193" customWidth="1"/>
    <col min="4" max="4" width="0.7109375" style="1" customWidth="1"/>
    <col min="5" max="5" width="8.5703125" style="1" customWidth="1"/>
    <col min="6" max="6" width="16.7109375" style="1" customWidth="1"/>
    <col min="7" max="7" width="9" style="1" customWidth="1"/>
    <col min="8" max="9" width="7.28515625" style="1" customWidth="1"/>
    <col min="10" max="10" width="5.5703125" style="1" customWidth="1"/>
    <col min="11" max="11" width="8" style="1" customWidth="1"/>
    <col min="12" max="12" width="7.28515625" style="1" customWidth="1"/>
    <col min="13" max="13" width="7.7109375" style="1" customWidth="1"/>
    <col min="14" max="14" width="6.7109375" style="1" customWidth="1"/>
    <col min="15" max="15" width="8.42578125" style="1" bestFit="1" customWidth="1"/>
    <col min="16" max="16" width="7.5703125" style="1" customWidth="1"/>
    <col min="17" max="17" width="8.7109375" style="1" customWidth="1"/>
    <col min="18" max="18" width="8.42578125" style="1" customWidth="1"/>
    <col min="19" max="19" width="3" style="1" customWidth="1"/>
    <col min="20" max="20" width="6" style="1" hidden="1" customWidth="1"/>
    <col min="21" max="22" width="4.7109375" style="1" hidden="1" customWidth="1"/>
    <col min="23" max="16384" width="11.42578125" style="1" hidden="1"/>
  </cols>
  <sheetData>
    <row r="1" spans="1:32" ht="11.25" x14ac:dyDescent="0.2"/>
    <row r="2" spans="1:32" ht="11.25" x14ac:dyDescent="0.2"/>
    <row r="3" spans="1:32" ht="11.25" x14ac:dyDescent="0.2"/>
    <row r="4" spans="1:32" ht="15" customHeight="1" x14ac:dyDescent="0.2">
      <c r="D4" s="948"/>
      <c r="E4" s="948"/>
      <c r="F4" s="948"/>
      <c r="G4" s="948"/>
      <c r="H4" s="948"/>
      <c r="I4" s="948"/>
      <c r="J4" s="948"/>
      <c r="K4" s="948"/>
      <c r="L4" s="948"/>
      <c r="M4" s="948"/>
      <c r="N4" s="948"/>
      <c r="O4" s="948"/>
      <c r="P4" s="948"/>
      <c r="Q4" s="948"/>
      <c r="R4" s="948"/>
      <c r="S4" s="948"/>
    </row>
    <row r="5" spans="1:32" ht="16.5" customHeight="1" x14ac:dyDescent="0.25">
      <c r="D5" s="949" t="s">
        <v>0</v>
      </c>
      <c r="E5" s="949"/>
      <c r="F5" s="949"/>
      <c r="G5" s="949"/>
      <c r="H5" s="949"/>
      <c r="I5" s="949"/>
      <c r="J5" s="949"/>
      <c r="K5" s="949"/>
      <c r="L5" s="949"/>
      <c r="M5" s="949"/>
      <c r="N5" s="949"/>
      <c r="O5" s="949"/>
      <c r="P5" s="949"/>
      <c r="Q5" s="949"/>
      <c r="R5" s="949"/>
      <c r="S5" s="949"/>
    </row>
    <row r="6" spans="1:32" ht="24.75" customHeight="1" x14ac:dyDescent="0.2">
      <c r="E6" s="950" t="s">
        <v>1035</v>
      </c>
      <c r="F6" s="950"/>
      <c r="G6" s="950"/>
      <c r="H6" s="950"/>
      <c r="I6" s="950"/>
      <c r="J6" s="950"/>
      <c r="K6" s="950"/>
      <c r="L6" s="950"/>
      <c r="M6" s="950"/>
      <c r="N6" s="950"/>
      <c r="O6" s="950"/>
      <c r="P6" s="950"/>
      <c r="Q6" s="950"/>
      <c r="R6" s="950"/>
    </row>
    <row r="7" spans="1:32" customFormat="1" ht="3.75" customHeight="1" x14ac:dyDescent="0.25">
      <c r="A7" s="68"/>
      <c r="B7" s="68"/>
      <c r="C7" s="68"/>
    </row>
    <row r="8" spans="1:32" ht="21.75" customHeight="1" x14ac:dyDescent="0.2">
      <c r="E8" s="951" t="s">
        <v>1</v>
      </c>
      <c r="F8" s="952"/>
      <c r="G8" s="952"/>
      <c r="H8" s="953"/>
      <c r="I8" s="953"/>
      <c r="J8" s="953"/>
      <c r="K8" s="953"/>
      <c r="L8" s="953"/>
      <c r="M8" s="953"/>
      <c r="N8" s="953"/>
      <c r="O8" s="953"/>
      <c r="P8" s="953"/>
      <c r="Q8" s="953"/>
      <c r="R8" s="953"/>
      <c r="S8" s="721"/>
    </row>
    <row r="9" spans="1:32" ht="2.25" customHeight="1" x14ac:dyDescent="0.2">
      <c r="D9" s="946"/>
      <c r="E9" s="946"/>
      <c r="F9" s="946"/>
      <c r="G9" s="946"/>
      <c r="H9" s="946"/>
      <c r="I9" s="946"/>
      <c r="J9" s="946"/>
      <c r="K9" s="946"/>
      <c r="L9" s="946"/>
      <c r="M9" s="946"/>
      <c r="N9" s="946"/>
      <c r="O9" s="946"/>
      <c r="P9" s="946"/>
      <c r="Q9" s="946"/>
      <c r="R9" s="946"/>
      <c r="S9" s="947"/>
    </row>
    <row r="10" spans="1:32" s="723" customFormat="1" ht="24" customHeight="1" x14ac:dyDescent="0.25">
      <c r="A10" s="722"/>
      <c r="B10" s="722"/>
      <c r="C10" s="722"/>
      <c r="E10" s="951" t="s">
        <v>2</v>
      </c>
      <c r="F10" s="952"/>
      <c r="G10" s="952"/>
      <c r="H10" s="954"/>
      <c r="I10" s="954"/>
      <c r="J10" s="954"/>
      <c r="K10" s="954"/>
      <c r="L10" s="954"/>
      <c r="M10" s="954"/>
      <c r="N10" s="954"/>
      <c r="O10" s="954"/>
      <c r="P10" s="954"/>
      <c r="Q10" s="954"/>
      <c r="R10" s="954"/>
      <c r="S10" s="724"/>
    </row>
    <row r="11" spans="1:32" ht="2.25" customHeight="1" x14ac:dyDescent="0.2">
      <c r="D11" s="946"/>
      <c r="E11" s="946"/>
      <c r="F11" s="946"/>
      <c r="G11" s="946"/>
      <c r="H11" s="946"/>
      <c r="I11" s="946"/>
      <c r="J11" s="946"/>
      <c r="K11" s="946"/>
      <c r="L11" s="946"/>
      <c r="M11" s="946"/>
      <c r="N11" s="946"/>
      <c r="O11" s="946"/>
      <c r="P11" s="946"/>
      <c r="Q11" s="946"/>
      <c r="R11" s="946"/>
      <c r="S11" s="947"/>
    </row>
    <row r="12" spans="1:32" ht="11.25" x14ac:dyDescent="0.2">
      <c r="E12" s="951" t="s">
        <v>3</v>
      </c>
      <c r="F12" s="952"/>
      <c r="G12" s="952"/>
      <c r="H12" s="955"/>
      <c r="I12" s="955"/>
      <c r="J12" s="955"/>
      <c r="K12" s="955"/>
      <c r="L12" s="955"/>
      <c r="M12" s="955"/>
      <c r="N12" s="955"/>
      <c r="O12" s="955"/>
      <c r="P12" s="955"/>
      <c r="Q12" s="955"/>
      <c r="R12" s="955"/>
      <c r="S12" s="721"/>
    </row>
    <row r="13" spans="1:32" ht="2.25" customHeight="1" x14ac:dyDescent="0.2">
      <c r="D13" s="946"/>
      <c r="E13" s="946"/>
      <c r="F13" s="946"/>
      <c r="G13" s="946"/>
      <c r="H13" s="946"/>
      <c r="I13" s="946"/>
      <c r="J13" s="946"/>
      <c r="K13" s="946"/>
      <c r="L13" s="946"/>
      <c r="M13" s="946"/>
      <c r="N13" s="946"/>
      <c r="O13" s="946"/>
      <c r="P13" s="946"/>
      <c r="Q13" s="946"/>
      <c r="R13" s="946"/>
      <c r="S13" s="947"/>
    </row>
    <row r="14" spans="1:32" ht="11.25" x14ac:dyDescent="0.2">
      <c r="E14" s="951" t="s">
        <v>4</v>
      </c>
      <c r="F14" s="952"/>
      <c r="G14" s="952"/>
      <c r="H14" s="955"/>
      <c r="I14" s="955"/>
      <c r="J14" s="955"/>
      <c r="K14" s="955"/>
      <c r="L14" s="955"/>
      <c r="M14" s="955"/>
      <c r="N14" s="955"/>
      <c r="O14" s="955"/>
      <c r="P14" s="955"/>
      <c r="Q14" s="955"/>
      <c r="R14" s="955"/>
      <c r="S14" s="721"/>
      <c r="X14" s="1" t="s">
        <v>1036</v>
      </c>
      <c r="Y14" s="1" t="s">
        <v>1037</v>
      </c>
      <c r="Z14" s="1" t="s">
        <v>1038</v>
      </c>
      <c r="AA14" s="1" t="s">
        <v>1039</v>
      </c>
      <c r="AB14" s="1" t="s">
        <v>1040</v>
      </c>
      <c r="AC14" s="1" t="s">
        <v>1041</v>
      </c>
      <c r="AD14" s="1" t="s">
        <v>1042</v>
      </c>
      <c r="AE14" s="1" t="s">
        <v>1043</v>
      </c>
      <c r="AF14" s="1" t="s">
        <v>1044</v>
      </c>
    </row>
    <row r="15" spans="1:32" ht="2.25" customHeight="1" x14ac:dyDescent="0.2">
      <c r="E15" s="946"/>
      <c r="F15" s="946"/>
      <c r="G15" s="946"/>
      <c r="H15" s="946"/>
      <c r="I15" s="946"/>
      <c r="J15" s="946"/>
      <c r="K15" s="946"/>
      <c r="L15" s="946"/>
      <c r="M15" s="946"/>
      <c r="N15" s="946"/>
      <c r="O15" s="946"/>
      <c r="P15" s="946"/>
      <c r="Q15" s="946"/>
      <c r="R15" s="946"/>
      <c r="S15" s="721"/>
    </row>
    <row r="16" spans="1:32" ht="12" thickBot="1" x14ac:dyDescent="0.25">
      <c r="E16" s="956" t="s">
        <v>5</v>
      </c>
      <c r="F16" s="957"/>
      <c r="G16" s="958"/>
      <c r="H16" s="723"/>
      <c r="J16" s="723"/>
      <c r="L16" s="723"/>
      <c r="N16" s="723"/>
      <c r="P16" s="723"/>
      <c r="Q16" s="725"/>
      <c r="R16" s="124"/>
      <c r="S16" s="721"/>
      <c r="AC16" s="1">
        <v>3</v>
      </c>
      <c r="AD16" s="1">
        <v>1</v>
      </c>
    </row>
    <row r="17" spans="1:20" ht="23.25" customHeight="1" x14ac:dyDescent="0.2">
      <c r="E17" s="726"/>
      <c r="F17" s="726"/>
      <c r="G17" s="726"/>
      <c r="H17" s="723"/>
      <c r="I17" s="726"/>
      <c r="J17" s="726"/>
      <c r="K17" s="727"/>
      <c r="L17" s="726"/>
      <c r="M17" s="726"/>
      <c r="N17" s="726"/>
      <c r="O17" s="726"/>
      <c r="P17" s="728"/>
      <c r="Q17" s="728"/>
      <c r="R17" s="728"/>
      <c r="S17" s="721"/>
    </row>
    <row r="18" spans="1:20" ht="27.75" customHeight="1" x14ac:dyDescent="0.2">
      <c r="E18" s="959" t="s">
        <v>790</v>
      </c>
      <c r="F18" s="959"/>
      <c r="G18" s="959"/>
      <c r="H18" s="960"/>
      <c r="I18" s="961"/>
      <c r="J18" s="961"/>
      <c r="K18" s="961"/>
      <c r="L18" s="961"/>
      <c r="M18" s="961"/>
      <c r="N18" s="961"/>
      <c r="O18" s="961"/>
      <c r="P18" s="961"/>
      <c r="Q18" s="961"/>
      <c r="R18" s="962"/>
      <c r="S18" s="721"/>
    </row>
    <row r="19" spans="1:20" ht="27.75" customHeight="1" x14ac:dyDescent="0.2">
      <c r="E19" s="959"/>
      <c r="F19" s="959"/>
      <c r="G19" s="959"/>
      <c r="H19" s="963"/>
      <c r="I19" s="964"/>
      <c r="J19" s="964"/>
      <c r="K19" s="964"/>
      <c r="L19" s="964"/>
      <c r="M19" s="964"/>
      <c r="N19" s="964"/>
      <c r="O19" s="964"/>
      <c r="P19" s="964"/>
      <c r="Q19" s="964"/>
      <c r="R19" s="965"/>
      <c r="S19" s="721"/>
    </row>
    <row r="20" spans="1:20" ht="23.25" customHeight="1" thickBot="1" x14ac:dyDescent="0.25">
      <c r="E20" s="726"/>
      <c r="F20" s="726"/>
      <c r="G20" s="726"/>
      <c r="H20" s="723"/>
      <c r="I20" s="726"/>
      <c r="J20" s="726"/>
      <c r="K20" s="727"/>
      <c r="L20" s="726"/>
      <c r="M20" s="726"/>
      <c r="N20" s="726"/>
      <c r="O20" s="726"/>
      <c r="P20" s="728"/>
      <c r="Q20" s="729"/>
      <c r="R20" s="729"/>
      <c r="S20" s="721"/>
    </row>
    <row r="21" spans="1:20" ht="26.25" customHeight="1" x14ac:dyDescent="0.2">
      <c r="E21" s="966" t="s">
        <v>7</v>
      </c>
      <c r="F21" s="967"/>
      <c r="G21" s="968" t="s">
        <v>8</v>
      </c>
      <c r="H21" s="967"/>
      <c r="I21" s="968" t="s">
        <v>9</v>
      </c>
      <c r="J21" s="969"/>
      <c r="K21" s="969"/>
      <c r="L21" s="967"/>
      <c r="M21" s="968" t="s">
        <v>10</v>
      </c>
      <c r="N21" s="969"/>
      <c r="O21" s="967"/>
      <c r="P21" s="968" t="s">
        <v>11</v>
      </c>
      <c r="Q21" s="969"/>
      <c r="R21" s="970"/>
      <c r="S21" s="721"/>
    </row>
    <row r="22" spans="1:20" ht="45.75" customHeight="1" x14ac:dyDescent="0.2">
      <c r="E22" s="992"/>
      <c r="F22" s="993"/>
      <c r="G22" s="996"/>
      <c r="H22" s="996"/>
      <c r="I22" s="971"/>
      <c r="J22" s="972"/>
      <c r="K22" s="972"/>
      <c r="L22" s="973"/>
      <c r="M22" s="974"/>
      <c r="N22" s="974"/>
      <c r="O22" s="974"/>
      <c r="P22" s="975"/>
      <c r="Q22" s="976"/>
      <c r="R22" s="977"/>
      <c r="S22" s="721"/>
    </row>
    <row r="23" spans="1:20" ht="30" customHeight="1" thickBot="1" x14ac:dyDescent="0.25">
      <c r="E23" s="994"/>
      <c r="F23" s="995"/>
      <c r="G23" s="997"/>
      <c r="H23" s="997"/>
      <c r="I23" s="971"/>
      <c r="J23" s="972"/>
      <c r="K23" s="972"/>
      <c r="L23" s="973"/>
      <c r="M23" s="974"/>
      <c r="N23" s="974"/>
      <c r="O23" s="974"/>
      <c r="P23" s="975"/>
      <c r="Q23" s="976"/>
      <c r="R23" s="977"/>
      <c r="S23" s="721"/>
    </row>
    <row r="24" spans="1:20" ht="7.5" customHeight="1" thickBot="1" x14ac:dyDescent="0.25">
      <c r="E24" s="978"/>
      <c r="F24" s="978"/>
      <c r="G24" s="978"/>
      <c r="H24" s="978"/>
      <c r="I24" s="978"/>
      <c r="J24" s="978"/>
      <c r="K24" s="978"/>
      <c r="L24" s="978"/>
      <c r="M24" s="978"/>
      <c r="N24" s="978"/>
      <c r="O24" s="978"/>
      <c r="P24" s="978"/>
      <c r="Q24" s="978"/>
      <c r="R24" s="978"/>
      <c r="S24" s="721"/>
    </row>
    <row r="25" spans="1:20" ht="39" customHeight="1" thickBot="1" x14ac:dyDescent="0.25">
      <c r="E25" s="979" t="s">
        <v>12</v>
      </c>
      <c r="F25" s="980"/>
      <c r="G25" s="981"/>
      <c r="H25" s="982"/>
      <c r="I25" s="983"/>
      <c r="J25" s="984"/>
      <c r="K25" s="984"/>
      <c r="L25" s="985"/>
      <c r="M25" s="986" t="s">
        <v>13</v>
      </c>
      <c r="N25" s="987"/>
      <c r="O25" s="988"/>
      <c r="P25" s="989"/>
      <c r="Q25" s="990"/>
      <c r="R25" s="991"/>
      <c r="S25" s="721"/>
    </row>
    <row r="26" spans="1:20" ht="13.5" customHeight="1" x14ac:dyDescent="1.1000000000000001">
      <c r="E26" s="730">
        <f>IF(H26="Constante","&amp;",)</f>
        <v>0</v>
      </c>
      <c r="F26" s="731"/>
      <c r="G26" s="732"/>
      <c r="H26" s="732"/>
      <c r="I26" s="733"/>
      <c r="J26" s="733"/>
      <c r="K26" s="733"/>
      <c r="L26" s="733"/>
      <c r="M26" s="734"/>
      <c r="N26" s="734"/>
      <c r="O26" s="734"/>
      <c r="P26" s="735"/>
      <c r="Q26" s="735"/>
      <c r="R26" s="735"/>
      <c r="S26" s="721"/>
    </row>
    <row r="27" spans="1:20" ht="12" customHeight="1" x14ac:dyDescent="0.2">
      <c r="F27" s="731"/>
      <c r="G27" s="732"/>
      <c r="H27" s="732"/>
      <c r="I27" s="733"/>
      <c r="J27" s="733"/>
      <c r="K27" s="733"/>
      <c r="L27" s="733"/>
      <c r="M27" s="734"/>
      <c r="N27" s="734"/>
      <c r="O27" s="734"/>
      <c r="P27" s="735"/>
      <c r="Q27" s="735"/>
      <c r="R27" s="735"/>
      <c r="S27" s="721"/>
    </row>
    <row r="28" spans="1:20" ht="12" customHeight="1" x14ac:dyDescent="0.2">
      <c r="F28" s="731"/>
      <c r="G28" s="732"/>
      <c r="H28" s="732"/>
      <c r="I28" s="733"/>
      <c r="J28" s="733"/>
      <c r="K28" s="733"/>
      <c r="L28" s="733"/>
      <c r="M28" s="734"/>
      <c r="N28" s="734"/>
      <c r="O28" s="734"/>
      <c r="P28" s="735"/>
      <c r="Q28" s="735"/>
      <c r="R28" s="735"/>
      <c r="S28" s="721"/>
    </row>
    <row r="29" spans="1:20" ht="60.75" customHeight="1" x14ac:dyDescent="0.2">
      <c r="E29" s="736"/>
      <c r="F29" s="736"/>
      <c r="G29" s="737"/>
      <c r="H29" s="737"/>
      <c r="I29" s="733"/>
      <c r="J29" s="738"/>
      <c r="K29" s="738"/>
      <c r="L29" s="738"/>
      <c r="M29" s="739"/>
      <c r="N29" s="739"/>
      <c r="O29" s="739"/>
      <c r="P29" s="735"/>
      <c r="Q29" s="740"/>
      <c r="R29" s="740"/>
      <c r="S29" s="721"/>
    </row>
    <row r="30" spans="1:20" s="742" customFormat="1" ht="17.25" customHeight="1" thickBot="1" x14ac:dyDescent="0.3">
      <c r="A30" s="741"/>
      <c r="B30" s="741"/>
      <c r="C30" s="741"/>
      <c r="E30" s="999"/>
      <c r="F30" s="999"/>
      <c r="G30" s="999"/>
      <c r="H30" s="999"/>
      <c r="I30" s="999"/>
      <c r="J30" s="999"/>
      <c r="K30" s="999"/>
      <c r="L30" s="999"/>
      <c r="M30" s="999"/>
      <c r="N30" s="999"/>
      <c r="O30" s="999"/>
      <c r="P30" s="999"/>
      <c r="Q30" s="999"/>
      <c r="R30" s="999"/>
      <c r="S30" s="743"/>
      <c r="T30"/>
    </row>
    <row r="31" spans="1:20" ht="24" customHeight="1" x14ac:dyDescent="0.2">
      <c r="E31" s="1000" t="s">
        <v>430</v>
      </c>
      <c r="F31" s="1001"/>
      <c r="G31" s="1001"/>
      <c r="H31" s="1002"/>
      <c r="J31" s="1000" t="s">
        <v>431</v>
      </c>
      <c r="K31" s="1001"/>
      <c r="L31" s="1001"/>
      <c r="M31" s="1002"/>
      <c r="O31" s="1000" t="s">
        <v>432</v>
      </c>
      <c r="P31" s="1001"/>
      <c r="Q31" s="1001"/>
      <c r="R31" s="1002"/>
      <c r="S31" s="721"/>
    </row>
    <row r="32" spans="1:20" ht="19.5" customHeight="1" thickBot="1" x14ac:dyDescent="0.25">
      <c r="E32" s="1003" t="s">
        <v>1051</v>
      </c>
      <c r="F32" s="1004"/>
      <c r="G32" s="1004"/>
      <c r="H32" s="1005"/>
      <c r="J32" s="1003" t="s">
        <v>1051</v>
      </c>
      <c r="K32" s="1004"/>
      <c r="L32" s="1004"/>
      <c r="M32" s="1005"/>
      <c r="O32" s="1003" t="s">
        <v>1052</v>
      </c>
      <c r="P32" s="1004"/>
      <c r="Q32" s="1004"/>
      <c r="R32" s="1005"/>
      <c r="S32" s="721"/>
    </row>
    <row r="33" spans="1:21" ht="10.5" customHeight="1" x14ac:dyDescent="0.2">
      <c r="E33" s="946"/>
      <c r="F33" s="946"/>
      <c r="G33" s="946"/>
      <c r="H33" s="946"/>
      <c r="I33" s="946"/>
      <c r="J33" s="946"/>
      <c r="K33" s="946"/>
      <c r="L33" s="946"/>
      <c r="M33" s="946"/>
      <c r="N33" s="946"/>
      <c r="O33" s="946"/>
      <c r="P33" s="946"/>
      <c r="Q33" s="946"/>
      <c r="R33" s="946"/>
      <c r="S33" s="721"/>
    </row>
    <row r="34" spans="1:21" customFormat="1" ht="15.75" thickBot="1" x14ac:dyDescent="0.3">
      <c r="A34" s="68"/>
      <c r="B34" s="68"/>
      <c r="C34" s="68"/>
      <c r="E34" s="1006" t="s">
        <v>1045</v>
      </c>
      <c r="F34" s="1006"/>
      <c r="G34" s="1006"/>
      <c r="H34" s="1006"/>
      <c r="I34" s="1006"/>
      <c r="J34" s="1006"/>
      <c r="K34" s="1006"/>
      <c r="L34" s="1006"/>
      <c r="M34" s="1006"/>
      <c r="N34" s="1006"/>
      <c r="O34" s="1006"/>
      <c r="P34" s="1006"/>
      <c r="Q34" s="1006"/>
      <c r="R34" s="1006"/>
      <c r="S34" s="743"/>
    </row>
    <row r="35" spans="1:21" s="745" customFormat="1" ht="12" customHeight="1" thickBot="1" x14ac:dyDescent="0.3">
      <c r="A35" s="744"/>
      <c r="B35" s="744"/>
      <c r="C35" s="744"/>
      <c r="J35"/>
      <c r="K35"/>
      <c r="L35"/>
      <c r="M35"/>
      <c r="N35"/>
      <c r="O35"/>
      <c r="P35"/>
      <c r="Q35"/>
      <c r="R35"/>
      <c r="S35" s="746"/>
      <c r="T35" s="747"/>
      <c r="U35" s="747"/>
    </row>
    <row r="36" spans="1:21" s="723" customFormat="1" ht="11.25" customHeight="1" x14ac:dyDescent="0.25">
      <c r="A36" s="722"/>
      <c r="B36" s="722"/>
      <c r="C36" s="722"/>
      <c r="E36" s="1007" t="s">
        <v>1046</v>
      </c>
      <c r="F36" s="1007"/>
      <c r="G36" s="1007"/>
      <c r="H36" s="1007"/>
      <c r="I36" s="1007"/>
      <c r="J36" s="1007"/>
      <c r="K36" s="1007"/>
      <c r="L36" s="1007"/>
      <c r="M36" s="1007"/>
      <c r="N36" s="1007"/>
      <c r="O36" s="1007"/>
      <c r="P36" s="1007"/>
      <c r="Q36" s="1007"/>
      <c r="R36" s="1007"/>
      <c r="S36" s="748"/>
      <c r="T36" s="749"/>
      <c r="U36" s="749"/>
    </row>
    <row r="37" spans="1:21" s="723" customFormat="1" ht="26.25" customHeight="1" x14ac:dyDescent="0.25">
      <c r="A37" s="722"/>
      <c r="B37" s="722"/>
      <c r="C37" s="722"/>
      <c r="I37" s="750">
        <v>2020</v>
      </c>
      <c r="J37" s="751"/>
      <c r="K37" s="750">
        <v>2021</v>
      </c>
      <c r="L37" s="17"/>
      <c r="M37" s="750">
        <v>2022</v>
      </c>
      <c r="N37" s="752"/>
      <c r="O37" s="750">
        <v>2023</v>
      </c>
      <c r="P37" s="17"/>
      <c r="Q37" s="750">
        <v>2024</v>
      </c>
      <c r="R37"/>
      <c r="S37" s="748"/>
      <c r="T37" s="749"/>
      <c r="U37" s="749"/>
    </row>
    <row r="38" spans="1:21" s="723" customFormat="1" ht="15" x14ac:dyDescent="0.25">
      <c r="A38" s="722"/>
      <c r="B38" s="722"/>
      <c r="C38" s="722"/>
      <c r="E38" s="1"/>
      <c r="F38" s="731"/>
      <c r="I38" s="774">
        <v>1</v>
      </c>
      <c r="J38" s="754"/>
      <c r="K38" s="753"/>
      <c r="L38" s="754"/>
      <c r="M38" s="753"/>
      <c r="N38" s="754"/>
      <c r="O38" s="755"/>
      <c r="P38" s="715"/>
      <c r="Q38" s="755"/>
      <c r="R38"/>
      <c r="S38" s="748"/>
      <c r="T38" s="749"/>
      <c r="U38" s="749"/>
    </row>
    <row r="39" spans="1:21" ht="15" x14ac:dyDescent="0.25">
      <c r="R39"/>
      <c r="S39" s="721"/>
    </row>
    <row r="40" spans="1:21" ht="15" customHeight="1" x14ac:dyDescent="0.2">
      <c r="S40" s="721"/>
    </row>
    <row r="41" spans="1:21" ht="11.25" x14ac:dyDescent="0.2">
      <c r="I41" s="1008" t="s">
        <v>862</v>
      </c>
      <c r="J41" s="1008"/>
      <c r="K41" s="1008"/>
      <c r="L41" s="1008"/>
      <c r="S41" s="721"/>
    </row>
    <row r="42" spans="1:21" ht="13.5" customHeight="1" x14ac:dyDescent="0.25">
      <c r="K42" s="756" t="s">
        <v>1047</v>
      </c>
      <c r="L42" s="757" t="s">
        <v>1048</v>
      </c>
      <c r="N42"/>
      <c r="O42"/>
      <c r="P42"/>
      <c r="Q42"/>
      <c r="R42"/>
      <c r="S42" s="721"/>
    </row>
    <row r="43" spans="1:21" ht="13.5" customHeight="1" x14ac:dyDescent="0.25">
      <c r="I43" s="758" t="s">
        <v>863</v>
      </c>
      <c r="J43" s="759"/>
      <c r="K43" s="760"/>
      <c r="L43" s="760"/>
      <c r="N43"/>
      <c r="O43"/>
      <c r="P43"/>
      <c r="Q43"/>
      <c r="R43"/>
      <c r="S43" s="721"/>
    </row>
    <row r="44" spans="1:21" ht="15" x14ac:dyDescent="0.25">
      <c r="I44" s="761" t="s">
        <v>864</v>
      </c>
      <c r="J44" s="762"/>
      <c r="K44" s="763"/>
      <c r="L44" s="763"/>
      <c r="M44"/>
      <c r="N44"/>
      <c r="O44"/>
      <c r="P44"/>
      <c r="Q44"/>
      <c r="R44"/>
      <c r="S44" s="721"/>
    </row>
    <row r="45" spans="1:21" ht="15" x14ac:dyDescent="0.25">
      <c r="I45" s="761" t="s">
        <v>959</v>
      </c>
      <c r="J45" s="762"/>
      <c r="K45" s="763"/>
      <c r="L45" s="763"/>
      <c r="M45"/>
      <c r="S45" s="721"/>
    </row>
    <row r="46" spans="1:21" ht="15" customHeight="1" x14ac:dyDescent="0.25">
      <c r="I46"/>
      <c r="J46"/>
      <c r="K46"/>
      <c r="L46"/>
      <c r="M46"/>
    </row>
    <row r="47" spans="1:21" ht="15" customHeight="1" x14ac:dyDescent="0.2">
      <c r="E47" s="1009" t="s">
        <v>353</v>
      </c>
      <c r="F47" s="1009"/>
    </row>
    <row r="48" spans="1:21" ht="15" customHeight="1" x14ac:dyDescent="0.2">
      <c r="E48" s="764"/>
      <c r="F48" s="765"/>
      <c r="G48" s="765"/>
      <c r="H48" s="765"/>
      <c r="I48" s="765"/>
      <c r="J48" s="765"/>
      <c r="K48" s="765"/>
      <c r="L48" s="765"/>
      <c r="M48" s="765"/>
      <c r="N48" s="765"/>
      <c r="O48" s="765"/>
      <c r="P48" s="765"/>
      <c r="Q48" s="765"/>
      <c r="R48" s="766"/>
    </row>
    <row r="49" spans="1:19" ht="15" customHeight="1" x14ac:dyDescent="0.2">
      <c r="E49" s="767"/>
      <c r="F49" s="768"/>
      <c r="G49" s="768"/>
      <c r="H49" s="768"/>
      <c r="I49" s="768"/>
      <c r="J49" s="768"/>
      <c r="K49" s="768"/>
      <c r="L49" s="768"/>
      <c r="M49" s="768"/>
      <c r="N49" s="768"/>
      <c r="O49" s="768"/>
      <c r="P49" s="768"/>
      <c r="Q49" s="768"/>
      <c r="R49" s="769"/>
    </row>
    <row r="50" spans="1:19" ht="15" customHeight="1" x14ac:dyDescent="0.2">
      <c r="E50" s="767"/>
      <c r="F50" s="768"/>
      <c r="G50" s="768"/>
      <c r="H50" s="768"/>
      <c r="I50" s="768"/>
      <c r="J50" s="768"/>
      <c r="K50" s="768"/>
      <c r="L50" s="768"/>
      <c r="M50" s="768"/>
      <c r="N50" s="768"/>
      <c r="O50" s="768"/>
      <c r="P50" s="768"/>
      <c r="Q50" s="768"/>
      <c r="R50" s="769"/>
    </row>
    <row r="51" spans="1:19" ht="15" customHeight="1" x14ac:dyDescent="0.2">
      <c r="E51" s="770"/>
      <c r="F51" s="771"/>
      <c r="G51" s="771"/>
      <c r="H51" s="771"/>
      <c r="I51" s="771"/>
      <c r="J51" s="771"/>
      <c r="K51" s="771"/>
      <c r="L51" s="771"/>
      <c r="M51" s="771"/>
      <c r="N51" s="771"/>
      <c r="O51" s="771"/>
      <c r="P51" s="771"/>
      <c r="Q51" s="771"/>
      <c r="R51" s="772"/>
    </row>
    <row r="52" spans="1:19" ht="15" customHeight="1" x14ac:dyDescent="0.2"/>
    <row r="53" spans="1:19" ht="11.25" x14ac:dyDescent="0.2">
      <c r="N53" s="773"/>
      <c r="O53" s="773"/>
      <c r="S53" s="721"/>
    </row>
    <row r="54" spans="1:19" ht="11.25" x14ac:dyDescent="0.2">
      <c r="I54" s="998" t="s">
        <v>1049</v>
      </c>
      <c r="J54" s="998"/>
      <c r="K54" s="998"/>
      <c r="L54" s="998"/>
      <c r="N54" s="998" t="s">
        <v>1050</v>
      </c>
      <c r="O54" s="998"/>
      <c r="S54" s="721"/>
    </row>
    <row r="55" spans="1:19" s="124" customFormat="1" ht="15.75" thickBot="1" x14ac:dyDescent="0.3">
      <c r="A55" s="68"/>
      <c r="B55" s="68"/>
      <c r="C55" s="68"/>
    </row>
    <row r="56" spans="1:19" ht="15" x14ac:dyDescent="0.25">
      <c r="A56" s="68"/>
      <c r="B56" s="68"/>
      <c r="C56" s="68"/>
    </row>
    <row r="57" spans="1:19" ht="15" x14ac:dyDescent="0.25">
      <c r="A57" s="68"/>
      <c r="B57" s="68"/>
      <c r="C57" s="68"/>
    </row>
    <row r="58" spans="1:19" ht="15" x14ac:dyDescent="0.25">
      <c r="A58" s="68"/>
      <c r="B58" s="68"/>
      <c r="C58" s="68"/>
    </row>
    <row r="59" spans="1:19" ht="15" x14ac:dyDescent="0.25">
      <c r="A59" s="68"/>
      <c r="B59" s="68"/>
      <c r="C59" s="68"/>
    </row>
    <row r="60" spans="1:19" ht="11.25" x14ac:dyDescent="0.2"/>
    <row r="61" spans="1:19" ht="11.25" x14ac:dyDescent="0.2"/>
    <row r="62" spans="1:19" ht="11.25" x14ac:dyDescent="0.2"/>
    <row r="63" spans="1:19" ht="11.25" x14ac:dyDescent="0.2"/>
  </sheetData>
  <sheetProtection selectLockedCells="1"/>
  <dataConsolidate/>
  <mergeCells count="51">
    <mergeCell ref="I54:L54"/>
    <mergeCell ref="N54:O54"/>
    <mergeCell ref="E30:R30"/>
    <mergeCell ref="E31:H31"/>
    <mergeCell ref="J31:M31"/>
    <mergeCell ref="O31:R31"/>
    <mergeCell ref="E32:H32"/>
    <mergeCell ref="J32:M32"/>
    <mergeCell ref="O32:R32"/>
    <mergeCell ref="E33:R33"/>
    <mergeCell ref="E34:R34"/>
    <mergeCell ref="E36:R36"/>
    <mergeCell ref="I41:L41"/>
    <mergeCell ref="E47:F47"/>
    <mergeCell ref="I23:L23"/>
    <mergeCell ref="M23:O23"/>
    <mergeCell ref="P23:R23"/>
    <mergeCell ref="E24:R24"/>
    <mergeCell ref="E25:F25"/>
    <mergeCell ref="G25:H25"/>
    <mergeCell ref="I25:L25"/>
    <mergeCell ref="M25:O25"/>
    <mergeCell ref="P25:R25"/>
    <mergeCell ref="E22:F23"/>
    <mergeCell ref="G22:H23"/>
    <mergeCell ref="I22:L22"/>
    <mergeCell ref="M22:O22"/>
    <mergeCell ref="P22:R22"/>
    <mergeCell ref="E21:F21"/>
    <mergeCell ref="G21:H21"/>
    <mergeCell ref="I21:L21"/>
    <mergeCell ref="M21:O21"/>
    <mergeCell ref="P21:R21"/>
    <mergeCell ref="E14:G14"/>
    <mergeCell ref="H14:R14"/>
    <mergeCell ref="E15:R15"/>
    <mergeCell ref="E16:G16"/>
    <mergeCell ref="E18:G19"/>
    <mergeCell ref="H18:R19"/>
    <mergeCell ref="D13:S13"/>
    <mergeCell ref="D4:S4"/>
    <mergeCell ref="D5:S5"/>
    <mergeCell ref="E6:R6"/>
    <mergeCell ref="E8:G8"/>
    <mergeCell ref="H8:R8"/>
    <mergeCell ref="D9:S9"/>
    <mergeCell ref="E10:G10"/>
    <mergeCell ref="H10:R10"/>
    <mergeCell ref="D11:S11"/>
    <mergeCell ref="E12:G12"/>
    <mergeCell ref="H12:R12"/>
  </mergeCells>
  <dataValidations count="17">
    <dataValidation allowBlank="1" showInputMessage="1" showErrorMessage="1" promptTitle="SELECCIONE EL INDICADOR" sqref="H8:R8" xr:uid="{5212A157-5270-4124-86A9-91FB0CE8EEDE}"/>
    <dataValidation allowBlank="1" showInputMessage="1" showErrorMessage="1" promptTitle="PROCESO" prompt="IDENTIFIQUE EL PROCESO QUE MIDE EL INDICADOR O AL QUE VA A APORTAR" sqref="E12:G12 E18" xr:uid="{A0FD355F-AC43-488F-A16C-0454E43FC290}"/>
    <dataValidation allowBlank="1" showInputMessage="1" showErrorMessage="1" promptTitle="MIDE" prompt="IDENTIFIQUE QUE ESTÁ MIDIENDO EL INDICADOR, PUEDE SELECCIONAR MÁS DE UNA OPCIÓN" sqref="E16:G16" xr:uid="{03551F7D-877E-468A-A912-6E7C0D2D9D3B}"/>
    <dataValidation allowBlank="1" showInputMessage="1" showErrorMessage="1" promptTitle="FORMULA DEL INDICADOR" prompt="Fórmula matemática utilizada para el cálculo del indicador._x000a_" sqref="E21:F21" xr:uid="{502F6E1B-F3FB-40B7-8DDA-5BBCD5314F97}"/>
    <dataValidation allowBlank="1" showInputMessage="1" showErrorMessage="1" promptTitle="UNIDAD DE MEDIDA" prompt="Magnitud referencia para la medición. Ejemplo: Porcentaje, Número de asesorías." sqref="G21:H21" xr:uid="{B192DF4C-EAF4-4C30-BB22-7C4C145AC438}"/>
    <dataValidation allowBlank="1" showInputMessage="1" showErrorMessage="1" promptTitle="NOMBRE VARIABLE" prompt="Nombre de las variables a utilizar, puede ser una sola_x000a_variable o dos dependiendo del indicador._x000a__x000a_La casilla superior se registra el numerador_x000a__x000a_Si el indicador no tiene denominador registre NA enla casilla de abajo" sqref="I21:L21" xr:uid="{8EDE6C3C-FCD3-4507-897B-F790FFA77CD9}"/>
    <dataValidation allowBlank="1" showInputMessage="1" showErrorMessage="1" promptTitle="EXPLICACION DE LA VARIABLE" prompt="Amplie el concepto de la variable" sqref="M21:O21" xr:uid="{EC523412-7BED-4005-8C84-AA0E7DFA45A2}"/>
    <dataValidation allowBlank="1" showInputMessage="1" showErrorMessage="1" promptTitle="FUENTE DE INFORMACION" prompt="Señala la(s) fuente(s) de las cuales se obtiene la información para el cálculo del indicador. Por ejemplo: Sistemas de información,_x000a_resultados de encuestas , listados, entre otros" sqref="P21:R21" xr:uid="{6B2F7303-7BB9-46BE-9567-0FECACF443E1}"/>
    <dataValidation allowBlank="1" showInputMessage="1" showErrorMessage="1" promptTitle="FUENTE DE INFORMACION LINEA BASE" prompt="Indique la fuente de origen de la línea base (histórico registrado)" sqref="M25:M29 O37" xr:uid="{C4173E95-BD05-48DD-A42F-22F38BA346D8}"/>
    <dataValidation allowBlank="1" showInputMessage="1" showErrorMessage="1" promptTitle="NOMBRE DEL INDICADOR" prompt="Nombre que identifica al indicador." sqref="E8:G8" xr:uid="{357C437A-BBA0-49C8-847F-CD82C9CA737B}"/>
    <dataValidation allowBlank="1" showInputMessage="1" showErrorMessage="1" promptTitle="LINEA BASE" prompt="Es el valor obtenido en el período inmediatamente anterior. En el caso_x000a_de que no exista se colocará no aplica." sqref="F25:F29 E25:E26 E29" xr:uid="{CDC59C03-7428-4A96-BB1D-325826E76156}"/>
    <dataValidation allowBlank="1" showInputMessage="1" showErrorMessage="1" promptTitle="META" prompt="Es el valor que se espera alcance el indicador." sqref="I37 K37 M37" xr:uid="{D03C5BB8-A144-4724-8E5C-B68A35F072E4}"/>
    <dataValidation allowBlank="1" showInputMessage="1" showErrorMessage="1" promptTitle="DEPENDENCIA" prompt="REGISTRE EL NOMBRE DE LA DEPENDENCIA QUE ADMINISTRARÁ EL INDICADOR" sqref="E10:G10" xr:uid="{381ACD3A-3AD8-46D7-B7CE-B9ECA7F1C6E6}"/>
    <dataValidation allowBlank="1" showInputMessage="1" showErrorMessage="1" promptTitle="IMPERATIVO" prompt="SELECCIONE EL IMPERATIVO QUE MAS SE AJUSTA O LE APUNTA, EL INDICADOR" sqref="E14:G14" xr:uid="{FFC4EF7E-5CE0-4A98-8807-0F855E8E9DC9}"/>
    <dataValidation allowBlank="1" showInputMessage="1" showErrorMessage="1" promptTitle="responsable de recopilar la info" prompt="Registre el CARGO de quien consolida la información" sqref="E32:H32" xr:uid="{CFE954AA-44D9-453B-86FC-D0976C1AACCD}"/>
    <dataValidation allowBlank="1" showInputMessage="1" showErrorMessage="1" promptTitle="analiza" prompt="Registre el CARGO de quien analiza, redacta los avances, genera gráficas, reportes, etc_x000a__x000a_Es el responsable de identificar riesgos / no conformidades / tendencias / " sqref="J31:M31" xr:uid="{765F4255-8213-4FEC-807F-A91C49E64759}"/>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O31:R31" xr:uid="{AA808428-F322-4D2A-97EA-879C76C73773}"/>
  </dataValidations>
  <printOptions horizontalCentered="1"/>
  <pageMargins left="0.62992125984251968" right="0.23622047244094491" top="0.59055118110236227" bottom="0.51181102362204722" header="0.31496062992125984" footer="0.31496062992125984"/>
  <pageSetup scale="71" orientation="portrait" horizontalDpi="4294967295" verticalDpi="4294967295" r:id="rId1"/>
  <headerFooter>
    <oddFooter>&amp;C
2310100-FT-005 Versión 02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Group Box 1">
              <controlPr defaultSize="0" autoFill="0" autoPict="0">
                <anchor>
                  <from>
                    <xdr:col>4</xdr:col>
                    <xdr:colOff>19050</xdr:colOff>
                    <xdr:row>27</xdr:row>
                    <xdr:rowOff>123825</xdr:rowOff>
                  </from>
                  <to>
                    <xdr:col>7</xdr:col>
                    <xdr:colOff>485775</xdr:colOff>
                    <xdr:row>28</xdr:row>
                    <xdr:rowOff>742950</xdr:rowOff>
                  </to>
                </anchor>
              </controlPr>
            </control>
          </mc:Choice>
        </mc:AlternateContent>
        <mc:AlternateContent xmlns:mc="http://schemas.openxmlformats.org/markup-compatibility/2006">
          <mc:Choice Requires="x14">
            <control shapeId="14338" r:id="rId5" name="Group Box 2">
              <controlPr defaultSize="0" autoFill="0" autoPict="0">
                <anchor moveWithCells="1">
                  <from>
                    <xdr:col>9</xdr:col>
                    <xdr:colOff>9525</xdr:colOff>
                    <xdr:row>28</xdr:row>
                    <xdr:rowOff>0</xdr:rowOff>
                  </from>
                  <to>
                    <xdr:col>14</xdr:col>
                    <xdr:colOff>504825</xdr:colOff>
                    <xdr:row>29</xdr:row>
                    <xdr:rowOff>0</xdr:rowOff>
                  </to>
                </anchor>
              </controlPr>
            </control>
          </mc:Choice>
        </mc:AlternateContent>
        <mc:AlternateContent xmlns:mc="http://schemas.openxmlformats.org/markup-compatibility/2006">
          <mc:Choice Requires="x14">
            <control shapeId="14339" r:id="rId6" name="Option Button 3">
              <controlPr defaultSize="0" autoFill="0" autoLine="0" autoPict="0">
                <anchor moveWithCells="1">
                  <from>
                    <xdr:col>9</xdr:col>
                    <xdr:colOff>66675</xdr:colOff>
                    <xdr:row>28</xdr:row>
                    <xdr:rowOff>95250</xdr:rowOff>
                  </from>
                  <to>
                    <xdr:col>10</xdr:col>
                    <xdr:colOff>381000</xdr:colOff>
                    <xdr:row>28</xdr:row>
                    <xdr:rowOff>314325</xdr:rowOff>
                  </to>
                </anchor>
              </controlPr>
            </control>
          </mc:Choice>
        </mc:AlternateContent>
        <mc:AlternateContent xmlns:mc="http://schemas.openxmlformats.org/markup-compatibility/2006">
          <mc:Choice Requires="x14">
            <control shapeId="14340" r:id="rId7" name="Option Button 4">
              <controlPr defaultSize="0" autoFill="0" autoLine="0" autoPict="0">
                <anchor moveWithCells="1">
                  <from>
                    <xdr:col>9</xdr:col>
                    <xdr:colOff>57150</xdr:colOff>
                    <xdr:row>28</xdr:row>
                    <xdr:rowOff>371475</xdr:rowOff>
                  </from>
                  <to>
                    <xdr:col>10</xdr:col>
                    <xdr:colOff>428625</xdr:colOff>
                    <xdr:row>28</xdr:row>
                    <xdr:rowOff>590550</xdr:rowOff>
                  </to>
                </anchor>
              </controlPr>
            </control>
          </mc:Choice>
        </mc:AlternateContent>
        <mc:AlternateContent xmlns:mc="http://schemas.openxmlformats.org/markup-compatibility/2006">
          <mc:Choice Requires="x14">
            <control shapeId="14341" r:id="rId8" name="Option Button 5">
              <controlPr defaultSize="0" autoFill="0" autoLine="0" autoPict="0">
                <anchor moveWithCells="1">
                  <from>
                    <xdr:col>11</xdr:col>
                    <xdr:colOff>85725</xdr:colOff>
                    <xdr:row>28</xdr:row>
                    <xdr:rowOff>85725</xdr:rowOff>
                  </from>
                  <to>
                    <xdr:col>12</xdr:col>
                    <xdr:colOff>323850</xdr:colOff>
                    <xdr:row>28</xdr:row>
                    <xdr:rowOff>304800</xdr:rowOff>
                  </to>
                </anchor>
              </controlPr>
            </control>
          </mc:Choice>
        </mc:AlternateContent>
        <mc:AlternateContent xmlns:mc="http://schemas.openxmlformats.org/markup-compatibility/2006">
          <mc:Choice Requires="x14">
            <control shapeId="14342" r:id="rId9" name="Option Button 6">
              <controlPr defaultSize="0" autoFill="0" autoLine="0" autoPict="0">
                <anchor moveWithCells="1">
                  <from>
                    <xdr:col>11</xdr:col>
                    <xdr:colOff>95250</xdr:colOff>
                    <xdr:row>28</xdr:row>
                    <xdr:rowOff>361950</xdr:rowOff>
                  </from>
                  <to>
                    <xdr:col>12</xdr:col>
                    <xdr:colOff>276225</xdr:colOff>
                    <xdr:row>28</xdr:row>
                    <xdr:rowOff>581025</xdr:rowOff>
                  </to>
                </anchor>
              </controlPr>
            </control>
          </mc:Choice>
        </mc:AlternateContent>
        <mc:AlternateContent xmlns:mc="http://schemas.openxmlformats.org/markup-compatibility/2006">
          <mc:Choice Requires="x14">
            <control shapeId="14343" r:id="rId10" name="Option Button 7">
              <controlPr defaultSize="0" autoFill="0" autoLine="0" autoPict="0">
                <anchor moveWithCells="1">
                  <from>
                    <xdr:col>13</xdr:col>
                    <xdr:colOff>123825</xdr:colOff>
                    <xdr:row>28</xdr:row>
                    <xdr:rowOff>266700</xdr:rowOff>
                  </from>
                  <to>
                    <xdr:col>14</xdr:col>
                    <xdr:colOff>381000</xdr:colOff>
                    <xdr:row>28</xdr:row>
                    <xdr:rowOff>485775</xdr:rowOff>
                  </to>
                </anchor>
              </controlPr>
            </control>
          </mc:Choice>
        </mc:AlternateContent>
        <mc:AlternateContent xmlns:mc="http://schemas.openxmlformats.org/markup-compatibility/2006">
          <mc:Choice Requires="x14">
            <control shapeId="14344" r:id="rId11" name="Group Box 8">
              <controlPr defaultSize="0" autoFill="0" autoPict="0">
                <anchor moveWithCells="1">
                  <from>
                    <xdr:col>15</xdr:col>
                    <xdr:colOff>504825</xdr:colOff>
                    <xdr:row>27</xdr:row>
                    <xdr:rowOff>142875</xdr:rowOff>
                  </from>
                  <to>
                    <xdr:col>18</xdr:col>
                    <xdr:colOff>0</xdr:colOff>
                    <xdr:row>29</xdr:row>
                    <xdr:rowOff>0</xdr:rowOff>
                  </to>
                </anchor>
              </controlPr>
            </control>
          </mc:Choice>
        </mc:AlternateContent>
        <mc:AlternateContent xmlns:mc="http://schemas.openxmlformats.org/markup-compatibility/2006">
          <mc:Choice Requires="x14">
            <control shapeId="14345" r:id="rId12" name="Option Button 9">
              <controlPr defaultSize="0" autoFill="0" autoLine="0" autoPict="0">
                <anchor moveWithCells="1">
                  <from>
                    <xdr:col>16</xdr:col>
                    <xdr:colOff>57150</xdr:colOff>
                    <xdr:row>28</xdr:row>
                    <xdr:rowOff>76200</xdr:rowOff>
                  </from>
                  <to>
                    <xdr:col>17</xdr:col>
                    <xdr:colOff>352425</xdr:colOff>
                    <xdr:row>28</xdr:row>
                    <xdr:rowOff>295275</xdr:rowOff>
                  </to>
                </anchor>
              </controlPr>
            </control>
          </mc:Choice>
        </mc:AlternateContent>
        <mc:AlternateContent xmlns:mc="http://schemas.openxmlformats.org/markup-compatibility/2006">
          <mc:Choice Requires="x14">
            <control shapeId="14346" r:id="rId13" name="Option Button 10">
              <controlPr defaultSize="0" autoFill="0" autoLine="0" autoPict="0">
                <anchor moveWithCells="1">
                  <from>
                    <xdr:col>16</xdr:col>
                    <xdr:colOff>66675</xdr:colOff>
                    <xdr:row>28</xdr:row>
                    <xdr:rowOff>228600</xdr:rowOff>
                  </from>
                  <to>
                    <xdr:col>17</xdr:col>
                    <xdr:colOff>361950</xdr:colOff>
                    <xdr:row>28</xdr:row>
                    <xdr:rowOff>447675</xdr:rowOff>
                  </to>
                </anchor>
              </controlPr>
            </control>
          </mc:Choice>
        </mc:AlternateContent>
        <mc:AlternateContent xmlns:mc="http://schemas.openxmlformats.org/markup-compatibility/2006">
          <mc:Choice Requires="x14">
            <control shapeId="14347" r:id="rId14" name="Option Button 11">
              <controlPr defaultSize="0" autoFill="0" autoLine="0" autoPict="0">
                <anchor moveWithCells="1">
                  <from>
                    <xdr:col>16</xdr:col>
                    <xdr:colOff>66675</xdr:colOff>
                    <xdr:row>28</xdr:row>
                    <xdr:rowOff>390525</xdr:rowOff>
                  </from>
                  <to>
                    <xdr:col>17</xdr:col>
                    <xdr:colOff>361950</xdr:colOff>
                    <xdr:row>28</xdr:row>
                    <xdr:rowOff>609600</xdr:rowOff>
                  </to>
                </anchor>
              </controlPr>
            </control>
          </mc:Choice>
        </mc:AlternateContent>
        <mc:AlternateContent xmlns:mc="http://schemas.openxmlformats.org/markup-compatibility/2006">
          <mc:Choice Requires="x14">
            <control shapeId="14348" r:id="rId15" name="Option Button 12">
              <controlPr defaultSize="0" autoFill="0" autoLine="0" autoPict="0">
                <anchor moveWithCells="1">
                  <from>
                    <xdr:col>4</xdr:col>
                    <xdr:colOff>342900</xdr:colOff>
                    <xdr:row>38</xdr:row>
                    <xdr:rowOff>123825</xdr:rowOff>
                  </from>
                  <to>
                    <xdr:col>5</xdr:col>
                    <xdr:colOff>466725</xdr:colOff>
                    <xdr:row>39</xdr:row>
                    <xdr:rowOff>152400</xdr:rowOff>
                  </to>
                </anchor>
              </controlPr>
            </control>
          </mc:Choice>
        </mc:AlternateContent>
        <mc:AlternateContent xmlns:mc="http://schemas.openxmlformats.org/markup-compatibility/2006">
          <mc:Choice Requires="x14">
            <control shapeId="14349" r:id="rId16" name="Option Button 13">
              <controlPr defaultSize="0" autoFill="0" autoLine="0" autoPict="0">
                <anchor moveWithCells="1">
                  <from>
                    <xdr:col>4</xdr:col>
                    <xdr:colOff>323850</xdr:colOff>
                    <xdr:row>39</xdr:row>
                    <xdr:rowOff>133350</xdr:rowOff>
                  </from>
                  <to>
                    <xdr:col>5</xdr:col>
                    <xdr:colOff>457200</xdr:colOff>
                    <xdr:row>41</xdr:row>
                    <xdr:rowOff>19050</xdr:rowOff>
                  </to>
                </anchor>
              </controlPr>
            </control>
          </mc:Choice>
        </mc:AlternateContent>
        <mc:AlternateContent xmlns:mc="http://schemas.openxmlformats.org/markup-compatibility/2006">
          <mc:Choice Requires="x14">
            <control shapeId="14350" r:id="rId17" name="Option Button 14">
              <controlPr defaultSize="0" autoFill="0" autoLine="0" autoPict="0">
                <anchor moveWithCells="1">
                  <from>
                    <xdr:col>4</xdr:col>
                    <xdr:colOff>333375</xdr:colOff>
                    <xdr:row>41</xdr:row>
                    <xdr:rowOff>9525</xdr:rowOff>
                  </from>
                  <to>
                    <xdr:col>5</xdr:col>
                    <xdr:colOff>457200</xdr:colOff>
                    <xdr:row>42</xdr:row>
                    <xdr:rowOff>57150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8</xdr:col>
                    <xdr:colOff>38100</xdr:colOff>
                    <xdr:row>13</xdr:row>
                    <xdr:rowOff>142875</xdr:rowOff>
                  </from>
                  <to>
                    <xdr:col>8</xdr:col>
                    <xdr:colOff>276225</xdr:colOff>
                    <xdr:row>16</xdr:row>
                    <xdr:rowOff>19050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10</xdr:col>
                    <xdr:colOff>123825</xdr:colOff>
                    <xdr:row>13</xdr:row>
                    <xdr:rowOff>142875</xdr:rowOff>
                  </from>
                  <to>
                    <xdr:col>10</xdr:col>
                    <xdr:colOff>352425</xdr:colOff>
                    <xdr:row>16</xdr:row>
                    <xdr:rowOff>19050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12</xdr:col>
                    <xdr:colOff>104775</xdr:colOff>
                    <xdr:row>14</xdr:row>
                    <xdr:rowOff>0</xdr:rowOff>
                  </from>
                  <to>
                    <xdr:col>12</xdr:col>
                    <xdr:colOff>342900</xdr:colOff>
                    <xdr:row>16</xdr:row>
                    <xdr:rowOff>28575</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13</xdr:col>
                    <xdr:colOff>352425</xdr:colOff>
                    <xdr:row>13</xdr:row>
                    <xdr:rowOff>142875</xdr:rowOff>
                  </from>
                  <to>
                    <xdr:col>14</xdr:col>
                    <xdr:colOff>142875</xdr:colOff>
                    <xdr:row>16</xdr:row>
                    <xdr:rowOff>19050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14</xdr:col>
                    <xdr:colOff>504825</xdr:colOff>
                    <xdr:row>13</xdr:row>
                    <xdr:rowOff>142875</xdr:rowOff>
                  </from>
                  <to>
                    <xdr:col>15</xdr:col>
                    <xdr:colOff>171450</xdr:colOff>
                    <xdr:row>16</xdr:row>
                    <xdr:rowOff>19050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10</xdr:col>
                    <xdr:colOff>123825</xdr:colOff>
                    <xdr:row>16</xdr:row>
                    <xdr:rowOff>47625</xdr:rowOff>
                  </from>
                  <to>
                    <xdr:col>10</xdr:col>
                    <xdr:colOff>361950</xdr:colOff>
                    <xdr:row>16</xdr:row>
                    <xdr:rowOff>257175</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13</xdr:col>
                    <xdr:colOff>361950</xdr:colOff>
                    <xdr:row>16</xdr:row>
                    <xdr:rowOff>38100</xdr:rowOff>
                  </from>
                  <to>
                    <xdr:col>14</xdr:col>
                    <xdr:colOff>142875</xdr:colOff>
                    <xdr:row>16</xdr:row>
                    <xdr:rowOff>247650</xdr:rowOff>
                  </to>
                </anchor>
              </controlPr>
            </control>
          </mc:Choice>
        </mc:AlternateContent>
        <mc:AlternateContent xmlns:mc="http://schemas.openxmlformats.org/markup-compatibility/2006">
          <mc:Choice Requires="x14">
            <control shapeId="14358" r:id="rId25" name="Option Button 22">
              <controlPr defaultSize="0" autoFill="0" autoLine="0" autoPict="0">
                <anchor moveWithCells="1">
                  <from>
                    <xdr:col>4</xdr:col>
                    <xdr:colOff>114300</xdr:colOff>
                    <xdr:row>28</xdr:row>
                    <xdr:rowOff>190500</xdr:rowOff>
                  </from>
                  <to>
                    <xdr:col>5</xdr:col>
                    <xdr:colOff>228600</xdr:colOff>
                    <xdr:row>28</xdr:row>
                    <xdr:rowOff>409575</xdr:rowOff>
                  </to>
                </anchor>
              </controlPr>
            </control>
          </mc:Choice>
        </mc:AlternateContent>
        <mc:AlternateContent xmlns:mc="http://schemas.openxmlformats.org/markup-compatibility/2006">
          <mc:Choice Requires="x14">
            <control shapeId="14359" r:id="rId26" name="Option Button 23">
              <controlPr defaultSize="0" autoFill="0" autoLine="0" autoPict="0">
                <anchor moveWithCells="1">
                  <from>
                    <xdr:col>4</xdr:col>
                    <xdr:colOff>104775</xdr:colOff>
                    <xdr:row>28</xdr:row>
                    <xdr:rowOff>504825</xdr:rowOff>
                  </from>
                  <to>
                    <xdr:col>5</xdr:col>
                    <xdr:colOff>219075</xdr:colOff>
                    <xdr:row>28</xdr:row>
                    <xdr:rowOff>723900</xdr:rowOff>
                  </to>
                </anchor>
              </controlPr>
            </control>
          </mc:Choice>
        </mc:AlternateContent>
        <mc:AlternateContent xmlns:mc="http://schemas.openxmlformats.org/markup-compatibility/2006">
          <mc:Choice Requires="x14">
            <control shapeId="14360" r:id="rId27" name="Option Button 24">
              <controlPr defaultSize="0" autoFill="0" autoLine="0" autoPict="0">
                <anchor moveWithCells="1">
                  <from>
                    <xdr:col>5</xdr:col>
                    <xdr:colOff>933450</xdr:colOff>
                    <xdr:row>28</xdr:row>
                    <xdr:rowOff>190500</xdr:rowOff>
                  </from>
                  <to>
                    <xdr:col>6</xdr:col>
                    <xdr:colOff>504825</xdr:colOff>
                    <xdr:row>28</xdr:row>
                    <xdr:rowOff>409575</xdr:rowOff>
                  </to>
                </anchor>
              </controlPr>
            </control>
          </mc:Choice>
        </mc:AlternateContent>
        <mc:AlternateContent xmlns:mc="http://schemas.openxmlformats.org/markup-compatibility/2006">
          <mc:Choice Requires="x14">
            <control shapeId="14361" r:id="rId28" name="Option Button 25">
              <controlPr defaultSize="0" autoFill="0" autoLine="0" autoPict="0">
                <anchor moveWithCells="1">
                  <from>
                    <xdr:col>5</xdr:col>
                    <xdr:colOff>933450</xdr:colOff>
                    <xdr:row>28</xdr:row>
                    <xdr:rowOff>485775</xdr:rowOff>
                  </from>
                  <to>
                    <xdr:col>6</xdr:col>
                    <xdr:colOff>504825</xdr:colOff>
                    <xdr:row>28</xdr:row>
                    <xdr:rowOff>704850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16</xdr:col>
                    <xdr:colOff>76200</xdr:colOff>
                    <xdr:row>28</xdr:row>
                    <xdr:rowOff>552450</xdr:rowOff>
                  </from>
                  <to>
                    <xdr:col>17</xdr:col>
                    <xdr:colOff>180975</xdr:colOff>
                    <xdr:row>29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C3E70DB-CCCC-4123-82D8-A27EB877AC86}">
          <x14:formula1>
            <xm:f>CONVEN!$B$3:$L$3</xm:f>
          </x14:formula1>
          <xm:sqref>H10:R10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B153"/>
  <sheetViews>
    <sheetView zoomScale="80" zoomScaleNormal="80" workbookViewId="0">
      <selection activeCell="O23" sqref="O23"/>
    </sheetView>
  </sheetViews>
  <sheetFormatPr baseColWidth="10" defaultRowHeight="15" x14ac:dyDescent="0.25"/>
  <cols>
    <col min="2" max="2" width="53.28515625" customWidth="1"/>
    <col min="3" max="3" width="5.7109375" customWidth="1"/>
    <col min="4" max="4" width="48.5703125" customWidth="1"/>
    <col min="5" max="5" width="5.7109375" style="466" customWidth="1"/>
    <col min="6" max="6" width="5.7109375" customWidth="1"/>
    <col min="7" max="7" width="21.5703125" style="466" bestFit="1" customWidth="1"/>
    <col min="8" max="8" width="22.28515625" bestFit="1" customWidth="1"/>
    <col min="9" max="9" width="21.5703125" style="466" bestFit="1" customWidth="1"/>
    <col min="10" max="10" width="22.28515625" bestFit="1" customWidth="1"/>
    <col min="11" max="11" width="21.5703125" style="466" bestFit="1" customWidth="1"/>
    <col min="12" max="12" width="22.28515625" bestFit="1" customWidth="1"/>
    <col min="15" max="15" width="48.5703125" customWidth="1"/>
    <col min="16" max="16" width="23.140625" customWidth="1"/>
    <col min="17" max="17" width="9.85546875" customWidth="1"/>
    <col min="18" max="19" width="12.85546875" customWidth="1"/>
    <col min="20" max="20" width="12.85546875" bestFit="1" customWidth="1"/>
    <col min="21" max="23" width="5.7109375" customWidth="1"/>
    <col min="24" max="24" width="105.28515625" customWidth="1"/>
    <col min="25" max="25" width="14.28515625" customWidth="1"/>
    <col min="26" max="27" width="14.28515625" bestFit="1" customWidth="1"/>
    <col min="28" max="28" width="12.85546875" bestFit="1" customWidth="1"/>
  </cols>
  <sheetData>
    <row r="1" spans="1:13" ht="15.75" x14ac:dyDescent="0.25">
      <c r="A1" s="64" t="s">
        <v>672</v>
      </c>
      <c r="B1" s="64" t="s">
        <v>3</v>
      </c>
      <c r="C1" s="64" t="s">
        <v>750</v>
      </c>
      <c r="D1" s="64" t="s">
        <v>740</v>
      </c>
      <c r="E1" s="553" t="s">
        <v>810</v>
      </c>
      <c r="F1" s="64" t="s">
        <v>811</v>
      </c>
      <c r="G1" s="553" t="s">
        <v>812</v>
      </c>
      <c r="H1" s="64" t="s">
        <v>813</v>
      </c>
      <c r="I1" s="553" t="s">
        <v>814</v>
      </c>
      <c r="J1" s="64" t="s">
        <v>815</v>
      </c>
      <c r="K1" s="553" t="s">
        <v>816</v>
      </c>
      <c r="L1" s="64" t="s">
        <v>817</v>
      </c>
    </row>
    <row r="2" spans="1:13" x14ac:dyDescent="0.25">
      <c r="A2" t="str">
        <f>VLOOKUP($D2,matriz!$E$5:$BJ$83,58,0)</f>
        <v>ACTIVO</v>
      </c>
      <c r="B2" t="str">
        <f>VLOOKUP($D2,matriz!$E$5:$BJ$83,4,0)</f>
        <v>GESTIÓN DE LAS COMUNICACIONES</v>
      </c>
      <c r="C2" t="str">
        <f>VLOOKUP(D2,matriz!$E$5:$BI$77,57,0)</f>
        <v>GESTIÓN</v>
      </c>
      <c r="D2" t="s">
        <v>411</v>
      </c>
      <c r="E2" s="466" t="str">
        <f>VLOOKUP($D2,matriz!$E$5:$AL$77,26,0)</f>
        <v>ND</v>
      </c>
      <c r="F2" s="466" t="str">
        <f>VLOOKUP($D2,matriz!$E$5:$AL$77,31,0)</f>
        <v>ND</v>
      </c>
      <c r="G2" s="466">
        <f>VLOOKUP($D2,matriz!$E$5:$AL$77,27,0)</f>
        <v>1</v>
      </c>
      <c r="H2" s="466">
        <f>VLOOKUP($D2,matriz!$E$5:$AL$77,32,0)</f>
        <v>1</v>
      </c>
      <c r="I2" s="466">
        <f>VLOOKUP($D2,matriz!$E$5:$AL$77,28,0)</f>
        <v>1</v>
      </c>
      <c r="J2" s="466">
        <f>VLOOKUP($D2,matriz!$E$5:$AL$77,33,0)</f>
        <v>1</v>
      </c>
      <c r="K2" s="466">
        <f>VLOOKUP($D2,matriz!$E$5:$AL$77,29,0)</f>
        <v>1</v>
      </c>
      <c r="L2" s="466">
        <f>VLOOKUP($D2,matriz!$E$5:$AL$77,34,0)</f>
        <v>1</v>
      </c>
    </row>
    <row r="3" spans="1:13" x14ac:dyDescent="0.25">
      <c r="A3" t="str">
        <f>VLOOKUP($D3,matriz!$E$5:$BJ$83,58,0)</f>
        <v>INACTIVO</v>
      </c>
      <c r="B3" t="str">
        <f>VLOOKUP($D3,matriz!$E$5:$BJ$83,4,0)</f>
        <v>ATENCIÓN A LA CIUDADANÍA</v>
      </c>
      <c r="C3" t="str">
        <f>VLOOKUP(D3,matriz!$E$5:$BI$77,57,0)</f>
        <v>GESTIÓN</v>
      </c>
      <c r="D3" t="s">
        <v>572</v>
      </c>
      <c r="E3" s="657" t="str">
        <f>VLOOKUP($D3,matriz!$E$5:$AL$77,26,0)</f>
        <v>ND</v>
      </c>
      <c r="F3" s="657" t="str">
        <f>VLOOKUP($D3,matriz!$E$5:$AL$77,31,0)</f>
        <v>ND</v>
      </c>
      <c r="G3" s="657">
        <f>VLOOKUP($D3,matriz!$E$5:$AL$77,27,0)</f>
        <v>1</v>
      </c>
      <c r="H3" s="657">
        <f>VLOOKUP($D3,matriz!$E$5:$AL$77,32,0)</f>
        <v>1</v>
      </c>
      <c r="I3" s="657">
        <f>VLOOKUP($D3,matriz!$E$5:$AL$77,28,0)</f>
        <v>1</v>
      </c>
      <c r="J3" s="657">
        <f>VLOOKUP($D3,matriz!$E$5:$AL$77,33,0)</f>
        <v>1</v>
      </c>
      <c r="K3" s="657" t="str">
        <f>VLOOKUP($D3,matriz!$E$5:$AL$77,29,0)</f>
        <v>FINALIZADO</v>
      </c>
      <c r="L3" s="657" t="str">
        <f>VLOOKUP($D3,matriz!$E$5:$AL$77,34,0)</f>
        <v>FINALIZADO</v>
      </c>
    </row>
    <row r="4" spans="1:13" x14ac:dyDescent="0.25">
      <c r="A4" t="str">
        <f>VLOOKUP($D4,matriz!$E$5:$BJ$83,58,0)</f>
        <v>INACTIVO</v>
      </c>
      <c r="B4" t="str">
        <f>VLOOKUP($D4,matriz!$E$5:$BJ$83,4,0)</f>
        <v>ATENCIÓN A LA CIUDADANÍA</v>
      </c>
      <c r="C4" t="str">
        <f>VLOOKUP(D4,matriz!$E$5:$BI$77,57,0)</f>
        <v>GESTIÓN</v>
      </c>
      <c r="D4" t="s">
        <v>683</v>
      </c>
      <c r="E4" s="657" t="str">
        <f>VLOOKUP($D4,matriz!$E$5:$AL$77,26,0)</f>
        <v>ND</v>
      </c>
      <c r="F4" s="657" t="str">
        <f>VLOOKUP($D4,matriz!$E$5:$AL$77,31,0)</f>
        <v>ND</v>
      </c>
      <c r="G4" s="657" t="str">
        <f>VLOOKUP($D4,matriz!$E$5:$AL$77,27,0)</f>
        <v>ND</v>
      </c>
      <c r="H4" s="657" t="str">
        <f>VLOOKUP($D4,matriz!$E$5:$AL$77,32,0)</f>
        <v>ND</v>
      </c>
      <c r="I4" s="657" t="str">
        <f>VLOOKUP($D4,matriz!$E$5:$AL$77,28,0)</f>
        <v>ND</v>
      </c>
      <c r="J4" s="657" t="str">
        <f>VLOOKUP($D4,matriz!$E$5:$AL$77,33,0)</f>
        <v>ND</v>
      </c>
      <c r="K4" s="657">
        <f>VLOOKUP($D4,matriz!$E$5:$AL$77,29,0)</f>
        <v>1.04</v>
      </c>
      <c r="L4" s="657">
        <f>VLOOKUP($D4,matriz!$E$5:$AL$77,34,0)</f>
        <v>1</v>
      </c>
    </row>
    <row r="5" spans="1:13" x14ac:dyDescent="0.25">
      <c r="A5" t="str">
        <f>VLOOKUP($D5,matriz!$E$5:$BJ$83,58,0)</f>
        <v>ACTIVO</v>
      </c>
      <c r="B5" t="str">
        <f>VLOOKUP($D5,matriz!$E$5:$BJ$83,4,0)</f>
        <v>GESTIÓN FINANCIERA</v>
      </c>
      <c r="C5" t="str">
        <f>VLOOKUP(D5,matriz!$E$5:$BI$77,57,0)</f>
        <v>GESTIÓN</v>
      </c>
      <c r="D5" t="s">
        <v>580</v>
      </c>
      <c r="E5" s="657" t="str">
        <f>VLOOKUP($D5,matriz!$E$5:$AL$77,26,0)</f>
        <v>ND</v>
      </c>
      <c r="F5" s="657" t="str">
        <f>VLOOKUP($D5,matriz!$E$5:$AL$77,31,0)</f>
        <v>ND</v>
      </c>
      <c r="G5" s="657">
        <f>VLOOKUP($D5,matriz!$E$5:$AL$77,27,0)</f>
        <v>0.77</v>
      </c>
      <c r="H5" s="657">
        <f>VLOOKUP($D5,matriz!$E$5:$AL$77,32,0)</f>
        <v>0.76890000000000003</v>
      </c>
      <c r="I5" s="657">
        <f>VLOOKUP($D5,matriz!$E$5:$AL$77,28,0)</f>
        <v>0.82</v>
      </c>
      <c r="J5" s="657">
        <f>VLOOKUP($D5,matriz!$E$5:$AL$77,33,0)</f>
        <v>0.87939999999999996</v>
      </c>
      <c r="K5" s="657">
        <f>VLOOKUP($D5,matriz!$E$5:$AL$77,29,0)</f>
        <v>0.87</v>
      </c>
      <c r="L5" s="657">
        <f>VLOOKUP($D5,matriz!$E$5:$AL$77,34,0)</f>
        <v>0.85270000000000001</v>
      </c>
    </row>
    <row r="6" spans="1:13" x14ac:dyDescent="0.25">
      <c r="A6" t="str">
        <f>VLOOKUP($D6,matriz!$E$5:$BJ$83,58,0)</f>
        <v>INACTIVO</v>
      </c>
      <c r="B6" t="str">
        <f>VLOOKUP($D6,matriz!$E$5:$BJ$83,4,0)</f>
        <v>GESTIÓN DEL TALENTO HUMANO</v>
      </c>
      <c r="C6" t="str">
        <f>VLOOKUP(D6,matriz!$E$5:$BI$77,57,0)</f>
        <v>GESTIÓN</v>
      </c>
      <c r="D6" t="s">
        <v>575</v>
      </c>
      <c r="E6" s="657" t="str">
        <f>VLOOKUP($D6,matriz!$E$5:$AL$77,26,0)</f>
        <v>ND</v>
      </c>
      <c r="F6" s="657" t="str">
        <f>VLOOKUP($D6,matriz!$E$5:$AL$77,31,0)</f>
        <v>ND</v>
      </c>
      <c r="G6" s="657">
        <f>VLOOKUP($D6,matriz!$E$5:$AL$77,27,0)</f>
        <v>0.25</v>
      </c>
      <c r="H6" s="657">
        <f>VLOOKUP($D6,matriz!$E$5:$AL$77,32,0)</f>
        <v>0.25</v>
      </c>
      <c r="I6" s="657">
        <f>VLOOKUP($D6,matriz!$E$5:$AL$77,28,0)</f>
        <v>0.75</v>
      </c>
      <c r="J6" s="657">
        <f>VLOOKUP($D6,matriz!$E$5:$AL$77,33,0)</f>
        <v>0.75</v>
      </c>
      <c r="K6" s="657">
        <f>VLOOKUP($D6,matriz!$E$5:$AL$77,29,0)</f>
        <v>0.9</v>
      </c>
      <c r="L6" s="657" t="str">
        <f>VLOOKUP($D6,matriz!$E$5:$AL$77,34,0)</f>
        <v>FINALIZADO</v>
      </c>
    </row>
    <row r="7" spans="1:13" x14ac:dyDescent="0.25">
      <c r="A7" t="str">
        <f>VLOOKUP($D7,matriz!$E$5:$BJ$83,58,0)</f>
        <v>INACTIVO</v>
      </c>
      <c r="B7" t="str">
        <f>VLOOKUP($D7,matriz!$E$5:$BJ$83,4,0)</f>
        <v>GESTIÓN DOCUMENTAL</v>
      </c>
      <c r="C7" t="str">
        <f>VLOOKUP(D7,matriz!$E$5:$BI$77,57,0)</f>
        <v>GESTIÓN</v>
      </c>
      <c r="D7" t="s">
        <v>218</v>
      </c>
      <c r="E7" s="657" t="str">
        <f>VLOOKUP($D7,matriz!$E$5:$AL$77,26,0)</f>
        <v>ND</v>
      </c>
      <c r="F7" s="657">
        <f>VLOOKUP($D7,matriz!$E$5:$AL$77,31,0)</f>
        <v>1</v>
      </c>
      <c r="G7" s="657" t="str">
        <f>VLOOKUP($D7,matriz!$E$5:$AL$77,27,0)</f>
        <v>ND</v>
      </c>
      <c r="H7" s="657" t="str">
        <f>VLOOKUP($D7,matriz!$E$5:$AL$77,32,0)</f>
        <v>ND</v>
      </c>
      <c r="I7" s="657" t="str">
        <f>VLOOKUP($D7,matriz!$E$5:$AL$77,28,0)</f>
        <v>ND</v>
      </c>
      <c r="J7" s="657">
        <f>VLOOKUP($D7,matriz!$E$5:$AL$77,33,0)</f>
        <v>1</v>
      </c>
      <c r="K7" s="657">
        <f>VLOOKUP($D7,matriz!$E$5:$AL$77,29,0)</f>
        <v>1</v>
      </c>
      <c r="L7" s="657">
        <f>VLOOKUP($D7,matriz!$E$5:$AL$77,34,0)</f>
        <v>1</v>
      </c>
      <c r="M7" s="87"/>
    </row>
    <row r="8" spans="1:13" x14ac:dyDescent="0.25">
      <c r="A8" t="str">
        <f>VLOOKUP($D8,matriz!$E$5:$BJ$83,58,0)</f>
        <v>INACTIVO</v>
      </c>
      <c r="B8" t="str">
        <f>VLOOKUP($D8,matriz!$E$5:$BJ$83,4,0)</f>
        <v>GESTIÓN DOCUMENTAL</v>
      </c>
      <c r="C8" t="str">
        <f>VLOOKUP(D8,matriz!$E$5:$BI$77,57,0)</f>
        <v>GESTIÓN</v>
      </c>
      <c r="D8" t="s">
        <v>218</v>
      </c>
      <c r="E8" s="657" t="str">
        <f>VLOOKUP($D8,matriz!$E$5:$AL$77,26,0)</f>
        <v>ND</v>
      </c>
      <c r="F8" s="657">
        <f>VLOOKUP($D8,matriz!$E$5:$AL$77,31,0)</f>
        <v>1</v>
      </c>
      <c r="G8" s="657" t="str">
        <f>VLOOKUP($D8,matriz!$E$5:$AL$77,27,0)</f>
        <v>ND</v>
      </c>
      <c r="H8" s="657" t="str">
        <f>VLOOKUP($D8,matriz!$E$5:$AL$77,32,0)</f>
        <v>ND</v>
      </c>
      <c r="I8" s="657" t="str">
        <f>VLOOKUP($D8,matriz!$E$5:$AL$77,28,0)</f>
        <v>ND</v>
      </c>
      <c r="J8" s="657">
        <f>VLOOKUP($D8,matriz!$E$5:$AL$77,33,0)</f>
        <v>1</v>
      </c>
      <c r="K8" s="657">
        <f>VLOOKUP($D8,matriz!$E$5:$AL$77,29,0)</f>
        <v>1</v>
      </c>
      <c r="L8" s="657">
        <f>VLOOKUP($D8,matriz!$E$5:$AL$77,34,0)</f>
        <v>1</v>
      </c>
    </row>
    <row r="9" spans="1:13" x14ac:dyDescent="0.25">
      <c r="A9" t="str">
        <f>VLOOKUP($D9,matriz!$E$5:$BJ$83,58,0)</f>
        <v>ACTIVO</v>
      </c>
      <c r="B9" t="str">
        <f>VLOOKUP($D9,matriz!$E$5:$BJ$83,4,0)</f>
        <v>GESTIÓN DEL TALENTO HUMANO</v>
      </c>
      <c r="C9" t="str">
        <f>VLOOKUP(D9,matriz!$E$5:$BI$77,57,0)</f>
        <v>GESTIÓN</v>
      </c>
      <c r="D9" t="s">
        <v>655</v>
      </c>
      <c r="E9" s="657" t="str">
        <f>VLOOKUP($D9,matriz!$E$5:$AL$77,26,0)</f>
        <v>ND</v>
      </c>
      <c r="F9" s="657" t="str">
        <f>VLOOKUP($D9,matriz!$E$5:$AL$77,31,0)</f>
        <v>ND</v>
      </c>
      <c r="G9" s="657" t="str">
        <f>VLOOKUP($D9,matriz!$E$5:$AL$77,27,0)</f>
        <v>ND</v>
      </c>
      <c r="H9" s="657" t="str">
        <f>VLOOKUP($D9,matriz!$E$5:$AL$77,32,0)</f>
        <v>ND</v>
      </c>
      <c r="I9" s="657" t="str">
        <f>VLOOKUP($D9,matriz!$E$5:$AL$77,28,0)</f>
        <v>ND</v>
      </c>
      <c r="J9" s="657" t="str">
        <f>VLOOKUP($D9,matriz!$E$5:$AL$77,33,0)</f>
        <v>ND</v>
      </c>
      <c r="K9" s="657">
        <f>VLOOKUP($D9,matriz!$E$5:$AL$77,29,0)</f>
        <v>0.9</v>
      </c>
      <c r="L9" s="657">
        <f>VLOOKUP($D9,matriz!$E$5:$AL$77,34,0)</f>
        <v>0.92</v>
      </c>
    </row>
    <row r="10" spans="1:13" x14ac:dyDescent="0.25">
      <c r="A10" t="str">
        <f>VLOOKUP($D10,matriz!$E$5:$BJ$83,58,0)</f>
        <v>INACTIVO</v>
      </c>
      <c r="B10" t="str">
        <f>VLOOKUP($D10,matriz!$E$5:$BJ$83,4,0)</f>
        <v>GESTIÓN DEL TALENTO HUMANO</v>
      </c>
      <c r="C10" t="str">
        <f>VLOOKUP(D10,matriz!$E$5:$BI$77,57,0)</f>
        <v>GESTIÓN</v>
      </c>
      <c r="D10" t="s">
        <v>236</v>
      </c>
      <c r="E10" s="657" t="str">
        <f>VLOOKUP($D10,matriz!$E$5:$AL$77,26,0)</f>
        <v>ND</v>
      </c>
      <c r="F10" s="657" t="str">
        <f>VLOOKUP($D10,matriz!$E$5:$AL$77,31,0)</f>
        <v>ND</v>
      </c>
      <c r="G10" s="657">
        <f>VLOOKUP($D10,matriz!$E$5:$AL$77,27,0)</f>
        <v>0.9</v>
      </c>
      <c r="H10" s="657">
        <f>VLOOKUP($D10,matriz!$E$5:$AL$77,32,0)</f>
        <v>0.9</v>
      </c>
      <c r="I10" s="657">
        <f>VLOOKUP($D10,matriz!$E$5:$AL$77,28,0)</f>
        <v>0.91</v>
      </c>
      <c r="J10" s="657">
        <f>VLOOKUP($D10,matriz!$E$5:$AL$77,33,0)</f>
        <v>0.81</v>
      </c>
      <c r="K10" s="657" t="str">
        <f>VLOOKUP($D10,matriz!$E$5:$AL$77,29,0)</f>
        <v>FINALIZADO</v>
      </c>
      <c r="L10" s="657" t="str">
        <f>VLOOKUP($D10,matriz!$E$5:$AL$77,34,0)</f>
        <v>FINALIZADO</v>
      </c>
    </row>
    <row r="11" spans="1:13" x14ac:dyDescent="0.25">
      <c r="A11" t="str">
        <f>VLOOKUP($D11,matriz!$E$5:$BJ$83,58,0)</f>
        <v>ACTIVO</v>
      </c>
      <c r="B11" t="str">
        <f>VLOOKUP($D11,matriz!$E$5:$BJ$83,4,0)</f>
        <v>GESTIÓN ADMINISTRATIVA</v>
      </c>
      <c r="C11" t="str">
        <f>VLOOKUP(D11,matriz!$E$5:$BI$77,57,0)</f>
        <v>GESTIÓN</v>
      </c>
      <c r="D11" t="s">
        <v>681</v>
      </c>
      <c r="E11" s="657" t="str">
        <f>VLOOKUP($D11,matriz!$E$5:$AL$77,26,0)</f>
        <v>ND</v>
      </c>
      <c r="F11" s="657" t="str">
        <f>VLOOKUP($D11,matriz!$E$5:$AL$77,31,0)</f>
        <v>ND</v>
      </c>
      <c r="G11" s="657" t="str">
        <f>VLOOKUP($D11,matriz!$E$5:$AL$77,27,0)</f>
        <v>ND</v>
      </c>
      <c r="H11" s="657" t="str">
        <f>VLOOKUP($D11,matriz!$E$5:$AL$77,32,0)</f>
        <v>ND</v>
      </c>
      <c r="I11" s="657" t="str">
        <f>VLOOKUP($D11,matriz!$E$5:$AL$77,28,0)</f>
        <v>ND</v>
      </c>
      <c r="J11" s="657" t="str">
        <f>VLOOKUP($D11,matriz!$E$5:$AL$77,33,0)</f>
        <v>ND</v>
      </c>
      <c r="K11" s="657">
        <f>VLOOKUP($D11,matriz!$E$5:$AL$77,29,0)</f>
        <v>0.9</v>
      </c>
      <c r="L11" s="657">
        <f>VLOOKUP($D11,matriz!$E$5:$AL$77,34,0)</f>
        <v>1</v>
      </c>
    </row>
    <row r="12" spans="1:13" x14ac:dyDescent="0.25">
      <c r="A12" t="str">
        <f>VLOOKUP($D12,matriz!$E$5:$BJ$83,58,0)</f>
        <v>INACTIVO</v>
      </c>
      <c r="B12" t="str">
        <f>VLOOKUP($D12,matriz!$E$5:$BJ$83,4,0)</f>
        <v>NOTIFICACIONES</v>
      </c>
      <c r="C12" t="str">
        <f>VLOOKUP(D12,matriz!$E$5:$BI$77,57,0)</f>
        <v>GESTIÓN</v>
      </c>
      <c r="D12" t="s">
        <v>402</v>
      </c>
      <c r="E12" s="657" t="str">
        <f>VLOOKUP($D12,matriz!$E$5:$AL$77,26,0)</f>
        <v>ND</v>
      </c>
      <c r="F12" s="657" t="str">
        <f>VLOOKUP($D12,matriz!$E$5:$AL$77,31,0)</f>
        <v>ND</v>
      </c>
      <c r="G12" s="657">
        <f>VLOOKUP($D12,matriz!$E$5:$AL$77,27,0)</f>
        <v>1</v>
      </c>
      <c r="H12" s="657">
        <f>VLOOKUP($D12,matriz!$E$5:$AL$77,32,0)</f>
        <v>1</v>
      </c>
      <c r="I12" s="657">
        <f>VLOOKUP($D12,matriz!$E$5:$AL$77,28,0)</f>
        <v>1</v>
      </c>
      <c r="J12" s="657">
        <f>VLOOKUP($D12,matriz!$E$5:$AL$77,33,0)</f>
        <v>1</v>
      </c>
      <c r="K12" s="657">
        <f>VLOOKUP($D12,matriz!$E$5:$AL$77,29,0)</f>
        <v>1</v>
      </c>
      <c r="L12" s="657" t="str">
        <f>VLOOKUP($D12,matriz!$E$5:$AL$77,34,0)</f>
        <v>FINALIZADO</v>
      </c>
    </row>
    <row r="13" spans="1:13" x14ac:dyDescent="0.25">
      <c r="A13" t="str">
        <f>VLOOKUP($D13,matriz!$E$5:$BJ$83,58,0)</f>
        <v>INACTIVO</v>
      </c>
      <c r="B13" t="str">
        <f>VLOOKUP($D13,matriz!$E$5:$BJ$83,4,0)</f>
        <v>NOTIFICACIONES</v>
      </c>
      <c r="C13" t="str">
        <f>VLOOKUP(D13,matriz!$E$5:$BI$77,57,0)</f>
        <v>GESTIÓN</v>
      </c>
      <c r="D13" t="s">
        <v>691</v>
      </c>
      <c r="E13" s="657" t="str">
        <f>VLOOKUP($D13,matriz!$E$5:$AL$77,26,0)</f>
        <v>ND</v>
      </c>
      <c r="F13" s="657">
        <f>VLOOKUP($D13,matriz!$E$5:$AL$77,31,0)</f>
        <v>0</v>
      </c>
      <c r="G13" s="657" t="str">
        <f>VLOOKUP($D13,matriz!$E$5:$AL$77,27,0)</f>
        <v>ND</v>
      </c>
      <c r="H13" s="657">
        <f>VLOOKUP($D13,matriz!$E$5:$AL$77,32,0)</f>
        <v>0</v>
      </c>
      <c r="I13" s="657" t="str">
        <f>VLOOKUP($D13,matriz!$E$5:$AL$77,28,0)</f>
        <v>ND</v>
      </c>
      <c r="J13" s="657">
        <f>VLOOKUP($D13,matriz!$E$5:$AL$77,33,0)</f>
        <v>0</v>
      </c>
      <c r="K13" s="657">
        <f>VLOOKUP($D13,matriz!$E$5:$AL$77,29,0)</f>
        <v>0</v>
      </c>
      <c r="L13" s="657">
        <f>VLOOKUP($D13,matriz!$E$5:$AL$77,34,0)</f>
        <v>0</v>
      </c>
    </row>
    <row r="14" spans="1:13" x14ac:dyDescent="0.25">
      <c r="A14" t="str">
        <f>VLOOKUP($D14,matriz!$E$5:$BJ$83,58,0)</f>
        <v>INACTIVO</v>
      </c>
      <c r="B14" t="str">
        <f>VLOOKUP($D14,matriz!$E$5:$BJ$83,4,0)</f>
        <v>GESTIÓN CONTRACTUAL</v>
      </c>
      <c r="C14" t="str">
        <f>VLOOKUP(D14,matriz!$E$5:$BI$77,57,0)</f>
        <v>GESTIÓN</v>
      </c>
      <c r="D14" t="s">
        <v>576</v>
      </c>
      <c r="E14" s="657" t="str">
        <f>VLOOKUP($D14,matriz!$E$5:$AL$77,26,0)</f>
        <v>ND</v>
      </c>
      <c r="F14" s="657" t="str">
        <f>VLOOKUP($D14,matriz!$E$5:$AL$77,31,0)</f>
        <v>ND</v>
      </c>
      <c r="G14" s="657">
        <f>VLOOKUP($D14,matriz!$E$5:$AL$77,27,0)</f>
        <v>1</v>
      </c>
      <c r="H14" s="657">
        <f>VLOOKUP($D14,matriz!$E$5:$AL$77,32,0)</f>
        <v>1</v>
      </c>
      <c r="I14" s="657">
        <f>VLOOKUP($D14,matriz!$E$5:$AL$77,28,0)</f>
        <v>1</v>
      </c>
      <c r="J14" s="657">
        <f>VLOOKUP($D14,matriz!$E$5:$AL$77,33,0)</f>
        <v>1</v>
      </c>
      <c r="K14" s="657">
        <f>VLOOKUP($D14,matriz!$E$5:$AL$77,29,0)</f>
        <v>1</v>
      </c>
      <c r="L14" s="657" t="str">
        <f>VLOOKUP($D14,matriz!$E$5:$AL$77,34,0)</f>
        <v>FINALIZADO</v>
      </c>
    </row>
    <row r="15" spans="1:13" x14ac:dyDescent="0.25">
      <c r="A15" t="str">
        <f>VLOOKUP($D15,matriz!$E$5:$BJ$83,58,0)</f>
        <v>INACTIVO</v>
      </c>
      <c r="B15" t="str">
        <f>VLOOKUP($D15,matriz!$E$5:$BJ$83,4,0)</f>
        <v>GESTIÓN CONTRACTUAL</v>
      </c>
      <c r="C15" t="str">
        <f>VLOOKUP(D15,matriz!$E$5:$BI$77,57,0)</f>
        <v>GESTIÓN</v>
      </c>
      <c r="D15" t="s">
        <v>692</v>
      </c>
      <c r="E15" s="657" t="str">
        <f>VLOOKUP($D15,matriz!$E$5:$AL$77,26,0)</f>
        <v>ND</v>
      </c>
      <c r="F15" s="657">
        <f>VLOOKUP($D15,matriz!$E$5:$AL$77,31,0)</f>
        <v>0</v>
      </c>
      <c r="G15" s="657" t="str">
        <f>VLOOKUP($D15,matriz!$E$5:$AL$77,27,0)</f>
        <v>ND</v>
      </c>
      <c r="H15" s="657">
        <f>VLOOKUP($D15,matriz!$E$5:$AL$77,32,0)</f>
        <v>0</v>
      </c>
      <c r="I15" s="657" t="str">
        <f>VLOOKUP($D15,matriz!$E$5:$AL$77,28,0)</f>
        <v>ND</v>
      </c>
      <c r="J15" s="657">
        <f>VLOOKUP($D15,matriz!$E$5:$AL$77,33,0)</f>
        <v>0</v>
      </c>
      <c r="K15" s="657">
        <f>VLOOKUP($D15,matriz!$E$5:$AL$77,29,0)</f>
        <v>1</v>
      </c>
      <c r="L15" s="657">
        <f>VLOOKUP($D15,matriz!$E$5:$AL$77,34,0)</f>
        <v>1</v>
      </c>
    </row>
    <row r="16" spans="1:13" x14ac:dyDescent="0.25">
      <c r="A16" t="str">
        <f>VLOOKUP($D16,matriz!$E$5:$BJ$83,58,0)</f>
        <v>ACTIVO</v>
      </c>
      <c r="B16" t="str">
        <f>VLOOKUP($D16,matriz!$E$5:$BJ$83,4,0)</f>
        <v>GESTIÓN DOCUMENTAL</v>
      </c>
      <c r="C16" t="str">
        <f>VLOOKUP(D16,matriz!$E$5:$BI$77,57,0)</f>
        <v>ACCIÓN</v>
      </c>
      <c r="D16" t="s">
        <v>574</v>
      </c>
      <c r="E16" s="657" t="str">
        <f>VLOOKUP($D16,matriz!$E$5:$AL$77,26,0)</f>
        <v>ND</v>
      </c>
      <c r="F16" s="657" t="str">
        <f>VLOOKUP($D16,matriz!$E$5:$AL$77,31,0)</f>
        <v>ND</v>
      </c>
      <c r="G16" s="657" t="str">
        <f>VLOOKUP($D16,matriz!$E$5:$AL$77,27,0)</f>
        <v>ND</v>
      </c>
      <c r="H16" s="657" t="str">
        <f>VLOOKUP($D16,matriz!$E$5:$AL$77,32,0)</f>
        <v>ND</v>
      </c>
      <c r="I16" s="657">
        <f>VLOOKUP($D16,matriz!$E$5:$AL$77,28,0)</f>
        <v>0.3</v>
      </c>
      <c r="J16" s="657">
        <f>VLOOKUP($D16,matriz!$E$5:$AL$77,33,0)</f>
        <v>0.27</v>
      </c>
      <c r="K16" s="657">
        <f>VLOOKUP($D16,matriz!$E$5:$AL$77,29,0)</f>
        <v>0.5</v>
      </c>
      <c r="L16" s="657">
        <f>VLOOKUP($D16,matriz!$E$5:$AL$77,34,0)</f>
        <v>0.53</v>
      </c>
    </row>
    <row r="17" spans="1:12" x14ac:dyDescent="0.25">
      <c r="A17" t="str">
        <f>VLOOKUP($D17,matriz!$E$5:$BJ$83,58,0)</f>
        <v>ACTIVO</v>
      </c>
      <c r="B17" t="str">
        <f>VLOOKUP($D17,matriz!$E$5:$BJ$83,4,0)</f>
        <v>GESTIÓN ADMINISTRATIVA</v>
      </c>
      <c r="C17" t="str">
        <f>VLOOKUP(D17,matriz!$E$5:$BI$77,57,0)</f>
        <v>ACCIÓN</v>
      </c>
      <c r="D17" t="s">
        <v>573</v>
      </c>
      <c r="E17" s="657" t="str">
        <f>VLOOKUP($D17,matriz!$E$5:$AL$77,26,0)</f>
        <v>ND</v>
      </c>
      <c r="F17" s="657" t="str">
        <f>VLOOKUP($D17,matriz!$E$5:$AL$77,31,0)</f>
        <v>ND</v>
      </c>
      <c r="G17" s="657" t="str">
        <f>VLOOKUP($D17,matriz!$E$5:$AL$77,27,0)</f>
        <v>ND</v>
      </c>
      <c r="H17" s="657" t="str">
        <f>VLOOKUP($D17,matriz!$E$5:$AL$77,32,0)</f>
        <v>ND</v>
      </c>
      <c r="I17" s="657">
        <f>VLOOKUP($D17,matriz!$E$5:$AL$77,28,0)</f>
        <v>1</v>
      </c>
      <c r="J17" s="657">
        <f>VLOOKUP($D17,matriz!$E$5:$AL$77,33,0)</f>
        <v>1</v>
      </c>
      <c r="K17" s="657">
        <f>VLOOKUP($D17,matriz!$E$5:$AL$77,29,0)</f>
        <v>1</v>
      </c>
      <c r="L17" s="657">
        <f>VLOOKUP($D17,matriz!$E$5:$AL$77,34,0)</f>
        <v>1</v>
      </c>
    </row>
    <row r="18" spans="1:12" x14ac:dyDescent="0.25">
      <c r="A18" t="str">
        <f>VLOOKUP($D18,matriz!$E$5:$BJ$83,58,0)</f>
        <v>INACTIVO</v>
      </c>
      <c r="B18" t="str">
        <f>VLOOKUP($D18,matriz!$E$5:$BJ$83,4,0)</f>
        <v>GESTIÓN DISCIPLINARIA DISTRITAL</v>
      </c>
      <c r="C18" t="str">
        <f>VLOOKUP(D18,matriz!$E$5:$BI$77,57,0)</f>
        <v>ACCIÓN</v>
      </c>
      <c r="D18" t="s">
        <v>91</v>
      </c>
      <c r="E18" s="657">
        <f>VLOOKUP($D18,matriz!$E$5:$AL$77,26,0)</f>
        <v>0</v>
      </c>
      <c r="F18" s="657">
        <f>VLOOKUP($D18,matriz!$E$5:$AL$77,31,0)</f>
        <v>0</v>
      </c>
      <c r="G18" s="657">
        <f>VLOOKUP($D18,matriz!$E$5:$AL$77,27,0)</f>
        <v>2</v>
      </c>
      <c r="H18" s="657">
        <f>VLOOKUP($D18,matriz!$E$5:$AL$77,32,0)</f>
        <v>2</v>
      </c>
      <c r="I18" s="657">
        <f>VLOOKUP($D18,matriz!$E$5:$AL$77,28,0)</f>
        <v>2</v>
      </c>
      <c r="J18" s="657">
        <f>VLOOKUP($D18,matriz!$E$5:$AL$77,33,0)</f>
        <v>2</v>
      </c>
      <c r="K18" s="657">
        <f>VLOOKUP($D18,matriz!$E$5:$AL$77,29,0)</f>
        <v>4</v>
      </c>
      <c r="L18" s="657">
        <f>VLOOKUP($D18,matriz!$E$5:$AL$77,34,0)</f>
        <v>4</v>
      </c>
    </row>
    <row r="19" spans="1:12" x14ac:dyDescent="0.25">
      <c r="A19" t="str">
        <f>VLOOKUP($D19,matriz!$E$5:$BJ$83,58,0)</f>
        <v>ACTIVO</v>
      </c>
      <c r="B19" t="str">
        <f>VLOOKUP($D19,matriz!$E$5:$BJ$83,4,0)</f>
        <v>GESTIÓN DISCIPLINARIA DISTRITAL</v>
      </c>
      <c r="C19" t="str">
        <f>VLOOKUP(D19,matriz!$E$5:$BI$77,57,0)</f>
        <v>ACCIÓN</v>
      </c>
      <c r="D19" t="s">
        <v>94</v>
      </c>
      <c r="E19" s="657">
        <f>VLOOKUP($D19,matriz!$E$5:$AL$77,26,0)</f>
        <v>0</v>
      </c>
      <c r="F19" s="657">
        <f>VLOOKUP($D19,matriz!$E$5:$AL$77,31,0)</f>
        <v>0</v>
      </c>
      <c r="G19" s="657">
        <f>VLOOKUP($D19,matriz!$E$5:$AL$77,27,0)</f>
        <v>2000</v>
      </c>
      <c r="H19" s="657">
        <f>VLOOKUP($D19,matriz!$E$5:$AL$77,32,0)</f>
        <v>2426</v>
      </c>
      <c r="I19" s="657">
        <f>VLOOKUP($D19,matriz!$E$5:$AL$77,28,0)</f>
        <v>4000</v>
      </c>
      <c r="J19" s="657">
        <f>VLOOKUP($D19,matriz!$E$5:$AL$77,33,0)</f>
        <v>5990</v>
      </c>
      <c r="K19" s="657">
        <f>VLOOKUP($D19,matriz!$E$5:$AL$77,29,0)</f>
        <v>4000</v>
      </c>
      <c r="L19" s="657">
        <f>VLOOKUP($D19,matriz!$E$5:$AL$77,34,0)</f>
        <v>3687</v>
      </c>
    </row>
    <row r="20" spans="1:12" x14ac:dyDescent="0.25">
      <c r="A20" t="str">
        <f>VLOOKUP($D20,matriz!$E$5:$BJ$83,58,0)</f>
        <v>INACTIVO</v>
      </c>
      <c r="B20" t="str">
        <f>VLOOKUP($D20,matriz!$E$5:$BJ$83,4,0)</f>
        <v>GESTIÓN DISCIPLINARIA DISTRITAL</v>
      </c>
      <c r="C20" t="str">
        <f>VLOOKUP(D20,matriz!$E$5:$BI$77,57,0)</f>
        <v>ACCIÓN</v>
      </c>
      <c r="D20" t="s">
        <v>95</v>
      </c>
      <c r="E20" s="657">
        <f>VLOOKUP($D20,matriz!$E$5:$AL$77,26,0)</f>
        <v>1</v>
      </c>
      <c r="F20" s="657">
        <f>VLOOKUP($D20,matriz!$E$5:$AL$77,31,0)</f>
        <v>1</v>
      </c>
      <c r="G20" s="657">
        <f>VLOOKUP($D20,matriz!$E$5:$AL$77,27,0)</f>
        <v>1</v>
      </c>
      <c r="H20" s="657">
        <f>VLOOKUP($D20,matriz!$E$5:$AL$77,32,0)</f>
        <v>1</v>
      </c>
      <c r="I20" s="657">
        <f>VLOOKUP($D20,matriz!$E$5:$AL$77,28,0)</f>
        <v>2</v>
      </c>
      <c r="J20" s="657">
        <f>VLOOKUP($D20,matriz!$E$5:$AL$77,33,0)</f>
        <v>2</v>
      </c>
      <c r="K20" s="657">
        <f>VLOOKUP($D20,matriz!$E$5:$AL$77,29,0)</f>
        <v>1</v>
      </c>
      <c r="L20" s="657">
        <f>VLOOKUP($D20,matriz!$E$5:$AL$77,34,0)</f>
        <v>1</v>
      </c>
    </row>
    <row r="21" spans="1:12" x14ac:dyDescent="0.25">
      <c r="A21" t="str">
        <f>VLOOKUP($D21,matriz!$E$5:$BJ$83,58,0)</f>
        <v>INACTIVO</v>
      </c>
      <c r="B21" t="str">
        <f>VLOOKUP($D21,matriz!$E$5:$BJ$83,4,0)</f>
        <v>GESTIÓN DISCIPLINARIA DISTRITAL</v>
      </c>
      <c r="C21" t="str">
        <f>VLOOKUP(D21,matriz!$E$5:$BI$77,57,0)</f>
        <v>GESTIÓN</v>
      </c>
      <c r="D21" t="s">
        <v>570</v>
      </c>
      <c r="E21" s="657" t="str">
        <f>VLOOKUP($D21,matriz!$E$5:$AL$77,26,0)</f>
        <v>ND</v>
      </c>
      <c r="F21" s="657" t="str">
        <f>VLOOKUP($D21,matriz!$E$5:$AL$77,31,0)</f>
        <v>ND</v>
      </c>
      <c r="G21" s="657">
        <f>VLOOKUP($D21,matriz!$E$5:$AL$77,27,0)</f>
        <v>0.6</v>
      </c>
      <c r="H21" s="657">
        <f>VLOOKUP($D21,matriz!$E$5:$AL$77,32,0)</f>
        <v>0.6</v>
      </c>
      <c r="I21" s="657">
        <f>VLOOKUP($D21,matriz!$E$5:$AL$77,28,0)</f>
        <v>0.4</v>
      </c>
      <c r="J21" s="657">
        <f>VLOOKUP($D21,matriz!$E$5:$AL$77,33,0)</f>
        <v>0.4</v>
      </c>
      <c r="K21" s="657">
        <f>VLOOKUP($D21,matriz!$E$5:$AL$77,29,0)</f>
        <v>0</v>
      </c>
      <c r="L21" s="657" t="str">
        <f>VLOOKUP($D21,matriz!$E$5:$AL$77,34,0)</f>
        <v>CUMPLIDO</v>
      </c>
    </row>
    <row r="22" spans="1:12" x14ac:dyDescent="0.25">
      <c r="A22" t="str">
        <f>VLOOKUP($D22,matriz!$E$5:$BJ$83,58,0)</f>
        <v>ACTIVO</v>
      </c>
      <c r="B22" t="str">
        <f>VLOOKUP($D22,matriz!$E$5:$BJ$83,4,0)</f>
        <v>CONTROL INTERNO DISCIPLINARIO</v>
      </c>
      <c r="C22" t="str">
        <f>VLOOKUP(D22,matriz!$E$5:$BI$77,57,0)</f>
        <v>GESTIÓN</v>
      </c>
      <c r="D22" t="s">
        <v>694</v>
      </c>
      <c r="E22" s="657">
        <f>VLOOKUP($D22,matriz!$E$5:$AL$77,26,0)</f>
        <v>0</v>
      </c>
      <c r="F22" s="657" t="str">
        <f>VLOOKUP($D22,matriz!$E$5:$AL$77,31,0)</f>
        <v>ND</v>
      </c>
      <c r="G22" s="657" t="str">
        <f>VLOOKUP($D22,matriz!$E$5:$AL$77,27,0)</f>
        <v>ND</v>
      </c>
      <c r="H22" s="657" t="str">
        <f>VLOOKUP($D22,matriz!$E$5:$AL$77,32,0)</f>
        <v>ND</v>
      </c>
      <c r="I22" s="657" t="str">
        <f>VLOOKUP($D22,matriz!$E$5:$AL$77,28,0)</f>
        <v>ND</v>
      </c>
      <c r="J22" s="657" t="str">
        <f>VLOOKUP($D22,matriz!$E$5:$AL$77,33,0)</f>
        <v>ND</v>
      </c>
      <c r="K22" s="657">
        <f>VLOOKUP($D22,matriz!$E$5:$AL$77,29,0)</f>
        <v>1</v>
      </c>
      <c r="L22" s="657">
        <f>VLOOKUP($D22,matriz!$E$5:$AL$77,34,0)</f>
        <v>1</v>
      </c>
    </row>
    <row r="23" spans="1:12" x14ac:dyDescent="0.25">
      <c r="A23" t="str">
        <f>VLOOKUP($D23,matriz!$E$5:$BJ$83,58,0)</f>
        <v>INACTIVO</v>
      </c>
      <c r="B23" t="str">
        <f>VLOOKUP($D23,matriz!$E$5:$BJ$83,4,0)</f>
        <v>CONTROL INTERNO DISCIPLINARIO</v>
      </c>
      <c r="C23" t="str">
        <f>VLOOKUP(D23,matriz!$E$5:$BI$77,57,0)</f>
        <v>GESTIÓN</v>
      </c>
      <c r="D23" t="s">
        <v>645</v>
      </c>
      <c r="E23" s="657">
        <f>VLOOKUP($D23,matriz!$E$5:$AL$77,26,0)</f>
        <v>0</v>
      </c>
      <c r="F23" s="657">
        <f>VLOOKUP($D23,matriz!$E$5:$AL$77,31,0)</f>
        <v>0</v>
      </c>
      <c r="G23" s="657">
        <f>VLOOKUP($D23,matriz!$E$5:$AL$77,27,0)</f>
        <v>0</v>
      </c>
      <c r="H23" s="657">
        <f>VLOOKUP($D23,matriz!$E$5:$AL$77,32,0)</f>
        <v>0</v>
      </c>
      <c r="I23" s="657">
        <f>VLOOKUP($D23,matriz!$E$5:$AL$77,28,0)</f>
        <v>1</v>
      </c>
      <c r="J23" s="657">
        <f>VLOOKUP($D23,matriz!$E$5:$AL$77,33,0)</f>
        <v>1</v>
      </c>
      <c r="K23" s="657">
        <f>VLOOKUP($D23,matriz!$E$5:$AL$77,29,0)</f>
        <v>1</v>
      </c>
      <c r="L23" s="657" t="str">
        <f>VLOOKUP($D23,matriz!$E$5:$AL$77,34,0)</f>
        <v>FINALIZADO</v>
      </c>
    </row>
    <row r="24" spans="1:12" x14ac:dyDescent="0.25">
      <c r="A24" t="str">
        <f>VLOOKUP($D24,matriz!$E$5:$BJ$83,58,0)</f>
        <v>INACTIVO</v>
      </c>
      <c r="B24" t="str">
        <f>VLOOKUP($D24,matriz!$E$5:$BJ$83,4,0)</f>
        <v>GESTIÓN DISCIPLINARIA DISTRITAL</v>
      </c>
      <c r="C24" t="str">
        <f>VLOOKUP(D24,matriz!$E$5:$BI$77,57,0)</f>
        <v>GESTIÓN</v>
      </c>
      <c r="D24" t="s">
        <v>571</v>
      </c>
      <c r="E24" s="657" t="str">
        <f>VLOOKUP($D24,matriz!$E$5:$AL$77,26,0)</f>
        <v>ND</v>
      </c>
      <c r="F24" s="657" t="str">
        <f>VLOOKUP($D24,matriz!$E$5:$AL$77,31,0)</f>
        <v>ND</v>
      </c>
      <c r="G24" s="657">
        <f>VLOOKUP($D24,matriz!$E$5:$AL$77,27,0)</f>
        <v>0.4</v>
      </c>
      <c r="H24" s="657">
        <f>VLOOKUP($D24,matriz!$E$5:$AL$77,32,0)</f>
        <v>0.39999999999999997</v>
      </c>
      <c r="I24" s="657" t="str">
        <f>VLOOKUP($D24,matriz!$E$5:$AL$77,28,0)</f>
        <v>CUMPLIDO</v>
      </c>
      <c r="J24" s="657">
        <f>VLOOKUP($D24,matriz!$E$5:$AL$77,33,0)</f>
        <v>0.6</v>
      </c>
      <c r="K24" s="657">
        <f>VLOOKUP($D24,matriz!$E$5:$AL$77,29,0)</f>
        <v>0</v>
      </c>
      <c r="L24" s="657" t="str">
        <f>VLOOKUP($D24,matriz!$E$5:$AL$77,34,0)</f>
        <v>CUMPLIDO</v>
      </c>
    </row>
    <row r="25" spans="1:12" x14ac:dyDescent="0.25">
      <c r="A25" t="str">
        <f>VLOOKUP($D25,matriz!$E$5:$BJ$83,58,0)</f>
        <v>ACTIVO</v>
      </c>
      <c r="B25" t="str">
        <f>VLOOKUP($D25,matriz!$E$5:$BJ$83,4,0)</f>
        <v>GESTIÓN JUDICIAL</v>
      </c>
      <c r="C25" t="str">
        <f>VLOOKUP(D25,matriz!$E$5:$BI$77,57,0)</f>
        <v>GESTIÓN</v>
      </c>
      <c r="D25" t="s">
        <v>764</v>
      </c>
      <c r="E25" s="657" t="str">
        <f>VLOOKUP($D25,matriz!$E$5:$AL$77,26,0)</f>
        <v>ND</v>
      </c>
      <c r="F25" s="657" t="str">
        <f>VLOOKUP($D25,matriz!$E$5:$AL$77,31,0)</f>
        <v>ND</v>
      </c>
      <c r="G25" s="657">
        <f>VLOOKUP($D25,matriz!$E$5:$AL$77,27,0)</f>
        <v>1</v>
      </c>
      <c r="H25" s="657">
        <f>VLOOKUP($D25,matriz!$E$5:$AL$77,32,0)</f>
        <v>1</v>
      </c>
      <c r="I25" s="657">
        <f>VLOOKUP($D25,matriz!$E$5:$AL$77,28,0)</f>
        <v>1</v>
      </c>
      <c r="J25" s="657">
        <f>VLOOKUP($D25,matriz!$E$5:$AL$77,33,0)</f>
        <v>1</v>
      </c>
      <c r="K25" s="657">
        <f>VLOOKUP($D25,matriz!$E$5:$AL$77,29,0)</f>
        <v>1</v>
      </c>
      <c r="L25" s="657">
        <f>VLOOKUP($D25,matriz!$E$5:$AL$77,34,0)</f>
        <v>1</v>
      </c>
    </row>
    <row r="26" spans="1:12" x14ac:dyDescent="0.25">
      <c r="A26" t="str">
        <f>VLOOKUP($D26,matriz!$E$5:$BJ$83,58,0)</f>
        <v>ACTIVO</v>
      </c>
      <c r="B26" t="str">
        <f>VLOOKUP($D26,matriz!$E$5:$BJ$83,4,0)</f>
        <v>GESTIÓN JUDICIAL</v>
      </c>
      <c r="C26" t="str">
        <f>VLOOKUP(D26,matriz!$E$5:$BI$77,57,0)</f>
        <v>ACCIÓN</v>
      </c>
      <c r="D26" t="s">
        <v>412</v>
      </c>
      <c r="E26" s="657">
        <f>VLOOKUP($D26,matriz!$E$5:$AL$77,26,0)</f>
        <v>0.82</v>
      </c>
      <c r="F26" s="657">
        <f>VLOOKUP($D26,matriz!$E$5:$AL$77,31,0)</f>
        <v>0.9</v>
      </c>
      <c r="G26" s="657">
        <f>VLOOKUP($D26,matriz!$E$5:$AL$77,27,0)</f>
        <v>0.82</v>
      </c>
      <c r="H26" s="657">
        <f>VLOOKUP($D26,matriz!$E$5:$AL$77,32,0)</f>
        <v>0.89</v>
      </c>
      <c r="I26" s="657">
        <f>VLOOKUP($D26,matriz!$E$5:$AL$77,28,0)</f>
        <v>0.82</v>
      </c>
      <c r="J26" s="657">
        <f>VLOOKUP($D26,matriz!$E$5:$AL$77,33,0)</f>
        <v>0.88</v>
      </c>
      <c r="K26" s="657">
        <f>VLOOKUP($D26,matriz!$E$5:$AL$77,29,0)</f>
        <v>0.82</v>
      </c>
      <c r="L26" s="657">
        <f>VLOOKUP($D26,matriz!$E$5:$AL$77,34,0)</f>
        <v>0.88</v>
      </c>
    </row>
    <row r="27" spans="1:12" x14ac:dyDescent="0.25">
      <c r="A27" t="str">
        <f>VLOOKUP($D27,matriz!$E$5:$BJ$83,58,0)</f>
        <v>ACTIVO</v>
      </c>
      <c r="B27" t="str">
        <f>VLOOKUP($D27,matriz!$E$5:$BJ$83,4,0)</f>
        <v>GESTIÓN JUDICIAL</v>
      </c>
      <c r="C27" t="str">
        <f>VLOOKUP(D27,matriz!$E$5:$BI$77,57,0)</f>
        <v>GESTIÓN</v>
      </c>
      <c r="D27" t="s">
        <v>401</v>
      </c>
      <c r="E27" s="657" t="str">
        <f>VLOOKUP($D27,matriz!$E$5:$AL$77,26,0)</f>
        <v>ND</v>
      </c>
      <c r="F27" s="657" t="str">
        <f>VLOOKUP($D27,matriz!$E$5:$AL$77,31,0)</f>
        <v>ND</v>
      </c>
      <c r="G27" s="657">
        <f>VLOOKUP($D27,matriz!$E$5:$AL$77,27,0)</f>
        <v>2</v>
      </c>
      <c r="H27" s="657">
        <f>VLOOKUP($D27,matriz!$E$5:$AL$77,32,0)</f>
        <v>7</v>
      </c>
      <c r="I27" s="657">
        <f>VLOOKUP($D27,matriz!$E$5:$AL$77,28,0)</f>
        <v>2</v>
      </c>
      <c r="J27" s="657">
        <f>VLOOKUP($D27,matriz!$E$5:$AL$77,33,0)</f>
        <v>2</v>
      </c>
      <c r="K27" s="657">
        <f>VLOOKUP($D27,matriz!$E$5:$AL$77,29,0)</f>
        <v>2</v>
      </c>
      <c r="L27" s="657">
        <f>VLOOKUP($D27,matriz!$E$5:$AL$77,34,0)</f>
        <v>2</v>
      </c>
    </row>
    <row r="28" spans="1:12" x14ac:dyDescent="0.25">
      <c r="A28" t="e">
        <f>VLOOKUP($D28,matriz!$E$5:$BJ$83,58,0)</f>
        <v>#N/A</v>
      </c>
      <c r="B28" t="e">
        <f>VLOOKUP($D28,matriz!$E$5:$BJ$83,4,0)</f>
        <v>#N/A</v>
      </c>
      <c r="C28" t="e">
        <f>VLOOKUP(D28,matriz!$E$5:$BI$77,57,0)</f>
        <v>#N/A</v>
      </c>
      <c r="D28" t="s">
        <v>299</v>
      </c>
      <c r="E28" s="657" t="e">
        <f>VLOOKUP($D28,matriz!$E$5:$AL$77,26,0)</f>
        <v>#N/A</v>
      </c>
      <c r="F28" s="657" t="e">
        <f>VLOOKUP($D28,matriz!$E$5:$AL$77,31,0)</f>
        <v>#N/A</v>
      </c>
      <c r="G28" s="657" t="e">
        <f>VLOOKUP($D28,matriz!$E$5:$AL$77,27,0)</f>
        <v>#N/A</v>
      </c>
      <c r="H28" s="657" t="e">
        <f>VLOOKUP($D28,matriz!$E$5:$AL$77,32,0)</f>
        <v>#N/A</v>
      </c>
      <c r="I28" s="657" t="e">
        <f>VLOOKUP($D28,matriz!$E$5:$AL$77,28,0)</f>
        <v>#N/A</v>
      </c>
      <c r="J28" s="657" t="e">
        <f>VLOOKUP($D28,matriz!$E$5:$AL$77,33,0)</f>
        <v>#N/A</v>
      </c>
      <c r="K28" s="657" t="e">
        <f>VLOOKUP($D28,matriz!$E$5:$AL$77,29,0)</f>
        <v>#N/A</v>
      </c>
      <c r="L28" s="657" t="e">
        <f>VLOOKUP($D28,matriz!$E$5:$AL$77,34,0)</f>
        <v>#N/A</v>
      </c>
    </row>
    <row r="29" spans="1:12" x14ac:dyDescent="0.25">
      <c r="A29" t="str">
        <f>VLOOKUP($D29,matriz!$E$5:$BJ$83,58,0)</f>
        <v>ACTIVO</v>
      </c>
      <c r="B29" t="str">
        <f>VLOOKUP($D29,matriz!$E$5:$BJ$83,4,0)</f>
        <v>GESTIÓN JUDICIAL</v>
      </c>
      <c r="C29" t="str">
        <f>VLOOKUP(D29,matriz!$E$5:$BI$77,57,0)</f>
        <v>GESTIÓN</v>
      </c>
      <c r="D29" t="s">
        <v>414</v>
      </c>
      <c r="E29" s="657" t="str">
        <f>VLOOKUP($D29,matriz!$E$5:$AL$77,26,0)</f>
        <v>ND</v>
      </c>
      <c r="F29" s="657" t="str">
        <f>VLOOKUP($D29,matriz!$E$5:$AL$77,31,0)</f>
        <v>ND</v>
      </c>
      <c r="G29" s="657">
        <f>VLOOKUP($D29,matriz!$E$5:$AL$77,27,0)</f>
        <v>1</v>
      </c>
      <c r="H29" s="657">
        <f>VLOOKUP($D29,matriz!$E$5:$AL$77,32,0)</f>
        <v>1</v>
      </c>
      <c r="I29" s="657">
        <f>VLOOKUP($D29,matriz!$E$5:$AL$77,28,0)</f>
        <v>1</v>
      </c>
      <c r="J29" s="657">
        <f>VLOOKUP($D29,matriz!$E$5:$AL$77,33,0)</f>
        <v>1</v>
      </c>
      <c r="K29" s="657">
        <f>VLOOKUP($D29,matriz!$E$5:$AL$77,29,0)</f>
        <v>1</v>
      </c>
      <c r="L29" s="657">
        <f>VLOOKUP($D29,matriz!$E$5:$AL$77,34,0)</f>
        <v>1</v>
      </c>
    </row>
    <row r="30" spans="1:12" x14ac:dyDescent="0.25">
      <c r="A30" t="str">
        <f>VLOOKUP($D30,matriz!$E$5:$BJ$83,58,0)</f>
        <v>ACTIVO</v>
      </c>
      <c r="B30" t="str">
        <f>VLOOKUP($D30,matriz!$E$5:$BJ$83,4,0)</f>
        <v>GESTIÓN NORMATIVA Y CONCEPTUAL</v>
      </c>
      <c r="C30" t="str">
        <f>VLOOKUP(D30,matriz!$E$5:$BI$77,57,0)</f>
        <v>ACCIÓN</v>
      </c>
      <c r="D30" t="s">
        <v>61</v>
      </c>
      <c r="E30" s="657">
        <f>VLOOKUP($D30,matriz!$E$5:$AL$77,26,0)</f>
        <v>23</v>
      </c>
      <c r="F30" s="657">
        <f>VLOOKUP($D30,matriz!$E$5:$AL$77,31,0)</f>
        <v>15</v>
      </c>
      <c r="G30" s="657">
        <f>VLOOKUP($D30,matriz!$E$5:$AL$77,27,0)</f>
        <v>22.7</v>
      </c>
      <c r="H30" s="657">
        <f>VLOOKUP($D30,matriz!$E$5:$AL$77,32,0)</f>
        <v>21.9</v>
      </c>
      <c r="I30" s="657">
        <f>VLOOKUP($D30,matriz!$E$5:$AL$77,28,0)</f>
        <v>22.5</v>
      </c>
      <c r="J30" s="657">
        <f>VLOOKUP($D30,matriz!$E$5:$AL$77,33,0)</f>
        <v>17.600000000000001</v>
      </c>
      <c r="K30" s="657">
        <f>VLOOKUP($D30,matriz!$E$5:$AL$77,29,0)</f>
        <v>22.3</v>
      </c>
      <c r="L30" s="657">
        <f>VLOOKUP($D30,matriz!$E$5:$AL$77,34,0)</f>
        <v>16.2</v>
      </c>
    </row>
    <row r="31" spans="1:12" x14ac:dyDescent="0.25">
      <c r="A31" t="str">
        <f>VLOOKUP($D31,matriz!$E$5:$BJ$83,58,0)</f>
        <v>INACTIVO</v>
      </c>
      <c r="B31" t="str">
        <f>VLOOKUP($D31,matriz!$E$5:$BJ$83,4,0)</f>
        <v>GESTIÓN NORMATIVA Y CONCEPTUAL</v>
      </c>
      <c r="C31" t="str">
        <f>VLOOKUP(D31,matriz!$E$5:$BI$77,57,0)</f>
        <v>GESTIÓN</v>
      </c>
      <c r="D31" t="s">
        <v>270</v>
      </c>
      <c r="E31" s="657" t="str">
        <f>VLOOKUP($D31,matriz!$E$5:$AL$77,26,0)</f>
        <v>ND</v>
      </c>
      <c r="F31" s="657" t="str">
        <f>VLOOKUP($D31,matriz!$E$5:$AL$77,31,0)</f>
        <v>ND</v>
      </c>
      <c r="G31" s="657">
        <f>VLOOKUP($D31,matriz!$E$5:$AL$77,27,0)</f>
        <v>1</v>
      </c>
      <c r="H31" s="657">
        <f>VLOOKUP($D31,matriz!$E$5:$AL$77,32,0)</f>
        <v>1</v>
      </c>
      <c r="I31" s="657" t="str">
        <f>VLOOKUP($D31,matriz!$E$5:$AL$77,28,0)</f>
        <v>CUMPLIDO</v>
      </c>
      <c r="J31" s="657" t="str">
        <f>VLOOKUP($D31,matriz!$E$5:$AL$77,33,0)</f>
        <v>CUMPLIDO</v>
      </c>
      <c r="K31" s="657" t="str">
        <f>VLOOKUP($D31,matriz!$E$5:$AL$77,29,0)</f>
        <v>CUMPLIDO</v>
      </c>
      <c r="L31" s="657" t="str">
        <f>VLOOKUP($D31,matriz!$E$5:$AL$77,34,0)</f>
        <v>CUMPLIDO</v>
      </c>
    </row>
    <row r="32" spans="1:12" x14ac:dyDescent="0.25">
      <c r="A32" t="str">
        <f>VLOOKUP($D32,matriz!$E$5:$BJ$83,58,0)</f>
        <v>INACTIVO</v>
      </c>
      <c r="B32" t="str">
        <f>VLOOKUP($D32,matriz!$E$5:$BJ$83,4,0)</f>
        <v>GESTIÓN NORMATIVA Y CONCEPTUAL</v>
      </c>
      <c r="C32" t="str">
        <f>VLOOKUP(D32,matriz!$E$5:$BI$77,57,0)</f>
        <v>GESTIÓN</v>
      </c>
      <c r="D32" t="s">
        <v>269</v>
      </c>
      <c r="E32" s="657" t="str">
        <f>VLOOKUP($D32,matriz!$E$5:$AL$77,26,0)</f>
        <v>ND</v>
      </c>
      <c r="F32" s="657" t="str">
        <f>VLOOKUP($D32,matriz!$E$5:$AL$77,31,0)</f>
        <v>ND</v>
      </c>
      <c r="G32" s="657">
        <f>VLOOKUP($D32,matriz!$E$5:$AL$77,27,0)</f>
        <v>0.6</v>
      </c>
      <c r="H32" s="657">
        <f>VLOOKUP($D32,matriz!$E$5:$AL$77,32,0)</f>
        <v>0.6</v>
      </c>
      <c r="I32" s="657">
        <f>VLOOKUP($D32,matriz!$E$5:$AL$77,28,0)</f>
        <v>0.4</v>
      </c>
      <c r="J32" s="657">
        <f>VLOOKUP($D32,matriz!$E$5:$AL$77,33,0)</f>
        <v>0.4</v>
      </c>
      <c r="K32" s="657" t="str">
        <f>VLOOKUP($D32,matriz!$E$5:$AL$77,29,0)</f>
        <v>CUMPLIDO</v>
      </c>
      <c r="L32" s="657" t="str">
        <f>VLOOKUP($D32,matriz!$E$5:$AL$77,34,0)</f>
        <v>CUMPLIDO</v>
      </c>
    </row>
    <row r="33" spans="1:12" ht="45" x14ac:dyDescent="0.25">
      <c r="A33" t="e">
        <f>VLOOKUP($D33,matriz!$E$5:$BJ$83,58,0)</f>
        <v>#N/A</v>
      </c>
      <c r="B33" t="e">
        <f>VLOOKUP($D33,matriz!$E$5:$BJ$83,4,0)</f>
        <v>#N/A</v>
      </c>
      <c r="C33" t="e">
        <f>VLOOKUP(D33,matriz!$E$5:$BI$77,57,0)</f>
        <v>#N/A</v>
      </c>
      <c r="D33" s="480" t="s">
        <v>765</v>
      </c>
      <c r="E33" s="657" t="e">
        <f>VLOOKUP($D33,matriz!$E$5:$AL$77,26,0)</f>
        <v>#N/A</v>
      </c>
      <c r="F33" s="657" t="e">
        <f>VLOOKUP($D33,matriz!$E$5:$AL$77,31,0)</f>
        <v>#N/A</v>
      </c>
      <c r="G33" s="657" t="e">
        <f>VLOOKUP($D33,matriz!$E$5:$AL$77,27,0)</f>
        <v>#N/A</v>
      </c>
      <c r="H33" s="657" t="e">
        <f>VLOOKUP($D33,matriz!$E$5:$AL$77,32,0)</f>
        <v>#N/A</v>
      </c>
      <c r="I33" s="657" t="e">
        <f>VLOOKUP($D33,matriz!$E$5:$AL$77,28,0)</f>
        <v>#N/A</v>
      </c>
      <c r="J33" s="657" t="e">
        <f>VLOOKUP($D33,matriz!$E$5:$AL$77,33,0)</f>
        <v>#N/A</v>
      </c>
      <c r="K33" s="657" t="e">
        <f>VLOOKUP($D33,matriz!$E$5:$AL$77,29,0)</f>
        <v>#N/A</v>
      </c>
      <c r="L33" s="657" t="e">
        <f>VLOOKUP($D33,matriz!$E$5:$AL$77,34,0)</f>
        <v>#N/A</v>
      </c>
    </row>
    <row r="34" spans="1:12" x14ac:dyDescent="0.25">
      <c r="A34" t="str">
        <f>VLOOKUP($D34,matriz!$E$5:$BJ$83,58,0)</f>
        <v>INACTIVO</v>
      </c>
      <c r="B34" t="str">
        <f>VLOOKUP($D34,matriz!$E$5:$BJ$83,4,0)</f>
        <v>GESTIÓN NORMATIVA Y CONCEPTUAL</v>
      </c>
      <c r="C34" t="str">
        <f>VLOOKUP(D34,matriz!$E$5:$BI$77,57,0)</f>
        <v>GESTIÓN</v>
      </c>
      <c r="D34" t="s">
        <v>569</v>
      </c>
      <c r="E34" s="657" t="str">
        <f>VLOOKUP($D34,matriz!$E$5:$AL$77,26,0)</f>
        <v>ND</v>
      </c>
      <c r="F34" s="657" t="str">
        <f>VLOOKUP($D34,matriz!$E$5:$AL$77,31,0)</f>
        <v>ND</v>
      </c>
      <c r="G34" s="657" t="str">
        <f>VLOOKUP($D34,matriz!$E$5:$AL$77,27,0)</f>
        <v>ND</v>
      </c>
      <c r="H34" s="657" t="str">
        <f>VLOOKUP($D34,matriz!$E$5:$AL$77,32,0)</f>
        <v>ND</v>
      </c>
      <c r="I34" s="657">
        <f>VLOOKUP($D34,matriz!$E$5:$AL$77,28,0)</f>
        <v>1</v>
      </c>
      <c r="J34" s="657">
        <f>VLOOKUP($D34,matriz!$E$5:$AL$77,33,0)</f>
        <v>1</v>
      </c>
      <c r="K34" s="657" t="str">
        <f>VLOOKUP($D34,matriz!$E$5:$AL$77,29,0)</f>
        <v>CUMPLIDO</v>
      </c>
      <c r="L34" s="657" t="str">
        <f>VLOOKUP($D34,matriz!$E$5:$AL$77,34,0)</f>
        <v>CUMPLIDO</v>
      </c>
    </row>
    <row r="35" spans="1:12" x14ac:dyDescent="0.25">
      <c r="A35" t="str">
        <f>VLOOKUP($D35,matriz!$E$5:$BJ$83,58,0)</f>
        <v>ACTIVO</v>
      </c>
      <c r="B35" t="str">
        <f>VLOOKUP($D35,matriz!$E$5:$BJ$83,4,0)</f>
        <v>INSPECCIÓN VIGILANCIA Y CONTROL ESAL</v>
      </c>
      <c r="C35" t="str">
        <f>VLOOKUP(D35,matriz!$E$5:$BI$77,57,0)</f>
        <v>ACCIÓN</v>
      </c>
      <c r="D35" t="s">
        <v>88</v>
      </c>
      <c r="E35" s="657">
        <f>VLOOKUP($D35,matriz!$E$5:$AL$77,26,0)</f>
        <v>400</v>
      </c>
      <c r="F35" s="657">
        <f>VLOOKUP($D35,matriz!$E$5:$AL$77,31,0)</f>
        <v>402</v>
      </c>
      <c r="G35" s="657">
        <f>VLOOKUP($D35,matriz!$E$5:$AL$77,27,0)</f>
        <v>600</v>
      </c>
      <c r="H35" s="657">
        <f>VLOOKUP($D35,matriz!$E$5:$AL$77,32,0)</f>
        <v>663</v>
      </c>
      <c r="I35" s="657">
        <f>VLOOKUP($D35,matriz!$E$5:$AL$77,28,0)</f>
        <v>800</v>
      </c>
      <c r="J35" s="657">
        <f>VLOOKUP($D35,matriz!$E$5:$AL$77,33,0)</f>
        <v>819</v>
      </c>
      <c r="K35" s="657">
        <f>VLOOKUP($D35,matriz!$E$5:$AL$77,29,0)</f>
        <v>800</v>
      </c>
      <c r="L35" s="657">
        <f>VLOOKUP($D35,matriz!$E$5:$AL$77,34,0)</f>
        <v>971</v>
      </c>
    </row>
    <row r="36" spans="1:12" x14ac:dyDescent="0.25">
      <c r="A36" t="str">
        <f>VLOOKUP($D36,matriz!$E$5:$BJ$83,58,0)</f>
        <v>ACTIVO</v>
      </c>
      <c r="B36" t="str">
        <f>VLOOKUP($D36,matriz!$E$5:$BJ$83,4,0)</f>
        <v>INSPECCIÓN VIGILANCIA Y CONTROL ESAL</v>
      </c>
      <c r="C36" t="str">
        <f>VLOOKUP(D36,matriz!$E$5:$BI$77,57,0)</f>
        <v>ACCIÓN</v>
      </c>
      <c r="D36" t="s">
        <v>90</v>
      </c>
      <c r="E36" s="657">
        <f>VLOOKUP($D36,matriz!$E$5:$AL$77,26,0)</f>
        <v>0.86</v>
      </c>
      <c r="F36" s="657">
        <f>VLOOKUP($D36,matriz!$E$5:$AL$77,31,0)</f>
        <v>0.87</v>
      </c>
      <c r="G36" s="657">
        <f>VLOOKUP($D36,matriz!$E$5:$AL$77,27,0)</f>
        <v>0.86099999999999999</v>
      </c>
      <c r="H36" s="657">
        <f>VLOOKUP($D36,matriz!$E$5:$AL$77,32,0)</f>
        <v>0.91300000000000003</v>
      </c>
      <c r="I36" s="657">
        <f>VLOOKUP($D36,matriz!$E$5:$AL$77,28,0)</f>
        <v>0.86499999999999999</v>
      </c>
      <c r="J36" s="657">
        <f>VLOOKUP($D36,matriz!$E$5:$AL$77,33,0)</f>
        <v>0.92</v>
      </c>
      <c r="K36" s="657">
        <f>VLOOKUP($D36,matriz!$E$5:$AL$77,29,0)</f>
        <v>0.86699999999999999</v>
      </c>
      <c r="L36" s="657">
        <f>VLOOKUP($D36,matriz!$E$5:$AL$77,34,0)</f>
        <v>0.94</v>
      </c>
    </row>
    <row r="37" spans="1:12" x14ac:dyDescent="0.25">
      <c r="A37" t="str">
        <f>VLOOKUP($D37,matriz!$E$5:$BJ$83,58,0)</f>
        <v>INACTIVO</v>
      </c>
      <c r="B37" t="str">
        <f>VLOOKUP($D37,matriz!$E$5:$BJ$83,4,0)</f>
        <v>INSPECCIÓN VIGILANCIA Y CONTROL ESAL</v>
      </c>
      <c r="C37" t="str">
        <f>VLOOKUP(D37,matriz!$E$5:$BI$77,57,0)</f>
        <v>GESTIÓN</v>
      </c>
      <c r="D37" t="s">
        <v>286</v>
      </c>
      <c r="E37" s="657" t="str">
        <f>VLOOKUP($D37,matriz!$E$5:$AL$77,26,0)</f>
        <v>ND</v>
      </c>
      <c r="F37" s="657" t="str">
        <f>VLOOKUP($D37,matriz!$E$5:$AL$77,31,0)</f>
        <v>ND</v>
      </c>
      <c r="G37" s="657">
        <f>VLOOKUP($D37,matriz!$E$5:$AL$77,27,0)</f>
        <v>0.3</v>
      </c>
      <c r="H37" s="657">
        <f>VLOOKUP($D37,matriz!$E$5:$AL$77,32,0)</f>
        <v>0.3</v>
      </c>
      <c r="I37" s="657">
        <f>VLOOKUP($D37,matriz!$E$5:$AL$77,28,0)</f>
        <v>0.6</v>
      </c>
      <c r="J37" s="657">
        <f>VLOOKUP($D37,matriz!$E$5:$AL$77,33,0)</f>
        <v>0.6</v>
      </c>
      <c r="K37" s="657">
        <f>VLOOKUP($D37,matriz!$E$5:$AL$77,29,0)</f>
        <v>1</v>
      </c>
      <c r="L37" s="657">
        <f>VLOOKUP($D37,matriz!$E$5:$AL$77,34,0)</f>
        <v>1</v>
      </c>
    </row>
    <row r="38" spans="1:12" x14ac:dyDescent="0.25">
      <c r="A38" t="e">
        <f>VLOOKUP($D38,matriz!$E$5:$BJ$83,58,0)</f>
        <v>#N/A</v>
      </c>
      <c r="B38" t="e">
        <f>VLOOKUP($D38,matriz!$E$5:$BJ$83,4,0)</f>
        <v>#N/A</v>
      </c>
      <c r="C38" t="e">
        <f>VLOOKUP(D38,matriz!$E$5:$BI$77,57,0)</f>
        <v>#N/A</v>
      </c>
      <c r="D38" t="s">
        <v>294</v>
      </c>
      <c r="E38" s="657" t="e">
        <f>VLOOKUP($D38,matriz!$E$5:$AL$77,26,0)</f>
        <v>#N/A</v>
      </c>
      <c r="F38" s="657" t="e">
        <f>VLOOKUP($D38,matriz!$E$5:$AL$77,31,0)</f>
        <v>#N/A</v>
      </c>
      <c r="G38" s="657" t="e">
        <f>VLOOKUP($D38,matriz!$E$5:$AL$77,27,0)</f>
        <v>#N/A</v>
      </c>
      <c r="H38" s="657" t="e">
        <f>VLOOKUP($D38,matriz!$E$5:$AL$77,32,0)</f>
        <v>#N/A</v>
      </c>
      <c r="I38" s="657" t="e">
        <f>VLOOKUP($D38,matriz!$E$5:$AL$77,28,0)</f>
        <v>#N/A</v>
      </c>
      <c r="J38" s="657" t="e">
        <f>VLOOKUP($D38,matriz!$E$5:$AL$77,33,0)</f>
        <v>#N/A</v>
      </c>
      <c r="K38" s="657" t="e">
        <f>VLOOKUP($D38,matriz!$E$5:$AL$77,29,0)</f>
        <v>#N/A</v>
      </c>
      <c r="L38" s="657" t="e">
        <f>VLOOKUP($D38,matriz!$E$5:$AL$77,34,0)</f>
        <v>#N/A</v>
      </c>
    </row>
    <row r="39" spans="1:12" x14ac:dyDescent="0.25">
      <c r="A39" t="str">
        <f>VLOOKUP($D39,matriz!$E$5:$BJ$83,58,0)</f>
        <v>INACTIVO</v>
      </c>
      <c r="B39" t="str">
        <f>VLOOKUP($D39,matriz!$E$5:$BJ$83,4,0)</f>
        <v>INSPECCIÓN VIGILANCIA Y CONTROL ESAL</v>
      </c>
      <c r="C39" t="str">
        <f>VLOOKUP(D39,matriz!$E$5:$BI$77,57,0)</f>
        <v>GESTIÓN</v>
      </c>
      <c r="D39" t="s">
        <v>288</v>
      </c>
      <c r="E39" s="657" t="str">
        <f>VLOOKUP($D39,matriz!$E$5:$AL$77,26,0)</f>
        <v>ND</v>
      </c>
      <c r="F39" s="657" t="str">
        <f>VLOOKUP($D39,matriz!$E$5:$AL$77,31,0)</f>
        <v>CUMPLIDO</v>
      </c>
      <c r="G39" s="657">
        <f>VLOOKUP($D39,matriz!$E$5:$AL$77,27,0)</f>
        <v>1</v>
      </c>
      <c r="H39" s="657" t="str">
        <f>VLOOKUP($D39,matriz!$E$5:$AL$77,32,0)</f>
        <v>CUMPLIDO</v>
      </c>
      <c r="I39" s="657" t="str">
        <f>VLOOKUP($D39,matriz!$E$5:$AL$77,28,0)</f>
        <v>CUMPLIDO</v>
      </c>
      <c r="J39" s="657" t="str">
        <f>VLOOKUP($D39,matriz!$E$5:$AL$77,33,0)</f>
        <v>CUMPLIDO</v>
      </c>
      <c r="K39" s="657" t="str">
        <f>VLOOKUP($D39,matriz!$E$5:$AL$77,29,0)</f>
        <v>CUMPLIDO</v>
      </c>
      <c r="L39" s="657" t="str">
        <f>VLOOKUP($D39,matriz!$E$5:$AL$77,34,0)</f>
        <v>CUMPLIDO</v>
      </c>
    </row>
    <row r="40" spans="1:12" x14ac:dyDescent="0.25">
      <c r="A40" t="str">
        <f>VLOOKUP($D40,matriz!$E$5:$BJ$83,58,0)</f>
        <v>ACTIVO</v>
      </c>
      <c r="B40" t="str">
        <f>VLOOKUP($D40,matriz!$E$5:$BJ$83,4,0)</f>
        <v>INSPECCIÓN VIGILANCIA Y CONTROL ESAL</v>
      </c>
      <c r="C40" t="str">
        <f>VLOOKUP(D40,matriz!$E$5:$BI$77,57,0)</f>
        <v>GESTIÓN</v>
      </c>
      <c r="D40" t="s">
        <v>650</v>
      </c>
      <c r="E40" s="657" t="str">
        <f>VLOOKUP($D40,matriz!$E$5:$AL$77,26,0)</f>
        <v>ND</v>
      </c>
      <c r="F40" s="657" t="str">
        <f>VLOOKUP($D40,matriz!$E$5:$AL$77,31,0)</f>
        <v>ND</v>
      </c>
      <c r="G40" s="657">
        <f>VLOOKUP($D40,matriz!$E$5:$AL$77,27,0)</f>
        <v>0.8</v>
      </c>
      <c r="H40" s="657">
        <f>VLOOKUP($D40,matriz!$E$5:$AL$77,32,0)</f>
        <v>0.9</v>
      </c>
      <c r="I40" s="657">
        <f>VLOOKUP($D40,matriz!$E$5:$AL$77,28,0)</f>
        <v>0.8</v>
      </c>
      <c r="J40" s="657">
        <f>VLOOKUP($D40,matriz!$E$5:$AL$77,33,0)</f>
        <v>0.84</v>
      </c>
      <c r="K40" s="657">
        <f>VLOOKUP($D40,matriz!$E$5:$AL$77,29,0)</f>
        <v>0.8</v>
      </c>
      <c r="L40" s="657">
        <f>VLOOKUP($D40,matriz!$E$5:$AL$77,34,0)</f>
        <v>0.79999999999999993</v>
      </c>
    </row>
    <row r="41" spans="1:12" x14ac:dyDescent="0.25">
      <c r="A41" t="str">
        <f>VLOOKUP($D41,matriz!$E$5:$BJ$83,58,0)</f>
        <v>ACTIVO</v>
      </c>
      <c r="B41" t="str">
        <f>VLOOKUP($D41,matriz!$E$5:$BJ$83,4,0)</f>
        <v>GESTIÓN JURÍDICA DISTRITAL</v>
      </c>
      <c r="C41" t="str">
        <f>VLOOKUP(D41,matriz!$E$5:$BI$77,57,0)</f>
        <v>ACCIÓN</v>
      </c>
      <c r="D41" t="s">
        <v>76</v>
      </c>
      <c r="E41" s="657">
        <f>VLOOKUP($D41,matriz!$E$5:$AL$77,26,0)</f>
        <v>2</v>
      </c>
      <c r="F41" s="657">
        <f>VLOOKUP($D41,matriz!$E$5:$AL$77,31,0)</f>
        <v>2</v>
      </c>
      <c r="G41" s="657">
        <f>VLOOKUP($D41,matriz!$E$5:$AL$77,27,0)</f>
        <v>5</v>
      </c>
      <c r="H41" s="657">
        <f>VLOOKUP($D41,matriz!$E$5:$AL$77,32,0)</f>
        <v>5</v>
      </c>
      <c r="I41" s="657">
        <f>VLOOKUP($D41,matriz!$E$5:$AL$77,28,0)</f>
        <v>6</v>
      </c>
      <c r="J41" s="657">
        <f>VLOOKUP($D41,matriz!$E$5:$AL$77,33,0)</f>
        <v>6</v>
      </c>
      <c r="K41" s="657">
        <f>VLOOKUP($D41,matriz!$E$5:$AL$77,29,0)</f>
        <v>6</v>
      </c>
      <c r="L41" s="657">
        <f>VLOOKUP($D41,matriz!$E$5:$AL$77,34,0)</f>
        <v>6</v>
      </c>
    </row>
    <row r="42" spans="1:12" x14ac:dyDescent="0.25">
      <c r="A42" t="str">
        <f>VLOOKUP($D42,matriz!$E$5:$BJ$83,58,0)</f>
        <v>ACTIVO</v>
      </c>
      <c r="B42" t="str">
        <f>VLOOKUP($D42,matriz!$E$5:$BJ$83,4,0)</f>
        <v>GESTIÓN JURÍDICA DISTRITAL</v>
      </c>
      <c r="C42" t="str">
        <f>VLOOKUP(D42,matriz!$E$5:$BI$77,57,0)</f>
        <v>ACCIÓN</v>
      </c>
      <c r="D42" t="s">
        <v>84</v>
      </c>
      <c r="E42" s="657">
        <f>VLOOKUP($D42,matriz!$E$5:$AL$77,26,0)</f>
        <v>4</v>
      </c>
      <c r="F42" s="657">
        <f>VLOOKUP($D42,matriz!$E$5:$AL$77,31,0)</f>
        <v>4</v>
      </c>
      <c r="G42" s="657">
        <f>VLOOKUP($D42,matriz!$E$5:$AL$77,27,0)</f>
        <v>14</v>
      </c>
      <c r="H42" s="657">
        <f>VLOOKUP($D42,matriz!$E$5:$AL$77,32,0)</f>
        <v>14</v>
      </c>
      <c r="I42" s="657">
        <f>VLOOKUP($D42,matriz!$E$5:$AL$77,28,0)</f>
        <v>10</v>
      </c>
      <c r="J42" s="657">
        <f>VLOOKUP($D42,matriz!$E$5:$AL$77,33,0)</f>
        <v>12</v>
      </c>
      <c r="K42" s="657">
        <f>VLOOKUP($D42,matriz!$E$5:$AL$77,29,0)</f>
        <v>13</v>
      </c>
      <c r="L42" s="657">
        <f>VLOOKUP($D42,matriz!$E$5:$AL$77,34,0)</f>
        <v>13</v>
      </c>
    </row>
    <row r="43" spans="1:12" x14ac:dyDescent="0.25">
      <c r="A43" t="str">
        <f>VLOOKUP($D43,matriz!$E$5:$BJ$83,58,0)</f>
        <v>INACTIVO</v>
      </c>
      <c r="B43" t="str">
        <f>VLOOKUP($D43,matriz!$E$5:$BJ$83,4,0)</f>
        <v>GESTIÓN JURÍDICA DISTRITAL</v>
      </c>
      <c r="C43" t="str">
        <f>VLOOKUP(D43,matriz!$E$5:$BI$77,57,0)</f>
        <v>GESTIÓN</v>
      </c>
      <c r="D43" t="s">
        <v>291</v>
      </c>
      <c r="E43" s="657" t="str">
        <f>VLOOKUP($D43,matriz!$E$5:$AL$77,26,0)</f>
        <v>ND</v>
      </c>
      <c r="F43" s="657" t="str">
        <f>VLOOKUP($D43,matriz!$E$5:$AL$77,31,0)</f>
        <v>ND</v>
      </c>
      <c r="G43" s="657">
        <f>VLOOKUP($D43,matriz!$E$5:$AL$77,27,0)</f>
        <v>1</v>
      </c>
      <c r="H43" s="657">
        <f>VLOOKUP($D43,matriz!$E$5:$AL$77,32,0)</f>
        <v>1</v>
      </c>
      <c r="I43" s="657">
        <f>VLOOKUP($D43,matriz!$E$5:$AL$77,28,0)</f>
        <v>0</v>
      </c>
      <c r="J43" s="657" t="str">
        <f>VLOOKUP($D43,matriz!$E$5:$AL$77,33,0)</f>
        <v>CUMPLIDO</v>
      </c>
      <c r="K43" s="657">
        <f>VLOOKUP($D43,matriz!$E$5:$AL$77,29,0)</f>
        <v>0</v>
      </c>
      <c r="L43" s="657" t="str">
        <f>VLOOKUP($D43,matriz!$E$5:$AL$77,34,0)</f>
        <v>CUMPLIDO</v>
      </c>
    </row>
    <row r="44" spans="1:12" x14ac:dyDescent="0.25">
      <c r="A44" t="str">
        <f>VLOOKUP($D44,matriz!$E$5:$BJ$83,58,0)</f>
        <v>ACTIVO</v>
      </c>
      <c r="B44" t="str">
        <f>VLOOKUP($D44,matriz!$E$5:$BJ$83,4,0)</f>
        <v>GESTIÓN JURÍDICA DISTRITAL</v>
      </c>
      <c r="C44" t="str">
        <f>VLOOKUP(D44,matriz!$E$5:$BI$77,57,0)</f>
        <v>GESTIÓN</v>
      </c>
      <c r="D44" t="s">
        <v>766</v>
      </c>
      <c r="E44" s="657" t="str">
        <f>VLOOKUP($D44,matriz!$E$5:$AL$77,26,0)</f>
        <v>ND</v>
      </c>
      <c r="F44" s="657" t="str">
        <f>VLOOKUP($D44,matriz!$E$5:$AL$77,31,0)</f>
        <v>ND</v>
      </c>
      <c r="G44" s="657">
        <f>VLOOKUP($D44,matriz!$E$5:$AL$77,27,0)</f>
        <v>1</v>
      </c>
      <c r="H44" s="657">
        <f>VLOOKUP($D44,matriz!$E$5:$AL$77,32,0)</f>
        <v>1</v>
      </c>
      <c r="I44" s="657">
        <f>VLOOKUP($D44,matriz!$E$5:$AL$77,28,0)</f>
        <v>1</v>
      </c>
      <c r="J44" s="657">
        <f>VLOOKUP($D44,matriz!$E$5:$AL$77,33,0)</f>
        <v>1</v>
      </c>
      <c r="K44" s="657">
        <f>VLOOKUP($D44,matriz!$E$5:$AL$77,29,0)</f>
        <v>1</v>
      </c>
      <c r="L44" s="657">
        <f>VLOOKUP($D44,matriz!$E$5:$AL$77,34,0)</f>
        <v>1</v>
      </c>
    </row>
    <row r="45" spans="1:12" x14ac:dyDescent="0.25">
      <c r="A45" t="str">
        <f>VLOOKUP($D45,matriz!$E$5:$BJ$83,58,0)</f>
        <v>ACTIVO</v>
      </c>
      <c r="B45" t="str">
        <f>VLOOKUP($D45,matriz!$E$5:$BJ$83,4,0)</f>
        <v>GESTIÓN JURÍDICA DISTRITAL</v>
      </c>
      <c r="C45" t="str">
        <f>VLOOKUP(D45,matriz!$E$5:$BI$77,57,0)</f>
        <v>GESTIÓN</v>
      </c>
      <c r="D45" t="s">
        <v>340</v>
      </c>
      <c r="E45" s="657" t="str">
        <f>VLOOKUP($D45,matriz!$E$5:$AL$77,26,0)</f>
        <v>ND</v>
      </c>
      <c r="F45" s="657" t="str">
        <f>VLOOKUP($D45,matriz!$E$5:$AL$77,31,0)</f>
        <v>ND</v>
      </c>
      <c r="G45" s="657">
        <f>VLOOKUP($D45,matriz!$E$5:$AL$77,27,0)</f>
        <v>8</v>
      </c>
      <c r="H45" s="657">
        <f>VLOOKUP($D45,matriz!$E$5:$AL$77,32,0)</f>
        <v>9</v>
      </c>
      <c r="I45" s="657">
        <f>VLOOKUP($D45,matriz!$E$5:$AL$77,28,0)</f>
        <v>16</v>
      </c>
      <c r="J45" s="657">
        <f>VLOOKUP($D45,matriz!$E$5:$AL$77,33,0)</f>
        <v>17</v>
      </c>
      <c r="K45" s="657">
        <f>VLOOKUP($D45,matriz!$E$5:$AL$77,29,0)</f>
        <v>4</v>
      </c>
      <c r="L45" s="657">
        <f>VLOOKUP($D45,matriz!$E$5:$AL$77,34,0)</f>
        <v>8</v>
      </c>
    </row>
    <row r="46" spans="1:12" x14ac:dyDescent="0.25">
      <c r="A46" t="str">
        <f>VLOOKUP($D46,matriz!$E$5:$BJ$83,58,0)</f>
        <v>ACTIVO</v>
      </c>
      <c r="B46" t="str">
        <f>VLOOKUP($D46,matriz!$E$5:$BJ$83,4,0)</f>
        <v>GESTIÓN JURÍDICA DISTRITAL</v>
      </c>
      <c r="C46" t="str">
        <f>VLOOKUP(D46,matriz!$E$5:$BI$77,57,0)</f>
        <v>ACCIÓN</v>
      </c>
      <c r="D46" t="s">
        <v>922</v>
      </c>
      <c r="E46" s="657" t="str">
        <f>VLOOKUP($D46,matriz!$E$5:$AL$77,26,0)</f>
        <v>ND</v>
      </c>
      <c r="F46" s="657">
        <f>VLOOKUP($D46,matriz!$E$5:$AL$77,31,0)</f>
        <v>0</v>
      </c>
      <c r="G46" s="657" t="str">
        <f>VLOOKUP($D46,matriz!$E$5:$AL$77,27,0)</f>
        <v>ND</v>
      </c>
      <c r="H46" s="657">
        <f>VLOOKUP($D46,matriz!$E$5:$AL$77,32,0)</f>
        <v>0</v>
      </c>
      <c r="I46" s="657">
        <f>VLOOKUP($D46,matriz!$E$5:$AL$77,28,0)</f>
        <v>0.3</v>
      </c>
      <c r="J46" s="657">
        <f>VLOOKUP($D46,matriz!$E$5:$AL$77,33,0)</f>
        <v>0.3</v>
      </c>
      <c r="K46" s="657">
        <f>VLOOKUP($D46,matriz!$E$5:$AL$77,29,0)</f>
        <v>0.5</v>
      </c>
      <c r="L46" s="657">
        <f>VLOOKUP($D46,matriz!$E$5:$AL$77,34,0)</f>
        <v>0.5</v>
      </c>
    </row>
    <row r="47" spans="1:12" x14ac:dyDescent="0.25">
      <c r="A47" t="str">
        <f>VLOOKUP($D47,matriz!$E$5:$BJ$83,58,0)</f>
        <v>INACTIVO</v>
      </c>
      <c r="B47" t="str">
        <f>VLOOKUP($D47,matriz!$E$5:$BJ$83,4,0)</f>
        <v>PLANEACIÓN Y MEJORA CONTINUA</v>
      </c>
      <c r="C47" t="str">
        <f>VLOOKUP(D47,matriz!$E$5:$BI$77,57,0)</f>
        <v>GESTIÓN</v>
      </c>
      <c r="D47" t="s">
        <v>585</v>
      </c>
      <c r="E47" s="657" t="str">
        <f>VLOOKUP($D47,matriz!$E$5:$AL$77,26,0)</f>
        <v>ND</v>
      </c>
      <c r="F47" s="657" t="str">
        <f>VLOOKUP($D47,matriz!$E$5:$AL$77,31,0)</f>
        <v>ND</v>
      </c>
      <c r="G47" s="657">
        <f>VLOOKUP($D47,matriz!$E$5:$AL$77,27,0)</f>
        <v>0.3</v>
      </c>
      <c r="H47" s="657">
        <f>VLOOKUP($D47,matriz!$E$5:$AL$77,32,0)</f>
        <v>0.3</v>
      </c>
      <c r="I47" s="657">
        <f>VLOOKUP($D47,matriz!$E$5:$AL$77,28,0)</f>
        <v>0.7</v>
      </c>
      <c r="J47" s="657">
        <f>VLOOKUP($D47,matriz!$E$5:$AL$77,33,0)</f>
        <v>0.7</v>
      </c>
      <c r="K47" s="657">
        <f>VLOOKUP($D47,matriz!$E$5:$AL$77,29,0)</f>
        <v>0</v>
      </c>
      <c r="L47" s="657">
        <f>VLOOKUP($D47,matriz!$E$5:$AL$77,34,0)</f>
        <v>0</v>
      </c>
    </row>
    <row r="48" spans="1:12" x14ac:dyDescent="0.25">
      <c r="A48" t="str">
        <f>VLOOKUP($D48,matriz!$E$5:$BJ$83,58,0)</f>
        <v>INACTIVO</v>
      </c>
      <c r="B48" t="str">
        <f>VLOOKUP($D48,matriz!$E$5:$BJ$83,4,0)</f>
        <v>PLANEACIÓN Y MEJORA CONTINUA</v>
      </c>
      <c r="C48" t="str">
        <f>VLOOKUP(D48,matriz!$E$5:$BI$77,57,0)</f>
        <v>GESTIÓN</v>
      </c>
      <c r="D48" t="s">
        <v>584</v>
      </c>
      <c r="E48" s="657" t="str">
        <f>VLOOKUP($D48,matriz!$E$5:$AL$77,26,0)</f>
        <v>ND</v>
      </c>
      <c r="F48" s="657" t="str">
        <f>VLOOKUP($D48,matriz!$E$5:$AL$77,31,0)</f>
        <v>ND</v>
      </c>
      <c r="G48" s="657" t="str">
        <f>VLOOKUP($D48,matriz!$E$5:$AL$77,27,0)</f>
        <v>ND</v>
      </c>
      <c r="H48" s="657" t="str">
        <f>VLOOKUP($D48,matriz!$E$5:$AL$77,32,0)</f>
        <v>ND</v>
      </c>
      <c r="I48" s="657">
        <f>VLOOKUP($D48,matriz!$E$5:$AL$77,28,0)</f>
        <v>1</v>
      </c>
      <c r="J48" s="657">
        <f>VLOOKUP($D48,matriz!$E$5:$AL$77,33,0)</f>
        <v>1</v>
      </c>
      <c r="K48" s="657">
        <f>VLOOKUP($D48,matriz!$E$5:$AL$77,29,0)</f>
        <v>1</v>
      </c>
      <c r="L48" s="657">
        <f>VLOOKUP($D48,matriz!$E$5:$AL$77,34,0)</f>
        <v>0</v>
      </c>
    </row>
    <row r="49" spans="1:12" x14ac:dyDescent="0.25">
      <c r="A49" t="e">
        <f>VLOOKUP($D49,matriz!$E$5:$BJ$83,58,0)</f>
        <v>#N/A</v>
      </c>
      <c r="B49" t="e">
        <f>VLOOKUP($D49,matriz!$E$5:$BJ$83,4,0)</f>
        <v>#N/A</v>
      </c>
      <c r="C49" t="e">
        <f>VLOOKUP(D49,matriz!$E$5:$BI$77,57,0)</f>
        <v>#N/A</v>
      </c>
      <c r="D49" t="s">
        <v>717</v>
      </c>
      <c r="E49" s="657" t="e">
        <f>VLOOKUP($D49,matriz!$E$5:$AL$77,26,0)</f>
        <v>#N/A</v>
      </c>
      <c r="F49" s="657" t="e">
        <f>VLOOKUP($D49,matriz!$E$5:$AL$77,31,0)</f>
        <v>#N/A</v>
      </c>
      <c r="G49" s="657" t="e">
        <f>VLOOKUP($D49,matriz!$E$5:$AL$77,27,0)</f>
        <v>#N/A</v>
      </c>
      <c r="H49" s="657" t="e">
        <f>VLOOKUP($D49,matriz!$E$5:$AL$77,32,0)</f>
        <v>#N/A</v>
      </c>
      <c r="I49" s="657" t="e">
        <f>VLOOKUP($D49,matriz!$E$5:$AL$77,28,0)</f>
        <v>#N/A</v>
      </c>
      <c r="J49" s="657" t="e">
        <f>VLOOKUP($D49,matriz!$E$5:$AL$77,33,0)</f>
        <v>#N/A</v>
      </c>
      <c r="K49" s="657" t="e">
        <f>VLOOKUP($D49,matriz!$E$5:$AL$77,29,0)</f>
        <v>#N/A</v>
      </c>
      <c r="L49" s="657" t="e">
        <f>VLOOKUP($D49,matriz!$E$5:$AL$77,34,0)</f>
        <v>#N/A</v>
      </c>
    </row>
    <row r="50" spans="1:12" x14ac:dyDescent="0.25">
      <c r="A50" t="str">
        <f>VLOOKUP($D50,matriz!$E$5:$BJ$83,58,0)</f>
        <v>INACTIVO</v>
      </c>
      <c r="B50" t="str">
        <f>VLOOKUP($D50,matriz!$E$5:$BJ$83,4,0)</f>
        <v>PLANEACIÓN Y MEJORA CONTINUA</v>
      </c>
      <c r="C50" t="str">
        <f>VLOOKUP(D50,matriz!$E$5:$BI$77,57,0)</f>
        <v>GESTIÓN</v>
      </c>
      <c r="D50" t="s">
        <v>711</v>
      </c>
      <c r="E50" s="657" t="str">
        <f>VLOOKUP($D50,matriz!$E$5:$AL$77,26,0)</f>
        <v>ND</v>
      </c>
      <c r="F50" s="657" t="str">
        <f>VLOOKUP($D50,matriz!$E$5:$AL$77,31,0)</f>
        <v>ND</v>
      </c>
      <c r="G50" s="657" t="str">
        <f>VLOOKUP($D50,matriz!$E$5:$AL$77,27,0)</f>
        <v>ND</v>
      </c>
      <c r="H50" s="657" t="str">
        <f>VLOOKUP($D50,matriz!$E$5:$AL$77,32,0)</f>
        <v>ND</v>
      </c>
      <c r="I50" s="657" t="str">
        <f>VLOOKUP($D50,matriz!$E$5:$AL$77,28,0)</f>
        <v>ND</v>
      </c>
      <c r="J50" s="657" t="str">
        <f>VLOOKUP($D50,matriz!$E$5:$AL$77,33,0)</f>
        <v>ND</v>
      </c>
      <c r="K50" s="657">
        <f>VLOOKUP($D50,matriz!$E$5:$AL$77,29,0)</f>
        <v>1</v>
      </c>
      <c r="L50" s="657">
        <f>VLOOKUP($D50,matriz!$E$5:$AL$77,34,0)</f>
        <v>1</v>
      </c>
    </row>
    <row r="51" spans="1:12" x14ac:dyDescent="0.25">
      <c r="A51" t="str">
        <f>VLOOKUP($D51,matriz!$E$5:$BJ$83,58,0)</f>
        <v>ACTIVO</v>
      </c>
      <c r="B51" t="str">
        <f>VLOOKUP($D51,matriz!$E$5:$BJ$83,4,0)</f>
        <v>PLANEACIÓN Y MEJORA CONTINUA</v>
      </c>
      <c r="C51" t="str">
        <f>VLOOKUP(D51,matriz!$E$5:$BI$77,57,0)</f>
        <v>ACCIÓN</v>
      </c>
      <c r="D51" t="s">
        <v>583</v>
      </c>
      <c r="E51" s="657">
        <f>VLOOKUP($D51,matriz!$E$5:$AL$77,26,0)</f>
        <v>0.1</v>
      </c>
      <c r="F51" s="657">
        <f>VLOOKUP($D51,matriz!$E$5:$AL$77,31,0)</f>
        <v>0.03</v>
      </c>
      <c r="G51" s="657">
        <f>VLOOKUP($D51,matriz!$E$5:$AL$77,27,0)</f>
        <v>0.3</v>
      </c>
      <c r="H51" s="657">
        <f>VLOOKUP($D51,matriz!$E$5:$AL$77,32,0)</f>
        <v>0.35</v>
      </c>
      <c r="I51" s="657">
        <f>VLOOKUP($D51,matriz!$E$5:$AL$77,28,0)</f>
        <v>0.3</v>
      </c>
      <c r="J51" s="657">
        <f>VLOOKUP($D51,matriz!$E$5:$AL$77,33,0)</f>
        <v>0.32</v>
      </c>
      <c r="K51" s="657">
        <f>VLOOKUP($D51,matriz!$E$5:$AL$77,29,0)</f>
        <v>0.25</v>
      </c>
      <c r="L51" s="657">
        <f>VLOOKUP($D51,matriz!$E$5:$AL$77,34,0)</f>
        <v>0.25</v>
      </c>
    </row>
    <row r="52" spans="1:12" x14ac:dyDescent="0.25">
      <c r="A52" t="str">
        <f>VLOOKUP($D52,matriz!$E$5:$BJ$83,58,0)</f>
        <v>INACTIVO</v>
      </c>
      <c r="B52" t="str">
        <f>VLOOKUP($D52,matriz!$E$5:$BJ$83,4,0)</f>
        <v>PLANEACIÓN Y MEJORA CONTINUA</v>
      </c>
      <c r="C52" t="str">
        <f>VLOOKUP(D52,matriz!$E$5:$BI$77,57,0)</f>
        <v>GESTIÓN</v>
      </c>
      <c r="D52" t="s">
        <v>582</v>
      </c>
      <c r="E52" s="657" t="str">
        <f>VLOOKUP($D52,matriz!$E$5:$AL$77,26,0)</f>
        <v>ND</v>
      </c>
      <c r="F52" s="657" t="str">
        <f>VLOOKUP($D52,matriz!$E$5:$AL$77,31,0)</f>
        <v>ND</v>
      </c>
      <c r="G52" s="657">
        <f>VLOOKUP($D52,matriz!$E$5:$AL$77,27,0)</f>
        <v>1</v>
      </c>
      <c r="H52" s="657">
        <f>VLOOKUP($D52,matriz!$E$5:$AL$77,32,0)</f>
        <v>1</v>
      </c>
      <c r="I52" s="657">
        <f>VLOOKUP($D52,matriz!$E$5:$AL$77,28,0)</f>
        <v>4</v>
      </c>
      <c r="J52" s="657">
        <f>VLOOKUP($D52,matriz!$E$5:$AL$77,33,0)</f>
        <v>4</v>
      </c>
      <c r="K52" s="657" t="str">
        <f>VLOOKUP($D52,matriz!$E$5:$AL$77,29,0)</f>
        <v>CUMPLIDO</v>
      </c>
      <c r="L52" s="657" t="str">
        <f>VLOOKUP($D52,matriz!$E$5:$AL$77,34,0)</f>
        <v>CUMPLIDO</v>
      </c>
    </row>
    <row r="53" spans="1:12" x14ac:dyDescent="0.25">
      <c r="A53" t="str">
        <f>VLOOKUP($D53,matriz!$E$5:$BJ$83,58,0)</f>
        <v>INACTIVO</v>
      </c>
      <c r="B53" t="str">
        <f>VLOOKUP($D53,matriz!$E$5:$BJ$83,4,0)</f>
        <v>PLANEACIÓN Y MEJORA CONTINUA</v>
      </c>
      <c r="C53" t="str">
        <f>VLOOKUP(D53,matriz!$E$5:$BI$77,57,0)</f>
        <v>ACCIÓN</v>
      </c>
      <c r="D53" t="s">
        <v>429</v>
      </c>
      <c r="E53" s="657">
        <f>VLOOKUP($D53,matriz!$E$5:$AL$77,26,0)</f>
        <v>1</v>
      </c>
      <c r="F53" s="657">
        <f>VLOOKUP($D53,matriz!$E$5:$AL$77,31,0)</f>
        <v>0.5</v>
      </c>
      <c r="G53" s="657" t="str">
        <f>VLOOKUP($D53,matriz!$E$5:$AL$77,27,0)</f>
        <v>ND</v>
      </c>
      <c r="H53" s="657">
        <f>VLOOKUP($D53,matriz!$E$5:$AL$77,32,0)</f>
        <v>0.5</v>
      </c>
      <c r="I53" s="657" t="str">
        <f>VLOOKUP($D53,matriz!$E$5:$AL$77,28,0)</f>
        <v>CUMPLIDO</v>
      </c>
      <c r="J53" s="657" t="str">
        <f>VLOOKUP($D53,matriz!$E$5:$AL$77,33,0)</f>
        <v>CUMPLIDO</v>
      </c>
      <c r="K53" s="657" t="str">
        <f>VLOOKUP($D53,matriz!$E$5:$AL$77,29,0)</f>
        <v>CUMPLIDO</v>
      </c>
      <c r="L53" s="657" t="str">
        <f>VLOOKUP($D53,matriz!$E$5:$AL$77,34,0)</f>
        <v>CUMPLIDO</v>
      </c>
    </row>
    <row r="54" spans="1:12" x14ac:dyDescent="0.25">
      <c r="A54" t="str">
        <f>VLOOKUP($D54,matriz!$E$5:$BJ$83,58,0)</f>
        <v>INACTIVO</v>
      </c>
      <c r="B54" t="str">
        <f>VLOOKUP($D54,matriz!$E$5:$BJ$83,4,0)</f>
        <v>PLANEACIÓN Y MEJORA CONTINUA</v>
      </c>
      <c r="C54" t="str">
        <f>VLOOKUP(D54,matriz!$E$5:$BI$77,57,0)</f>
        <v>ACCIÓN</v>
      </c>
      <c r="D54" t="s">
        <v>581</v>
      </c>
      <c r="E54" s="657" t="str">
        <f>VLOOKUP($D54,matriz!$E$5:$AL$77,26,0)</f>
        <v>ND</v>
      </c>
      <c r="F54" s="657" t="str">
        <f>VLOOKUP($D54,matriz!$E$5:$AL$77,31,0)</f>
        <v>ND</v>
      </c>
      <c r="G54" s="657" t="str">
        <f>VLOOKUP($D54,matriz!$E$5:$AL$77,27,0)</f>
        <v>ND</v>
      </c>
      <c r="H54" s="657" t="str">
        <f>VLOOKUP($D54,matriz!$E$5:$AL$77,32,0)</f>
        <v>ND</v>
      </c>
      <c r="I54" s="657">
        <f>VLOOKUP($D54,matriz!$E$5:$AL$77,28,0)</f>
        <v>0.4</v>
      </c>
      <c r="J54" s="657">
        <f>VLOOKUP($D54,matriz!$E$5:$AL$77,33,0)</f>
        <v>0.4</v>
      </c>
      <c r="K54" s="657">
        <f>VLOOKUP($D54,matriz!$E$5:$AL$77,29,0)</f>
        <v>0.6</v>
      </c>
      <c r="L54" s="657">
        <f>VLOOKUP($D54,matriz!$E$5:$AL$77,34,0)</f>
        <v>0.6</v>
      </c>
    </row>
    <row r="55" spans="1:12" x14ac:dyDescent="0.25">
      <c r="A55" t="str">
        <f>VLOOKUP($D55,matriz!$E$5:$BJ$83,58,0)</f>
        <v>ACTIVO</v>
      </c>
      <c r="B55" t="str">
        <f>VLOOKUP($D55,matriz!$E$5:$BJ$83,4,0)</f>
        <v>EVALUACIÓN INDEPENDIENTE</v>
      </c>
      <c r="C55" t="str">
        <f>VLOOKUP(D55,matriz!$E$5:$BI$77,57,0)</f>
        <v>GESTIÓN</v>
      </c>
      <c r="D55" t="s">
        <v>415</v>
      </c>
      <c r="E55" s="657" t="str">
        <f>VLOOKUP($D55,matriz!$E$5:$AL$77,26,0)</f>
        <v>ND</v>
      </c>
      <c r="F55" s="657" t="str">
        <f>VLOOKUP($D55,matriz!$E$5:$AL$77,31,0)</f>
        <v>ND</v>
      </c>
      <c r="G55" s="657">
        <f>VLOOKUP($D55,matriz!$E$5:$AL$77,27,0)</f>
        <v>1</v>
      </c>
      <c r="H55" s="657">
        <f>VLOOKUP($D55,matriz!$E$5:$AL$77,32,0)</f>
        <v>1</v>
      </c>
      <c r="I55" s="657">
        <f>VLOOKUP($D55,matriz!$E$5:$AL$77,28,0)</f>
        <v>1</v>
      </c>
      <c r="J55" s="657">
        <f>VLOOKUP($D55,matriz!$E$5:$AL$77,33,0)</f>
        <v>1</v>
      </c>
      <c r="K55" s="657">
        <f>VLOOKUP($D55,matriz!$E$5:$AL$77,29,0)</f>
        <v>1</v>
      </c>
      <c r="L55" s="657">
        <f>VLOOKUP($D55,matriz!$E$5:$AL$77,34,0)</f>
        <v>1</v>
      </c>
    </row>
    <row r="56" spans="1:12" x14ac:dyDescent="0.25">
      <c r="A56" t="str">
        <f>VLOOKUP($D56,matriz!$E$5:$BJ$83,58,0)</f>
        <v>ACTIVO</v>
      </c>
      <c r="B56" t="str">
        <f>VLOOKUP($D56,matriz!$E$5:$BJ$83,4,0)</f>
        <v>GESTIÓN DE TIC</v>
      </c>
      <c r="C56" t="str">
        <f>VLOOKUP(D56,matriz!$E$5:$BI$77,57,0)</f>
        <v>ACCIÓN</v>
      </c>
      <c r="D56" t="s">
        <v>96</v>
      </c>
      <c r="E56" s="657">
        <f>VLOOKUP($D56,matriz!$E$5:$AL$77,26,0)</f>
        <v>1</v>
      </c>
      <c r="F56" s="657">
        <f>VLOOKUP($D56,matriz!$E$5:$AL$77,31,0)</f>
        <v>0.3</v>
      </c>
      <c r="G56" s="657">
        <f>VLOOKUP($D56,matriz!$E$5:$AL$77,27,0)</f>
        <v>1</v>
      </c>
      <c r="H56" s="657">
        <f>VLOOKUP($D56,matriz!$E$5:$AL$77,32,0)</f>
        <v>1.7</v>
      </c>
      <c r="I56" s="657">
        <f>VLOOKUP($D56,matriz!$E$5:$AL$77,28,0)</f>
        <v>2</v>
      </c>
      <c r="J56" s="657">
        <f>VLOOKUP($D56,matriz!$E$5:$AL$77,33,0)</f>
        <v>2</v>
      </c>
      <c r="K56" s="657">
        <f>VLOOKUP($D56,matriz!$E$5:$AL$77,29,0)</f>
        <v>2</v>
      </c>
      <c r="L56" s="657">
        <f>VLOOKUP($D56,matriz!$E$5:$AL$77,34,0)</f>
        <v>2</v>
      </c>
    </row>
    <row r="57" spans="1:12" x14ac:dyDescent="0.25">
      <c r="A57" t="str">
        <f>VLOOKUP($D57,matriz!$E$5:$BJ$83,58,0)</f>
        <v>INACTIVO</v>
      </c>
      <c r="B57" t="str">
        <f>VLOOKUP($D57,matriz!$E$5:$BJ$83,4,0)</f>
        <v>GESTIÓN DE TIC</v>
      </c>
      <c r="C57" t="str">
        <f>VLOOKUP(D57,matriz!$E$5:$BI$77,57,0)</f>
        <v>GESTIÓN</v>
      </c>
      <c r="D57" t="s">
        <v>395</v>
      </c>
      <c r="E57" s="657">
        <f>VLOOKUP($D57,matriz!$E$5:$AL$77,26,0)</f>
        <v>0</v>
      </c>
      <c r="F57" s="657">
        <f>VLOOKUP($D57,matriz!$E$5:$AL$77,31,0)</f>
        <v>0</v>
      </c>
      <c r="G57" s="657">
        <f>VLOOKUP($D57,matriz!$E$5:$AL$77,27,0)</f>
        <v>0.35</v>
      </c>
      <c r="H57" s="657">
        <f>VLOOKUP($D57,matriz!$E$5:$AL$77,32,0)</f>
        <v>0.35</v>
      </c>
      <c r="I57" s="657">
        <f>VLOOKUP($D57,matriz!$E$5:$AL$77,28,0)</f>
        <v>0.65</v>
      </c>
      <c r="J57" s="657">
        <f>VLOOKUP($D57,matriz!$E$5:$AL$77,33,0)</f>
        <v>0.65</v>
      </c>
      <c r="K57" s="657" t="str">
        <f>VLOOKUP($D57,matriz!$E$5:$AL$77,29,0)</f>
        <v>CUMPLIDO</v>
      </c>
      <c r="L57" s="657">
        <f>VLOOKUP($D57,matriz!$E$5:$AL$77,34,0)</f>
        <v>0</v>
      </c>
    </row>
    <row r="58" spans="1:12" x14ac:dyDescent="0.25">
      <c r="A58" t="str">
        <f>VLOOKUP($D58,matriz!$E$5:$BJ$83,58,0)</f>
        <v>ACTIVO</v>
      </c>
      <c r="B58" t="str">
        <f>VLOOKUP($D58,matriz!$E$5:$BJ$83,4,0)</f>
        <v>GESTIÓN DE TIC</v>
      </c>
      <c r="C58" t="str">
        <f>VLOOKUP(D58,matriz!$E$5:$BI$77,57,0)</f>
        <v>GESTIÓN</v>
      </c>
      <c r="D58" t="s">
        <v>775</v>
      </c>
      <c r="E58" s="657" t="str">
        <f>VLOOKUP($D58,matriz!$E$5:$AL$77,26,0)</f>
        <v>ND</v>
      </c>
      <c r="F58" s="657" t="str">
        <f>VLOOKUP($D58,matriz!$E$5:$AL$77,31,0)</f>
        <v>ND</v>
      </c>
      <c r="G58" s="657" t="str">
        <f>VLOOKUP($D58,matriz!$E$5:$AL$77,27,0)</f>
        <v>ND</v>
      </c>
      <c r="H58" s="657" t="str">
        <f>VLOOKUP($D58,matriz!$E$5:$AL$77,32,0)</f>
        <v>ND</v>
      </c>
      <c r="I58" s="657" t="str">
        <f>VLOOKUP($D58,matriz!$E$5:$AL$77,28,0)</f>
        <v>ND</v>
      </c>
      <c r="J58" s="657" t="str">
        <f>VLOOKUP($D58,matriz!$E$5:$AL$77,33,0)</f>
        <v>ND</v>
      </c>
      <c r="K58" s="657">
        <f>VLOOKUP($D58,matriz!$E$5:$AL$77,29,0)</f>
        <v>0.97</v>
      </c>
      <c r="L58" s="657">
        <f>VLOOKUP($D58,matriz!$E$5:$AL$77,34,0)</f>
        <v>0.97</v>
      </c>
    </row>
    <row r="59" spans="1:12" x14ac:dyDescent="0.25">
      <c r="A59" t="str">
        <f>VLOOKUP($D59,matriz!$E$5:$BJ$83,58,0)</f>
        <v>ACTIVO</v>
      </c>
      <c r="B59" t="str">
        <f>VLOOKUP($D59,matriz!$E$5:$BJ$83,4,0)</f>
        <v>GESTIÓN DE TIC</v>
      </c>
      <c r="C59" t="str">
        <f>VLOOKUP(D59,matriz!$E$5:$BI$77,57,0)</f>
        <v>GESTIÓN</v>
      </c>
      <c r="D59" t="s">
        <v>905</v>
      </c>
      <c r="E59" s="657" t="str">
        <f>VLOOKUP($D59,matriz!$E$5:$AL$77,26,0)</f>
        <v>ND</v>
      </c>
      <c r="F59" s="657" t="str">
        <f>VLOOKUP($D59,matriz!$E$5:$AL$77,31,0)</f>
        <v>ND</v>
      </c>
      <c r="G59" s="657" t="str">
        <f>VLOOKUP($D59,matriz!$E$5:$AL$77,27,0)</f>
        <v>ND</v>
      </c>
      <c r="H59" s="657" t="str">
        <f>VLOOKUP($D59,matriz!$E$5:$AL$77,32,0)</f>
        <v>ND</v>
      </c>
      <c r="I59" s="657" t="str">
        <f>VLOOKUP($D59,matriz!$E$5:$AL$77,28,0)</f>
        <v>ND</v>
      </c>
      <c r="J59" s="657" t="str">
        <f>VLOOKUP($D59,matriz!$E$5:$AL$77,33,0)</f>
        <v>ND</v>
      </c>
      <c r="K59" s="657">
        <f>VLOOKUP($D59,matriz!$E$5:$AL$77,29,0)</f>
        <v>0.98</v>
      </c>
      <c r="L59" s="657">
        <f>VLOOKUP($D59,matriz!$E$5:$AL$77,34,0)</f>
        <v>0.98</v>
      </c>
    </row>
    <row r="60" spans="1:12" x14ac:dyDescent="0.25">
      <c r="A60" t="str">
        <f>VLOOKUP($D60,matriz!$E$5:$BJ$83,58,0)</f>
        <v>ACTIVO</v>
      </c>
      <c r="B60" t="str">
        <f>VLOOKUP($D60,matriz!$E$5:$BJ$83,4,0)</f>
        <v>GESTIÓN DE TIC</v>
      </c>
      <c r="C60" t="str">
        <f>VLOOKUP(D60,matriz!$E$5:$BI$77,57,0)</f>
        <v>ACCIÓN</v>
      </c>
      <c r="D60" t="s">
        <v>721</v>
      </c>
      <c r="E60" s="657" t="str">
        <f>VLOOKUP($D60,matriz!$E$5:$AL$77,26,0)</f>
        <v>ND</v>
      </c>
      <c r="F60" s="657" t="str">
        <f>VLOOKUP($D60,matriz!$E$5:$AL$77,31,0)</f>
        <v>ND</v>
      </c>
      <c r="G60" s="657" t="str">
        <f>VLOOKUP($D60,matriz!$E$5:$AL$77,27,0)</f>
        <v>ND</v>
      </c>
      <c r="H60" s="657" t="str">
        <f>VLOOKUP($D60,matriz!$E$5:$AL$77,32,0)</f>
        <v>ND</v>
      </c>
      <c r="I60" s="657" t="str">
        <f>VLOOKUP($D60,matriz!$E$5:$AL$77,28,0)</f>
        <v>ND</v>
      </c>
      <c r="J60" s="657" t="str">
        <f>VLOOKUP($D60,matriz!$E$5:$AL$77,33,0)</f>
        <v>ND</v>
      </c>
      <c r="K60" s="657">
        <f>VLOOKUP($D60,matriz!$E$5:$AL$77,29,0)</f>
        <v>1</v>
      </c>
      <c r="L60" s="657">
        <f>VLOOKUP($D60,matriz!$E$5:$AL$77,34,0)</f>
        <v>1</v>
      </c>
    </row>
    <row r="61" spans="1:12" x14ac:dyDescent="0.25">
      <c r="A61" t="str">
        <f>VLOOKUP($D61,matriz!$E$5:$BJ$83,58,0)</f>
        <v>ACTIVO</v>
      </c>
      <c r="B61" t="str">
        <f>VLOOKUP($D61,matriz!$E$5:$BJ$83,4,0)</f>
        <v>GESTIÓN DE TIC</v>
      </c>
      <c r="C61" t="str">
        <f>VLOOKUP(D61,matriz!$E$5:$BI$77,57,0)</f>
        <v>GESTIÓN</v>
      </c>
      <c r="D61" t="s">
        <v>730</v>
      </c>
      <c r="E61" s="657" t="str">
        <f>VLOOKUP($D61,matriz!$E$5:$AL$77,26,0)</f>
        <v>ND</v>
      </c>
      <c r="F61" s="657" t="str">
        <f>VLOOKUP($D61,matriz!$E$5:$AL$77,31,0)</f>
        <v>ND</v>
      </c>
      <c r="G61" s="657" t="str">
        <f>VLOOKUP($D61,matriz!$E$5:$AL$77,27,0)</f>
        <v>ND</v>
      </c>
      <c r="H61" s="657" t="str">
        <f>VLOOKUP($D61,matriz!$E$5:$AL$77,32,0)</f>
        <v>ND</v>
      </c>
      <c r="I61" s="657" t="str">
        <f>VLOOKUP($D61,matriz!$E$5:$AL$77,28,0)</f>
        <v>ND</v>
      </c>
      <c r="J61" s="657" t="str">
        <f>VLOOKUP($D61,matriz!$E$5:$AL$77,33,0)</f>
        <v>ND</v>
      </c>
      <c r="K61" s="657">
        <f>VLOOKUP($D61,matriz!$E$5:$AL$77,29,0)</f>
        <v>1</v>
      </c>
      <c r="L61" s="657">
        <f>VLOOKUP($D61,matriz!$E$5:$AL$77,34,0)</f>
        <v>1</v>
      </c>
    </row>
    <row r="62" spans="1:12" x14ac:dyDescent="0.25">
      <c r="A62" t="str">
        <f>VLOOKUP($D62,matriz!$E$5:$BJ$83,58,0)</f>
        <v>INACTIVO</v>
      </c>
      <c r="B62" t="str">
        <f>VLOOKUP($D62,matriz!$E$5:$BJ$83,4,0)</f>
        <v>GESTIÓN DE TIC</v>
      </c>
      <c r="C62" t="str">
        <f>VLOOKUP(D62,matriz!$E$5:$BI$77,57,0)</f>
        <v>ACCIÓN</v>
      </c>
      <c r="D62" t="s">
        <v>633</v>
      </c>
      <c r="E62" s="657">
        <f>VLOOKUP($D62,matriz!$E$5:$AL$77,26,0)</f>
        <v>0.03</v>
      </c>
      <c r="F62" s="657">
        <f>VLOOKUP($D62,matriz!$E$5:$AL$77,31,0)</f>
        <v>0.01</v>
      </c>
      <c r="G62" s="657">
        <f>VLOOKUP($D62,matriz!$E$5:$AL$77,27,0)</f>
        <v>0.17</v>
      </c>
      <c r="H62" s="657">
        <f>VLOOKUP($D62,matriz!$E$5:$AL$77,32,0)</f>
        <v>0.14000000000000001</v>
      </c>
      <c r="I62" s="657">
        <f>VLOOKUP($D62,matriz!$E$5:$AL$77,28,0)</f>
        <v>0.3</v>
      </c>
      <c r="J62" s="657">
        <f>VLOOKUP($D62,matriz!$E$5:$AL$77,33,0)</f>
        <v>0.25</v>
      </c>
      <c r="K62" s="657">
        <f>VLOOKUP($D62,matriz!$E$5:$AL$77,29,0)</f>
        <v>0.3</v>
      </c>
      <c r="L62" s="657">
        <f>VLOOKUP($D62,matriz!$E$5:$AL$77,34,0)</f>
        <v>0.37</v>
      </c>
    </row>
    <row r="63" spans="1:12" x14ac:dyDescent="0.25">
      <c r="A63" t="str">
        <f>VLOOKUP($D63,matriz!$E$5:$BJ$83,58,0)</f>
        <v>ACTIVO</v>
      </c>
      <c r="B63" t="str">
        <f>VLOOKUP($D63,matriz!$E$5:$BJ$83,4,0)</f>
        <v>GESTIÓN JURÍDICA DISTRITAL</v>
      </c>
      <c r="C63" t="str">
        <f>VLOOKUP(D63,matriz!$E$5:$BI$77,57,0)</f>
        <v>GESTIÓN</v>
      </c>
      <c r="D63" t="s">
        <v>303</v>
      </c>
      <c r="E63" s="657" t="str">
        <f>VLOOKUP($D63,matriz!$E$5:$AL$77,26,0)</f>
        <v>ND</v>
      </c>
      <c r="F63" s="657" t="str">
        <f>VLOOKUP($D63,matriz!$E$5:$AL$77,31,0)</f>
        <v>ND</v>
      </c>
      <c r="G63" s="657">
        <f>VLOOKUP($D63,matriz!$E$5:$AL$77,27,0)</f>
        <v>0.95</v>
      </c>
      <c r="H63" s="657">
        <f>VLOOKUP($D63,matriz!$E$5:$AL$77,32,0)</f>
        <v>0.98</v>
      </c>
      <c r="I63" s="657">
        <f>VLOOKUP($D63,matriz!$E$5:$AL$77,28,0)</f>
        <v>0.95</v>
      </c>
      <c r="J63" s="657">
        <f>VLOOKUP($D63,matriz!$E$5:$AL$77,33,0)</f>
        <v>0.97</v>
      </c>
      <c r="K63" s="657">
        <f>VLOOKUP($D63,matriz!$E$5:$AL$77,29,0)</f>
        <v>0.95</v>
      </c>
      <c r="L63" s="657">
        <f>VLOOKUP($D63,matriz!$E$5:$AL$77,34,0)</f>
        <v>1</v>
      </c>
    </row>
    <row r="64" spans="1:12" x14ac:dyDescent="0.25">
      <c r="A64" t="str">
        <f>VLOOKUP($D64,matriz!$E$5:$BJ$83,58,0)</f>
        <v>ACTIVO</v>
      </c>
      <c r="B64" t="str">
        <f>VLOOKUP($D64,matriz!$E$5:$BJ$83,4,0)</f>
        <v>GESTIÓN JURÍDICA DISTRITAL</v>
      </c>
      <c r="C64" t="str">
        <f>VLOOKUP(D64,matriz!$E$5:$BI$77,57,0)</f>
        <v>ACCIÓN</v>
      </c>
      <c r="D64" t="s">
        <v>635</v>
      </c>
      <c r="E64" s="657">
        <f>VLOOKUP($D64,matriz!$E$5:$AL$77,26,0)</f>
        <v>0.88</v>
      </c>
      <c r="F64" s="657">
        <f>VLOOKUP($D64,matriz!$E$5:$AL$77,31,0)</f>
        <v>0.9</v>
      </c>
      <c r="G64" s="657">
        <f>VLOOKUP($D64,matriz!$E$5:$AL$77,27,0)</f>
        <v>0.88</v>
      </c>
      <c r="H64" s="657">
        <f>VLOOKUP($D64,matriz!$E$5:$AL$77,32,0)</f>
        <v>0.94569999999999999</v>
      </c>
      <c r="I64" s="657">
        <f>VLOOKUP($D64,matriz!$E$5:$AL$77,28,0)</f>
        <v>0.88</v>
      </c>
      <c r="J64" s="657">
        <f>VLOOKUP($D64,matriz!$E$5:$AL$77,33,0)</f>
        <v>0.88</v>
      </c>
      <c r="K64" s="657">
        <f>VLOOKUP($D64,matriz!$E$5:$AL$77,29,0)</f>
        <v>0.88</v>
      </c>
      <c r="L64" s="657">
        <f>VLOOKUP($D64,matriz!$E$5:$AL$77,34,0)</f>
        <v>0.97499999999999998</v>
      </c>
    </row>
    <row r="65" spans="1:28" x14ac:dyDescent="0.25">
      <c r="A65" t="str">
        <f>VLOOKUP($D65,matriz!$E$5:$BJ$83,58,0)</f>
        <v>ACTIVO</v>
      </c>
      <c r="B65" t="str">
        <f>VLOOKUP($D65,matriz!$E$5:$BJ$83,4,0)</f>
        <v>GESTIÓN JURÍDICA DISTRITAL</v>
      </c>
      <c r="C65" t="str">
        <f>VLOOKUP(D65,matriz!$E$5:$BI$77,57,0)</f>
        <v>GESTIÓN</v>
      </c>
      <c r="D65" t="s">
        <v>634</v>
      </c>
      <c r="E65" s="657" t="str">
        <f>VLOOKUP($D65,matriz!$E$5:$AL$77,26,0)</f>
        <v>ND</v>
      </c>
      <c r="F65" s="657" t="str">
        <f>VLOOKUP($D65,matriz!$E$5:$AL$77,31,0)</f>
        <v>ND</v>
      </c>
      <c r="G65" s="657">
        <f>VLOOKUP($D65,matriz!$E$5:$AL$77,27,0)</f>
        <v>1</v>
      </c>
      <c r="H65" s="657">
        <f>VLOOKUP($D65,matriz!$E$5:$AL$77,32,0)</f>
        <v>1</v>
      </c>
      <c r="I65" s="657">
        <f>VLOOKUP($D65,matriz!$E$5:$AL$77,28,0)</f>
        <v>1</v>
      </c>
      <c r="J65" s="657">
        <f>VLOOKUP($D65,matriz!$E$5:$AL$77,33,0)</f>
        <v>1</v>
      </c>
      <c r="K65" s="657">
        <f>VLOOKUP($D65,matriz!$E$5:$AL$77,29,0)</f>
        <v>1</v>
      </c>
      <c r="L65" s="657">
        <f>VLOOKUP($D65,matriz!$E$5:$AL$77,34,0)</f>
        <v>1</v>
      </c>
    </row>
    <row r="66" spans="1:28" x14ac:dyDescent="0.25">
      <c r="A66" t="str">
        <f>VLOOKUP($D66,matriz!$E$5:$BJ$83,58,0)</f>
        <v>ACTIVO</v>
      </c>
      <c r="B66" t="str">
        <f>VLOOKUP($D66,matriz!$E$5:$BJ$83,4,0)</f>
        <v>PO-005-GESTIÓN DEL TALENTO HUMANO</v>
      </c>
      <c r="C66" t="str">
        <f>VLOOKUP(D66,matriz!$E$5:$BI$77,57,0)</f>
        <v>GESTIÓN</v>
      </c>
      <c r="D66" t="s">
        <v>682</v>
      </c>
      <c r="E66" s="657" t="str">
        <f>VLOOKUP($D66,matriz!$E$5:$AL$77,26,0)</f>
        <v>ND</v>
      </c>
      <c r="F66" s="657" t="str">
        <f>VLOOKUP($D66,matriz!$E$5:$AL$77,31,0)</f>
        <v>ND</v>
      </c>
      <c r="G66" s="657" t="str">
        <f>VLOOKUP($D66,matriz!$E$5:$AL$77,27,0)</f>
        <v>ND</v>
      </c>
      <c r="H66" s="657" t="str">
        <f>VLOOKUP($D66,matriz!$E$5:$AL$77,32,0)</f>
        <v>ND</v>
      </c>
      <c r="I66" s="657" t="str">
        <f>VLOOKUP($D66,matriz!$E$5:$AL$77,28,0)</f>
        <v>ND</v>
      </c>
      <c r="J66" s="657" t="str">
        <f>VLOOKUP($D66,matriz!$E$5:$AL$77,33,0)</f>
        <v>ND</v>
      </c>
      <c r="K66" s="657">
        <f>VLOOKUP($D66,matriz!$E$5:$AL$77,29,0)</f>
        <v>1</v>
      </c>
      <c r="L66" s="657">
        <f>VLOOKUP($D66,matriz!$E$5:$AL$77,34,0)</f>
        <v>1</v>
      </c>
    </row>
    <row r="73" spans="1:28" x14ac:dyDescent="0.25">
      <c r="O73" s="82" t="s">
        <v>820</v>
      </c>
      <c r="P73" s="82" t="s">
        <v>819</v>
      </c>
      <c r="V73" s="555"/>
      <c r="W73" s="555"/>
      <c r="X73" s="81" t="s">
        <v>822</v>
      </c>
      <c r="Y73" s="81" t="s">
        <v>672</v>
      </c>
      <c r="Z73" s="657"/>
      <c r="AA73" s="657"/>
      <c r="AB73" s="657"/>
    </row>
    <row r="74" spans="1:28" x14ac:dyDescent="0.25">
      <c r="O74" s="82" t="s">
        <v>818</v>
      </c>
      <c r="P74" t="s">
        <v>674</v>
      </c>
      <c r="Q74" t="s">
        <v>673</v>
      </c>
      <c r="R74" t="s">
        <v>614</v>
      </c>
      <c r="V74" s="555"/>
      <c r="W74" s="555"/>
      <c r="X74" s="81" t="s">
        <v>473</v>
      </c>
      <c r="Y74" s="656" t="s">
        <v>674</v>
      </c>
      <c r="Z74" s="656" t="s">
        <v>673</v>
      </c>
      <c r="AA74" s="656" t="s">
        <v>301</v>
      </c>
      <c r="AB74" s="656" t="s">
        <v>614</v>
      </c>
    </row>
    <row r="75" spans="1:28" x14ac:dyDescent="0.25">
      <c r="O75" s="661" t="s">
        <v>78</v>
      </c>
      <c r="P75" s="83">
        <v>8</v>
      </c>
      <c r="Q75" s="83">
        <v>1</v>
      </c>
      <c r="R75" s="83">
        <v>9</v>
      </c>
      <c r="V75" s="83"/>
      <c r="W75" s="83"/>
      <c r="X75" s="556" t="s">
        <v>160</v>
      </c>
      <c r="Y75" s="83">
        <v>1</v>
      </c>
      <c r="Z75" s="83">
        <v>6</v>
      </c>
      <c r="AA75" s="83"/>
      <c r="AB75" s="83">
        <v>7</v>
      </c>
    </row>
    <row r="76" spans="1:28" x14ac:dyDescent="0.25">
      <c r="O76" s="661" t="s">
        <v>266</v>
      </c>
      <c r="P76" s="83">
        <v>4</v>
      </c>
      <c r="Q76" s="83">
        <v>4</v>
      </c>
      <c r="R76" s="83">
        <v>8</v>
      </c>
      <c r="V76" s="83"/>
      <c r="W76" s="83"/>
      <c r="X76" s="656" t="s">
        <v>280</v>
      </c>
      <c r="Y76" s="83"/>
      <c r="Z76" s="83">
        <v>4</v>
      </c>
      <c r="AA76" s="83"/>
      <c r="AB76" s="83">
        <v>4</v>
      </c>
    </row>
    <row r="77" spans="1:28" x14ac:dyDescent="0.25">
      <c r="O77" s="661" t="s">
        <v>98</v>
      </c>
      <c r="P77" s="83">
        <v>5</v>
      </c>
      <c r="Q77" s="83">
        <v>2</v>
      </c>
      <c r="R77" s="83">
        <v>7</v>
      </c>
      <c r="V77" s="83"/>
      <c r="W77" s="83"/>
      <c r="X77" s="656" t="s">
        <v>63</v>
      </c>
      <c r="Y77" s="83"/>
      <c r="Z77" s="83">
        <v>3</v>
      </c>
      <c r="AA77" s="83"/>
      <c r="AB77" s="83">
        <v>3</v>
      </c>
    </row>
    <row r="78" spans="1:28" x14ac:dyDescent="0.25">
      <c r="O78" s="661" t="s">
        <v>85</v>
      </c>
      <c r="P78" s="83">
        <v>4</v>
      </c>
      <c r="Q78" s="83">
        <v>2</v>
      </c>
      <c r="R78" s="83">
        <v>6</v>
      </c>
      <c r="V78" s="83"/>
      <c r="W78" s="83"/>
      <c r="X78" s="656" t="s">
        <v>93</v>
      </c>
      <c r="Y78" s="83"/>
      <c r="Z78" s="83">
        <v>3</v>
      </c>
      <c r="AA78" s="83"/>
      <c r="AB78" s="83">
        <v>3</v>
      </c>
    </row>
    <row r="79" spans="1:28" x14ac:dyDescent="0.25">
      <c r="O79" s="661" t="s">
        <v>102</v>
      </c>
      <c r="P79" s="83">
        <v>5</v>
      </c>
      <c r="Q79" s="83"/>
      <c r="R79" s="83">
        <v>5</v>
      </c>
      <c r="V79" s="83"/>
      <c r="W79" s="83"/>
      <c r="X79" s="656" t="s">
        <v>86</v>
      </c>
      <c r="Y79" s="83">
        <v>1</v>
      </c>
      <c r="Z79" s="83">
        <v>2</v>
      </c>
      <c r="AA79" s="83"/>
      <c r="AB79" s="83">
        <v>3</v>
      </c>
    </row>
    <row r="80" spans="1:28" x14ac:dyDescent="0.25">
      <c r="O80" s="661" t="s">
        <v>62</v>
      </c>
      <c r="P80" s="83">
        <v>2</v>
      </c>
      <c r="Q80" s="83">
        <v>3</v>
      </c>
      <c r="R80" s="83">
        <v>5</v>
      </c>
      <c r="V80" s="83"/>
      <c r="W80" s="83"/>
      <c r="X80" s="656" t="s">
        <v>99</v>
      </c>
      <c r="Y80" s="83"/>
      <c r="Z80" s="83">
        <v>2</v>
      </c>
      <c r="AA80" s="83"/>
      <c r="AB80" s="83">
        <v>2</v>
      </c>
    </row>
    <row r="81" spans="2:28" x14ac:dyDescent="0.25">
      <c r="O81" s="661" t="s">
        <v>92</v>
      </c>
      <c r="P81" s="83">
        <v>3</v>
      </c>
      <c r="Q81" s="83">
        <v>2</v>
      </c>
      <c r="R81" s="83">
        <v>5</v>
      </c>
      <c r="V81" s="83"/>
      <c r="W81" s="83"/>
      <c r="X81" s="556" t="s">
        <v>79</v>
      </c>
      <c r="Y81" s="83"/>
      <c r="Z81" s="83">
        <v>1</v>
      </c>
      <c r="AA81" s="83"/>
      <c r="AB81" s="83">
        <v>1</v>
      </c>
    </row>
    <row r="82" spans="2:28" x14ac:dyDescent="0.25">
      <c r="O82" s="661" t="s">
        <v>235</v>
      </c>
      <c r="P82" s="83">
        <v>1</v>
      </c>
      <c r="Q82" s="83">
        <v>2</v>
      </c>
      <c r="R82" s="83">
        <v>3</v>
      </c>
      <c r="V82" s="83"/>
      <c r="W82" s="83"/>
      <c r="X82" s="656" t="s">
        <v>126</v>
      </c>
      <c r="Y82" s="83"/>
      <c r="Z82" s="83"/>
      <c r="AA82" s="83"/>
      <c r="AB82" s="83"/>
    </row>
    <row r="83" spans="2:28" x14ac:dyDescent="0.25">
      <c r="O83" s="661" t="s">
        <v>217</v>
      </c>
      <c r="P83" s="83">
        <v>1</v>
      </c>
      <c r="Q83" s="83">
        <v>2</v>
      </c>
      <c r="R83" s="83">
        <v>3</v>
      </c>
      <c r="V83" s="83"/>
      <c r="W83" s="83"/>
      <c r="X83" s="656" t="s">
        <v>302</v>
      </c>
      <c r="Y83" s="83"/>
      <c r="Z83" s="83"/>
      <c r="AA83" s="83"/>
      <c r="AB83" s="83"/>
    </row>
    <row r="84" spans="2:28" x14ac:dyDescent="0.25">
      <c r="O84" s="661" t="s">
        <v>403</v>
      </c>
      <c r="P84" s="83">
        <v>1</v>
      </c>
      <c r="Q84" s="83">
        <v>1</v>
      </c>
      <c r="R84" s="83">
        <v>2</v>
      </c>
      <c r="V84" s="83"/>
      <c r="W84" s="83"/>
      <c r="X84" s="656" t="s">
        <v>301</v>
      </c>
      <c r="Y84" s="83"/>
      <c r="Z84" s="83"/>
      <c r="AA84" s="83"/>
      <c r="AB84" s="83"/>
    </row>
    <row r="85" spans="2:28" x14ac:dyDescent="0.25">
      <c r="B85" s="82" t="s">
        <v>820</v>
      </c>
      <c r="E85"/>
      <c r="G85"/>
      <c r="I85"/>
      <c r="O85" s="661" t="s">
        <v>638</v>
      </c>
      <c r="P85" s="83">
        <v>1</v>
      </c>
      <c r="Q85" s="83">
        <v>1</v>
      </c>
      <c r="R85" s="83">
        <v>2</v>
      </c>
      <c r="V85" s="83"/>
      <c r="W85" s="83"/>
      <c r="X85" s="656" t="s">
        <v>103</v>
      </c>
      <c r="Y85" s="83"/>
      <c r="Z85" s="83"/>
      <c r="AA85" s="83"/>
      <c r="AB85" s="83"/>
    </row>
    <row r="86" spans="2:28" x14ac:dyDescent="0.25">
      <c r="B86" s="82" t="s">
        <v>672</v>
      </c>
      <c r="C86" t="s">
        <v>821</v>
      </c>
      <c r="E86"/>
      <c r="G86"/>
      <c r="I86"/>
      <c r="O86" s="661" t="s">
        <v>244</v>
      </c>
      <c r="P86" s="83">
        <v>1</v>
      </c>
      <c r="Q86" s="83">
        <v>1</v>
      </c>
      <c r="R86" s="83">
        <v>2</v>
      </c>
      <c r="V86" s="83"/>
      <c r="W86" s="83"/>
      <c r="X86" s="656" t="s">
        <v>136</v>
      </c>
      <c r="Y86" s="83"/>
      <c r="Z86" s="83"/>
      <c r="AA86" s="83"/>
      <c r="AB86" s="83"/>
    </row>
    <row r="87" spans="2:28" x14ac:dyDescent="0.25">
      <c r="B87" t="s">
        <v>674</v>
      </c>
      <c r="C87" s="83">
        <v>43</v>
      </c>
      <c r="E87"/>
      <c r="G87"/>
      <c r="I87"/>
      <c r="O87" s="661" t="s">
        <v>253</v>
      </c>
      <c r="P87" s="83">
        <v>1</v>
      </c>
      <c r="Q87" s="83">
        <v>1</v>
      </c>
      <c r="R87" s="83">
        <v>2</v>
      </c>
      <c r="V87" s="83"/>
      <c r="W87" s="83"/>
      <c r="X87" s="656" t="s">
        <v>614</v>
      </c>
      <c r="Y87" s="83">
        <v>2</v>
      </c>
      <c r="Z87" s="83">
        <v>21</v>
      </c>
      <c r="AA87" s="83"/>
      <c r="AB87" s="83">
        <v>23</v>
      </c>
    </row>
    <row r="88" spans="2:28" x14ac:dyDescent="0.25">
      <c r="B88" t="s">
        <v>673</v>
      </c>
      <c r="C88" s="83">
        <v>22</v>
      </c>
      <c r="E88"/>
      <c r="G88"/>
      <c r="I88"/>
      <c r="O88" s="661" t="s">
        <v>214</v>
      </c>
      <c r="P88" s="83">
        <v>1</v>
      </c>
      <c r="Q88" s="83"/>
      <c r="R88" s="83">
        <v>1</v>
      </c>
    </row>
    <row r="89" spans="2:28" x14ac:dyDescent="0.25">
      <c r="B89" t="s">
        <v>614</v>
      </c>
      <c r="C89" s="83">
        <v>65</v>
      </c>
      <c r="E89"/>
      <c r="G89"/>
      <c r="I89"/>
      <c r="O89" s="661" t="s">
        <v>615</v>
      </c>
      <c r="P89" s="83">
        <v>1</v>
      </c>
      <c r="Q89" s="83"/>
      <c r="R89" s="83">
        <v>1</v>
      </c>
    </row>
    <row r="90" spans="2:28" x14ac:dyDescent="0.25">
      <c r="E90"/>
      <c r="G90"/>
      <c r="I90"/>
      <c r="O90" s="661" t="s">
        <v>370</v>
      </c>
      <c r="P90" s="83">
        <v>1</v>
      </c>
      <c r="Q90" s="83"/>
      <c r="R90" s="83">
        <v>1</v>
      </c>
    </row>
    <row r="91" spans="2:28" x14ac:dyDescent="0.25">
      <c r="E91"/>
      <c r="G91"/>
      <c r="I91"/>
      <c r="O91" s="661" t="s">
        <v>163</v>
      </c>
      <c r="P91" s="83">
        <v>1</v>
      </c>
      <c r="Q91" s="83"/>
      <c r="R91" s="83">
        <v>1</v>
      </c>
    </row>
    <row r="92" spans="2:28" x14ac:dyDescent="0.25">
      <c r="B92" s="82" t="s">
        <v>820</v>
      </c>
      <c r="E92"/>
      <c r="G92"/>
      <c r="I92"/>
      <c r="O92" s="661" t="s">
        <v>241</v>
      </c>
      <c r="P92" s="83">
        <v>1</v>
      </c>
      <c r="Q92" s="83"/>
      <c r="R92" s="83">
        <v>1</v>
      </c>
    </row>
    <row r="93" spans="2:28" x14ac:dyDescent="0.25">
      <c r="B93" s="82" t="s">
        <v>672</v>
      </c>
      <c r="C93" t="s">
        <v>821</v>
      </c>
      <c r="E93"/>
      <c r="G93"/>
      <c r="I93"/>
      <c r="O93" s="661" t="s">
        <v>436</v>
      </c>
      <c r="P93" s="83">
        <v>1</v>
      </c>
      <c r="Q93" s="83"/>
      <c r="R93" s="83">
        <v>1</v>
      </c>
    </row>
    <row r="94" spans="2:28" x14ac:dyDescent="0.25">
      <c r="B94" t="s">
        <v>674</v>
      </c>
      <c r="C94" s="83">
        <v>43</v>
      </c>
      <c r="E94"/>
      <c r="G94"/>
      <c r="I94"/>
      <c r="O94" s="661" t="s">
        <v>614</v>
      </c>
      <c r="P94" s="83">
        <v>43</v>
      </c>
      <c r="Q94" s="83">
        <v>22</v>
      </c>
      <c r="R94" s="83">
        <v>65</v>
      </c>
    </row>
    <row r="95" spans="2:28" x14ac:dyDescent="0.25">
      <c r="B95" t="s">
        <v>673</v>
      </c>
      <c r="C95" s="83">
        <v>22</v>
      </c>
      <c r="E95"/>
      <c r="G95"/>
      <c r="I95"/>
    </row>
    <row r="96" spans="2:28" x14ac:dyDescent="0.25">
      <c r="B96" t="s">
        <v>614</v>
      </c>
      <c r="C96" s="83">
        <v>65</v>
      </c>
      <c r="E96"/>
      <c r="G96"/>
      <c r="I96"/>
    </row>
    <row r="97" spans="4:19" x14ac:dyDescent="0.25">
      <c r="E97"/>
      <c r="G97"/>
      <c r="I97"/>
    </row>
    <row r="98" spans="4:19" x14ac:dyDescent="0.25">
      <c r="E98"/>
      <c r="G98"/>
      <c r="I98"/>
      <c r="O98" s="82" t="s">
        <v>672</v>
      </c>
      <c r="P98" t="s">
        <v>674</v>
      </c>
    </row>
    <row r="99" spans="4:19" x14ac:dyDescent="0.25">
      <c r="D99" s="82" t="s">
        <v>820</v>
      </c>
      <c r="E99"/>
      <c r="G99"/>
      <c r="I99"/>
    </row>
    <row r="100" spans="4:19" x14ac:dyDescent="0.25">
      <c r="D100" s="82" t="s">
        <v>2</v>
      </c>
      <c r="E100" t="s">
        <v>821</v>
      </c>
      <c r="G100"/>
      <c r="I100"/>
      <c r="O100" s="82" t="s">
        <v>823</v>
      </c>
      <c r="P100" s="82" t="s">
        <v>819</v>
      </c>
    </row>
    <row r="101" spans="4:19" x14ac:dyDescent="0.25">
      <c r="D101" t="s">
        <v>163</v>
      </c>
      <c r="E101" s="83">
        <v>1</v>
      </c>
      <c r="G101"/>
      <c r="I101"/>
      <c r="O101" s="82" t="s">
        <v>818</v>
      </c>
      <c r="P101" t="s">
        <v>231</v>
      </c>
      <c r="Q101" t="s">
        <v>168</v>
      </c>
      <c r="R101" t="s">
        <v>115</v>
      </c>
      <c r="S101" t="s">
        <v>614</v>
      </c>
    </row>
    <row r="102" spans="4:19" x14ac:dyDescent="0.25">
      <c r="D102" t="s">
        <v>244</v>
      </c>
      <c r="E102" s="83">
        <v>2</v>
      </c>
      <c r="G102"/>
      <c r="I102"/>
      <c r="O102" s="5" t="s">
        <v>126</v>
      </c>
      <c r="P102" s="83"/>
      <c r="Q102" s="83">
        <v>1</v>
      </c>
      <c r="R102" s="83"/>
      <c r="S102" s="83">
        <v>1</v>
      </c>
    </row>
    <row r="103" spans="4:19" x14ac:dyDescent="0.25">
      <c r="D103" t="s">
        <v>436</v>
      </c>
      <c r="E103" s="83">
        <v>1</v>
      </c>
      <c r="G103"/>
      <c r="I103"/>
      <c r="O103" s="5" t="s">
        <v>160</v>
      </c>
      <c r="P103" s="83">
        <v>3</v>
      </c>
      <c r="Q103" s="83">
        <v>6</v>
      </c>
      <c r="R103" s="83"/>
      <c r="S103" s="83">
        <v>9</v>
      </c>
    </row>
    <row r="104" spans="4:19" x14ac:dyDescent="0.25">
      <c r="D104" t="s">
        <v>235</v>
      </c>
      <c r="E104" s="83">
        <v>3</v>
      </c>
      <c r="G104"/>
      <c r="I104"/>
      <c r="O104" s="5" t="s">
        <v>93</v>
      </c>
      <c r="P104" s="83"/>
      <c r="Q104" s="83">
        <v>4</v>
      </c>
      <c r="R104" s="83"/>
      <c r="S104" s="83">
        <v>4</v>
      </c>
    </row>
    <row r="105" spans="4:19" x14ac:dyDescent="0.25">
      <c r="D105" t="s">
        <v>217</v>
      </c>
      <c r="E105" s="83">
        <v>3</v>
      </c>
      <c r="G105"/>
      <c r="I105"/>
      <c r="O105" s="5" t="s">
        <v>103</v>
      </c>
      <c r="P105" s="83"/>
      <c r="Q105" s="83">
        <v>3</v>
      </c>
      <c r="R105" s="83">
        <v>2</v>
      </c>
      <c r="S105" s="83">
        <v>5</v>
      </c>
    </row>
    <row r="106" spans="4:19" x14ac:dyDescent="0.25">
      <c r="D106" t="s">
        <v>241</v>
      </c>
      <c r="E106" s="83">
        <v>1</v>
      </c>
      <c r="G106"/>
      <c r="I106"/>
      <c r="O106" s="5" t="s">
        <v>63</v>
      </c>
      <c r="P106" s="83">
        <v>1</v>
      </c>
      <c r="Q106" s="83"/>
      <c r="R106" s="83">
        <v>1</v>
      </c>
      <c r="S106" s="83">
        <v>2</v>
      </c>
    </row>
    <row r="107" spans="4:19" x14ac:dyDescent="0.25">
      <c r="D107" t="s">
        <v>403</v>
      </c>
      <c r="E107" s="83">
        <v>2</v>
      </c>
      <c r="G107"/>
      <c r="I107"/>
      <c r="O107" s="5" t="s">
        <v>86</v>
      </c>
      <c r="P107" s="83"/>
      <c r="Q107" s="83">
        <v>3</v>
      </c>
      <c r="R107" s="83"/>
      <c r="S107" s="83">
        <v>3</v>
      </c>
    </row>
    <row r="108" spans="4:19" x14ac:dyDescent="0.25">
      <c r="D108" t="s">
        <v>253</v>
      </c>
      <c r="E108" s="83">
        <v>2</v>
      </c>
      <c r="G108"/>
      <c r="I108"/>
      <c r="O108" s="5" t="s">
        <v>79</v>
      </c>
      <c r="P108" s="83"/>
      <c r="Q108" s="83">
        <v>5</v>
      </c>
      <c r="R108" s="83"/>
      <c r="S108" s="83">
        <v>5</v>
      </c>
    </row>
    <row r="109" spans="4:19" x14ac:dyDescent="0.25">
      <c r="D109" t="s">
        <v>615</v>
      </c>
      <c r="E109" s="83">
        <v>1</v>
      </c>
      <c r="G109"/>
      <c r="I109"/>
      <c r="O109" s="5" t="s">
        <v>280</v>
      </c>
      <c r="P109" s="83"/>
      <c r="Q109" s="83">
        <v>4</v>
      </c>
      <c r="R109" s="83"/>
      <c r="S109" s="83">
        <v>4</v>
      </c>
    </row>
    <row r="110" spans="4:19" x14ac:dyDescent="0.25">
      <c r="D110" t="s">
        <v>92</v>
      </c>
      <c r="E110" s="83">
        <v>5</v>
      </c>
      <c r="G110"/>
      <c r="I110"/>
      <c r="O110" s="5" t="s">
        <v>136</v>
      </c>
      <c r="P110" s="83"/>
      <c r="Q110" s="83">
        <v>1</v>
      </c>
      <c r="R110" s="83"/>
      <c r="S110" s="83">
        <v>1</v>
      </c>
    </row>
    <row r="111" spans="4:19" x14ac:dyDescent="0.25">
      <c r="D111" t="s">
        <v>638</v>
      </c>
      <c r="E111" s="83">
        <v>2</v>
      </c>
      <c r="G111"/>
      <c r="I111"/>
      <c r="O111" s="5" t="s">
        <v>99</v>
      </c>
      <c r="P111" s="83"/>
      <c r="Q111" s="83">
        <v>4</v>
      </c>
      <c r="R111" s="83">
        <v>1</v>
      </c>
      <c r="S111" s="83">
        <v>5</v>
      </c>
    </row>
    <row r="112" spans="4:19" x14ac:dyDescent="0.25">
      <c r="D112" t="s">
        <v>102</v>
      </c>
      <c r="E112" s="83">
        <v>5</v>
      </c>
      <c r="G112"/>
      <c r="I112"/>
      <c r="O112" s="5" t="s">
        <v>302</v>
      </c>
      <c r="P112" s="83">
        <v>1</v>
      </c>
      <c r="Q112" s="83">
        <v>2</v>
      </c>
      <c r="R112" s="83"/>
      <c r="S112" s="83">
        <v>3</v>
      </c>
    </row>
    <row r="113" spans="4:19" x14ac:dyDescent="0.25">
      <c r="D113" t="s">
        <v>62</v>
      </c>
      <c r="E113" s="83">
        <v>5</v>
      </c>
      <c r="G113"/>
      <c r="I113"/>
      <c r="O113" s="5" t="s">
        <v>614</v>
      </c>
      <c r="P113" s="83">
        <v>5</v>
      </c>
      <c r="Q113" s="83">
        <v>33</v>
      </c>
      <c r="R113" s="83">
        <v>4</v>
      </c>
      <c r="S113" s="83">
        <v>42</v>
      </c>
    </row>
    <row r="114" spans="4:19" x14ac:dyDescent="0.25">
      <c r="D114" t="s">
        <v>85</v>
      </c>
      <c r="E114" s="83">
        <v>6</v>
      </c>
      <c r="G114"/>
      <c r="I114"/>
    </row>
    <row r="115" spans="4:19" x14ac:dyDescent="0.25">
      <c r="D115" s="81" t="s">
        <v>820</v>
      </c>
      <c r="E115" s="657"/>
      <c r="F115" s="657"/>
      <c r="G115"/>
      <c r="I115"/>
    </row>
    <row r="116" spans="4:19" x14ac:dyDescent="0.25">
      <c r="D116" s="81" t="s">
        <v>2</v>
      </c>
      <c r="E116" s="81" t="s">
        <v>672</v>
      </c>
      <c r="F116" s="657" t="s">
        <v>821</v>
      </c>
      <c r="G116"/>
      <c r="I116"/>
    </row>
    <row r="117" spans="4:19" ht="30" x14ac:dyDescent="0.25">
      <c r="D117" s="656" t="s">
        <v>163</v>
      </c>
      <c r="E117" s="656" t="s">
        <v>674</v>
      </c>
      <c r="F117" s="83">
        <v>1</v>
      </c>
      <c r="G117"/>
      <c r="I117"/>
    </row>
    <row r="118" spans="4:19" ht="30" x14ac:dyDescent="0.25">
      <c r="D118" s="1223" t="s">
        <v>244</v>
      </c>
      <c r="E118" s="656" t="s">
        <v>674</v>
      </c>
      <c r="F118" s="83">
        <v>1</v>
      </c>
      <c r="G118"/>
      <c r="I118"/>
    </row>
    <row r="119" spans="4:19" ht="30" x14ac:dyDescent="0.25">
      <c r="D119" s="1224"/>
      <c r="E119" s="656" t="s">
        <v>673</v>
      </c>
      <c r="F119" s="83">
        <v>1</v>
      </c>
      <c r="G119"/>
      <c r="I119"/>
    </row>
    <row r="120" spans="4:19" ht="30" x14ac:dyDescent="0.25">
      <c r="D120" s="656" t="s">
        <v>436</v>
      </c>
      <c r="E120" s="656" t="s">
        <v>674</v>
      </c>
      <c r="F120" s="83">
        <v>1</v>
      </c>
      <c r="G120"/>
      <c r="I120"/>
    </row>
    <row r="121" spans="4:19" ht="30" x14ac:dyDescent="0.25">
      <c r="D121" s="1223" t="s">
        <v>235</v>
      </c>
      <c r="E121" s="656" t="s">
        <v>674</v>
      </c>
      <c r="F121" s="83">
        <v>1</v>
      </c>
      <c r="G121"/>
      <c r="I121"/>
    </row>
    <row r="122" spans="4:19" ht="30" x14ac:dyDescent="0.25">
      <c r="D122" s="1224"/>
      <c r="E122" s="656" t="s">
        <v>673</v>
      </c>
      <c r="F122" s="83">
        <v>2</v>
      </c>
      <c r="G122"/>
      <c r="I122"/>
    </row>
    <row r="123" spans="4:19" ht="30" x14ac:dyDescent="0.25">
      <c r="D123" s="1223" t="s">
        <v>217</v>
      </c>
      <c r="E123" s="656" t="s">
        <v>674</v>
      </c>
      <c r="F123" s="83">
        <v>1</v>
      </c>
      <c r="G123"/>
      <c r="I123"/>
    </row>
    <row r="124" spans="4:19" ht="30" x14ac:dyDescent="0.25">
      <c r="D124" s="1224"/>
      <c r="E124" s="656" t="s">
        <v>673</v>
      </c>
      <c r="F124" s="83">
        <v>2</v>
      </c>
      <c r="G124"/>
      <c r="I124"/>
    </row>
    <row r="125" spans="4:19" ht="30" x14ac:dyDescent="0.25">
      <c r="D125" s="656" t="s">
        <v>241</v>
      </c>
      <c r="E125" s="656" t="s">
        <v>674</v>
      </c>
      <c r="F125" s="83">
        <v>1</v>
      </c>
      <c r="G125"/>
      <c r="I125"/>
    </row>
    <row r="126" spans="4:19" ht="30" x14ac:dyDescent="0.25">
      <c r="D126" s="1223" t="s">
        <v>403</v>
      </c>
      <c r="E126" s="656" t="s">
        <v>674</v>
      </c>
      <c r="F126" s="83">
        <v>1</v>
      </c>
      <c r="G126"/>
      <c r="I126"/>
    </row>
    <row r="127" spans="4:19" ht="30" x14ac:dyDescent="0.25">
      <c r="D127" s="1224"/>
      <c r="E127" s="656" t="s">
        <v>673</v>
      </c>
      <c r="F127" s="83">
        <v>1</v>
      </c>
      <c r="G127"/>
      <c r="I127"/>
    </row>
    <row r="128" spans="4:19" ht="30" x14ac:dyDescent="0.25">
      <c r="D128" s="1223" t="s">
        <v>253</v>
      </c>
      <c r="E128" s="656" t="s">
        <v>674</v>
      </c>
      <c r="F128" s="83">
        <v>1</v>
      </c>
      <c r="G128"/>
      <c r="I128"/>
    </row>
    <row r="129" spans="4:9" ht="30" x14ac:dyDescent="0.25">
      <c r="D129" s="1224"/>
      <c r="E129" s="656" t="s">
        <v>673</v>
      </c>
      <c r="F129" s="83">
        <v>1</v>
      </c>
      <c r="G129"/>
      <c r="I129"/>
    </row>
    <row r="130" spans="4:9" ht="30" x14ac:dyDescent="0.25">
      <c r="D130" s="656" t="s">
        <v>615</v>
      </c>
      <c r="E130" s="656" t="s">
        <v>674</v>
      </c>
      <c r="F130" s="83">
        <v>1</v>
      </c>
      <c r="G130"/>
      <c r="I130"/>
    </row>
    <row r="131" spans="4:9" ht="30" x14ac:dyDescent="0.25">
      <c r="D131" s="1223" t="s">
        <v>92</v>
      </c>
      <c r="E131" s="656" t="s">
        <v>674</v>
      </c>
      <c r="F131" s="83">
        <v>3</v>
      </c>
      <c r="G131"/>
      <c r="I131"/>
    </row>
    <row r="132" spans="4:9" ht="30" x14ac:dyDescent="0.25">
      <c r="D132" s="1224"/>
      <c r="E132" s="656" t="s">
        <v>673</v>
      </c>
      <c r="F132" s="83">
        <v>2</v>
      </c>
      <c r="G132"/>
      <c r="I132"/>
    </row>
    <row r="133" spans="4:9" ht="30" x14ac:dyDescent="0.25">
      <c r="D133" s="1223" t="s">
        <v>638</v>
      </c>
      <c r="E133" s="656" t="s">
        <v>674</v>
      </c>
      <c r="F133" s="83">
        <v>1</v>
      </c>
      <c r="G133"/>
      <c r="I133"/>
    </row>
    <row r="134" spans="4:9" ht="30" x14ac:dyDescent="0.25">
      <c r="D134" s="1224"/>
      <c r="E134" s="656" t="s">
        <v>673</v>
      </c>
      <c r="F134" s="83">
        <v>1</v>
      </c>
      <c r="G134"/>
      <c r="I134"/>
    </row>
    <row r="135" spans="4:9" ht="30" x14ac:dyDescent="0.25">
      <c r="D135" s="656" t="s">
        <v>102</v>
      </c>
      <c r="E135" s="656" t="s">
        <v>674</v>
      </c>
      <c r="F135" s="83">
        <v>5</v>
      </c>
      <c r="G135"/>
      <c r="I135"/>
    </row>
    <row r="136" spans="4:9" ht="30" x14ac:dyDescent="0.25">
      <c r="D136" s="1223" t="s">
        <v>62</v>
      </c>
      <c r="E136" s="656" t="s">
        <v>674</v>
      </c>
      <c r="F136" s="83">
        <v>2</v>
      </c>
      <c r="G136"/>
      <c r="I136"/>
    </row>
    <row r="137" spans="4:9" ht="30" x14ac:dyDescent="0.25">
      <c r="D137" s="1224"/>
      <c r="E137" s="656" t="s">
        <v>673</v>
      </c>
      <c r="F137" s="83">
        <v>3</v>
      </c>
      <c r="G137"/>
      <c r="I137"/>
    </row>
    <row r="138" spans="4:9" ht="30" x14ac:dyDescent="0.25">
      <c r="D138" s="1223" t="s">
        <v>85</v>
      </c>
      <c r="E138" s="656" t="s">
        <v>674</v>
      </c>
      <c r="F138" s="83">
        <v>4</v>
      </c>
      <c r="G138"/>
      <c r="I138"/>
    </row>
    <row r="139" spans="4:9" ht="30" x14ac:dyDescent="0.25">
      <c r="D139" s="1224"/>
      <c r="E139" s="656" t="s">
        <v>673</v>
      </c>
      <c r="F139" s="83">
        <v>2</v>
      </c>
      <c r="G139"/>
      <c r="I139"/>
    </row>
    <row r="140" spans="4:9" ht="30" x14ac:dyDescent="0.25">
      <c r="D140" s="1223" t="s">
        <v>78</v>
      </c>
      <c r="E140" s="656" t="s">
        <v>674</v>
      </c>
      <c r="F140" s="83">
        <v>8</v>
      </c>
      <c r="G140"/>
      <c r="I140"/>
    </row>
    <row r="141" spans="4:9" ht="30" x14ac:dyDescent="0.25">
      <c r="D141" s="1224"/>
      <c r="E141" s="656" t="s">
        <v>673</v>
      </c>
      <c r="F141" s="83">
        <v>1</v>
      </c>
      <c r="G141"/>
      <c r="I141"/>
    </row>
    <row r="142" spans="4:9" ht="30" x14ac:dyDescent="0.25">
      <c r="D142" s="1223" t="s">
        <v>266</v>
      </c>
      <c r="E142" s="656" t="s">
        <v>674</v>
      </c>
      <c r="F142" s="83">
        <v>4</v>
      </c>
      <c r="G142"/>
      <c r="I142"/>
    </row>
    <row r="143" spans="4:9" ht="30" x14ac:dyDescent="0.25">
      <c r="D143" s="1224"/>
      <c r="E143" s="656" t="s">
        <v>673</v>
      </c>
      <c r="F143" s="83">
        <v>4</v>
      </c>
      <c r="G143"/>
      <c r="I143"/>
    </row>
    <row r="144" spans="4:9" ht="30" x14ac:dyDescent="0.25">
      <c r="D144" s="656" t="s">
        <v>214</v>
      </c>
      <c r="E144" s="656" t="s">
        <v>674</v>
      </c>
      <c r="F144" s="83">
        <v>1</v>
      </c>
      <c r="G144"/>
      <c r="I144"/>
    </row>
    <row r="145" spans="4:9" ht="30" x14ac:dyDescent="0.25">
      <c r="D145" s="1223" t="s">
        <v>98</v>
      </c>
      <c r="E145" s="656" t="s">
        <v>674</v>
      </c>
      <c r="F145" s="83">
        <v>5</v>
      </c>
      <c r="G145"/>
      <c r="I145"/>
    </row>
    <row r="146" spans="4:9" ht="30" x14ac:dyDescent="0.25">
      <c r="D146" s="1224"/>
      <c r="E146" s="656" t="s">
        <v>673</v>
      </c>
      <c r="F146" s="83">
        <v>2</v>
      </c>
      <c r="G146"/>
      <c r="I146"/>
    </row>
    <row r="147" spans="4:9" ht="30" x14ac:dyDescent="0.25">
      <c r="D147" s="656" t="s">
        <v>370</v>
      </c>
      <c r="E147" s="656" t="s">
        <v>674</v>
      </c>
      <c r="F147" s="83">
        <v>1</v>
      </c>
      <c r="G147"/>
      <c r="I147"/>
    </row>
    <row r="148" spans="4:9" x14ac:dyDescent="0.25">
      <c r="D148" s="1223" t="s">
        <v>614</v>
      </c>
      <c r="E148" s="999"/>
      <c r="F148" s="83">
        <v>65</v>
      </c>
      <c r="G148"/>
      <c r="I148"/>
    </row>
    <row r="149" spans="4:9" x14ac:dyDescent="0.25">
      <c r="E149"/>
      <c r="G149"/>
      <c r="I149"/>
    </row>
    <row r="150" spans="4:9" x14ac:dyDescent="0.25">
      <c r="E150"/>
      <c r="G150"/>
      <c r="I150"/>
    </row>
    <row r="151" spans="4:9" x14ac:dyDescent="0.25">
      <c r="E151"/>
      <c r="G151"/>
      <c r="I151"/>
    </row>
    <row r="152" spans="4:9" x14ac:dyDescent="0.25">
      <c r="E152"/>
      <c r="G152"/>
      <c r="I152"/>
    </row>
    <row r="153" spans="4:9" x14ac:dyDescent="0.25">
      <c r="E153"/>
      <c r="G153"/>
      <c r="I153"/>
    </row>
  </sheetData>
  <autoFilter ref="A1:AB1" xr:uid="{00000000-0009-0000-0000-000009000000}"/>
  <mergeCells count="13">
    <mergeCell ref="D142:D143"/>
    <mergeCell ref="D145:D146"/>
    <mergeCell ref="D148:E148"/>
    <mergeCell ref="D118:D119"/>
    <mergeCell ref="D121:D122"/>
    <mergeCell ref="D123:D124"/>
    <mergeCell ref="D126:D127"/>
    <mergeCell ref="D128:D129"/>
    <mergeCell ref="D131:D132"/>
    <mergeCell ref="D133:D134"/>
    <mergeCell ref="D136:D137"/>
    <mergeCell ref="D138:D139"/>
    <mergeCell ref="D140:D14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70"/>
  <sheetViews>
    <sheetView showGridLines="0" zoomScale="70" zoomScaleNormal="70" workbookViewId="0">
      <selection activeCell="D64" sqref="D64"/>
    </sheetView>
  </sheetViews>
  <sheetFormatPr baseColWidth="10" defaultRowHeight="15" x14ac:dyDescent="0.25"/>
  <cols>
    <col min="1" max="1" width="36.140625" style="13" customWidth="1"/>
    <col min="2" max="2" width="10.7109375" style="5" customWidth="1"/>
    <col min="3" max="3" width="79" customWidth="1"/>
    <col min="4" max="4" width="94.7109375" style="13" customWidth="1"/>
    <col min="5" max="5" width="16.28515625" style="212" bestFit="1" customWidth="1"/>
    <col min="6" max="6" width="13.42578125" style="212" bestFit="1" customWidth="1"/>
    <col min="7" max="7" width="16.28515625" style="212" bestFit="1" customWidth="1"/>
    <col min="8" max="8" width="13.42578125" style="212" bestFit="1" customWidth="1"/>
    <col min="9" max="9" width="16.28515625" style="212" bestFit="1" customWidth="1"/>
    <col min="10" max="10" width="16.28515625" style="466" customWidth="1"/>
    <col min="11" max="11" width="16.42578125" customWidth="1"/>
    <col min="12" max="12" width="16.28515625" style="466" customWidth="1"/>
  </cols>
  <sheetData>
    <row r="1" spans="1:14" s="102" customFormat="1" ht="36" x14ac:dyDescent="0.55000000000000004">
      <c r="A1" s="1225" t="str">
        <f>'POA 2018'!A1:F1</f>
        <v>SECRETARÍA JURÍDICA DISTRITAL</v>
      </c>
      <c r="B1" s="1226"/>
      <c r="C1" s="1226"/>
      <c r="D1" s="1226"/>
      <c r="E1" s="1226"/>
      <c r="F1" s="1226"/>
      <c r="G1" s="1226"/>
      <c r="H1" s="1226"/>
      <c r="I1" s="1226"/>
      <c r="J1" s="1226"/>
      <c r="K1" s="1226"/>
      <c r="L1" s="1226"/>
    </row>
    <row r="2" spans="1:14" s="102" customFormat="1" ht="29.25" thickBot="1" x14ac:dyDescent="0.5">
      <c r="A2" s="1227" t="str">
        <f>'POA 2018'!A2:F2</f>
        <v>PLAN OPERATIVO ANUAL 2019</v>
      </c>
      <c r="B2" s="1228"/>
      <c r="C2" s="1228"/>
      <c r="D2" s="1228"/>
      <c r="E2" s="1228"/>
      <c r="F2" s="1228"/>
      <c r="G2" s="1228"/>
      <c r="H2" s="1228"/>
      <c r="I2" s="1228"/>
      <c r="J2" s="1228"/>
      <c r="K2" s="1228"/>
      <c r="L2" s="1228"/>
    </row>
    <row r="3" spans="1:14" s="102" customFormat="1" ht="23.25" x14ac:dyDescent="0.35">
      <c r="A3" s="280"/>
      <c r="B3" s="229"/>
      <c r="C3" s="228"/>
      <c r="D3" s="231"/>
      <c r="E3" s="1229" t="s">
        <v>543</v>
      </c>
      <c r="F3" s="1230"/>
      <c r="G3" s="1229" t="s">
        <v>544</v>
      </c>
      <c r="H3" s="1230"/>
      <c r="I3" s="1229" t="s">
        <v>545</v>
      </c>
      <c r="J3" s="1230"/>
      <c r="K3" s="1229" t="s">
        <v>738</v>
      </c>
      <c r="L3" s="1230"/>
    </row>
    <row r="4" spans="1:14" s="64" customFormat="1" ht="29.25" customHeight="1" x14ac:dyDescent="0.25">
      <c r="A4" s="281" t="str">
        <f>'POA 2018'!A4:F4</f>
        <v xml:space="preserve">DEPENDENCIA    </v>
      </c>
      <c r="B4" s="230" t="str">
        <f>'POA 2018'!B4:G4</f>
        <v xml:space="preserve">PLAN </v>
      </c>
      <c r="C4" s="230" t="s">
        <v>740</v>
      </c>
      <c r="D4" s="240" t="s">
        <v>104</v>
      </c>
      <c r="E4" s="232" t="s">
        <v>106</v>
      </c>
      <c r="F4" s="233" t="s">
        <v>107</v>
      </c>
      <c r="G4" s="232" t="s">
        <v>106</v>
      </c>
      <c r="H4" s="233" t="s">
        <v>107</v>
      </c>
      <c r="I4" s="232" t="s">
        <v>106</v>
      </c>
      <c r="J4" s="233" t="s">
        <v>107</v>
      </c>
      <c r="K4" s="232" t="s">
        <v>106</v>
      </c>
      <c r="L4" s="233" t="s">
        <v>107</v>
      </c>
    </row>
    <row r="5" spans="1:14" s="7" customFormat="1" ht="22.5" customHeight="1" thickBot="1" x14ac:dyDescent="0.3">
      <c r="A5" s="282" t="str">
        <f>'POA 2018'!A5:F5</f>
        <v>DESPACHO SECRETARÍA JURÍDICA</v>
      </c>
      <c r="B5" s="227" t="str">
        <f>'POA 2018'!B5:G5</f>
        <v>GESTIÓN</v>
      </c>
      <c r="C5" s="234" t="str">
        <f>'POA 2018'!C5</f>
        <v>PORCENTAJE DE CUMPLIMIENTO DEL PLAN DE COMUNICACIONES DE LA SECRETARÍA JURÍDICA DISTRITAL</v>
      </c>
      <c r="D5" s="241" t="s">
        <v>411</v>
      </c>
      <c r="E5" s="235" t="str">
        <f>VLOOKUP($D$5,'POA 2018'!$C$5:$L$70,2,0)</f>
        <v>ND</v>
      </c>
      <c r="F5" s="236" t="str">
        <f>VLOOKUP($D$5,'POA 2018'!$C$5:$L$70,3,0)</f>
        <v>ND</v>
      </c>
      <c r="G5" s="237" t="str">
        <f>VLOOKUP($D$5,'POA 2018'!$C$5:$L$70,2,0)</f>
        <v>ND</v>
      </c>
      <c r="H5" s="238" t="str">
        <f>VLOOKUP($D$5,'POA 2018'!$C$5:$L$70,2,0)</f>
        <v>ND</v>
      </c>
      <c r="I5" s="239" t="str">
        <f>VLOOKUP($D$5,'POA 2018'!$C$5:$L$70,2,0)</f>
        <v>ND</v>
      </c>
      <c r="J5" s="239" t="str">
        <f>VLOOKUP($D$5,'POA 2018'!$C$5:$L$70,2,0)</f>
        <v>ND</v>
      </c>
      <c r="K5" s="239" t="str">
        <f>VLOOKUP($D$5,'POA 2018'!$C$5:$L$70,2,0)</f>
        <v>ND</v>
      </c>
      <c r="L5" s="239" t="str">
        <f>VLOOKUP($D$5,'POA 2018'!$C$5:$L$70,2,0)</f>
        <v>ND</v>
      </c>
    </row>
    <row r="6" spans="1:14" s="7" customFormat="1" ht="15.75" thickBot="1" x14ac:dyDescent="0.3">
      <c r="A6" s="471" t="str">
        <f>'POA 2018'!A6:F6</f>
        <v>DIRECCIÓN DE GESTIÓN CORPORATIVA</v>
      </c>
      <c r="B6" s="472" t="str">
        <f>'POA 2018'!B6:G6</f>
        <v>ACCIÓN</v>
      </c>
      <c r="C6" s="242" t="str">
        <f>'POA 2018'!C6</f>
        <v>AVANCE EN LA IMPLEMENTACIÓN DE LAS HERRAMIENTAS DE GESTIÓN Y ADMINISTRATIVAS</v>
      </c>
      <c r="D6" s="243" t="s">
        <v>574</v>
      </c>
      <c r="E6" s="244" t="str">
        <f>VLOOKUP($D$6,'POA 2018'!$C$5:$L$70,2,0)</f>
        <v>ND</v>
      </c>
      <c r="F6" s="245" t="str">
        <f>VLOOKUP($D$6,'POA 2018'!$C$5:$L$70,2,0)</f>
        <v>ND</v>
      </c>
      <c r="G6" s="244" t="str">
        <f>VLOOKUP($D$6,'POA 2018'!$C$5:$L$70,2,0)</f>
        <v>ND</v>
      </c>
      <c r="H6" s="245" t="str">
        <f>VLOOKUP($D$6,'POA 2018'!$C$5:$L$70,2,0)</f>
        <v>ND</v>
      </c>
      <c r="I6" s="268" t="str">
        <f>VLOOKUP($D$6,'POA 2018'!$C$5:$L$70,2,0)</f>
        <v>ND</v>
      </c>
      <c r="J6" s="268" t="str">
        <f>VLOOKUP($D$6,'POA 2018'!$C$5:$L$70,2,0)</f>
        <v>ND</v>
      </c>
      <c r="K6" s="268" t="str">
        <f>VLOOKUP($D$6,'POA 2018'!$C$5:$L$70,2,0)</f>
        <v>ND</v>
      </c>
      <c r="L6" s="268" t="str">
        <f>VLOOKUP($D$6,'POA 2018'!$C$5:$L$70,2,0)</f>
        <v>ND</v>
      </c>
      <c r="N6" s="7">
        <f>VLOOKUP(D5,'POA 2018'!C5:K71,4,0)</f>
        <v>1</v>
      </c>
    </row>
    <row r="7" spans="1:14" s="7" customFormat="1" ht="15.75" thickBot="1" x14ac:dyDescent="0.3">
      <c r="A7" s="471">
        <f>'POA 2018'!A7:F7</f>
        <v>0</v>
      </c>
      <c r="B7" s="472">
        <f>'POA 2018'!B7:G7</f>
        <v>0</v>
      </c>
      <c r="C7" s="247" t="str">
        <f>'POA 2018'!C7</f>
        <v>AVANCE DE ADECUACIÓN Y DOTACIÓN DE LA SECRETARÍA JURÍDICA DISTRITAL PARA LA SJD</v>
      </c>
      <c r="D7" s="248" t="s">
        <v>573</v>
      </c>
      <c r="E7" s="249" t="str">
        <f>VLOOKUP($D$7,'POA 2018'!$C$5:$L$70,2,0)</f>
        <v>ND</v>
      </c>
      <c r="F7" s="250" t="str">
        <f>VLOOKUP($D$7,'POA 2018'!$C$5:$L$70,2,0)</f>
        <v>ND</v>
      </c>
      <c r="G7" s="249" t="str">
        <f>VLOOKUP($D$7,'POA 2018'!$C$5:$L$70,2,0)</f>
        <v>ND</v>
      </c>
      <c r="H7" s="250" t="str">
        <f>VLOOKUP($D$7,'POA 2018'!$C$5:$L$70,2,0)</f>
        <v>ND</v>
      </c>
      <c r="I7" s="271" t="str">
        <f>VLOOKUP($D$7,'POA 2018'!$C$5:$L$70,2,0)</f>
        <v>ND</v>
      </c>
      <c r="J7" s="271" t="str">
        <f>VLOOKUP($D$7,'POA 2018'!$C$5:$L$70,2,0)</f>
        <v>ND</v>
      </c>
      <c r="K7" s="271" t="str">
        <f>VLOOKUP($D$7,'POA 2018'!$C$5:$L$70,2,0)</f>
        <v>ND</v>
      </c>
      <c r="L7" s="271" t="str">
        <f>VLOOKUP($D$7,'POA 2018'!$C$5:$L$70,2,0)</f>
        <v>ND</v>
      </c>
    </row>
    <row r="8" spans="1:14" s="7" customFormat="1" ht="15.75" thickBot="1" x14ac:dyDescent="0.3">
      <c r="A8" s="471">
        <f>'POA 2018'!A8:F8</f>
        <v>0</v>
      </c>
      <c r="B8" s="472" t="str">
        <f>'POA 2018'!B8:G8</f>
        <v>GESTIÓN</v>
      </c>
      <c r="C8" s="247" t="str">
        <f>'POA 2018'!C8</f>
        <v>IMPLEMENTACIÓN DEL MODELO DE GESTIÓN DOCUMENTAL DE LA SECRETARÍA JURÍDICA DISTRITAL</v>
      </c>
      <c r="D8" s="248" t="s">
        <v>218</v>
      </c>
      <c r="E8" s="249">
        <f>VLOOKUP($D$8,'POA 2018'!$C$5:$L$70,2,0)</f>
        <v>0</v>
      </c>
      <c r="F8" s="250">
        <f>VLOOKUP($D$8,'POA 2018'!$C$5:$L$70,2,0)</f>
        <v>0</v>
      </c>
      <c r="G8" s="252">
        <f>VLOOKUP($D$8,'POA 2018'!$C$5:$L$70,2,0)</f>
        <v>0</v>
      </c>
      <c r="H8" s="253">
        <f>VLOOKUP($D$8,'POA 2018'!$C$5:$L$70,2,0)</f>
        <v>0</v>
      </c>
      <c r="I8" s="254">
        <f>VLOOKUP($D$8,'POA 2018'!$C$5:$L$70,2,0)</f>
        <v>0</v>
      </c>
      <c r="J8" s="254">
        <f>VLOOKUP($D$8,'POA 2018'!$C$5:$L$70,2,0)</f>
        <v>0</v>
      </c>
      <c r="K8" s="254">
        <f>VLOOKUP($D$8,'POA 2018'!$C$5:$L$70,2,0)</f>
        <v>0</v>
      </c>
      <c r="L8" s="254">
        <f>VLOOKUP($D$8,'POA 2018'!$C$5:$L$70,2,0)</f>
        <v>0</v>
      </c>
    </row>
    <row r="9" spans="1:14" s="7" customFormat="1" ht="15.75" thickBot="1" x14ac:dyDescent="0.3">
      <c r="A9" s="471">
        <f>'POA 2018'!A9:F9</f>
        <v>0</v>
      </c>
      <c r="B9" s="472">
        <f>'POA 2018'!B9:G9</f>
        <v>0</v>
      </c>
      <c r="C9" s="247" t="str">
        <f>'POA 2018'!C9</f>
        <v>NIVEL DE SATISFACCIÓN DE LA GESTIÓN DEL TALENTO HUMANO EN LA SJD</v>
      </c>
      <c r="D9" s="248" t="s">
        <v>236</v>
      </c>
      <c r="E9" s="249" t="str">
        <f>VLOOKUP($D$9,'POA 2018'!$C$5:$L$70,2,0)</f>
        <v>ND</v>
      </c>
      <c r="F9" s="250" t="str">
        <f>VLOOKUP($D$9,'POA 2018'!$C$5:$L$70,2,0)</f>
        <v>ND</v>
      </c>
      <c r="G9" s="252" t="str">
        <f>VLOOKUP($D$9,'POA 2018'!$C$5:$L$70,2,0)</f>
        <v>ND</v>
      </c>
      <c r="H9" s="253" t="str">
        <f>VLOOKUP($D$9,'POA 2018'!$C$5:$L$70,2,0)</f>
        <v>ND</v>
      </c>
      <c r="I9" s="254" t="str">
        <f>VLOOKUP($D$9,'POA 2018'!$C$5:$L$70,2,0)</f>
        <v>ND</v>
      </c>
      <c r="J9" s="254" t="str">
        <f>VLOOKUP($D$9,'POA 2018'!$C$5:$L$70,2,0)</f>
        <v>ND</v>
      </c>
      <c r="K9" s="254" t="str">
        <f>VLOOKUP($D$9,'POA 2018'!$C$5:$L$70,2,0)</f>
        <v>ND</v>
      </c>
      <c r="L9" s="254" t="str">
        <f>VLOOKUP($D$9,'POA 2018'!$C$5:$L$70,2,0)</f>
        <v>ND</v>
      </c>
    </row>
    <row r="10" spans="1:14" s="7" customFormat="1" ht="15.75" thickBot="1" x14ac:dyDescent="0.3">
      <c r="A10" s="471">
        <f>'POA 2018'!A10:F10</f>
        <v>0</v>
      </c>
      <c r="B10" s="472">
        <f>'POA 2018'!B10:G10</f>
        <v>0</v>
      </c>
      <c r="C10" s="247" t="str">
        <f>'POA 2018'!C10</f>
        <v xml:space="preserve">PORCENTAJE DE ACTOS ADMINISTRATIVOS PUBLICADOS, COMUNICADOS Y/O NOTIFICADOS </v>
      </c>
      <c r="D10" s="248" t="s">
        <v>236</v>
      </c>
      <c r="E10" s="249" t="str">
        <f>VLOOKUP($D$10,'POA 2018'!$C$5:$L$70,2,0)</f>
        <v>ND</v>
      </c>
      <c r="F10" s="250" t="str">
        <f>VLOOKUP($D$10,'POA 2018'!$C$5:$L$70,2,0)</f>
        <v>ND</v>
      </c>
      <c r="G10" s="252" t="str">
        <f>VLOOKUP($D$10,'POA 2018'!$C$5:$L$70,2,0)</f>
        <v>ND</v>
      </c>
      <c r="H10" s="253" t="str">
        <f>VLOOKUP($D$10,'POA 2018'!$C$5:$L$70,2,0)</f>
        <v>ND</v>
      </c>
      <c r="I10" s="254" t="str">
        <f>VLOOKUP($D$10,'POA 2018'!$C$5:$L$70,2,0)</f>
        <v>ND</v>
      </c>
      <c r="J10" s="254" t="str">
        <f>VLOOKUP($D$10,'POA 2018'!$C$5:$L$70,2,0)</f>
        <v>ND</v>
      </c>
      <c r="K10" s="254" t="str">
        <f>VLOOKUP($D$10,'POA 2018'!$C$5:$L$70,2,0)</f>
        <v>ND</v>
      </c>
      <c r="L10" s="254" t="str">
        <f>VLOOKUP($D$10,'POA 2018'!$C$5:$L$70,2,0)</f>
        <v>ND</v>
      </c>
    </row>
    <row r="11" spans="1:14" s="7" customFormat="1" ht="15.75" thickBot="1" x14ac:dyDescent="0.3">
      <c r="A11" s="471">
        <f>'POA 2018'!A11:F11</f>
        <v>0</v>
      </c>
      <c r="B11" s="472">
        <f>'POA 2018'!B11:G11</f>
        <v>0</v>
      </c>
      <c r="C11" s="247" t="str">
        <f>'POA 2018'!C11</f>
        <v>PORCENTAJE DE ASIGNACIÓN DE REQUERIMIENTOS A TRAVÉS DEL SDQS</v>
      </c>
      <c r="D11" s="248" t="s">
        <v>402</v>
      </c>
      <c r="E11" s="249" t="str">
        <f>VLOOKUP($D$11,'POA 2018'!$C$5:$L$70,2,0)</f>
        <v>ND</v>
      </c>
      <c r="F11" s="250" t="str">
        <f>VLOOKUP($D$11,'POA 2018'!$C$5:$L$70,2,0)</f>
        <v>ND</v>
      </c>
      <c r="G11" s="252" t="str">
        <f>VLOOKUP($D$11,'POA 2018'!$C$5:$L$70,2,0)</f>
        <v>ND</v>
      </c>
      <c r="H11" s="253" t="str">
        <f>VLOOKUP($D$11,'POA 2018'!$C$5:$L$70,2,0)</f>
        <v>ND</v>
      </c>
      <c r="I11" s="254" t="str">
        <f>VLOOKUP($D$11,'POA 2018'!$C$5:$L$70,2,0)</f>
        <v>ND</v>
      </c>
      <c r="J11" s="254" t="str">
        <f>VLOOKUP($D$11,'POA 2018'!$C$5:$L$70,2,0)</f>
        <v>ND</v>
      </c>
      <c r="K11" s="254" t="str">
        <f>VLOOKUP($D$11,'POA 2018'!$C$5:$L$70,2,0)</f>
        <v>ND</v>
      </c>
      <c r="L11" s="254" t="str">
        <f>VLOOKUP($D$11,'POA 2018'!$C$5:$L$70,2,0)</f>
        <v>ND</v>
      </c>
    </row>
    <row r="12" spans="1:14" s="7" customFormat="1" ht="15.75" thickBot="1" x14ac:dyDescent="0.3">
      <c r="A12" s="471">
        <f>'POA 2018'!A12:F12</f>
        <v>0</v>
      </c>
      <c r="B12" s="472">
        <f>'POA 2018'!B12:G12</f>
        <v>0</v>
      </c>
      <c r="C12" s="247" t="str">
        <f>'POA 2018'!C12</f>
        <v>PROMEDIO DE DÍAS PARA LA ASIGNACIÓN O TRASLADO DE REQUERIMIENTOS</v>
      </c>
      <c r="D12" s="248" t="s">
        <v>572</v>
      </c>
      <c r="E12" s="249" t="str">
        <f>VLOOKUP($D$12,'POA 2018'!$C$5:$L$70,2,0)</f>
        <v>ND</v>
      </c>
      <c r="F12" s="250" t="str">
        <f>VLOOKUP($D$12,'POA 2018'!$C$5:$L$70,2,0)</f>
        <v>ND</v>
      </c>
      <c r="G12" s="252" t="str">
        <f>VLOOKUP($D$12,'POA 2018'!$C$5:$L$70,2,0)</f>
        <v>ND</v>
      </c>
      <c r="H12" s="253" t="str">
        <f>VLOOKUP($D$12,'POA 2018'!$C$5:$L$70,2,0)</f>
        <v>ND</v>
      </c>
      <c r="I12" s="254" t="str">
        <f>VLOOKUP($D$12,'POA 2018'!$C$5:$L$70,2,0)</f>
        <v>ND</v>
      </c>
      <c r="J12" s="254" t="str">
        <f>VLOOKUP($D$12,'POA 2018'!$C$5:$L$70,2,0)</f>
        <v>ND</v>
      </c>
      <c r="K12" s="254" t="str">
        <f>VLOOKUP($D$12,'POA 2018'!$C$5:$L$70,2,0)</f>
        <v>ND</v>
      </c>
      <c r="L12" s="254" t="str">
        <f>VLOOKUP($D$12,'POA 2018'!$C$5:$L$70,2,0)</f>
        <v>ND</v>
      </c>
    </row>
    <row r="13" spans="1:14" s="7" customFormat="1" ht="15.75" thickBot="1" x14ac:dyDescent="0.3">
      <c r="A13" s="471">
        <f>'POA 2018'!A13:F13</f>
        <v>0</v>
      </c>
      <c r="B13" s="472">
        <f>'POA 2018'!B13:G13</f>
        <v>0</v>
      </c>
      <c r="C13" s="247" t="str">
        <f>'POA 2018'!C13</f>
        <v xml:space="preserve">PORCENTAJE DE EJECUCIÓN DE LOS RECURSOS DE FUNCIONAMIENTO </v>
      </c>
      <c r="D13" s="248" t="s">
        <v>683</v>
      </c>
      <c r="E13" s="249" t="str">
        <f>VLOOKUP($D$13,'POA 2018'!$C$5:$L$70,2,0)</f>
        <v>ND</v>
      </c>
      <c r="F13" s="250" t="str">
        <f>VLOOKUP($D$13,'POA 2018'!$C$5:$L$70,2,0)</f>
        <v>ND</v>
      </c>
      <c r="G13" s="252" t="str">
        <f>VLOOKUP($D$13,'POA 2018'!$C$5:$L$70,2,0)</f>
        <v>ND</v>
      </c>
      <c r="H13" s="253" t="str">
        <f>VLOOKUP($D$13,'POA 2018'!$C$5:$L$70,2,0)</f>
        <v>ND</v>
      </c>
      <c r="I13" s="254" t="str">
        <f>VLOOKUP($D$13,'POA 2018'!$C$5:$L$70,2,0)</f>
        <v>ND</v>
      </c>
      <c r="J13" s="254" t="str">
        <f>VLOOKUP($D$13,'POA 2018'!$C$5:$L$70,2,0)</f>
        <v>ND</v>
      </c>
      <c r="K13" s="254" t="str">
        <f>VLOOKUP($D$13,'POA 2018'!$C$5:$L$70,2,0)</f>
        <v>ND</v>
      </c>
      <c r="L13" s="254" t="str">
        <f>VLOOKUP($D$13,'POA 2018'!$C$5:$L$70,2,0)</f>
        <v>ND</v>
      </c>
    </row>
    <row r="14" spans="1:14" s="7" customFormat="1" ht="15.75" thickBot="1" x14ac:dyDescent="0.3">
      <c r="A14" s="471">
        <f>'POA 2018'!A14:F14</f>
        <v>0</v>
      </c>
      <c r="B14" s="472">
        <f>'POA 2018'!B14:G14</f>
        <v>0</v>
      </c>
      <c r="C14" s="247" t="str">
        <f>'POA 2018'!C14</f>
        <v>PORCENTAJE DE AVANCE EN IMPLEMENTACIÓN DEL MODELO DE GESTIÓN DEL TALENTO HUMANO.</v>
      </c>
      <c r="D14" s="248" t="s">
        <v>580</v>
      </c>
      <c r="E14" s="249" t="str">
        <f>VLOOKUP($D$14,'POA 2018'!$C$5:$L$70,2,0)</f>
        <v>ND</v>
      </c>
      <c r="F14" s="250" t="str">
        <f>VLOOKUP($D$14,'POA 2018'!$C$5:$L$70,2,0)</f>
        <v>ND</v>
      </c>
      <c r="G14" s="252" t="str">
        <f>VLOOKUP($D$14,'POA 2018'!$C$5:$L$70,2,0)</f>
        <v>ND</v>
      </c>
      <c r="H14" s="253" t="str">
        <f>VLOOKUP($D$14,'POA 2018'!$C$5:$L$70,2,0)</f>
        <v>ND</v>
      </c>
      <c r="I14" s="254" t="str">
        <f>VLOOKUP($D$14,'POA 2018'!$C$5:$L$70,2,0)</f>
        <v>ND</v>
      </c>
      <c r="J14" s="254" t="str">
        <f>VLOOKUP($D$14,'POA 2018'!$C$5:$L$70,2,0)</f>
        <v>ND</v>
      </c>
      <c r="K14" s="254" t="str">
        <f>VLOOKUP($D$14,'POA 2018'!$C$5:$L$70,2,0)</f>
        <v>ND</v>
      </c>
      <c r="L14" s="254" t="str">
        <f>VLOOKUP($D$14,'POA 2018'!$C$5:$L$70,2,0)</f>
        <v>ND</v>
      </c>
    </row>
    <row r="15" spans="1:14" s="7" customFormat="1" ht="15.75" thickBot="1" x14ac:dyDescent="0.3">
      <c r="A15" s="471">
        <f>'POA 2018'!A15:F15</f>
        <v>0</v>
      </c>
      <c r="B15" s="472">
        <f>'POA 2018'!B15:G15</f>
        <v>0</v>
      </c>
      <c r="C15" s="247" t="str">
        <f>'POA 2018'!C15</f>
        <v>PERCEPCIÓN POSITIVA  DE ACTIVIDADES DE BIENESTAR Y CAPACITACIÓN</v>
      </c>
      <c r="D15" s="248" t="s">
        <v>575</v>
      </c>
      <c r="E15" s="249" t="str">
        <f>VLOOKUP($D$15,'POA 2018'!$C$5:$L$70,2,0)</f>
        <v>ND</v>
      </c>
      <c r="F15" s="250" t="str">
        <f>VLOOKUP($D$15,'POA 2018'!$C$5:$L$70,2,0)</f>
        <v>ND</v>
      </c>
      <c r="G15" s="252" t="str">
        <f>VLOOKUP($D$15,'POA 2018'!$C$5:$L$70,2,0)</f>
        <v>ND</v>
      </c>
      <c r="H15" s="253" t="str">
        <f>VLOOKUP($D$15,'POA 2018'!$C$5:$L$70,2,0)</f>
        <v>ND</v>
      </c>
      <c r="I15" s="254" t="str">
        <f>VLOOKUP($D$15,'POA 2018'!$C$5:$L$70,2,0)</f>
        <v>ND</v>
      </c>
      <c r="J15" s="254" t="str">
        <f>VLOOKUP($D$15,'POA 2018'!$C$5:$L$70,2,0)</f>
        <v>ND</v>
      </c>
      <c r="K15" s="254" t="str">
        <f>VLOOKUP($D$15,'POA 2018'!$C$5:$L$70,2,0)</f>
        <v>ND</v>
      </c>
      <c r="L15" s="254" t="str">
        <f>VLOOKUP($D$15,'POA 2018'!$C$5:$L$70,2,0)</f>
        <v>ND</v>
      </c>
    </row>
    <row r="16" spans="1:14" s="7" customFormat="1" ht="15.75" thickBot="1" x14ac:dyDescent="0.3">
      <c r="A16" s="471">
        <f>'POA 2018'!A16:F16</f>
        <v>0</v>
      </c>
      <c r="B16" s="472">
        <f>'POA 2018'!B16:G16</f>
        <v>0</v>
      </c>
      <c r="C16" s="255" t="str">
        <f>'POA 2018'!C16</f>
        <v>NIVEL DE PERCEPCIÓN DE LOS SERVICIOS ADMINISTRATIVOS GESTIONADOS</v>
      </c>
      <c r="D16" s="256" t="s">
        <v>655</v>
      </c>
      <c r="E16" s="257" t="str">
        <f>VLOOKUP($D$16,'POA 2018'!$C$5:$L$70,2,0)</f>
        <v>ND</v>
      </c>
      <c r="F16" s="258" t="str">
        <f>VLOOKUP($D$16,'POA 2018'!$C$5:$L$70,2,0)</f>
        <v>ND</v>
      </c>
      <c r="G16" s="259" t="str">
        <f>VLOOKUP($D$16,'POA 2018'!$C$5:$L$70,2,0)</f>
        <v>ND</v>
      </c>
      <c r="H16" s="260" t="str">
        <f>VLOOKUP($D$16,'POA 2018'!$C$5:$L$70,2,0)</f>
        <v>ND</v>
      </c>
      <c r="I16" s="261" t="str">
        <f>VLOOKUP($D$16,'POA 2018'!$C$5:$L$70,2,0)</f>
        <v>ND</v>
      </c>
      <c r="J16" s="261" t="str">
        <f>VLOOKUP($D$16,'POA 2018'!$C$5:$L$70,2,0)</f>
        <v>ND</v>
      </c>
      <c r="K16" s="261" t="str">
        <f>VLOOKUP($D$16,'POA 2018'!$C$5:$L$70,2,0)</f>
        <v>ND</v>
      </c>
      <c r="L16" s="261" t="str">
        <f>VLOOKUP($D$16,'POA 2018'!$C$5:$L$70,2,0)</f>
        <v>ND</v>
      </c>
    </row>
    <row r="17" spans="1:12" s="7" customFormat="1" ht="15.75" thickBot="1" x14ac:dyDescent="0.3">
      <c r="A17" s="471">
        <f>'POA 2018'!A17:F17</f>
        <v>0</v>
      </c>
      <c r="B17" s="472">
        <f>'POA 2018'!B17:G17</f>
        <v>0</v>
      </c>
      <c r="C17" s="242" t="str">
        <f>'POA 2018'!C17</f>
        <v>Número actos administrativo notificados de manera indebida</v>
      </c>
      <c r="D17" s="243" t="s">
        <v>681</v>
      </c>
      <c r="E17" s="244" t="str">
        <f>VLOOKUP($D$17,'POA 2018'!$C$5:$L$70,2,0)</f>
        <v>ND</v>
      </c>
      <c r="F17" s="245" t="str">
        <f>VLOOKUP($D$17,'POA 2018'!$C$5:$L$70,2,0)</f>
        <v>ND</v>
      </c>
      <c r="G17" s="244" t="str">
        <f>VLOOKUP($D$17,'POA 2018'!$C$5:$L$70,2,0)</f>
        <v>ND</v>
      </c>
      <c r="H17" s="245" t="str">
        <f>VLOOKUP($D$17,'POA 2018'!$C$5:$L$70,2,0)</f>
        <v>ND</v>
      </c>
      <c r="I17" s="246" t="str">
        <f>VLOOKUP($D$17,'POA 2018'!$C$5:$L$70,2,0)</f>
        <v>ND</v>
      </c>
      <c r="J17" s="246" t="str">
        <f>VLOOKUP($D$17,'POA 2018'!$C$5:$L$70,2,0)</f>
        <v>ND</v>
      </c>
      <c r="K17" s="246" t="str">
        <f>VLOOKUP($D$17,'POA 2018'!$C$5:$L$70,2,0)</f>
        <v>ND</v>
      </c>
      <c r="L17" s="246" t="str">
        <f>VLOOKUP($D$17,'POA 2018'!$C$5:$L$70,2,0)</f>
        <v>ND</v>
      </c>
    </row>
    <row r="18" spans="1:12" s="7" customFormat="1" ht="15.75" thickBot="1" x14ac:dyDescent="0.3">
      <c r="A18" s="471">
        <f>'POA 2018'!A18:F18</f>
        <v>0</v>
      </c>
      <c r="B18" s="472">
        <f>'POA 2018'!B18:G18</f>
        <v>0</v>
      </c>
      <c r="C18" s="247" t="str">
        <f>'POA 2018'!C18</f>
        <v>NUMERO DE SOLICITUDES DE CONTRATACIÓN TRAMITADAS</v>
      </c>
      <c r="D18" s="248" t="s">
        <v>691</v>
      </c>
      <c r="E18" s="249" t="str">
        <f>VLOOKUP($D$18,'POA 2018'!$C$5:$L$70,2,0)</f>
        <v>ND</v>
      </c>
      <c r="F18" s="250" t="str">
        <f>VLOOKUP($D$18,'POA 2018'!$C$5:$L$70,2,0)</f>
        <v>ND</v>
      </c>
      <c r="G18" s="262" t="str">
        <f>VLOOKUP($D$18,'POA 2018'!$C$5:$L$70,2,0)</f>
        <v>ND</v>
      </c>
      <c r="H18" s="263" t="str">
        <f>VLOOKUP($D$18,'POA 2018'!$C$5:$L$70,2,0)</f>
        <v>ND</v>
      </c>
      <c r="I18" s="264" t="str">
        <f>VLOOKUP($D$18,'POA 2018'!$C$5:$L$70,2,0)</f>
        <v>ND</v>
      </c>
      <c r="J18" s="264" t="str">
        <f>VLOOKUP($D$18,'POA 2018'!$C$5:$L$70,2,0)</f>
        <v>ND</v>
      </c>
      <c r="K18" s="264" t="str">
        <f>VLOOKUP($D$18,'POA 2018'!$C$5:$L$70,2,0)</f>
        <v>ND</v>
      </c>
      <c r="L18" s="264" t="str">
        <f>VLOOKUP($D$18,'POA 2018'!$C$5:$L$70,2,0)</f>
        <v>ND</v>
      </c>
    </row>
    <row r="19" spans="1:12" s="7" customFormat="1" ht="15.75" thickBot="1" x14ac:dyDescent="0.3">
      <c r="A19" s="471">
        <f>'POA 2018'!A19:F19</f>
        <v>0</v>
      </c>
      <c r="B19" s="472">
        <f>'POA 2018'!B19:G19</f>
        <v>0</v>
      </c>
      <c r="C19" s="247" t="str">
        <f>'POA 2018'!C19</f>
        <v>Porcentaje de contratos adjudicados</v>
      </c>
      <c r="D19" s="248" t="s">
        <v>576</v>
      </c>
      <c r="E19" s="249" t="str">
        <f>VLOOKUP($D$19,'POA 2018'!$C$5:$L$70,2,0)</f>
        <v>ND</v>
      </c>
      <c r="F19" s="250" t="str">
        <f>VLOOKUP($D$19,'POA 2018'!$C$5:$L$70,2,0)</f>
        <v>ND</v>
      </c>
      <c r="G19" s="249" t="str">
        <f>VLOOKUP($D$19,'POA 2018'!$C$5:$L$70,2,0)</f>
        <v>ND</v>
      </c>
      <c r="H19" s="250" t="str">
        <f>VLOOKUP($D$19,'POA 2018'!$C$5:$L$70,2,0)</f>
        <v>ND</v>
      </c>
      <c r="I19" s="251" t="str">
        <f>VLOOKUP($D$19,'POA 2018'!$C$5:$L$70,2,0)</f>
        <v>ND</v>
      </c>
      <c r="J19" s="251" t="str">
        <f>VLOOKUP($D$19,'POA 2018'!$C$5:$L$70,2,0)</f>
        <v>ND</v>
      </c>
      <c r="K19" s="251" t="str">
        <f>VLOOKUP($D$19,'POA 2018'!$C$5:$L$70,2,0)</f>
        <v>ND</v>
      </c>
      <c r="L19" s="251" t="str">
        <f>VLOOKUP($D$19,'POA 2018'!$C$5:$L$70,2,0)</f>
        <v>ND</v>
      </c>
    </row>
    <row r="20" spans="1:12" s="7" customFormat="1" ht="15.75" thickBot="1" x14ac:dyDescent="0.3">
      <c r="A20" s="471">
        <f>'POA 2018'!A20:F20</f>
        <v>0</v>
      </c>
      <c r="B20" s="472">
        <f>'POA 2018'!B20:G20</f>
        <v>0</v>
      </c>
      <c r="C20" s="247" t="str">
        <f>'POA 2018'!C20</f>
        <v>PORCENTAJE DE AVANCE EN LA CONSTRUCCIÓN DEL PLAN ESTRATEGICO DEL TALENTO HUMANO</v>
      </c>
      <c r="D20" s="248" t="s">
        <v>692</v>
      </c>
      <c r="E20" s="249" t="str">
        <f>VLOOKUP($D$20,'POA 2018'!$C$5:$L$70,2,0)</f>
        <v>ND</v>
      </c>
      <c r="F20" s="250" t="str">
        <f>VLOOKUP($D$20,'POA 2018'!$C$5:$L$70,2,0)</f>
        <v>ND</v>
      </c>
      <c r="G20" s="269" t="str">
        <f>VLOOKUP($D$20,'POA 2018'!$C$5:$L$70,2,0)</f>
        <v>ND</v>
      </c>
      <c r="H20" s="270" t="str">
        <f>VLOOKUP($D$20,'POA 2018'!$C$5:$L$70,2,0)</f>
        <v>ND</v>
      </c>
      <c r="I20" s="271" t="str">
        <f>VLOOKUP($D$20,'POA 2018'!$C$5:$L$70,2,0)</f>
        <v>ND</v>
      </c>
      <c r="J20" s="271" t="str">
        <f>VLOOKUP($D$20,'POA 2018'!$C$5:$L$70,2,0)</f>
        <v>ND</v>
      </c>
      <c r="K20" s="271" t="str">
        <f>VLOOKUP($D$20,'POA 2018'!$C$5:$L$70,2,0)</f>
        <v>ND</v>
      </c>
      <c r="L20" s="271" t="str">
        <f>VLOOKUP($D$20,'POA 2018'!$C$5:$L$70,2,0)</f>
        <v>ND</v>
      </c>
    </row>
    <row r="21" spans="1:12" s="7" customFormat="1" ht="21" customHeight="1" thickBot="1" x14ac:dyDescent="0.3">
      <c r="A21" s="471" t="str">
        <f>'POA 2018'!A21:F21</f>
        <v>DIRECCIÓN DISTRITAL DE ASUNTOS DISCIPLINARIOS</v>
      </c>
      <c r="B21" s="472" t="str">
        <f>'POA 2018'!B21:G21</f>
        <v>ACCIÓN</v>
      </c>
      <c r="C21" s="255" t="str">
        <f>'POA 2018'!C21</f>
        <v>428 NÚMERO DE DIRECTRICES EN MATERIA DE POLÍTICA PÚBLICA DISCIPLINARIA DISTRITAL FORMULADAS POR LA DDAD</v>
      </c>
      <c r="D21" s="256" t="s">
        <v>682</v>
      </c>
      <c r="E21" s="257" t="str">
        <f>VLOOKUP($D$21,'POA 2018'!$C$5:$L$70,2,0)</f>
        <v>(en blanco)</v>
      </c>
      <c r="F21" s="258" t="str">
        <f>VLOOKUP($D$21,'POA 2018'!$C$5:$L$70,2,0)</f>
        <v>(en blanco)</v>
      </c>
      <c r="G21" s="277" t="str">
        <f>VLOOKUP($D$21,'POA 2018'!$C$5:$L$70,2,0)</f>
        <v>(en blanco)</v>
      </c>
      <c r="H21" s="278" t="str">
        <f>VLOOKUP($D$21,'POA 2018'!$C$5:$L$70,2,0)</f>
        <v>(en blanco)</v>
      </c>
      <c r="I21" s="279" t="str">
        <f>VLOOKUP($D$21,'POA 2018'!$C$5:$L$70,2,0)</f>
        <v>(en blanco)</v>
      </c>
      <c r="J21" s="279" t="str">
        <f>VLOOKUP($D$21,'POA 2018'!$C$5:$L$70,2,0)</f>
        <v>(en blanco)</v>
      </c>
      <c r="K21" s="279" t="str">
        <f>VLOOKUP($D$21,'POA 2018'!$C$5:$L$70,2,0)</f>
        <v>(en blanco)</v>
      </c>
      <c r="L21" s="279" t="str">
        <f>VLOOKUP($D$21,'POA 2018'!$C$5:$L$70,2,0)</f>
        <v>(en blanco)</v>
      </c>
    </row>
    <row r="22" spans="1:12" s="7" customFormat="1" ht="30.75" thickBot="1" x14ac:dyDescent="0.3">
      <c r="A22" s="471">
        <f>'POA 2018'!A22:F22</f>
        <v>0</v>
      </c>
      <c r="B22" s="472">
        <f>'POA 2018'!B22:G22</f>
        <v>0</v>
      </c>
      <c r="C22" s="242" t="str">
        <f>'POA 2018'!C22</f>
        <v>429 NÚMERO DE SERVIDORES PÚBLICOS DEL DISTRITO ORIENTADOS EN TEMAS DE RESPONSABILIDAD DISCIPLINARIA</v>
      </c>
      <c r="D22" s="243" t="s">
        <v>91</v>
      </c>
      <c r="E22" s="266">
        <f>VLOOKUP($D$22,'POA 2018'!$C$5:$L$70,2,0)</f>
        <v>0</v>
      </c>
      <c r="F22" s="267">
        <f>VLOOKUP($D$22,'POA 2018'!$C$5:$L$70,2,0)</f>
        <v>0</v>
      </c>
      <c r="G22" s="266">
        <f>VLOOKUP($D$22,'POA 2018'!$C$5:$L$70,2,0)</f>
        <v>0</v>
      </c>
      <c r="H22" s="267">
        <f>VLOOKUP($D$22,'POA 2018'!$C$5:$L$70,2,0)</f>
        <v>0</v>
      </c>
      <c r="I22" s="268">
        <f>VLOOKUP($D$22,'POA 2018'!$C$5:$L$70,2,0)</f>
        <v>0</v>
      </c>
      <c r="J22" s="268">
        <f>VLOOKUP($D$22,'POA 2018'!$C$5:$L$70,2,0)</f>
        <v>0</v>
      </c>
      <c r="K22" s="268">
        <f>VLOOKUP($D$22,'POA 2018'!$C$5:$L$70,2,0)</f>
        <v>0</v>
      </c>
      <c r="L22" s="268">
        <f>VLOOKUP($D$22,'POA 2018'!$C$5:$L$70,2,0)</f>
        <v>0</v>
      </c>
    </row>
    <row r="23" spans="1:12" s="7" customFormat="1" ht="30.75" thickBot="1" x14ac:dyDescent="0.3">
      <c r="A23" s="471">
        <f>'POA 2018'!A23:F23</f>
        <v>0</v>
      </c>
      <c r="B23" s="472">
        <f>'POA 2018'!B23:G23</f>
        <v>0</v>
      </c>
      <c r="C23" s="247" t="str">
        <f>'POA 2018'!C23</f>
        <v>430 NÚMERO DE CAPACITACIONES BRINDADAS A LOS OPERADORES DISCIPLINARIOS DISTRITALES EN TEMAS PROPIOS DEL DERECHO DISCIPLINARIO</v>
      </c>
      <c r="D23" s="248" t="s">
        <v>94</v>
      </c>
      <c r="E23" s="269">
        <f>VLOOKUP($D$23,'POA 2018'!$C$5:$L$70,2,0)</f>
        <v>0</v>
      </c>
      <c r="F23" s="270">
        <f>VLOOKUP($D$23,'POA 2018'!$C$5:$L$70,2,0)</f>
        <v>0</v>
      </c>
      <c r="G23" s="269">
        <f>VLOOKUP($D$23,'POA 2018'!$C$5:$L$70,2,0)</f>
        <v>0</v>
      </c>
      <c r="H23" s="270">
        <f>VLOOKUP($D$23,'POA 2018'!$C$5:$L$70,2,0)</f>
        <v>0</v>
      </c>
      <c r="I23" s="271">
        <f>VLOOKUP($D$23,'POA 2018'!$C$5:$L$70,2,0)</f>
        <v>0</v>
      </c>
      <c r="J23" s="271">
        <f>VLOOKUP($D$23,'POA 2018'!$C$5:$L$70,2,0)</f>
        <v>0</v>
      </c>
      <c r="K23" s="271">
        <f>VLOOKUP($D$23,'POA 2018'!$C$5:$L$70,2,0)</f>
        <v>0</v>
      </c>
      <c r="L23" s="271">
        <f>VLOOKUP($D$23,'POA 2018'!$C$5:$L$70,2,0)</f>
        <v>0</v>
      </c>
    </row>
    <row r="24" spans="1:12" s="7" customFormat="1" ht="30.75" thickBot="1" x14ac:dyDescent="0.3">
      <c r="A24" s="471">
        <f>'POA 2018'!A24:F24</f>
        <v>0</v>
      </c>
      <c r="B24" s="472" t="str">
        <f>'POA 2018'!B24:G24</f>
        <v>GESTIÓN</v>
      </c>
      <c r="C24" s="247" t="str">
        <f>'POA 2018'!C24</f>
        <v xml:space="preserve">AVANCE EN LA HERRAMIENTA DE SEGUIMIENTO Y CONTROL A LAS DIRECTIVAS EN MATERIA DISCIPLINARIA. </v>
      </c>
      <c r="D24" s="248" t="s">
        <v>95</v>
      </c>
      <c r="E24" s="249">
        <f>VLOOKUP($D$24,'POA 2018'!$C$5:$L$70,2,0)</f>
        <v>1</v>
      </c>
      <c r="F24" s="250">
        <f>VLOOKUP($D$24,'POA 2018'!$C$5:$L$70,2,0)</f>
        <v>1</v>
      </c>
      <c r="G24" s="249">
        <f>VLOOKUP($D$24,'POA 2018'!$C$5:$L$70,2,0)</f>
        <v>1</v>
      </c>
      <c r="H24" s="250">
        <f>VLOOKUP($D$24,'POA 2018'!$C$5:$L$70,2,0)</f>
        <v>1</v>
      </c>
      <c r="I24" s="251">
        <f>VLOOKUP($D$24,'POA 2018'!$C$5:$L$70,2,0)</f>
        <v>1</v>
      </c>
      <c r="J24" s="251">
        <f>VLOOKUP($D$24,'POA 2018'!$C$5:$L$70,2,0)</f>
        <v>1</v>
      </c>
      <c r="K24" s="251">
        <f>VLOOKUP($D$24,'POA 2018'!$C$5:$L$70,2,0)</f>
        <v>1</v>
      </c>
      <c r="L24" s="251">
        <f>VLOOKUP($D$24,'POA 2018'!$C$5:$L$70,2,0)</f>
        <v>1</v>
      </c>
    </row>
    <row r="25" spans="1:12" s="7" customFormat="1" ht="30.75" thickBot="1" x14ac:dyDescent="0.3">
      <c r="A25" s="471">
        <f>'POA 2018'!A25:F25</f>
        <v>0</v>
      </c>
      <c r="B25" s="472">
        <f>'POA 2018'!B25:G25</f>
        <v>0</v>
      </c>
      <c r="C25" s="247" t="str">
        <f>'POA 2018'!C25</f>
        <v>Porcentaje de quejas disciplinarias radicadas y evaluadas en la Dirección Distrital de Asuntos Disciplinarios, de competencia normativa.</v>
      </c>
      <c r="D25" s="248" t="s">
        <v>570</v>
      </c>
      <c r="E25" s="249" t="str">
        <f>VLOOKUP($D$25,'POA 2018'!$C$5:$L$70,2,0)</f>
        <v>ND</v>
      </c>
      <c r="F25" s="250" t="str">
        <f>VLOOKUP($D$25,'POA 2018'!$C$5:$L$70,2,0)</f>
        <v>ND</v>
      </c>
      <c r="G25" s="249" t="str">
        <f>VLOOKUP($D$25,'POA 2018'!$C$5:$L$70,2,0)</f>
        <v>ND</v>
      </c>
      <c r="H25" s="250" t="str">
        <f>VLOOKUP($D$25,'POA 2018'!$C$5:$L$70,2,0)</f>
        <v>ND</v>
      </c>
      <c r="I25" s="251" t="str">
        <f>VLOOKUP($D$25,'POA 2018'!$C$5:$L$70,2,0)</f>
        <v>ND</v>
      </c>
      <c r="J25" s="251" t="str">
        <f>VLOOKUP($D$25,'POA 2018'!$C$5:$L$70,2,0)</f>
        <v>ND</v>
      </c>
      <c r="K25" s="251" t="str">
        <f>VLOOKUP($D$25,'POA 2018'!$C$5:$L$70,2,0)</f>
        <v>ND</v>
      </c>
      <c r="L25" s="251" t="str">
        <f>VLOOKUP($D$25,'POA 2018'!$C$5:$L$70,2,0)</f>
        <v>ND</v>
      </c>
    </row>
    <row r="26" spans="1:12" s="7" customFormat="1" ht="30.75" thickBot="1" x14ac:dyDescent="0.3">
      <c r="A26" s="471">
        <f>'POA 2018'!A26:F26</f>
        <v>0</v>
      </c>
      <c r="B26" s="472">
        <f>'POA 2018'!B26:G26</f>
        <v>0</v>
      </c>
      <c r="C26" s="255" t="str">
        <f>'POA 2018'!C26</f>
        <v xml:space="preserve">QUEJAS DISCIPLINARIAS RADICADAS EN LA DIRECCIÓN DISTRITAL DE ASUNTOS DISCIPLINARIOS </v>
      </c>
      <c r="D26" s="256" t="s">
        <v>694</v>
      </c>
      <c r="E26" s="257" t="str">
        <f>VLOOKUP($D$26,'POA 2018'!$C$5:$L$70,2,0)</f>
        <v>(en blanco)</v>
      </c>
      <c r="F26" s="258" t="str">
        <f>VLOOKUP($D$26,'POA 2018'!$C$5:$L$70,2,0)</f>
        <v>(en blanco)</v>
      </c>
      <c r="G26" s="257" t="str">
        <f>VLOOKUP($D$26,'POA 2018'!$C$5:$L$70,2,0)</f>
        <v>(en blanco)</v>
      </c>
      <c r="H26" s="258" t="str">
        <f>VLOOKUP($D$26,'POA 2018'!$C$5:$L$70,2,0)</f>
        <v>(en blanco)</v>
      </c>
      <c r="I26" s="265" t="str">
        <f>VLOOKUP($D$26,'POA 2018'!$C$5:$L$70,2,0)</f>
        <v>(en blanco)</v>
      </c>
      <c r="J26" s="265" t="str">
        <f>VLOOKUP($D$26,'POA 2018'!$C$5:$L$70,2,0)</f>
        <v>(en blanco)</v>
      </c>
      <c r="K26" s="265" t="str">
        <f>VLOOKUP($D$26,'POA 2018'!$C$5:$L$70,2,0)</f>
        <v>(en blanco)</v>
      </c>
      <c r="L26" s="265" t="str">
        <f>VLOOKUP($D$26,'POA 2018'!$C$5:$L$70,2,0)</f>
        <v>(en blanco)</v>
      </c>
    </row>
    <row r="27" spans="1:12" s="7" customFormat="1" ht="15.75" thickBot="1" x14ac:dyDescent="0.3">
      <c r="A27" s="471">
        <f>'POA 2018'!A27:F27</f>
        <v>0</v>
      </c>
      <c r="B27" s="472">
        <f>'POA 2018'!B27:G27</f>
        <v>0</v>
      </c>
      <c r="C27" s="242" t="str">
        <f>'POA 2018'!C27</f>
        <v>AVANCE EN LA METODOLOGÍA DE VERIFICACIÓN Y ACTUALIZACIÓN DEL S.I.D. 3</v>
      </c>
      <c r="D27" s="243" t="s">
        <v>645</v>
      </c>
      <c r="E27" s="244" t="str">
        <f>VLOOKUP($D$27,'POA 2018'!$C$5:$L$70,2,0)</f>
        <v>(en blanco)</v>
      </c>
      <c r="F27" s="245" t="str">
        <f>VLOOKUP($D$27,'POA 2018'!$C$5:$L$70,2,0)</f>
        <v>(en blanco)</v>
      </c>
      <c r="G27" s="244" t="str">
        <f>VLOOKUP($D$27,'POA 2018'!$C$5:$L$70,2,0)</f>
        <v>(en blanco)</v>
      </c>
      <c r="H27" s="245" t="str">
        <f>VLOOKUP($D$27,'POA 2018'!$C$5:$L$70,2,0)</f>
        <v>(en blanco)</v>
      </c>
      <c r="I27" s="246" t="str">
        <f>VLOOKUP($D$27,'POA 2018'!$C$5:$L$70,2,0)</f>
        <v>(en blanco)</v>
      </c>
      <c r="J27" s="246" t="str">
        <f>VLOOKUP($D$27,'POA 2018'!$C$5:$L$70,2,0)</f>
        <v>(en blanco)</v>
      </c>
      <c r="K27" s="246" t="str">
        <f>VLOOKUP($D$27,'POA 2018'!$C$5:$L$70,2,0)</f>
        <v>(en blanco)</v>
      </c>
      <c r="L27" s="246" t="str">
        <f>VLOOKUP($D$27,'POA 2018'!$C$5:$L$70,2,0)</f>
        <v>(en blanco)</v>
      </c>
    </row>
    <row r="28" spans="1:12" s="7" customFormat="1" ht="45.75" thickBot="1" x14ac:dyDescent="0.3">
      <c r="A28" s="471" t="str">
        <f>'POA 2018'!A28:F28</f>
        <v>DIRECCIÓN DISTRITAL DE DEFENSA JUDICIAL Y PREVENCIÓN DEL DAÑO ANTIJURÍDICO</v>
      </c>
      <c r="B28" s="472" t="str">
        <f>'POA 2018'!B28:G28</f>
        <v>ACCIÓN</v>
      </c>
      <c r="C28" s="247" t="str">
        <f>'POA 2018'!C28</f>
        <v>ÉXITO PROCESAL EN EL DISTRITO CAPITAL</v>
      </c>
      <c r="D28" s="248" t="s">
        <v>571</v>
      </c>
      <c r="E28" s="249" t="str">
        <f>VLOOKUP($D$28,'POA 2018'!$C$5:$L$70,2,0)</f>
        <v>ND</v>
      </c>
      <c r="F28" s="250" t="str">
        <f>VLOOKUP($D$28,'POA 2018'!$C$5:$L$70,2,0)</f>
        <v>ND</v>
      </c>
      <c r="G28" s="249" t="str">
        <f>VLOOKUP($D$28,'POA 2018'!$C$5:$L$70,2,0)</f>
        <v>ND</v>
      </c>
      <c r="H28" s="250" t="str">
        <f>VLOOKUP($D$28,'POA 2018'!$C$5:$L$70,2,0)</f>
        <v>ND</v>
      </c>
      <c r="I28" s="251" t="str">
        <f>VLOOKUP($D$28,'POA 2018'!$C$5:$L$70,2,0)</f>
        <v>ND</v>
      </c>
      <c r="J28" s="251" t="str">
        <f>VLOOKUP($D$28,'POA 2018'!$C$5:$L$70,2,0)</f>
        <v>ND</v>
      </c>
      <c r="K28" s="251" t="str">
        <f>VLOOKUP($D$28,'POA 2018'!$C$5:$L$70,2,0)</f>
        <v>ND</v>
      </c>
      <c r="L28" s="251" t="str">
        <f>VLOOKUP($D$28,'POA 2018'!$C$5:$L$70,2,0)</f>
        <v>ND</v>
      </c>
    </row>
    <row r="29" spans="1:12" s="7" customFormat="1" ht="15.75" thickBot="1" x14ac:dyDescent="0.3">
      <c r="A29" s="471">
        <f>'POA 2018'!A29:F29</f>
        <v>0</v>
      </c>
      <c r="B29" s="472">
        <f>'POA 2018'!B29:G29</f>
        <v>0</v>
      </c>
      <c r="C29" s="255" t="str">
        <f>'POA 2018'!C29</f>
        <v>PORCENTAJE DE EFICIENCIA FISCAL EN LA DEFENSA JUDICIAL DE LOS INTERESES DEL DISTRITO CAPITAL</v>
      </c>
      <c r="D29" s="256" t="s">
        <v>299</v>
      </c>
      <c r="E29" s="257">
        <f>VLOOKUP($D$29,'POA 2018'!$C$5:$L$70,2,0)</f>
        <v>0.82</v>
      </c>
      <c r="F29" s="258">
        <f>VLOOKUP($D$29,'POA 2018'!$C$5:$L$70,2,0)</f>
        <v>0.82</v>
      </c>
      <c r="G29" s="257">
        <f>VLOOKUP($D$29,'POA 2018'!$C$5:$L$70,2,0)</f>
        <v>0.82</v>
      </c>
      <c r="H29" s="258">
        <f>VLOOKUP($D$29,'POA 2018'!$C$5:$L$70,2,0)</f>
        <v>0.82</v>
      </c>
      <c r="I29" s="265">
        <f>VLOOKUP($D$29,'POA 2018'!$C$5:$L$70,2,0)</f>
        <v>0.82</v>
      </c>
      <c r="J29" s="265">
        <f>VLOOKUP($D$29,'POA 2018'!$C$5:$L$70,2,0)</f>
        <v>0.82</v>
      </c>
      <c r="K29" s="265">
        <f>VLOOKUP($D$29,'POA 2018'!$C$5:$L$70,2,0)</f>
        <v>0.82</v>
      </c>
      <c r="L29" s="265">
        <f>VLOOKUP($D$29,'POA 2018'!$C$5:$L$70,2,0)</f>
        <v>0.82</v>
      </c>
    </row>
    <row r="30" spans="1:12" s="7" customFormat="1" ht="15.75" thickBot="1" x14ac:dyDescent="0.3">
      <c r="A30" s="471">
        <f>'POA 2018'!A30:F30</f>
        <v>0</v>
      </c>
      <c r="B30" s="472" t="str">
        <f>'POA 2018'!B30:G30</f>
        <v>GESTIÓN</v>
      </c>
      <c r="C30" s="242" t="str">
        <f>'POA 2018'!C30</f>
        <v>DIRECTRICES O PROYECTOS NORMATIVOS ELABORADOS DE REPRESENTACIÓN JUDICIAL Y EXTRAJUDICIAL PARA LA ADMINISTRACIÓN DISTRITAL</v>
      </c>
      <c r="D30" s="243" t="s">
        <v>412</v>
      </c>
      <c r="E30" s="244">
        <f>VLOOKUP($D$30,'POA 2018'!$C$5:$L$70,2,0)</f>
        <v>0.82</v>
      </c>
      <c r="F30" s="245">
        <f>VLOOKUP($D$30,'POA 2018'!$C$5:$L$70,2,0)</f>
        <v>0.82</v>
      </c>
      <c r="G30" s="244">
        <f>VLOOKUP($D$30,'POA 2018'!$C$5:$L$70,2,0)</f>
        <v>0.82</v>
      </c>
      <c r="H30" s="245">
        <f>VLOOKUP($D$30,'POA 2018'!$C$5:$L$70,2,0)</f>
        <v>0.82</v>
      </c>
      <c r="I30" s="246">
        <f>VLOOKUP($D$30,'POA 2018'!$C$5:$L$70,2,0)</f>
        <v>0.82</v>
      </c>
      <c r="J30" s="246">
        <f>VLOOKUP($D$30,'POA 2018'!$C$5:$L$70,2,0)</f>
        <v>0.82</v>
      </c>
      <c r="K30" s="246">
        <f>VLOOKUP($D$30,'POA 2018'!$C$5:$L$70,2,0)</f>
        <v>0.82</v>
      </c>
      <c r="L30" s="246">
        <f>VLOOKUP($D$30,'POA 2018'!$C$5:$L$70,2,0)</f>
        <v>0.82</v>
      </c>
    </row>
    <row r="31" spans="1:12" s="7" customFormat="1" ht="30.75" thickBot="1" x14ac:dyDescent="0.3">
      <c r="A31" s="471">
        <f>'POA 2018'!A31:F31</f>
        <v>0</v>
      </c>
      <c r="B31" s="472">
        <f>'POA 2018'!B31:G31</f>
        <v>0</v>
      </c>
      <c r="C31" s="247" t="str">
        <f>'POA 2018'!C31</f>
        <v>ENTIDADES DISTRITALES CON SEGUIMIENTO A LA INFORMACIÓN REGISTRADA EN SIPROJ</v>
      </c>
      <c r="D31" s="248" t="s">
        <v>401</v>
      </c>
      <c r="E31" s="269" t="str">
        <f>VLOOKUP($D$31,'POA 2018'!$C$5:$L$70,2,0)</f>
        <v>ND</v>
      </c>
      <c r="F31" s="270" t="str">
        <f>VLOOKUP($D$31,'POA 2018'!$C$5:$L$70,2,0)</f>
        <v>ND</v>
      </c>
      <c r="G31" s="269" t="str">
        <f>VLOOKUP($D$31,'POA 2018'!$C$5:$L$70,2,0)</f>
        <v>ND</v>
      </c>
      <c r="H31" s="270" t="str">
        <f>VLOOKUP($D$31,'POA 2018'!$C$5:$L$70,2,0)</f>
        <v>ND</v>
      </c>
      <c r="I31" s="271" t="str">
        <f>VLOOKUP($D$31,'POA 2018'!$C$5:$L$70,2,0)</f>
        <v>ND</v>
      </c>
      <c r="J31" s="271" t="str">
        <f>VLOOKUP($D$31,'POA 2018'!$C$5:$L$70,2,0)</f>
        <v>ND</v>
      </c>
      <c r="K31" s="271" t="str">
        <f>VLOOKUP($D$31,'POA 2018'!$C$5:$L$70,2,0)</f>
        <v>ND</v>
      </c>
      <c r="L31" s="271" t="str">
        <f>VLOOKUP($D$31,'POA 2018'!$C$5:$L$70,2,0)</f>
        <v>ND</v>
      </c>
    </row>
    <row r="32" spans="1:12" s="7" customFormat="1" ht="15.75" thickBot="1" x14ac:dyDescent="0.3">
      <c r="A32" s="471">
        <f>'POA 2018'!A32:F32</f>
        <v>0</v>
      </c>
      <c r="B32" s="472">
        <f>'POA 2018'!B32:G32</f>
        <v>0</v>
      </c>
      <c r="C32" s="247" t="str">
        <f>'POA 2018'!C32</f>
        <v>PROCESOS JUDICIALES Y EXTRAJUDICIALES DE LA D.D.D.J. REPRESENTADOS JURÍDICAMENTE</v>
      </c>
      <c r="D32" s="248" t="s">
        <v>268</v>
      </c>
      <c r="E32" s="249" t="str">
        <f>VLOOKUP($D$32,'POA 2018'!$C$5:$L$70,2,0)</f>
        <v>ND</v>
      </c>
      <c r="F32" s="250" t="str">
        <f>VLOOKUP($D$32,'POA 2018'!$C$5:$L$70,2,0)</f>
        <v>ND</v>
      </c>
      <c r="G32" s="269" t="str">
        <f>VLOOKUP($D$32,'POA 2018'!$C$5:$L$70,2,0)</f>
        <v>ND</v>
      </c>
      <c r="H32" s="270" t="str">
        <f>VLOOKUP($D$32,'POA 2018'!$C$5:$L$70,2,0)</f>
        <v>ND</v>
      </c>
      <c r="I32" s="271" t="str">
        <f>VLOOKUP($D$32,'POA 2018'!$C$5:$L$70,2,0)</f>
        <v>ND</v>
      </c>
      <c r="J32" s="271" t="str">
        <f>VLOOKUP($D$32,'POA 2018'!$C$5:$L$70,2,0)</f>
        <v>ND</v>
      </c>
      <c r="K32" s="271" t="str">
        <f>VLOOKUP($D$32,'POA 2018'!$C$5:$L$70,2,0)</f>
        <v>ND</v>
      </c>
      <c r="L32" s="271" t="str">
        <f>VLOOKUP($D$32,'POA 2018'!$C$5:$L$70,2,0)</f>
        <v>ND</v>
      </c>
    </row>
    <row r="33" spans="1:12" s="7" customFormat="1" ht="30.75" thickBot="1" x14ac:dyDescent="0.3">
      <c r="A33" s="471" t="str">
        <f>'POA 2018'!A33:F33</f>
        <v>DIRECCIÓN DISTRITAL DE DOCTRINA Y ASUNTOS NORMATIVOS</v>
      </c>
      <c r="B33" s="472" t="str">
        <f>'POA 2018'!B33:G33</f>
        <v>ACCIÓN</v>
      </c>
      <c r="C33" s="247" t="str">
        <f>'POA 2018'!C33</f>
        <v>422 NÚMERO DE DÍAS PROMEDIO UTILIZADO PARA LA EXPEDICIÓN DE CONCEPTOS</v>
      </c>
      <c r="D33" s="248" t="s">
        <v>267</v>
      </c>
      <c r="E33" s="249" t="str">
        <f>VLOOKUP($D$33,'POA 2018'!$C$5:$L$70,2,0)</f>
        <v>ND</v>
      </c>
      <c r="F33" s="250" t="str">
        <f>VLOOKUP($D$33,'POA 2018'!$C$5:$L$70,2,0)</f>
        <v>ND</v>
      </c>
      <c r="G33" s="249" t="str">
        <f>VLOOKUP($D$33,'POA 2018'!$C$5:$L$70,2,0)</f>
        <v>ND</v>
      </c>
      <c r="H33" s="250" t="str">
        <f>VLOOKUP($D$33,'POA 2018'!$C$5:$L$70,2,0)</f>
        <v>ND</v>
      </c>
      <c r="I33" s="251" t="str">
        <f>VLOOKUP($D$33,'POA 2018'!$C$5:$L$70,2,0)</f>
        <v>ND</v>
      </c>
      <c r="J33" s="251" t="str">
        <f>VLOOKUP($D$33,'POA 2018'!$C$5:$L$70,2,0)</f>
        <v>ND</v>
      </c>
      <c r="K33" s="251" t="str">
        <f>VLOOKUP($D$33,'POA 2018'!$C$5:$L$70,2,0)</f>
        <v>ND</v>
      </c>
      <c r="L33" s="251" t="str">
        <f>VLOOKUP($D$33,'POA 2018'!$C$5:$L$70,2,0)</f>
        <v>ND</v>
      </c>
    </row>
    <row r="34" spans="1:12" s="7" customFormat="1" ht="15.75" thickBot="1" x14ac:dyDescent="0.3">
      <c r="A34" s="471">
        <f>'POA 2018'!A34:F34</f>
        <v>0</v>
      </c>
      <c r="B34" s="472" t="str">
        <f>'POA 2018'!B34:G34</f>
        <v>GESTIÓN</v>
      </c>
      <c r="C34" s="247" t="str">
        <f>'POA 2018'!C34</f>
        <v>CONSTRUCCIÓN Y PUESTA EN FUNCIONAMIENTO DEL COMITÉ DE DOCTRINA.</v>
      </c>
      <c r="D34" s="248" t="s">
        <v>61</v>
      </c>
      <c r="E34" s="249">
        <f>VLOOKUP($D$34,'POA 2018'!$C$5:$L$70,2,0)</f>
        <v>23</v>
      </c>
      <c r="F34" s="250">
        <f>VLOOKUP($D$34,'POA 2018'!$C$5:$L$70,2,0)</f>
        <v>23</v>
      </c>
      <c r="G34" s="249">
        <f>VLOOKUP($D$34,'POA 2018'!$C$5:$L$70,2,0)</f>
        <v>23</v>
      </c>
      <c r="H34" s="250">
        <f>VLOOKUP($D$34,'POA 2018'!$C$5:$L$70,2,0)</f>
        <v>23</v>
      </c>
      <c r="I34" s="251">
        <f>VLOOKUP($D$34,'POA 2018'!$C$5:$L$70,2,0)</f>
        <v>23</v>
      </c>
      <c r="J34" s="251">
        <f>VLOOKUP($D$34,'POA 2018'!$C$5:$L$70,2,0)</f>
        <v>23</v>
      </c>
      <c r="K34" s="251">
        <f>VLOOKUP($D$34,'POA 2018'!$C$5:$L$70,2,0)</f>
        <v>23</v>
      </c>
      <c r="L34" s="251">
        <f>VLOOKUP($D$34,'POA 2018'!$C$5:$L$70,2,0)</f>
        <v>23</v>
      </c>
    </row>
    <row r="35" spans="1:12" s="7" customFormat="1" ht="15.75" thickBot="1" x14ac:dyDescent="0.3">
      <c r="A35" s="471">
        <f>'POA 2018'!A35:F35</f>
        <v>0</v>
      </c>
      <c r="B35" s="472">
        <f>'POA 2018'!B35:G35</f>
        <v>0</v>
      </c>
      <c r="C35" s="255" t="str">
        <f>'POA 2018'!C35</f>
        <v>IMPLEMENTACIÓN DE LA HERRAMIENTA DE SEGUIMIENTO DE LA DDDAN</v>
      </c>
      <c r="D35" s="256" t="s">
        <v>270</v>
      </c>
      <c r="E35" s="257" t="str">
        <f>VLOOKUP($D$35,'POA 2018'!$C$5:$L$70,2,0)</f>
        <v>ND</v>
      </c>
      <c r="F35" s="258" t="str">
        <f>VLOOKUP($D$35,'POA 2018'!$C$5:$L$70,2,0)</f>
        <v>ND</v>
      </c>
      <c r="G35" s="257" t="str">
        <f>VLOOKUP($D$35,'POA 2018'!$C$5:$L$70,2,0)</f>
        <v>ND</v>
      </c>
      <c r="H35" s="258" t="str">
        <f>VLOOKUP($D$35,'POA 2018'!$C$5:$L$70,2,0)</f>
        <v>ND</v>
      </c>
      <c r="I35" s="265" t="str">
        <f>VLOOKUP($D$35,'POA 2018'!$C$5:$L$70,2,0)</f>
        <v>ND</v>
      </c>
      <c r="J35" s="265" t="str">
        <f>VLOOKUP($D$35,'POA 2018'!$C$5:$L$70,2,0)</f>
        <v>ND</v>
      </c>
      <c r="K35" s="265" t="str">
        <f>VLOOKUP($D$35,'POA 2018'!$C$5:$L$70,2,0)</f>
        <v>ND</v>
      </c>
      <c r="L35" s="265" t="str">
        <f>VLOOKUP($D$35,'POA 2018'!$C$5:$L$70,2,0)</f>
        <v>ND</v>
      </c>
    </row>
    <row r="36" spans="1:12" s="7" customFormat="1" ht="15.75" thickBot="1" x14ac:dyDescent="0.3">
      <c r="A36" s="471">
        <f>'POA 2018'!A36:F36</f>
        <v>0</v>
      </c>
      <c r="B36" s="472">
        <f>'POA 2018'!B36:G36</f>
        <v>0</v>
      </c>
      <c r="C36" s="242" t="str">
        <f>'POA 2018'!C36</f>
        <v>Avance en la generación
de proyectos de actos
administrativos y otros
documentos para firma del
Alcalde Mayor y/o la
Secretaría Jurídica Distrit</v>
      </c>
      <c r="D36" s="243" t="s">
        <v>269</v>
      </c>
      <c r="E36" s="244" t="str">
        <f>VLOOKUP($D$36,'POA 2018'!$C$5:$L$70,2,0)</f>
        <v>ND</v>
      </c>
      <c r="F36" s="245" t="str">
        <f>VLOOKUP($D$36,'POA 2018'!$C$5:$L$70,2,0)</f>
        <v>ND</v>
      </c>
      <c r="G36" s="244" t="str">
        <f>VLOOKUP($D$36,'POA 2018'!$C$5:$L$70,2,0)</f>
        <v>ND</v>
      </c>
      <c r="H36" s="245" t="str">
        <f>VLOOKUP($D$36,'POA 2018'!$C$5:$L$70,2,0)</f>
        <v>ND</v>
      </c>
      <c r="I36" s="246" t="str">
        <f>VLOOKUP($D$36,'POA 2018'!$C$5:$L$70,2,0)</f>
        <v>ND</v>
      </c>
      <c r="J36" s="246" t="str">
        <f>VLOOKUP($D$36,'POA 2018'!$C$5:$L$70,2,0)</f>
        <v>ND</v>
      </c>
      <c r="K36" s="246" t="str">
        <f>VLOOKUP($D$36,'POA 2018'!$C$5:$L$70,2,0)</f>
        <v>ND</v>
      </c>
      <c r="L36" s="246" t="str">
        <f>VLOOKUP($D$36,'POA 2018'!$C$5:$L$70,2,0)</f>
        <v>ND</v>
      </c>
    </row>
    <row r="37" spans="1:12" s="7" customFormat="1" ht="90.75" thickBot="1" x14ac:dyDescent="0.3">
      <c r="A37" s="471">
        <f>'POA 2018'!A37:F37</f>
        <v>0</v>
      </c>
      <c r="B37" s="472">
        <f>'POA 2018'!B37:G37</f>
        <v>0</v>
      </c>
      <c r="C37" s="247" t="str">
        <f>'POA 2018'!C37</f>
        <v>AVANCE EN LA CONSTRUCCIÓN Y PUESTA EN FUNCIONAMIENTO DEL ESPACIO DE DIÁLOGO JURÍDICO.</v>
      </c>
      <c r="D37" s="248" t="s">
        <v>703</v>
      </c>
      <c r="E37" s="249" t="str">
        <f>VLOOKUP($D$37,'POA 2018'!$C$5:$L$70,2,0)</f>
        <v>ND</v>
      </c>
      <c r="F37" s="250" t="str">
        <f>VLOOKUP($D$37,'POA 2018'!$C$5:$L$70,2,0)</f>
        <v>ND</v>
      </c>
      <c r="G37" s="249" t="str">
        <f>VLOOKUP($D$37,'POA 2018'!$C$5:$L$70,2,0)</f>
        <v>ND</v>
      </c>
      <c r="H37" s="250" t="str">
        <f>VLOOKUP($D$37,'POA 2018'!$C$5:$L$70,2,0)</f>
        <v>ND</v>
      </c>
      <c r="I37" s="251" t="str">
        <f>VLOOKUP($D$37,'POA 2018'!$C$5:$L$70,2,0)</f>
        <v>ND</v>
      </c>
      <c r="J37" s="251" t="str">
        <f>VLOOKUP($D$37,'POA 2018'!$C$5:$L$70,2,0)</f>
        <v>ND</v>
      </c>
      <c r="K37" s="251" t="str">
        <f>VLOOKUP($D$37,'POA 2018'!$C$5:$L$70,2,0)</f>
        <v>ND</v>
      </c>
      <c r="L37" s="251" t="str">
        <f>VLOOKUP($D$37,'POA 2018'!$C$5:$L$70,2,0)</f>
        <v>ND</v>
      </c>
    </row>
    <row r="38" spans="1:12" s="7" customFormat="1" ht="45.75" thickBot="1" x14ac:dyDescent="0.3">
      <c r="A38" s="471" t="str">
        <f>'POA 2018'!A38:F38</f>
        <v>DIRECCIÓN DISTRITAL DE INSPECCIÓN, VIGILANCIA Y CONTROL DE PERSONAS JURÍDICAS SIN ÁNIMO DE LUCRO</v>
      </c>
      <c r="B38" s="472" t="str">
        <f>'POA 2018'!B38:G38</f>
        <v>ACCIÓN</v>
      </c>
      <c r="C38" s="247" t="str">
        <f>'POA 2018'!C38</f>
        <v>426 NÚMERO DE CIUDADANOS ORIENTADOS EN DERECHOS Y OBLIGACIONES DE LAS ENTIDADES SIN ÁNIMO DE LUCRO - ESAL</v>
      </c>
      <c r="D38" s="248" t="s">
        <v>569</v>
      </c>
      <c r="E38" s="249" t="str">
        <f>VLOOKUP($D$38,'POA 2018'!$C$5:$L$70,2,0)</f>
        <v>ND</v>
      </c>
      <c r="F38" s="250" t="str">
        <f>VLOOKUP($D$38,'POA 2018'!$C$5:$L$70,2,0)</f>
        <v>ND</v>
      </c>
      <c r="G38" s="249" t="str">
        <f>VLOOKUP($D$38,'POA 2018'!$C$5:$L$70,2,0)</f>
        <v>ND</v>
      </c>
      <c r="H38" s="250" t="str">
        <f>VLOOKUP($D$38,'POA 2018'!$C$5:$L$70,2,0)</f>
        <v>ND</v>
      </c>
      <c r="I38" s="251" t="str">
        <f>VLOOKUP($D$38,'POA 2018'!$C$5:$L$70,2,0)</f>
        <v>ND</v>
      </c>
      <c r="J38" s="251" t="str">
        <f>VLOOKUP($D$38,'POA 2018'!$C$5:$L$70,2,0)</f>
        <v>ND</v>
      </c>
      <c r="K38" s="251" t="str">
        <f>VLOOKUP($D$38,'POA 2018'!$C$5:$L$70,2,0)</f>
        <v>ND</v>
      </c>
      <c r="L38" s="251" t="str">
        <f>VLOOKUP($D$38,'POA 2018'!$C$5:$L$70,2,0)</f>
        <v>ND</v>
      </c>
    </row>
    <row r="39" spans="1:12" s="7" customFormat="1" ht="30.75" thickBot="1" x14ac:dyDescent="0.3">
      <c r="A39" s="471">
        <f>'POA 2018'!A39:F39</f>
        <v>0</v>
      </c>
      <c r="B39" s="472">
        <f>'POA 2018'!B39:G39</f>
        <v>0</v>
      </c>
      <c r="C39" s="247" t="str">
        <f>'POA 2018'!C39</f>
        <v>427 PORCENTAJE DE PERCEPCIÓN DE LOS SERVICIOS PRESTADOS A ENTIDADES SIN ÁNIMO DE LUCRO - ESAL</v>
      </c>
      <c r="D39" s="248" t="s">
        <v>88</v>
      </c>
      <c r="E39" s="249">
        <f>VLOOKUP($D$39,'POA 2018'!$C$5:$L$70,2,0)</f>
        <v>400</v>
      </c>
      <c r="F39" s="250">
        <f>VLOOKUP($D$39,'POA 2018'!$C$5:$L$70,2,0)</f>
        <v>400</v>
      </c>
      <c r="G39" s="249">
        <f>VLOOKUP($D$39,'POA 2018'!$C$5:$L$70,2,0)</f>
        <v>400</v>
      </c>
      <c r="H39" s="250">
        <f>VLOOKUP($D$39,'POA 2018'!$C$5:$L$70,2,0)</f>
        <v>400</v>
      </c>
      <c r="I39" s="251">
        <f>VLOOKUP($D$39,'POA 2018'!$C$5:$L$70,2,0)</f>
        <v>400</v>
      </c>
      <c r="J39" s="251">
        <f>VLOOKUP($D$39,'POA 2018'!$C$5:$L$70,2,0)</f>
        <v>400</v>
      </c>
      <c r="K39" s="251">
        <f>VLOOKUP($D$39,'POA 2018'!$C$5:$L$70,2,0)</f>
        <v>400</v>
      </c>
      <c r="L39" s="251">
        <f>VLOOKUP($D$39,'POA 2018'!$C$5:$L$70,2,0)</f>
        <v>400</v>
      </c>
    </row>
    <row r="40" spans="1:12" s="7" customFormat="1" ht="30.75" thickBot="1" x14ac:dyDescent="0.3">
      <c r="A40" s="471">
        <f>'POA 2018'!A40:F40</f>
        <v>0</v>
      </c>
      <c r="B40" s="472" t="str">
        <f>'POA 2018'!B40:G40</f>
        <v>GESTIÓN</v>
      </c>
      <c r="C40" s="255" t="str">
        <f>'POA 2018'!C40</f>
        <v>AVANCE DEL DOCUMENTO TÉCNICO PARA LA FORMULACIÓN DE POLÍTICA DE IVC EN EL DISTRITO CAPITAL</v>
      </c>
      <c r="D40" s="256" t="s">
        <v>90</v>
      </c>
      <c r="E40" s="257">
        <f>VLOOKUP($D$40,'POA 2018'!$C$5:$L$70,2,0)</f>
        <v>0.86</v>
      </c>
      <c r="F40" s="258">
        <f>VLOOKUP($D$40,'POA 2018'!$C$5:$L$70,2,0)</f>
        <v>0.86</v>
      </c>
      <c r="G40" s="257">
        <f>VLOOKUP($D$40,'POA 2018'!$C$5:$L$70,2,0)</f>
        <v>0.86</v>
      </c>
      <c r="H40" s="258">
        <f>VLOOKUP($D$40,'POA 2018'!$C$5:$L$70,2,0)</f>
        <v>0.86</v>
      </c>
      <c r="I40" s="265">
        <f>VLOOKUP($D$40,'POA 2018'!$C$5:$L$70,2,0)</f>
        <v>0.86</v>
      </c>
      <c r="J40" s="265">
        <f>VLOOKUP($D$40,'POA 2018'!$C$5:$L$70,2,0)</f>
        <v>0.86</v>
      </c>
      <c r="K40" s="265">
        <f>VLOOKUP($D$40,'POA 2018'!$C$5:$L$70,2,0)</f>
        <v>0.86</v>
      </c>
      <c r="L40" s="265">
        <f>VLOOKUP($D$40,'POA 2018'!$C$5:$L$70,2,0)</f>
        <v>0.86</v>
      </c>
    </row>
    <row r="41" spans="1:12" s="7" customFormat="1" ht="15.75" thickBot="1" x14ac:dyDescent="0.3">
      <c r="A41" s="471">
        <f>'POA 2018'!A41:F41</f>
        <v>0</v>
      </c>
      <c r="B41" s="472">
        <f>'POA 2018'!B41:G41</f>
        <v>0</v>
      </c>
      <c r="C41" s="242" t="str">
        <f>'POA 2018'!C41</f>
        <v>AVANCE EN EL FORTALECMIENTO DE UN CANAL  DE COMUNICACIÓN QUE OPTIMICE LA ATENCIÓN A LA CIUDADANÍA</v>
      </c>
      <c r="D41" s="243" t="s">
        <v>286</v>
      </c>
      <c r="E41" s="244" t="str">
        <f>VLOOKUP($D$41,'POA 2018'!$C$5:$L$70,2,0)</f>
        <v>ND</v>
      </c>
      <c r="F41" s="245" t="str">
        <f>VLOOKUP($D$41,'POA 2018'!$C$5:$L$70,2,0)</f>
        <v>ND</v>
      </c>
      <c r="G41" s="244" t="str">
        <f>VLOOKUP($D$41,'POA 2018'!$C$5:$L$70,2,0)</f>
        <v>ND</v>
      </c>
      <c r="H41" s="245" t="str">
        <f>VLOOKUP($D$41,'POA 2018'!$C$5:$L$70,2,0)</f>
        <v>ND</v>
      </c>
      <c r="I41" s="268" t="str">
        <f>VLOOKUP($D$41,'POA 2018'!$C$5:$L$70,2,0)</f>
        <v>ND</v>
      </c>
      <c r="J41" s="268" t="str">
        <f>VLOOKUP($D$41,'POA 2018'!$C$5:$L$70,2,0)</f>
        <v>ND</v>
      </c>
      <c r="K41" s="268" t="str">
        <f>VLOOKUP($D$41,'POA 2018'!$C$5:$L$70,2,0)</f>
        <v>ND</v>
      </c>
      <c r="L41" s="268" t="str">
        <f>VLOOKUP($D$41,'POA 2018'!$C$5:$L$70,2,0)</f>
        <v>ND</v>
      </c>
    </row>
    <row r="42" spans="1:12" s="7" customFormat="1" ht="30.75" thickBot="1" x14ac:dyDescent="0.3">
      <c r="A42" s="471">
        <f>'POA 2018'!A42:F42</f>
        <v>0</v>
      </c>
      <c r="B42" s="472">
        <f>'POA 2018'!B42:G42</f>
        <v>0</v>
      </c>
      <c r="C42" s="247" t="str">
        <f>'POA 2018'!C42</f>
        <v>ESTRATEGIA PARA LA OPTIMIZACIÓN DEL SIPEJ</v>
      </c>
      <c r="D42" s="248" t="s">
        <v>294</v>
      </c>
      <c r="E42" s="249" t="str">
        <f>VLOOKUP($D$42,'POA 2018'!$C$5:$L$70,2,0)</f>
        <v>ND</v>
      </c>
      <c r="F42" s="250" t="str">
        <f>VLOOKUP($D$42,'POA 2018'!$C$5:$L$70,2,0)</f>
        <v>ND</v>
      </c>
      <c r="G42" s="269" t="str">
        <f>VLOOKUP($D$42,'POA 2018'!$C$5:$L$70,2,0)</f>
        <v>ND</v>
      </c>
      <c r="H42" s="270" t="str">
        <f>VLOOKUP($D$42,'POA 2018'!$C$5:$L$70,2,0)</f>
        <v>ND</v>
      </c>
      <c r="I42" s="271" t="str">
        <f>VLOOKUP($D$42,'POA 2018'!$C$5:$L$70,2,0)</f>
        <v>ND</v>
      </c>
      <c r="J42" s="271" t="str">
        <f>VLOOKUP($D$42,'POA 2018'!$C$5:$L$70,2,0)</f>
        <v>ND</v>
      </c>
      <c r="K42" s="271" t="str">
        <f>VLOOKUP($D$42,'POA 2018'!$C$5:$L$70,2,0)</f>
        <v>ND</v>
      </c>
      <c r="L42" s="271" t="str">
        <f>VLOOKUP($D$42,'POA 2018'!$C$5:$L$70,2,0)</f>
        <v>ND</v>
      </c>
    </row>
    <row r="43" spans="1:12" s="7" customFormat="1" ht="15.75" thickBot="1" x14ac:dyDescent="0.3">
      <c r="A43" s="471">
        <f>'POA 2018'!A43:F43</f>
        <v>0</v>
      </c>
      <c r="B43" s="472">
        <f>'POA 2018'!B43:G43</f>
        <v>0</v>
      </c>
      <c r="C43" s="247" t="str">
        <f>'POA 2018'!C43</f>
        <v>PORCENTAJE DE PROCESOS ADMINISTRATIVOS SANCIONATORIOS TERMINADOS</v>
      </c>
      <c r="D43" s="248" t="s">
        <v>288</v>
      </c>
      <c r="E43" s="249" t="str">
        <f>VLOOKUP($D$43,'POA 2018'!$C$5:$L$70,2,0)</f>
        <v>ND</v>
      </c>
      <c r="F43" s="250" t="str">
        <f>VLOOKUP($D$43,'POA 2018'!$C$5:$L$70,2,0)</f>
        <v>ND</v>
      </c>
      <c r="G43" s="269" t="str">
        <f>VLOOKUP($D$43,'POA 2018'!$C$5:$L$70,2,0)</f>
        <v>ND</v>
      </c>
      <c r="H43" s="270" t="str">
        <f>VLOOKUP($D$43,'POA 2018'!$C$5:$L$70,2,0)</f>
        <v>ND</v>
      </c>
      <c r="I43" s="271" t="str">
        <f>VLOOKUP($D$43,'POA 2018'!$C$5:$L$70,2,0)</f>
        <v>ND</v>
      </c>
      <c r="J43" s="271" t="str">
        <f>VLOOKUP($D$43,'POA 2018'!$C$5:$L$70,2,0)</f>
        <v>ND</v>
      </c>
      <c r="K43" s="271" t="str">
        <f>VLOOKUP($D$43,'POA 2018'!$C$5:$L$70,2,0)</f>
        <v>ND</v>
      </c>
      <c r="L43" s="271" t="str">
        <f>VLOOKUP($D$43,'POA 2018'!$C$5:$L$70,2,0)</f>
        <v>ND</v>
      </c>
    </row>
    <row r="44" spans="1:12" s="7" customFormat="1" ht="30.75" thickBot="1" x14ac:dyDescent="0.3">
      <c r="A44" s="471" t="str">
        <f>'POA 2018'!A44:F44</f>
        <v>DIRECCIÓN DISTRITAL DE POLÍTICA E INFORMÁTICA JURÍDICA</v>
      </c>
      <c r="B44" s="472" t="str">
        <f>'POA 2018'!B44:G44</f>
        <v>ACCIÓN</v>
      </c>
      <c r="C44" s="247" t="str">
        <f>'POA 2018'!C44</f>
        <v>423 NÚMERO DE ESTUDIOS JURÍDICOS, REALIZADOS EN TEMAS DE INTERÉS PARA EL DISTRITO CAPITAL</v>
      </c>
      <c r="D44" s="248" t="s">
        <v>650</v>
      </c>
      <c r="E44" s="249" t="str">
        <f>VLOOKUP($D$44,'POA 2018'!$C$5:$L$70,2,0)</f>
        <v>ND</v>
      </c>
      <c r="F44" s="250" t="str">
        <f>VLOOKUP($D$44,'POA 2018'!$C$5:$L$70,2,0)</f>
        <v>ND</v>
      </c>
      <c r="G44" s="249" t="str">
        <f>VLOOKUP($D$44,'POA 2018'!$C$5:$L$70,2,0)</f>
        <v>ND</v>
      </c>
      <c r="H44" s="250" t="str">
        <f>VLOOKUP($D$44,'POA 2018'!$C$5:$L$70,2,0)</f>
        <v>ND</v>
      </c>
      <c r="I44" s="251" t="str">
        <f>VLOOKUP($D$44,'POA 2018'!$C$5:$L$70,2,0)</f>
        <v>ND</v>
      </c>
      <c r="J44" s="251" t="str">
        <f>VLOOKUP($D$44,'POA 2018'!$C$5:$L$70,2,0)</f>
        <v>ND</v>
      </c>
      <c r="K44" s="251" t="str">
        <f>VLOOKUP($D$44,'POA 2018'!$C$5:$L$70,2,0)</f>
        <v>ND</v>
      </c>
      <c r="L44" s="251" t="str">
        <f>VLOOKUP($D$44,'POA 2018'!$C$5:$L$70,2,0)</f>
        <v>ND</v>
      </c>
    </row>
    <row r="45" spans="1:12" s="7" customFormat="1" ht="15.75" thickBot="1" x14ac:dyDescent="0.3">
      <c r="A45" s="471">
        <f>'POA 2018'!A45:F45</f>
        <v>0</v>
      </c>
      <c r="B45" s="472">
        <f>'POA 2018'!B45:G45</f>
        <v>0</v>
      </c>
      <c r="C45" s="247" t="str">
        <f>'POA 2018'!C45</f>
        <v>425 NÚMERO DE EVENTOS DE ORIENTACIÓN JURÍDICA DESARROLLADOS</v>
      </c>
      <c r="D45" s="248" t="s">
        <v>76</v>
      </c>
      <c r="E45" s="249">
        <f>VLOOKUP($D$45,'POA 2018'!$C$5:$L$70,2,0)</f>
        <v>2</v>
      </c>
      <c r="F45" s="250">
        <f>VLOOKUP($D$45,'POA 2018'!$C$5:$L$70,2,0)</f>
        <v>2</v>
      </c>
      <c r="G45" s="249">
        <f>VLOOKUP($D$45,'POA 2018'!$C$5:$L$70,2,0)</f>
        <v>2</v>
      </c>
      <c r="H45" s="250">
        <f>VLOOKUP($D$45,'POA 2018'!$C$5:$L$70,2,0)</f>
        <v>2</v>
      </c>
      <c r="I45" s="251">
        <f>VLOOKUP($D$45,'POA 2018'!$C$5:$L$70,2,0)</f>
        <v>2</v>
      </c>
      <c r="J45" s="251">
        <f>VLOOKUP($D$45,'POA 2018'!$C$5:$L$70,2,0)</f>
        <v>2</v>
      </c>
      <c r="K45" s="251">
        <f>VLOOKUP($D$45,'POA 2018'!$C$5:$L$70,2,0)</f>
        <v>2</v>
      </c>
      <c r="L45" s="251">
        <f>VLOOKUP($D$45,'POA 2018'!$C$5:$L$70,2,0)</f>
        <v>2</v>
      </c>
    </row>
    <row r="46" spans="1:12" s="7" customFormat="1" ht="15.75" thickBot="1" x14ac:dyDescent="0.3">
      <c r="A46" s="471">
        <f>'POA 2018'!A46:F46</f>
        <v>0</v>
      </c>
      <c r="B46" s="472">
        <f>'POA 2018'!B46:G46</f>
        <v>0</v>
      </c>
      <c r="C46" s="255" t="str">
        <f>'POA 2018'!C46</f>
        <v xml:space="preserve">MODELO DE GERENCIA JURÍDICA </v>
      </c>
      <c r="D46" s="256" t="s">
        <v>84</v>
      </c>
      <c r="E46" s="257">
        <f>VLOOKUP($D$46,'POA 2018'!$C$5:$L$70,2,0)</f>
        <v>4</v>
      </c>
      <c r="F46" s="258">
        <f>VLOOKUP($D$46,'POA 2018'!$C$5:$L$70,2,0)</f>
        <v>4</v>
      </c>
      <c r="G46" s="257">
        <f>VLOOKUP($D$46,'POA 2018'!$C$5:$L$70,2,0)</f>
        <v>4</v>
      </c>
      <c r="H46" s="258">
        <f>VLOOKUP($D$46,'POA 2018'!$C$5:$L$70,2,0)</f>
        <v>4</v>
      </c>
      <c r="I46" s="265">
        <f>VLOOKUP($D$46,'POA 2018'!$C$5:$L$70,2,0)</f>
        <v>4</v>
      </c>
      <c r="J46" s="265">
        <f>VLOOKUP($D$46,'POA 2018'!$C$5:$L$70,2,0)</f>
        <v>4</v>
      </c>
      <c r="K46" s="265">
        <f>VLOOKUP($D$46,'POA 2018'!$C$5:$L$70,2,0)</f>
        <v>4</v>
      </c>
      <c r="L46" s="265">
        <f>VLOOKUP($D$46,'POA 2018'!$C$5:$L$70,2,0)</f>
        <v>4</v>
      </c>
    </row>
    <row r="47" spans="1:12" s="7" customFormat="1" ht="15.75" thickBot="1" x14ac:dyDescent="0.3">
      <c r="A47" s="471">
        <f>'POA 2018'!A47:F47</f>
        <v>0</v>
      </c>
      <c r="B47" s="472" t="str">
        <f>'POA 2018'!B47:G47</f>
        <v>GESTIÓN</v>
      </c>
      <c r="C47" s="272" t="str">
        <f>'POA 2018'!C48</f>
        <v>INCORPORACIÓN DE LA NORMATIVIDAD A REGIMEN LEGAL</v>
      </c>
      <c r="D47" s="273" t="s">
        <v>578</v>
      </c>
      <c r="E47" s="274" t="str">
        <f>VLOOKUP($D$47,'POA 2018'!$C$5:$L$70,2,0)</f>
        <v>ND</v>
      </c>
      <c r="F47" s="275" t="str">
        <f>VLOOKUP($D$47,'POA 2018'!$C$5:$L$70,2,0)</f>
        <v>ND</v>
      </c>
      <c r="G47" s="274" t="str">
        <f>VLOOKUP($D$47,'POA 2018'!$C$5:$L$70,2,0)</f>
        <v>ND</v>
      </c>
      <c r="H47" s="275" t="str">
        <f>VLOOKUP($D$47,'POA 2018'!$C$5:$L$70,2,0)</f>
        <v>ND</v>
      </c>
      <c r="I47" s="276" t="str">
        <f>VLOOKUP($D$47,'POA 2018'!$C$5:$L$70,2,0)</f>
        <v>ND</v>
      </c>
      <c r="J47" s="276" t="str">
        <f>VLOOKUP($D$47,'POA 2018'!$C$5:$L$70,2,0)</f>
        <v>ND</v>
      </c>
      <c r="K47" s="276" t="str">
        <f>VLOOKUP($D$47,'POA 2018'!$C$5:$L$70,2,0)</f>
        <v>ND</v>
      </c>
      <c r="L47" s="276" t="str">
        <f>VLOOKUP($D$47,'POA 2018'!$C$5:$L$70,2,0)</f>
        <v>ND</v>
      </c>
    </row>
    <row r="48" spans="1:12" s="7" customFormat="1" ht="15.75" thickBot="1" x14ac:dyDescent="0.3">
      <c r="A48" s="471">
        <f>'POA 2018'!A48:F48</f>
        <v>0</v>
      </c>
      <c r="B48" s="472">
        <f>'POA 2018'!B48:G48</f>
        <v>0</v>
      </c>
      <c r="C48" s="242" t="str">
        <f>'POA 2018'!C49</f>
        <v>LINEAMIENTOS NORMATIVOS EXPEDIDOS Y PUBLICADOS EN REGIMEN LEGAL</v>
      </c>
      <c r="D48" s="243" t="s">
        <v>291</v>
      </c>
      <c r="E48" s="244" t="str">
        <f>VLOOKUP($D$48,'POA 2018'!$C$5:$L$70,2,0)</f>
        <v>ND</v>
      </c>
      <c r="F48" s="245" t="str">
        <f>VLOOKUP($D$48,'POA 2018'!$C$5:$L$70,2,0)</f>
        <v>ND</v>
      </c>
      <c r="G48" s="244" t="str">
        <f>VLOOKUP($D$48,'POA 2018'!$C$5:$L$70,2,0)</f>
        <v>ND</v>
      </c>
      <c r="H48" s="245" t="str">
        <f>VLOOKUP($D$48,'POA 2018'!$C$5:$L$70,2,0)</f>
        <v>ND</v>
      </c>
      <c r="I48" s="246" t="str">
        <f>VLOOKUP($D$48,'POA 2018'!$C$5:$L$70,2,0)</f>
        <v>ND</v>
      </c>
      <c r="J48" s="246" t="str">
        <f>VLOOKUP($D$48,'POA 2018'!$C$5:$L$70,2,0)</f>
        <v>ND</v>
      </c>
      <c r="K48" s="246" t="str">
        <f>VLOOKUP($D$48,'POA 2018'!$C$5:$L$70,2,0)</f>
        <v>ND</v>
      </c>
      <c r="L48" s="246" t="str">
        <f>VLOOKUP($D$48,'POA 2018'!$C$5:$L$70,2,0)</f>
        <v>ND</v>
      </c>
    </row>
    <row r="49" spans="1:12" s="7" customFormat="1" ht="15.75" thickBot="1" x14ac:dyDescent="0.3">
      <c r="A49" s="471">
        <f>'POA 2018'!A49:F49</f>
        <v>0</v>
      </c>
      <c r="B49" s="472">
        <f>'POA 2018'!B49:G49</f>
        <v>0</v>
      </c>
      <c r="C49" s="247" t="str">
        <f>'POA 2018'!C50</f>
        <v>PORCENTAJE DE IMPLEMENTACIÓN DEL SISTEMA INTEGRADO DE GESTIÓN DE LA SECRETARÍA JURÍDICA</v>
      </c>
      <c r="D49" s="248" t="s">
        <v>290</v>
      </c>
      <c r="E49" s="249" t="str">
        <f>VLOOKUP($D$49,'POA 2018'!$C$5:$L$70,2,0)</f>
        <v>ND</v>
      </c>
      <c r="F49" s="250" t="str">
        <f>VLOOKUP($D$49,'POA 2018'!$C$5:$L$70,2,0)</f>
        <v>ND</v>
      </c>
      <c r="G49" s="269" t="str">
        <f>VLOOKUP($D$49,'POA 2018'!$C$5:$L$70,2,0)</f>
        <v>ND</v>
      </c>
      <c r="H49" s="270" t="str">
        <f>VLOOKUP($D$49,'POA 2018'!$C$5:$L$70,2,0)</f>
        <v>ND</v>
      </c>
      <c r="I49" s="271" t="str">
        <f>VLOOKUP($D$49,'POA 2018'!$C$5:$L$70,2,0)</f>
        <v>ND</v>
      </c>
      <c r="J49" s="271" t="str">
        <f>VLOOKUP($D$49,'POA 2018'!$C$5:$L$70,2,0)</f>
        <v>ND</v>
      </c>
      <c r="K49" s="271" t="str">
        <f>VLOOKUP($D$49,'POA 2018'!$C$5:$L$70,2,0)</f>
        <v>ND</v>
      </c>
      <c r="L49" s="271" t="str">
        <f>VLOOKUP($D$49,'POA 2018'!$C$5:$L$70,2,0)</f>
        <v>ND</v>
      </c>
    </row>
    <row r="50" spans="1:12" s="7" customFormat="1" ht="15.75" thickBot="1" x14ac:dyDescent="0.3">
      <c r="A50" s="471" t="str">
        <f>'POA 2018'!A50:F50</f>
        <v>OFICINA ASESORA DE PLANEACIÓN</v>
      </c>
      <c r="B50" s="472" t="str">
        <f>'POA 2018'!B50:G50</f>
        <v>ACCIÓN</v>
      </c>
      <c r="C50" s="247" t="str">
        <f>'POA 2018'!C51</f>
        <v>PORCENTAJE DE AVANCE EN LA IMPLEMENTACIÓN DE LA ARQUITECTURA EMPRESARIAL EN LA SJD</v>
      </c>
      <c r="D50" s="248" t="s">
        <v>340</v>
      </c>
      <c r="E50" s="249" t="str">
        <f>VLOOKUP($D$50,'POA 2018'!$C$5:$L$70,2,0)</f>
        <v>ND</v>
      </c>
      <c r="F50" s="250" t="str">
        <f>VLOOKUP($D$50,'POA 2018'!$C$5:$L$70,2,0)</f>
        <v>ND</v>
      </c>
      <c r="G50" s="269" t="str">
        <f>VLOOKUP($D$50,'POA 2018'!$C$5:$L$70,2,0)</f>
        <v>ND</v>
      </c>
      <c r="H50" s="270" t="str">
        <f>VLOOKUP($D$50,'POA 2018'!$C$5:$L$70,2,0)</f>
        <v>ND</v>
      </c>
      <c r="I50" s="271" t="str">
        <f>VLOOKUP($D$50,'POA 2018'!$C$5:$L$70,2,0)</f>
        <v>ND</v>
      </c>
      <c r="J50" s="271" t="str">
        <f>VLOOKUP($D$50,'POA 2018'!$C$5:$L$70,2,0)</f>
        <v>ND</v>
      </c>
      <c r="K50" s="271" t="str">
        <f>VLOOKUP($D$50,'POA 2018'!$C$5:$L$70,2,0)</f>
        <v>ND</v>
      </c>
      <c r="L50" s="271" t="str">
        <f>VLOOKUP($D$50,'POA 2018'!$C$5:$L$70,2,0)</f>
        <v>ND</v>
      </c>
    </row>
    <row r="51" spans="1:12" s="7" customFormat="1" ht="15.75" thickBot="1" x14ac:dyDescent="0.3">
      <c r="A51" s="471">
        <f>'POA 2018'!A51:F51</f>
        <v>0</v>
      </c>
      <c r="B51" s="472">
        <f>'POA 2018'!B51:G51</f>
        <v>0</v>
      </c>
      <c r="C51" s="255" t="str">
        <f>'POA 2018'!C52</f>
        <v>PORCENTAJE DE CUMPLIMIENTO PARA LA CONSTRUCCIÓN DE LA PLATAFORMA ESTRATÉGICA DE LA SJD</v>
      </c>
      <c r="D51" s="256" t="s">
        <v>583</v>
      </c>
      <c r="E51" s="277">
        <f>VLOOKUP($D$51,'POA 2018'!$C$5:$L$70,2,0)</f>
        <v>0.1</v>
      </c>
      <c r="F51" s="278">
        <f>VLOOKUP($D$51,'POA 2018'!$C$5:$L$70,2,0)</f>
        <v>0.1</v>
      </c>
      <c r="G51" s="277">
        <f>VLOOKUP($D$51,'POA 2018'!$C$5:$L$70,2,0)</f>
        <v>0.1</v>
      </c>
      <c r="H51" s="278">
        <f>VLOOKUP($D$51,'POA 2018'!$C$5:$L$70,2,0)</f>
        <v>0.1</v>
      </c>
      <c r="I51" s="279">
        <f>VLOOKUP($D$51,'POA 2018'!$C$5:$L$70,2,0)</f>
        <v>0.1</v>
      </c>
      <c r="J51" s="279">
        <f>VLOOKUP($D$51,'POA 2018'!$C$5:$L$70,2,0)</f>
        <v>0.1</v>
      </c>
      <c r="K51" s="279">
        <f>VLOOKUP($D$51,'POA 2018'!$C$5:$L$70,2,0)</f>
        <v>0.1</v>
      </c>
      <c r="L51" s="279">
        <f>VLOOKUP($D$51,'POA 2018'!$C$5:$L$70,2,0)</f>
        <v>0.1</v>
      </c>
    </row>
    <row r="52" spans="1:12" s="7" customFormat="1" ht="15.75" thickBot="1" x14ac:dyDescent="0.3">
      <c r="A52" s="471">
        <f>'POA 2018'!A52:F52</f>
        <v>0</v>
      </c>
      <c r="B52" s="472" t="str">
        <f>'POA 2018'!B52:G52</f>
        <v>GESTIÓN</v>
      </c>
      <c r="C52" s="242" t="str">
        <f>'POA 2018'!C53</f>
        <v>PORCENTAJE DE AVANCE EN LA ESTRATEGIA ORIENTADA A MEJORAR LAS PRÁCTICAS DE GESTIÓN INSTITUCIONAL</v>
      </c>
      <c r="D52" s="243" t="s">
        <v>581</v>
      </c>
      <c r="E52" s="266" t="str">
        <f>VLOOKUP($D$52,'POA 2018'!$C$5:$L$70,2,0)</f>
        <v>ND</v>
      </c>
      <c r="F52" s="267" t="str">
        <f>VLOOKUP($D$52,'POA 2018'!$C$5:$L$70,2,0)</f>
        <v>ND</v>
      </c>
      <c r="G52" s="266" t="str">
        <f>VLOOKUP($D$52,'POA 2018'!$C$5:$L$70,2,0)</f>
        <v>ND</v>
      </c>
      <c r="H52" s="267" t="str">
        <f>VLOOKUP($D$52,'POA 2018'!$C$5:$L$70,2,0)</f>
        <v>ND</v>
      </c>
      <c r="I52" s="268" t="str">
        <f>VLOOKUP($D$52,'POA 2018'!$C$5:$L$70,2,0)</f>
        <v>ND</v>
      </c>
      <c r="J52" s="268" t="str">
        <f>VLOOKUP($D$52,'POA 2018'!$C$5:$L$70,2,0)</f>
        <v>ND</v>
      </c>
      <c r="K52" s="268" t="str">
        <f>VLOOKUP($D$52,'POA 2018'!$C$5:$L$70,2,0)</f>
        <v>ND</v>
      </c>
      <c r="L52" s="268" t="str">
        <f>VLOOKUP($D$52,'POA 2018'!$C$5:$L$70,2,0)</f>
        <v>ND</v>
      </c>
    </row>
    <row r="53" spans="1:12" s="7" customFormat="1" ht="15.75" thickBot="1" x14ac:dyDescent="0.3">
      <c r="A53" s="471">
        <f>'POA 2018'!A53:F53</f>
        <v>0</v>
      </c>
      <c r="B53" s="472">
        <f>'POA 2018'!B53:G53</f>
        <v>0</v>
      </c>
      <c r="C53" s="247" t="str">
        <f>'POA 2018'!C54</f>
        <v>PORCENTAJE DE AVANCE EN EL DISEÑO DE ESTRATEGIAS DE POSICIONAMIENTO PROPUESTAS POR LA OAP DE LA SJD</v>
      </c>
      <c r="D53" s="248" t="s">
        <v>429</v>
      </c>
      <c r="E53" s="249">
        <f>VLOOKUP($D$53,'POA 2018'!$C$5:$L$70,2,0)</f>
        <v>1</v>
      </c>
      <c r="F53" s="250">
        <f>VLOOKUP($D$53,'POA 2018'!$C$5:$L$70,2,0)</f>
        <v>1</v>
      </c>
      <c r="G53" s="269">
        <f>VLOOKUP($D$53,'POA 2018'!$C$5:$L$70,2,0)</f>
        <v>1</v>
      </c>
      <c r="H53" s="270">
        <f>VLOOKUP($D$53,'POA 2018'!$C$5:$L$70,2,0)</f>
        <v>1</v>
      </c>
      <c r="I53" s="271">
        <f>VLOOKUP($D$53,'POA 2018'!$C$5:$L$70,2,0)</f>
        <v>1</v>
      </c>
      <c r="J53" s="271">
        <f>VLOOKUP($D$53,'POA 2018'!$C$5:$L$70,2,0)</f>
        <v>1</v>
      </c>
      <c r="K53" s="271">
        <f>VLOOKUP($D$53,'POA 2018'!$C$5:$L$70,2,0)</f>
        <v>1</v>
      </c>
      <c r="L53" s="271">
        <f>VLOOKUP($D$53,'POA 2018'!$C$5:$L$70,2,0)</f>
        <v>1</v>
      </c>
    </row>
    <row r="54" spans="1:12" s="7" customFormat="1" ht="30.75" thickBot="1" x14ac:dyDescent="0.3">
      <c r="A54" s="471">
        <f>'POA 2018'!A54:F54</f>
        <v>0</v>
      </c>
      <c r="B54" s="472">
        <f>'POA 2018'!B54:G54</f>
        <v>0</v>
      </c>
      <c r="C54" s="255" t="str">
        <f>'POA 2018'!C56</f>
        <v>Porcentaje de avance en el cumplimiento de la estrategia para mejorar las prácticas de gestión institucional en el Proceso de Planeación y Mejora Continua.</v>
      </c>
      <c r="D54" s="256" t="s">
        <v>585</v>
      </c>
      <c r="E54" s="257" t="str">
        <f>VLOOKUP($D$54,'POA 2018'!$C$5:$L$70,2,0)</f>
        <v>ND</v>
      </c>
      <c r="F54" s="258" t="str">
        <f>VLOOKUP($D$54,'POA 2018'!$C$5:$L$70,2,0)</f>
        <v>ND</v>
      </c>
      <c r="G54" s="277" t="str">
        <f>VLOOKUP($D$54,'POA 2018'!$C$5:$L$70,2,0)</f>
        <v>ND</v>
      </c>
      <c r="H54" s="278" t="str">
        <f>VLOOKUP($D$54,'POA 2018'!$C$5:$L$70,2,0)</f>
        <v>ND</v>
      </c>
      <c r="I54" s="279" t="str">
        <f>VLOOKUP($D$54,'POA 2018'!$C$5:$L$70,2,0)</f>
        <v>ND</v>
      </c>
      <c r="J54" s="279" t="str">
        <f>VLOOKUP($D$54,'POA 2018'!$C$5:$L$70,2,0)</f>
        <v>ND</v>
      </c>
      <c r="K54" s="279" t="str">
        <f>VLOOKUP($D$54,'POA 2018'!$C$5:$L$70,2,0)</f>
        <v>ND</v>
      </c>
      <c r="L54" s="279" t="str">
        <f>VLOOKUP($D$54,'POA 2018'!$C$5:$L$70,2,0)</f>
        <v>ND</v>
      </c>
    </row>
    <row r="55" spans="1:12" ht="30.75" thickBot="1" x14ac:dyDescent="0.3">
      <c r="A55" s="471">
        <f>'POA 2018'!A55:F55</f>
        <v>0</v>
      </c>
      <c r="B55" s="472">
        <f>'POA 2018'!B55:G55</f>
        <v>0</v>
      </c>
      <c r="C55" s="255" t="str">
        <f>'POA 2018'!C57</f>
        <v xml:space="preserve">NÚMERO DE INFORMES DE SEGUIMIENTO DE LA GESTIÓN DE LA SJD BAJO LA HERRAMIENTA BSC PRESENTADOS </v>
      </c>
      <c r="D55" s="13" t="s">
        <v>584</v>
      </c>
      <c r="E55" s="212" t="str">
        <f>VLOOKUP($D$55,'POA 2018'!$C$5:$L$70,2,0)</f>
        <v>ND</v>
      </c>
      <c r="F55" s="212" t="str">
        <f>VLOOKUP($D$55,'POA 2018'!$C$5:$L$70,2,0)</f>
        <v>ND</v>
      </c>
      <c r="G55" s="212" t="str">
        <f>VLOOKUP($D$55,'POA 2018'!$C$5:$L$70,2,0)</f>
        <v>ND</v>
      </c>
      <c r="H55" s="212" t="str">
        <f>VLOOKUP($D$55,'POA 2018'!$C$5:$L$70,2,0)</f>
        <v>ND</v>
      </c>
      <c r="I55" s="212" t="str">
        <f>VLOOKUP($D$55,'POA 2018'!$C$5:$L$70,2,0)</f>
        <v>ND</v>
      </c>
      <c r="J55" s="466" t="str">
        <f>VLOOKUP($D$55,'POA 2018'!$C$5:$L$70,2,0)</f>
        <v>ND</v>
      </c>
      <c r="K55" t="str">
        <f>VLOOKUP($D$55,'POA 2018'!$C$5:$L$70,2,0)</f>
        <v>ND</v>
      </c>
      <c r="L55" s="466" t="str">
        <f>VLOOKUP($D$55,'POA 2018'!$C$5:$L$70,2,0)</f>
        <v>ND</v>
      </c>
    </row>
    <row r="56" spans="1:12" ht="15.75" thickBot="1" x14ac:dyDescent="0.3">
      <c r="A56" s="471">
        <f>'POA 2018'!A56:F56</f>
        <v>0</v>
      </c>
      <c r="B56" s="472">
        <f>'POA 2018'!B56:G56</f>
        <v>0</v>
      </c>
      <c r="C56" s="255" t="str">
        <f>'POA 2018'!C58</f>
        <v>NUMERO DE SEGUIMIENTOS AL PLAN DE MEJORAMIENTO.</v>
      </c>
      <c r="D56" s="13" t="s">
        <v>717</v>
      </c>
      <c r="E56" s="212" t="str">
        <f>VLOOKUP($D$56,'POA 2018'!$C$5:$L$70,2,0)</f>
        <v>ND</v>
      </c>
      <c r="F56" s="212" t="str">
        <f>VLOOKUP($D$56,'POA 2018'!$C$5:$L$70,2,0)</f>
        <v>ND</v>
      </c>
      <c r="G56" s="212" t="str">
        <f>VLOOKUP($D$56,'POA 2018'!$C$5:$L$70,2,0)</f>
        <v>ND</v>
      </c>
      <c r="H56" s="212" t="str">
        <f>VLOOKUP($D$56,'POA 2018'!$C$5:$L$70,2,0)</f>
        <v>ND</v>
      </c>
      <c r="I56" s="212" t="str">
        <f>VLOOKUP($D$56,'POA 2018'!$C$5:$L$70,2,0)</f>
        <v>ND</v>
      </c>
      <c r="J56" s="466" t="str">
        <f>VLOOKUP($D$56,'POA 2018'!$C$5:$L$70,2,0)</f>
        <v>ND</v>
      </c>
      <c r="K56" t="str">
        <f>VLOOKUP($D$56,'POA 2018'!$C$5:$L$70,2,0)</f>
        <v>ND</v>
      </c>
      <c r="L56" s="466" t="str">
        <f>VLOOKUP($D$56,'POA 2018'!$C$5:$L$70,2,0)</f>
        <v>ND</v>
      </c>
    </row>
    <row r="57" spans="1:12" ht="30.75" thickBot="1" x14ac:dyDescent="0.3">
      <c r="A57" s="471">
        <f>'POA 2018'!A57:F57</f>
        <v>0</v>
      </c>
      <c r="B57" s="472">
        <f>'POA 2018'!B57:G57</f>
        <v>0</v>
      </c>
      <c r="C57" s="255" t="str">
        <f>'POA 2018'!C59</f>
        <v>PORCENTAJE DE CUMPLIMIENTO DEL PLAN ANUAL DE AUDITORIA</v>
      </c>
      <c r="D57" s="13" t="s">
        <v>711</v>
      </c>
      <c r="E57" s="212" t="str">
        <f>VLOOKUP($D$57,'POA 2018'!$C$5:$L$70,2,0)</f>
        <v>ND</v>
      </c>
      <c r="F57" s="212" t="str">
        <f>VLOOKUP($D$57,'POA 2018'!$C$5:$L$70,2,0)</f>
        <v>ND</v>
      </c>
      <c r="G57" s="212" t="str">
        <f>VLOOKUP($D$57,'POA 2018'!$C$5:$L$70,2,0)</f>
        <v>ND</v>
      </c>
      <c r="H57" s="212" t="str">
        <f>VLOOKUP($D$57,'POA 2018'!$C$5:$L$70,2,0)</f>
        <v>ND</v>
      </c>
      <c r="I57" s="212" t="str">
        <f>VLOOKUP($D$57,'POA 2018'!$C$5:$L$70,2,0)</f>
        <v>ND</v>
      </c>
      <c r="J57" s="466" t="str">
        <f>VLOOKUP($D$57,'POA 2018'!$C$5:$L$70,2,0)</f>
        <v>ND</v>
      </c>
      <c r="K57" t="str">
        <f>VLOOKUP($D$57,'POA 2018'!$C$5:$L$70,2,0)</f>
        <v>ND</v>
      </c>
      <c r="L57" s="466" t="str">
        <f>VLOOKUP($D$57,'POA 2018'!$C$5:$L$70,2,0)</f>
        <v>ND</v>
      </c>
    </row>
    <row r="58" spans="1:12" ht="30.75" thickBot="1" x14ac:dyDescent="0.3">
      <c r="A58" s="471" t="str">
        <f>'POA 2018'!A58:F58</f>
        <v>OFICINA DE CONTROL INTERNO</v>
      </c>
      <c r="B58" s="472" t="str">
        <f>'POA 2018'!B58:G58</f>
        <v>GESTIÓN</v>
      </c>
      <c r="C58" s="255" t="str">
        <f>'POA 2018'!C60</f>
        <v>424 NÚMERO DE SISTEMAS DE INFORMACIÓN JURÍDICOS CON DESARROLLO, SOPORTE Y MANTENIMIENTO</v>
      </c>
      <c r="D58" s="13" t="s">
        <v>582</v>
      </c>
      <c r="E58" s="212" t="str">
        <f>VLOOKUP($D$58,'POA 2018'!$C$5:$L$70,2,0)</f>
        <v>ND</v>
      </c>
      <c r="F58" s="212" t="str">
        <f>VLOOKUP($D$58,'POA 2018'!$C$5:$L$70,2,0)</f>
        <v>ND</v>
      </c>
      <c r="G58" s="212" t="str">
        <f>VLOOKUP($D$58,'POA 2018'!$C$5:$L$70,2,0)</f>
        <v>ND</v>
      </c>
      <c r="H58" s="212" t="str">
        <f>VLOOKUP($D$58,'POA 2018'!$C$5:$L$70,2,0)</f>
        <v>ND</v>
      </c>
      <c r="I58" s="212" t="str">
        <f>VLOOKUP($D$58,'POA 2018'!$C$5:$L$70,2,0)</f>
        <v>ND</v>
      </c>
      <c r="J58" s="466" t="str">
        <f>VLOOKUP($D$58,'POA 2018'!$C$5:$L$70,2,0)</f>
        <v>ND</v>
      </c>
      <c r="K58" t="str">
        <f>VLOOKUP($D$58,'POA 2018'!$C$5:$L$70,2,0)</f>
        <v>ND</v>
      </c>
      <c r="L58" s="466" t="str">
        <f>VLOOKUP($D$58,'POA 2018'!$C$5:$L$70,2,0)</f>
        <v>ND</v>
      </c>
    </row>
    <row r="59" spans="1:12" ht="15.75" thickBot="1" x14ac:dyDescent="0.3">
      <c r="A59" s="471">
        <f>'POA 2018'!A59:F59</f>
        <v>0</v>
      </c>
      <c r="B59" s="472">
        <f>'POA 2018'!B59:G59</f>
        <v>0</v>
      </c>
      <c r="C59" s="255" t="str">
        <f>'POA 2018'!C61</f>
        <v>AVANCE EN EL  IMPLEMENTACIÓN  DE LA INFRAESTRUCTURA TECNOLÓGICA QUE SOPORTA LOS SISTEMAS DE INFORMACIÓN JURÍDICOS</v>
      </c>
      <c r="D59" s="13" t="s">
        <v>216</v>
      </c>
      <c r="E59" s="212" t="str">
        <f>VLOOKUP($D$59,'POA 2018'!$C$5:$L$70,2,0)</f>
        <v>ND</v>
      </c>
      <c r="F59" s="212" t="str">
        <f>VLOOKUP($D$59,'POA 2018'!$C$5:$L$70,2,0)</f>
        <v>ND</v>
      </c>
      <c r="G59" s="212" t="str">
        <f>VLOOKUP($D$59,'POA 2018'!$C$5:$L$70,2,0)</f>
        <v>ND</v>
      </c>
      <c r="H59" s="212" t="str">
        <f>VLOOKUP($D$59,'POA 2018'!$C$5:$L$70,2,0)</f>
        <v>ND</v>
      </c>
      <c r="I59" s="212" t="str">
        <f>VLOOKUP($D$59,'POA 2018'!$C$5:$L$70,2,0)</f>
        <v>ND</v>
      </c>
      <c r="J59" s="466" t="str">
        <f>VLOOKUP($D$59,'POA 2018'!$C$5:$L$70,2,0)</f>
        <v>ND</v>
      </c>
      <c r="K59" t="str">
        <f>VLOOKUP($D$59,'POA 2018'!$C$5:$L$70,2,0)</f>
        <v>ND</v>
      </c>
      <c r="L59" s="466" t="str">
        <f>VLOOKUP($D$59,'POA 2018'!$C$5:$L$70,2,0)</f>
        <v>ND</v>
      </c>
    </row>
    <row r="60" spans="1:12" ht="45.75" thickBot="1" x14ac:dyDescent="0.3">
      <c r="A60" s="471" t="str">
        <f>'POA 2018'!A60:F60</f>
        <v xml:space="preserve">OFICINA DE TECNOLOGÍAS DE LA INFORMACIÓN Y LAS COMUNICACIONES </v>
      </c>
      <c r="B60" s="472" t="str">
        <f>'POA 2018'!B60:G60</f>
        <v>ACCIÓN</v>
      </c>
      <c r="C60" s="255" t="str">
        <f>'POA 2018'!C62</f>
        <v>AVANCE EN LA ACTUALIZACIÓN DEL SOFTWARE ADMINISTRATIVO Y MISIONAL</v>
      </c>
      <c r="D60" s="13" t="s">
        <v>415</v>
      </c>
      <c r="E60" s="212" t="str">
        <f>VLOOKUP($D$60,'POA 2018'!$C$5:$L$70,2,0)</f>
        <v>ND</v>
      </c>
      <c r="F60" s="212" t="str">
        <f>VLOOKUP($D$60,'POA 2018'!$C$5:$L$70,2,0)</f>
        <v>ND</v>
      </c>
      <c r="G60" s="212" t="str">
        <f>VLOOKUP($D$60,'POA 2018'!$C$5:$L$70,2,0)</f>
        <v>ND</v>
      </c>
      <c r="H60" s="212" t="str">
        <f>VLOOKUP($D$60,'POA 2018'!$C$5:$L$70,2,0)</f>
        <v>ND</v>
      </c>
      <c r="I60" s="212" t="str">
        <f>VLOOKUP($D$60,'POA 2018'!$C$5:$L$70,2,0)</f>
        <v>ND</v>
      </c>
      <c r="J60" s="466" t="str">
        <f>VLOOKUP($D$60,'POA 2018'!$C$5:$L$70,2,0)</f>
        <v>ND</v>
      </c>
      <c r="K60" t="str">
        <f>VLOOKUP($D$60,'POA 2018'!$C$5:$L$70,2,0)</f>
        <v>ND</v>
      </c>
      <c r="L60" s="466" t="str">
        <f>VLOOKUP($D$60,'POA 2018'!$C$5:$L$70,2,0)</f>
        <v>ND</v>
      </c>
    </row>
    <row r="61" spans="1:12" ht="30.75" thickBot="1" x14ac:dyDescent="0.3">
      <c r="A61" s="471">
        <f>'POA 2018'!A61:F61</f>
        <v>0</v>
      </c>
      <c r="B61" s="472">
        <f>'POA 2018'!B61:G61</f>
        <v>0</v>
      </c>
      <c r="C61" s="255" t="str">
        <f>'POA 2018'!C63</f>
        <v>Porcentaje de satisfacción en la prestación del servicio</v>
      </c>
      <c r="D61" s="13" t="s">
        <v>96</v>
      </c>
      <c r="E61" s="212">
        <f>VLOOKUP($D$61,'POA 2018'!$C$5:$L$70,2,0)</f>
        <v>1</v>
      </c>
      <c r="F61" s="212">
        <f>VLOOKUP($D$61,'POA 2018'!$C$5:$L$70,2,0)</f>
        <v>1</v>
      </c>
      <c r="G61" s="212">
        <f>VLOOKUP($D$61,'POA 2018'!$C$5:$L$70,2,0)</f>
        <v>1</v>
      </c>
      <c r="H61" s="212">
        <f>VLOOKUP($D$61,'POA 2018'!$C$5:$L$70,2,0)</f>
        <v>1</v>
      </c>
      <c r="I61" s="212">
        <f>VLOOKUP($D$61,'POA 2018'!$C$5:$L$70,2,0)</f>
        <v>1</v>
      </c>
      <c r="J61" s="466">
        <f>VLOOKUP($D$61,'POA 2018'!$C$5:$L$70,2,0)</f>
        <v>1</v>
      </c>
      <c r="K61">
        <f>VLOOKUP($D$61,'POA 2018'!$C$5:$L$70,2,0)</f>
        <v>1</v>
      </c>
      <c r="L61" s="466">
        <f>VLOOKUP($D$61,'POA 2018'!$C$5:$L$70,2,0)</f>
        <v>1</v>
      </c>
    </row>
    <row r="62" spans="1:12" ht="30.75" thickBot="1" x14ac:dyDescent="0.3">
      <c r="A62" s="471">
        <f>'POA 2018'!A62:F62</f>
        <v>0</v>
      </c>
      <c r="B62" s="472" t="str">
        <f>'POA 2018'!B62:G62</f>
        <v>GESTIÓN</v>
      </c>
      <c r="C62" s="255" t="str">
        <f>'POA 2018'!C64</f>
        <v>Porcentaje de disponibilidad de los servicios tecnológicos de la SJD</v>
      </c>
      <c r="D62" s="13" t="s">
        <v>633</v>
      </c>
      <c r="E62" s="212">
        <f>VLOOKUP($D$62,'POA 2018'!$C$5:$L$70,2,0)</f>
        <v>0.03</v>
      </c>
      <c r="F62" s="212">
        <f>VLOOKUP($D$62,'POA 2018'!$C$5:$L$70,2,0)</f>
        <v>0.03</v>
      </c>
      <c r="G62" s="212">
        <f>VLOOKUP($D$62,'POA 2018'!$C$5:$L$70,2,0)</f>
        <v>0.03</v>
      </c>
      <c r="H62" s="212">
        <f>VLOOKUP($D$62,'POA 2018'!$C$5:$L$70,2,0)</f>
        <v>0.03</v>
      </c>
      <c r="I62" s="212">
        <f>VLOOKUP($D$62,'POA 2018'!$C$5:$L$70,2,0)</f>
        <v>0.03</v>
      </c>
      <c r="J62" s="466">
        <f>VLOOKUP($D$62,'POA 2018'!$C$5:$L$70,2,0)</f>
        <v>0.03</v>
      </c>
      <c r="K62">
        <f>VLOOKUP($D$62,'POA 2018'!$C$5:$L$70,2,0)</f>
        <v>0.03</v>
      </c>
      <c r="L62" s="466">
        <f>VLOOKUP($D$62,'POA 2018'!$C$5:$L$70,2,0)</f>
        <v>0.03</v>
      </c>
    </row>
    <row r="63" spans="1:12" ht="15.75" thickBot="1" x14ac:dyDescent="0.3">
      <c r="A63" s="471">
        <f>'POA 2018'!A63:F63</f>
        <v>0</v>
      </c>
      <c r="B63" s="472">
        <f>'POA 2018'!B63:G63</f>
        <v>0</v>
      </c>
      <c r="C63" s="255" t="str">
        <f>'POA 2018'!C65</f>
        <v>Porcentaje de avance en la implementación de la Política de Seguridad Digital en la Entidad.</v>
      </c>
      <c r="D63" s="13" t="s">
        <v>395</v>
      </c>
      <c r="E63" s="212">
        <f>VLOOKUP($D$63,'POA 2018'!$C$5:$L$70,2,0)</f>
        <v>0</v>
      </c>
      <c r="F63" s="212">
        <f>VLOOKUP($D$63,'POA 2018'!$C$5:$L$70,2,0)</f>
        <v>0</v>
      </c>
      <c r="G63" s="212">
        <f>VLOOKUP($D$63,'POA 2018'!$C$5:$L$70,2,0)</f>
        <v>0</v>
      </c>
      <c r="H63" s="212">
        <f>VLOOKUP($D$63,'POA 2018'!$C$5:$L$70,2,0)</f>
        <v>0</v>
      </c>
      <c r="I63" s="212">
        <f>VLOOKUP($D$63,'POA 2018'!$C$5:$L$70,2,0)</f>
        <v>0</v>
      </c>
      <c r="J63" s="466">
        <f>VLOOKUP($D$63,'POA 2018'!$C$5:$L$70,2,0)</f>
        <v>0</v>
      </c>
      <c r="K63">
        <f>VLOOKUP($D$63,'POA 2018'!$C$5:$L$70,2,0)</f>
        <v>0</v>
      </c>
      <c r="L63" s="466">
        <f>VLOOKUP($D$63,'POA 2018'!$C$5:$L$70,2,0)</f>
        <v>0</v>
      </c>
    </row>
    <row r="64" spans="1:12" ht="15.75" thickBot="1" x14ac:dyDescent="0.3">
      <c r="A64" s="471">
        <f>'POA 2018'!A64:F64</f>
        <v>0</v>
      </c>
      <c r="B64" s="472">
        <f>'POA 2018'!B64:G64</f>
        <v>0</v>
      </c>
      <c r="C64" s="255" t="str">
        <f>'POA 2018'!C66</f>
        <v>PORCENTAJE DE AVANCE E LA IMPLEMENTACIÓN DE LA POLÍTICA DE GOBIERNO DIGITAL EN LA SJD</v>
      </c>
      <c r="D64" s="13" t="s">
        <v>726</v>
      </c>
      <c r="E64" s="212" t="str">
        <f>VLOOKUP($D$64,'POA 2018'!$C$5:$L$70,2,0)</f>
        <v>ND</v>
      </c>
      <c r="F64" s="212" t="str">
        <f>VLOOKUP($D$64,'POA 2018'!$C$5:$L$70,2,0)</f>
        <v>ND</v>
      </c>
      <c r="G64" s="212" t="str">
        <f>VLOOKUP($D$64,'POA 2018'!$C$5:$L$70,2,0)</f>
        <v>ND</v>
      </c>
      <c r="H64" s="212" t="str">
        <f>VLOOKUP($D$64,'POA 2018'!$C$5:$L$70,2,0)</f>
        <v>ND</v>
      </c>
      <c r="I64" s="212" t="str">
        <f>VLOOKUP($D$64,'POA 2018'!$C$5:$L$70,2,0)</f>
        <v>ND</v>
      </c>
      <c r="J64" s="466" t="str">
        <f>VLOOKUP($D$64,'POA 2018'!$C$5:$L$70,2,0)</f>
        <v>ND</v>
      </c>
      <c r="K64" t="str">
        <f>VLOOKUP($D$64,'POA 2018'!$C$5:$L$70,2,0)</f>
        <v>ND</v>
      </c>
      <c r="L64" s="466" t="str">
        <f>VLOOKUP($D$64,'POA 2018'!$C$5:$L$70,2,0)</f>
        <v>ND</v>
      </c>
    </row>
    <row r="65" spans="1:12" ht="15.75" thickBot="1" x14ac:dyDescent="0.3">
      <c r="A65" s="471">
        <f>'POA 2018'!A65:F65</f>
        <v>0</v>
      </c>
      <c r="B65" s="472">
        <f>'POA 2018'!B65:G65</f>
        <v>0</v>
      </c>
      <c r="C65" s="255" t="str">
        <f>'POA 2018'!C67</f>
        <v>PERCEPCIÓN FAVORABLE DE LA COORDINACIÓN JURÍDICA DISTRITAL SUPERIOR AL 88%</v>
      </c>
      <c r="D65" s="13" t="s">
        <v>736</v>
      </c>
      <c r="E65" s="212" t="str">
        <f>VLOOKUP($D$65,'POA 2018'!$C$5:$L$70,2,0)</f>
        <v>(en blanco)</v>
      </c>
      <c r="F65" s="212" t="str">
        <f>VLOOKUP($D$65,'POA 2018'!$C$5:$L$70,2,0)</f>
        <v>(en blanco)</v>
      </c>
      <c r="G65" s="212" t="str">
        <f>VLOOKUP($D$65,'POA 2018'!$C$5:$L$70,2,0)</f>
        <v>(en blanco)</v>
      </c>
      <c r="H65" s="212" t="str">
        <f>VLOOKUP($D$65,'POA 2018'!$C$5:$L$70,2,0)</f>
        <v>(en blanco)</v>
      </c>
      <c r="I65" s="212" t="str">
        <f>VLOOKUP($D$65,'POA 2018'!$C$5:$L$70,2,0)</f>
        <v>(en blanco)</v>
      </c>
      <c r="J65" s="466" t="str">
        <f>VLOOKUP($D$65,'POA 2018'!$C$5:$L$70,2,0)</f>
        <v>(en blanco)</v>
      </c>
      <c r="K65" t="str">
        <f>VLOOKUP($D$65,'POA 2018'!$C$5:$L$70,2,0)</f>
        <v>(en blanco)</v>
      </c>
      <c r="L65" s="466" t="str">
        <f>VLOOKUP($D$65,'POA 2018'!$C$5:$L$70,2,0)</f>
        <v>(en blanco)</v>
      </c>
    </row>
    <row r="66" spans="1:12" ht="15.75" thickBot="1" x14ac:dyDescent="0.3">
      <c r="A66" s="471">
        <f>'POA 2018'!A66:F66</f>
        <v>0</v>
      </c>
      <c r="B66" s="472">
        <f>'POA 2018'!B66:G66</f>
        <v>0</v>
      </c>
      <c r="C66" s="255" t="str">
        <f>'POA 2018'!C68</f>
        <v>EJECUCIÓN DEL PROYECTO DE INVERSIÓN CON CÓDIGO 7501</v>
      </c>
      <c r="D66" s="13" t="s">
        <v>721</v>
      </c>
      <c r="E66" s="212" t="str">
        <f>VLOOKUP($D$66,'POA 2018'!$C$5:$L$70,2,0)</f>
        <v>ND</v>
      </c>
      <c r="F66" s="212" t="str">
        <f>VLOOKUP($D$66,'POA 2018'!$C$5:$L$70,2,0)</f>
        <v>ND</v>
      </c>
      <c r="G66" s="212" t="str">
        <f>VLOOKUP($D$66,'POA 2018'!$C$5:$L$70,2,0)</f>
        <v>ND</v>
      </c>
      <c r="H66" s="212" t="str">
        <f>VLOOKUP($D$66,'POA 2018'!$C$5:$L$70,2,0)</f>
        <v>ND</v>
      </c>
      <c r="I66" s="212" t="str">
        <f>VLOOKUP($D$66,'POA 2018'!$C$5:$L$70,2,0)</f>
        <v>ND</v>
      </c>
      <c r="J66" s="466" t="str">
        <f>VLOOKUP($D$66,'POA 2018'!$C$5:$L$70,2,0)</f>
        <v>ND</v>
      </c>
      <c r="K66" t="str">
        <f>VLOOKUP($D$66,'POA 2018'!$C$5:$L$70,2,0)</f>
        <v>ND</v>
      </c>
      <c r="L66" s="466" t="str">
        <f>VLOOKUP($D$66,'POA 2018'!$C$5:$L$70,2,0)</f>
        <v>ND</v>
      </c>
    </row>
    <row r="67" spans="1:12" ht="15.75" thickBot="1" x14ac:dyDescent="0.3">
      <c r="A67" s="471" t="str">
        <f>'POA 2018'!A67:F67</f>
        <v>SUBSECRETARÍA JURÍDICA DISTRITAL</v>
      </c>
      <c r="B67" s="472" t="str">
        <f>'POA 2018'!B67:G67</f>
        <v>ACCIÓN</v>
      </c>
      <c r="C67" s="255" t="str">
        <f>'POA 2018'!C69</f>
        <v>REQUERIMIENTOS JURÍDICOS GESTIONADOS EN LOS TIEMPOS ESTABLECIDOS</v>
      </c>
      <c r="D67" s="13" t="s">
        <v>730</v>
      </c>
      <c r="E67" s="212" t="str">
        <f>VLOOKUP($D$67,'POA 2018'!$C$5:$L$70,2,0)</f>
        <v>ND</v>
      </c>
      <c r="F67" s="212" t="str">
        <f>VLOOKUP($D$67,'POA 2018'!$C$5:$L$70,2,0)</f>
        <v>ND</v>
      </c>
      <c r="G67" s="212" t="str">
        <f>VLOOKUP($D$67,'POA 2018'!$C$5:$L$70,2,0)</f>
        <v>ND</v>
      </c>
      <c r="H67" s="212" t="str">
        <f>VLOOKUP($D$67,'POA 2018'!$C$5:$L$70,2,0)</f>
        <v>ND</v>
      </c>
      <c r="I67" s="212" t="str">
        <f>VLOOKUP($D$67,'POA 2018'!$C$5:$L$70,2,0)</f>
        <v>ND</v>
      </c>
      <c r="J67" s="466" t="str">
        <f>VLOOKUP($D$67,'POA 2018'!$C$5:$L$70,2,0)</f>
        <v>ND</v>
      </c>
      <c r="K67" t="str">
        <f>VLOOKUP($D$67,'POA 2018'!$C$5:$L$70,2,0)</f>
        <v>ND</v>
      </c>
      <c r="L67" s="466" t="str">
        <f>VLOOKUP($D$67,'POA 2018'!$C$5:$L$70,2,0)</f>
        <v>ND</v>
      </c>
    </row>
    <row r="68" spans="1:12" ht="15.75" thickBot="1" x14ac:dyDescent="0.3">
      <c r="A68" s="471">
        <f>'POA 2018'!A68:F68</f>
        <v>0</v>
      </c>
      <c r="B68" s="472" t="str">
        <f>'POA 2018'!B68:G68</f>
        <v>GESTIÓN</v>
      </c>
      <c r="C68" s="255" t="str">
        <f>'POA 2018'!C70</f>
        <v>(en blanco)</v>
      </c>
      <c r="D68" s="13" t="s">
        <v>635</v>
      </c>
      <c r="E68" s="212">
        <f>VLOOKUP($D$68,'POA 2018'!$C$5:$L$70,2,0)</f>
        <v>0.88</v>
      </c>
      <c r="F68" s="212">
        <f>VLOOKUP($D$68,'POA 2018'!$C$5:$L$70,2,0)</f>
        <v>0.88</v>
      </c>
      <c r="G68" s="212">
        <f>VLOOKUP($D$68,'POA 2018'!$C$5:$L$70,2,0)</f>
        <v>0.88</v>
      </c>
      <c r="H68" s="212">
        <f>VLOOKUP($D$68,'POA 2018'!$C$5:$L$70,2,0)</f>
        <v>0.88</v>
      </c>
      <c r="I68" s="212">
        <f>VLOOKUP($D$68,'POA 2018'!$C$5:$L$70,2,0)</f>
        <v>0.88</v>
      </c>
      <c r="J68" s="466">
        <f>VLOOKUP($D$68,'POA 2018'!$C$5:$L$70,2,0)</f>
        <v>0.88</v>
      </c>
      <c r="K68">
        <f>VLOOKUP($D$68,'POA 2018'!$C$5:$L$70,2,0)</f>
        <v>0.88</v>
      </c>
      <c r="L68" s="466">
        <f>VLOOKUP($D$68,'POA 2018'!$C$5:$L$70,2,0)</f>
        <v>0.88</v>
      </c>
    </row>
    <row r="69" spans="1:12" ht="15.75" thickBot="1" x14ac:dyDescent="0.3">
      <c r="A69" s="471">
        <f>'POA 2018'!A69:F69</f>
        <v>0</v>
      </c>
      <c r="B69" s="472">
        <f>'POA 2018'!B69:G69</f>
        <v>0</v>
      </c>
      <c r="C69" s="255">
        <f>'POA 2018'!C71</f>
        <v>0</v>
      </c>
      <c r="D69" s="13" t="s">
        <v>303</v>
      </c>
      <c r="E69" s="212" t="str">
        <f>VLOOKUP($D$69,'POA 2018'!$C$5:$L$70,2,0)</f>
        <v>ND</v>
      </c>
      <c r="F69" s="212" t="str">
        <f>VLOOKUP($D$69,'POA 2018'!$C$5:$L$70,2,0)</f>
        <v>ND</v>
      </c>
      <c r="G69" s="212" t="str">
        <f>VLOOKUP($D$69,'POA 2018'!$C$5:$L$70,2,0)</f>
        <v>ND</v>
      </c>
      <c r="H69" s="212" t="str">
        <f>VLOOKUP($D$69,'POA 2018'!$C$5:$L$70,2,0)</f>
        <v>ND</v>
      </c>
      <c r="I69" s="212" t="str">
        <f>VLOOKUP($D$69,'POA 2018'!$C$5:$L$70,2,0)</f>
        <v>ND</v>
      </c>
      <c r="J69" s="466" t="str">
        <f>VLOOKUP($D$69,'POA 2018'!$C$5:$L$70,2,0)</f>
        <v>ND</v>
      </c>
      <c r="K69" t="str">
        <f>VLOOKUP($D$69,'POA 2018'!$C$5:$L$70,2,0)</f>
        <v>ND</v>
      </c>
      <c r="L69" s="466" t="str">
        <f>VLOOKUP($D$69,'POA 2018'!$C$5:$L$70,2,0)</f>
        <v>ND</v>
      </c>
    </row>
    <row r="70" spans="1:12" ht="15.75" thickBot="1" x14ac:dyDescent="0.3">
      <c r="A70" s="471" t="str">
        <f>'POA 2018'!A70:F70</f>
        <v>(en blanco)</v>
      </c>
      <c r="B70" s="472" t="str">
        <f>'POA 2018'!B70:G70</f>
        <v>(en blanco)</v>
      </c>
      <c r="C70" s="255">
        <f>'POA 2018'!C72</f>
        <v>0</v>
      </c>
      <c r="D70" s="13" t="s">
        <v>634</v>
      </c>
      <c r="E70" s="212" t="str">
        <f>VLOOKUP($D$70,'POA 2018'!$C$5:$L$70,2,0)</f>
        <v>ND</v>
      </c>
      <c r="F70" s="212" t="str">
        <f>VLOOKUP($D$70,'POA 2018'!$C$5:$L$70,2,0)</f>
        <v>ND</v>
      </c>
      <c r="G70" s="212" t="str">
        <f>VLOOKUP($D$70,'POA 2018'!$C$5:$L$70,2,0)</f>
        <v>ND</v>
      </c>
      <c r="H70" s="212" t="str">
        <f>VLOOKUP($D$70,'POA 2018'!$C$5:$L$70,2,0)</f>
        <v>ND</v>
      </c>
      <c r="I70" s="212" t="str">
        <f>VLOOKUP($D$70,'POA 2018'!$C$5:$L$70,2,0)</f>
        <v>ND</v>
      </c>
      <c r="J70" s="466" t="str">
        <f>VLOOKUP($D$70,'POA 2018'!$C$5:$L$70,2,0)</f>
        <v>ND</v>
      </c>
      <c r="K70" t="str">
        <f>VLOOKUP($D$70,'POA 2018'!$C$5:$L$70,2,0)</f>
        <v>ND</v>
      </c>
      <c r="L70" s="466" t="str">
        <f>VLOOKUP($D$70,'POA 2018'!$C$5:$L$70,2,0)</f>
        <v>ND</v>
      </c>
    </row>
  </sheetData>
  <mergeCells count="6">
    <mergeCell ref="A1:L1"/>
    <mergeCell ref="A2:L2"/>
    <mergeCell ref="I3:J3"/>
    <mergeCell ref="K3:L3"/>
    <mergeCell ref="E3:F3"/>
    <mergeCell ref="G3:H3"/>
  </mergeCells>
  <pageMargins left="0.70866141732283472" right="0.70866141732283472" top="0.74803149606299213" bottom="0.74803149606299213" header="0.31496062992125984" footer="0.31496062992125984"/>
  <pageSetup paperSize="9" scale="54" orientation="landscape" r:id="rId1"/>
  <rowBreaks count="2" manualBreakCount="2">
    <brk id="18" max="16383" man="1"/>
    <brk id="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N199"/>
  <sheetViews>
    <sheetView showGridLines="0" zoomScale="85" zoomScaleNormal="85" workbookViewId="0">
      <pane ySplit="6" topLeftCell="A67" activePane="bottomLeft" state="frozen"/>
      <selection pane="bottomLeft" activeCell="D89" sqref="D89"/>
    </sheetView>
  </sheetViews>
  <sheetFormatPr baseColWidth="10" defaultColWidth="11.42578125" defaultRowHeight="15" zeroHeight="1" x14ac:dyDescent="0.25"/>
  <cols>
    <col min="1" max="1" width="6.28515625" customWidth="1"/>
    <col min="2" max="2" width="43.140625" customWidth="1"/>
    <col min="3" max="3" width="59.85546875" customWidth="1"/>
    <col min="4" max="4" width="138.140625" customWidth="1"/>
    <col min="5" max="5" width="36" style="170" bestFit="1" customWidth="1"/>
    <col min="6" max="6" width="28.140625" style="468" bestFit="1" customWidth="1"/>
    <col min="7" max="13" width="11.42578125" hidden="1" customWidth="1"/>
    <col min="14" max="15" width="11.42578125" customWidth="1"/>
  </cols>
  <sheetData>
    <row r="1" spans="2:14" s="74" customFormat="1" ht="7.5" customHeight="1" x14ac:dyDescent="0.25">
      <c r="E1" s="516"/>
    </row>
    <row r="2" spans="2:14" s="80" customFormat="1" ht="46.5" x14ac:dyDescent="0.7">
      <c r="B2" s="1241" t="s">
        <v>0</v>
      </c>
      <c r="C2" s="1241"/>
      <c r="D2" s="1241"/>
      <c r="E2" s="1241"/>
      <c r="F2" s="1241"/>
      <c r="G2" s="319"/>
      <c r="H2" s="319"/>
      <c r="I2" s="319"/>
      <c r="J2" s="319"/>
      <c r="K2" s="319"/>
      <c r="L2" s="319"/>
      <c r="M2" s="319"/>
      <c r="N2" s="319"/>
    </row>
    <row r="3" spans="2:14" ht="28.5" x14ac:dyDescent="0.45">
      <c r="D3" s="528" t="s">
        <v>767</v>
      </c>
      <c r="E3" s="517"/>
      <c r="F3" s="502"/>
    </row>
    <row r="4" spans="2:14" ht="5.25" customHeight="1" x14ac:dyDescent="0.25"/>
    <row r="5" spans="2:14" x14ac:dyDescent="0.25">
      <c r="B5" s="657"/>
      <c r="C5" s="657"/>
      <c r="D5" s="657"/>
      <c r="E5" s="657"/>
      <c r="F5" s="657"/>
      <c r="G5" s="657"/>
      <c r="H5" s="657"/>
      <c r="I5" s="657"/>
      <c r="J5" s="657"/>
      <c r="K5" s="657"/>
      <c r="L5" s="657"/>
    </row>
    <row r="6" spans="2:14" s="321" customFormat="1" ht="28.5" x14ac:dyDescent="0.45">
      <c r="B6" s="320" t="s">
        <v>4</v>
      </c>
      <c r="C6" s="320" t="s">
        <v>3</v>
      </c>
      <c r="D6" s="320" t="s">
        <v>31</v>
      </c>
      <c r="E6" s="487" t="s">
        <v>772</v>
      </c>
      <c r="F6" s="487" t="s">
        <v>771</v>
      </c>
      <c r="G6" s="657"/>
      <c r="H6" s="657"/>
      <c r="I6" s="657"/>
      <c r="J6" s="657"/>
      <c r="K6" s="657"/>
      <c r="L6" s="657"/>
      <c r="M6"/>
    </row>
    <row r="7" spans="2:14" ht="42" x14ac:dyDescent="0.25">
      <c r="B7" s="1239" t="s">
        <v>97</v>
      </c>
      <c r="C7" s="1231" t="s">
        <v>98</v>
      </c>
      <c r="D7" s="645" t="s">
        <v>96</v>
      </c>
      <c r="E7" s="518">
        <v>2</v>
      </c>
      <c r="F7" s="665">
        <v>2</v>
      </c>
      <c r="G7" s="657"/>
      <c r="H7" s="657"/>
      <c r="I7" s="657"/>
      <c r="J7" s="657"/>
      <c r="K7" s="657"/>
      <c r="L7" s="657"/>
    </row>
    <row r="8" spans="2:14" ht="15.75" x14ac:dyDescent="0.25">
      <c r="B8" s="1240"/>
      <c r="C8" s="1232"/>
      <c r="D8" s="660" t="s">
        <v>395</v>
      </c>
      <c r="E8" s="656" t="s">
        <v>579</v>
      </c>
      <c r="F8" s="648">
        <v>0</v>
      </c>
      <c r="G8" s="657"/>
      <c r="H8" s="657"/>
      <c r="I8" s="657"/>
      <c r="J8" s="657"/>
      <c r="K8" s="657"/>
      <c r="L8" s="657"/>
    </row>
    <row r="9" spans="2:14" ht="15.75" x14ac:dyDescent="0.25">
      <c r="B9" s="1240"/>
      <c r="C9" s="1232"/>
      <c r="D9" s="660" t="s">
        <v>633</v>
      </c>
      <c r="E9" s="656">
        <v>0.4</v>
      </c>
      <c r="F9" s="648">
        <v>0.27</v>
      </c>
      <c r="G9" s="657"/>
      <c r="H9" s="657"/>
      <c r="I9" s="657"/>
      <c r="J9" s="657"/>
      <c r="K9" s="657"/>
      <c r="L9" s="657"/>
    </row>
    <row r="10" spans="2:14" ht="42" x14ac:dyDescent="0.25">
      <c r="B10" s="1240"/>
      <c r="C10" s="1232"/>
      <c r="D10" s="645" t="s">
        <v>836</v>
      </c>
      <c r="E10" s="1235">
        <v>1</v>
      </c>
      <c r="F10" s="648">
        <v>0.75</v>
      </c>
      <c r="G10" s="657"/>
      <c r="H10" s="657"/>
      <c r="I10" s="657"/>
      <c r="J10" s="657"/>
      <c r="K10" s="657"/>
      <c r="L10" s="657"/>
    </row>
    <row r="11" spans="2:14" ht="21" x14ac:dyDescent="0.25">
      <c r="B11" s="1240"/>
      <c r="C11" s="1232"/>
      <c r="D11" s="645" t="s">
        <v>730</v>
      </c>
      <c r="E11" s="1234">
        <v>1</v>
      </c>
      <c r="F11" s="648">
        <v>0.7</v>
      </c>
      <c r="G11" s="657"/>
      <c r="H11" s="657"/>
      <c r="I11" s="657"/>
      <c r="J11" s="657"/>
      <c r="K11" s="657"/>
      <c r="L11" s="657"/>
    </row>
    <row r="12" spans="2:14" x14ac:dyDescent="0.25">
      <c r="B12" s="1240"/>
      <c r="C12" s="1232"/>
      <c r="D12" s="646" t="s">
        <v>834</v>
      </c>
      <c r="E12" s="656">
        <v>0.97</v>
      </c>
      <c r="F12" s="648">
        <v>0.97</v>
      </c>
      <c r="G12" s="657"/>
      <c r="H12" s="657"/>
      <c r="I12" s="657"/>
      <c r="J12" s="657"/>
      <c r="K12" s="657"/>
      <c r="L12" s="657"/>
    </row>
    <row r="13" spans="2:14" x14ac:dyDescent="0.25">
      <c r="B13" s="1240"/>
      <c r="C13" s="1232"/>
      <c r="D13" s="646" t="s">
        <v>905</v>
      </c>
      <c r="E13" s="656">
        <v>0.98</v>
      </c>
      <c r="F13" s="648">
        <v>0.98</v>
      </c>
      <c r="G13" s="657"/>
      <c r="H13" s="657"/>
      <c r="I13" s="657"/>
      <c r="J13" s="657"/>
      <c r="K13" s="657"/>
      <c r="L13" s="657"/>
    </row>
    <row r="14" spans="2:14" ht="15.75" x14ac:dyDescent="0.25">
      <c r="B14" s="1240"/>
      <c r="C14" s="656" t="s">
        <v>78</v>
      </c>
      <c r="D14" s="660" t="s">
        <v>291</v>
      </c>
      <c r="E14" s="656">
        <v>0</v>
      </c>
      <c r="F14" s="648" t="s">
        <v>579</v>
      </c>
      <c r="G14" s="657"/>
      <c r="H14" s="657"/>
      <c r="I14" s="657"/>
      <c r="J14" s="657"/>
      <c r="K14" s="657"/>
      <c r="L14" s="657"/>
    </row>
    <row r="15" spans="2:14" ht="15.75" x14ac:dyDescent="0.25">
      <c r="B15" s="1240"/>
      <c r="C15" s="656" t="s">
        <v>85</v>
      </c>
      <c r="D15" s="660" t="s">
        <v>288</v>
      </c>
      <c r="E15" s="656" t="s">
        <v>579</v>
      </c>
      <c r="F15" s="648" t="s">
        <v>579</v>
      </c>
      <c r="G15" s="657"/>
      <c r="H15" s="657"/>
      <c r="I15" s="657"/>
      <c r="J15" s="657"/>
      <c r="K15" s="657"/>
      <c r="L15" s="657"/>
    </row>
    <row r="16" spans="2:14" ht="15.75" x14ac:dyDescent="0.25">
      <c r="B16" s="1239" t="s">
        <v>215</v>
      </c>
      <c r="C16" s="1231" t="s">
        <v>244</v>
      </c>
      <c r="D16" s="660" t="s">
        <v>572</v>
      </c>
      <c r="E16" s="656" t="s">
        <v>656</v>
      </c>
      <c r="F16" s="648" t="s">
        <v>656</v>
      </c>
      <c r="G16" s="657"/>
      <c r="H16" s="657"/>
      <c r="I16" s="657"/>
      <c r="J16" s="657"/>
      <c r="K16" s="657"/>
      <c r="L16" s="657"/>
    </row>
    <row r="17" spans="2:12" ht="23.25" x14ac:dyDescent="0.25">
      <c r="B17" s="1240"/>
      <c r="C17" s="1232"/>
      <c r="D17" s="645" t="s">
        <v>683</v>
      </c>
      <c r="E17" s="519">
        <v>1.04</v>
      </c>
      <c r="F17" s="522">
        <v>1</v>
      </c>
      <c r="G17" s="657"/>
      <c r="H17" s="657"/>
      <c r="I17" s="657"/>
      <c r="J17" s="657"/>
      <c r="K17" s="657"/>
      <c r="L17" s="657"/>
    </row>
    <row r="18" spans="2:12" ht="23.25" x14ac:dyDescent="0.25">
      <c r="B18" s="1240"/>
      <c r="C18" s="658" t="s">
        <v>214</v>
      </c>
      <c r="D18" s="645" t="s">
        <v>415</v>
      </c>
      <c r="E18" s="659">
        <v>1</v>
      </c>
      <c r="F18" s="648">
        <v>0.89329999999999998</v>
      </c>
      <c r="G18" s="657"/>
      <c r="H18" s="657"/>
      <c r="I18" s="657"/>
      <c r="J18" s="657"/>
      <c r="K18" s="657"/>
      <c r="L18" s="657"/>
    </row>
    <row r="19" spans="2:12" ht="23.25" x14ac:dyDescent="0.25">
      <c r="B19" s="1240"/>
      <c r="C19" s="658" t="s">
        <v>241</v>
      </c>
      <c r="D19" s="645" t="s">
        <v>681</v>
      </c>
      <c r="E19" s="659">
        <v>0.9</v>
      </c>
      <c r="F19" s="648">
        <v>1</v>
      </c>
      <c r="G19" s="657"/>
      <c r="H19" s="657"/>
      <c r="I19" s="657"/>
      <c r="J19" s="657"/>
      <c r="K19" s="657"/>
      <c r="L19" s="657"/>
    </row>
    <row r="20" spans="2:12" ht="21" x14ac:dyDescent="0.25">
      <c r="B20" s="1240"/>
      <c r="C20" s="1231" t="s">
        <v>253</v>
      </c>
      <c r="D20" s="647" t="s">
        <v>576</v>
      </c>
      <c r="E20" s="1223">
        <v>1</v>
      </c>
      <c r="F20" s="648" t="s">
        <v>656</v>
      </c>
      <c r="G20" s="657"/>
      <c r="H20" s="657"/>
      <c r="I20" s="657"/>
      <c r="J20" s="657"/>
      <c r="K20" s="657"/>
      <c r="L20" s="657"/>
    </row>
    <row r="21" spans="2:12" ht="21" x14ac:dyDescent="0.25">
      <c r="B21" s="1240"/>
      <c r="C21" s="1232"/>
      <c r="D21" s="645" t="s">
        <v>833</v>
      </c>
      <c r="E21" s="1236">
        <v>1</v>
      </c>
      <c r="F21" s="648">
        <v>0.8</v>
      </c>
      <c r="G21" s="657"/>
      <c r="H21" s="657"/>
      <c r="I21" s="657"/>
      <c r="J21" s="657"/>
      <c r="K21" s="657"/>
      <c r="L21" s="657"/>
    </row>
    <row r="22" spans="2:12" ht="15.75" x14ac:dyDescent="0.25">
      <c r="B22" s="1240"/>
      <c r="C22" s="1231" t="s">
        <v>235</v>
      </c>
      <c r="D22" s="660" t="s">
        <v>236</v>
      </c>
      <c r="E22" s="656">
        <v>0.92</v>
      </c>
      <c r="F22" s="648" t="s">
        <v>656</v>
      </c>
      <c r="G22" s="657"/>
      <c r="H22" s="657"/>
      <c r="I22" s="657"/>
      <c r="J22" s="657"/>
      <c r="K22" s="657"/>
      <c r="L22" s="657"/>
    </row>
    <row r="23" spans="2:12" ht="23.25" x14ac:dyDescent="0.25">
      <c r="B23" s="1240"/>
      <c r="C23" s="1232"/>
      <c r="D23" s="645" t="s">
        <v>655</v>
      </c>
      <c r="E23" s="659">
        <v>0.9</v>
      </c>
      <c r="F23" s="648">
        <v>0.93</v>
      </c>
      <c r="G23" s="657"/>
      <c r="H23" s="657"/>
      <c r="I23" s="657"/>
      <c r="J23" s="657"/>
      <c r="K23" s="657"/>
      <c r="L23" s="657"/>
    </row>
    <row r="24" spans="2:12" ht="15.75" x14ac:dyDescent="0.25">
      <c r="B24" s="1240"/>
      <c r="C24" s="1223" t="s">
        <v>92</v>
      </c>
      <c r="D24" s="660" t="s">
        <v>570</v>
      </c>
      <c r="E24" s="1223" t="s">
        <v>301</v>
      </c>
      <c r="F24" s="648" t="s">
        <v>579</v>
      </c>
      <c r="G24" s="657"/>
      <c r="H24" s="657"/>
      <c r="I24" s="657"/>
      <c r="J24" s="657"/>
      <c r="K24" s="657"/>
      <c r="L24" s="657"/>
    </row>
    <row r="25" spans="2:12" ht="15.75" x14ac:dyDescent="0.25">
      <c r="B25" s="1240"/>
      <c r="C25" s="1224"/>
      <c r="D25" s="660" t="s">
        <v>571</v>
      </c>
      <c r="E25" s="1234" t="s">
        <v>301</v>
      </c>
      <c r="F25" s="648" t="s">
        <v>579</v>
      </c>
      <c r="G25" s="657"/>
      <c r="H25" s="657"/>
      <c r="I25" s="657"/>
      <c r="J25" s="657"/>
      <c r="K25" s="657"/>
      <c r="L25" s="657"/>
    </row>
    <row r="26" spans="2:12" ht="23.25" x14ac:dyDescent="0.25">
      <c r="B26" s="1240"/>
      <c r="C26" s="1231" t="s">
        <v>217</v>
      </c>
      <c r="D26" s="645" t="s">
        <v>574</v>
      </c>
      <c r="E26" s="659">
        <v>0.5</v>
      </c>
      <c r="F26" s="648">
        <v>0.53</v>
      </c>
      <c r="G26" s="657"/>
      <c r="H26" s="657"/>
      <c r="I26" s="657"/>
      <c r="J26" s="657"/>
      <c r="K26" s="657"/>
      <c r="L26" s="657"/>
    </row>
    <row r="27" spans="2:12" x14ac:dyDescent="0.25">
      <c r="B27" s="1240"/>
      <c r="C27" s="1232"/>
      <c r="D27" s="1237" t="s">
        <v>218</v>
      </c>
      <c r="E27" s="656">
        <v>1</v>
      </c>
      <c r="F27" s="648">
        <v>1</v>
      </c>
      <c r="G27" s="657"/>
      <c r="H27" s="657"/>
      <c r="I27" s="657"/>
      <c r="J27" s="657"/>
      <c r="K27" s="657"/>
      <c r="L27" s="657"/>
    </row>
    <row r="28" spans="2:12" x14ac:dyDescent="0.25">
      <c r="B28" s="1240"/>
      <c r="C28" s="1232"/>
      <c r="D28" s="1238"/>
      <c r="E28" s="656" t="s">
        <v>75</v>
      </c>
      <c r="F28" s="648" t="s">
        <v>656</v>
      </c>
      <c r="G28" s="657"/>
      <c r="H28" s="657"/>
      <c r="I28" s="657"/>
      <c r="J28" s="657"/>
      <c r="K28" s="657"/>
      <c r="L28" s="657"/>
    </row>
    <row r="29" spans="2:12" ht="23.25" x14ac:dyDescent="0.25">
      <c r="B29" s="1240"/>
      <c r="C29" s="658" t="s">
        <v>436</v>
      </c>
      <c r="D29" s="645" t="s">
        <v>580</v>
      </c>
      <c r="E29" s="659">
        <v>0.87</v>
      </c>
      <c r="F29" s="648">
        <v>0.85270000000000001</v>
      </c>
      <c r="G29" s="657"/>
      <c r="H29" s="657"/>
      <c r="I29" s="657"/>
      <c r="J29" s="657"/>
      <c r="K29" s="657"/>
      <c r="L29" s="657"/>
    </row>
    <row r="30" spans="2:12" ht="23.25" x14ac:dyDescent="0.25">
      <c r="B30" s="1240"/>
      <c r="C30" s="1231" t="s">
        <v>62</v>
      </c>
      <c r="D30" s="645" t="s">
        <v>61</v>
      </c>
      <c r="E30" s="518">
        <v>22.3</v>
      </c>
      <c r="F30" s="648">
        <v>16.2</v>
      </c>
      <c r="G30" s="657"/>
      <c r="H30" s="657"/>
      <c r="I30" s="657"/>
      <c r="J30" s="657"/>
      <c r="K30" s="657"/>
      <c r="L30" s="657"/>
    </row>
    <row r="31" spans="2:12" ht="15.75" x14ac:dyDescent="0.25">
      <c r="B31" s="1240"/>
      <c r="C31" s="1232"/>
      <c r="D31" s="660" t="s">
        <v>270</v>
      </c>
      <c r="E31" s="1223" t="s">
        <v>579</v>
      </c>
      <c r="F31" s="648" t="s">
        <v>579</v>
      </c>
      <c r="G31" s="657"/>
      <c r="H31" s="657"/>
      <c r="I31" s="657"/>
      <c r="J31" s="657"/>
      <c r="K31" s="657"/>
      <c r="L31" s="657"/>
    </row>
    <row r="32" spans="2:12" ht="15.75" x14ac:dyDescent="0.25">
      <c r="B32" s="1240"/>
      <c r="C32" s="1232"/>
      <c r="D32" s="660" t="s">
        <v>269</v>
      </c>
      <c r="E32" s="1234" t="s">
        <v>579</v>
      </c>
      <c r="F32" s="648" t="s">
        <v>579</v>
      </c>
      <c r="G32" s="657"/>
      <c r="H32" s="657"/>
      <c r="I32" s="657"/>
      <c r="J32" s="657"/>
      <c r="K32" s="657"/>
      <c r="L32" s="657"/>
    </row>
    <row r="33" spans="2:12" ht="15.75" x14ac:dyDescent="0.25">
      <c r="B33" s="1240"/>
      <c r="C33" s="1232"/>
      <c r="D33" s="660" t="s">
        <v>569</v>
      </c>
      <c r="E33" s="1234" t="s">
        <v>579</v>
      </c>
      <c r="F33" s="648" t="s">
        <v>579</v>
      </c>
      <c r="G33" s="657"/>
      <c r="H33" s="657"/>
      <c r="I33" s="657"/>
      <c r="J33" s="657"/>
      <c r="K33" s="657"/>
      <c r="L33" s="657"/>
    </row>
    <row r="34" spans="2:12" ht="42" x14ac:dyDescent="0.25">
      <c r="B34" s="1240"/>
      <c r="C34" s="1232"/>
      <c r="D34" s="645" t="s">
        <v>852</v>
      </c>
      <c r="E34" s="518">
        <v>1</v>
      </c>
      <c r="F34" s="648">
        <v>1</v>
      </c>
      <c r="G34" s="657"/>
      <c r="H34" s="657"/>
      <c r="I34" s="657"/>
      <c r="J34" s="657"/>
      <c r="K34" s="657"/>
      <c r="L34" s="657"/>
    </row>
    <row r="35" spans="2:12" x14ac:dyDescent="0.25">
      <c r="B35" s="1240"/>
      <c r="C35" s="1223" t="s">
        <v>85</v>
      </c>
      <c r="D35" s="646" t="s">
        <v>294</v>
      </c>
      <c r="E35" s="656" t="s">
        <v>579</v>
      </c>
      <c r="F35" s="648" t="s">
        <v>579</v>
      </c>
      <c r="G35" s="657"/>
      <c r="H35" s="657"/>
      <c r="I35" s="657"/>
      <c r="J35" s="657"/>
      <c r="K35" s="657"/>
      <c r="L35" s="657"/>
    </row>
    <row r="36" spans="2:12" ht="15.75" x14ac:dyDescent="0.25">
      <c r="B36" s="1240"/>
      <c r="C36" s="1224"/>
      <c r="D36" s="660" t="s">
        <v>650</v>
      </c>
      <c r="E36" s="656">
        <v>0.8</v>
      </c>
      <c r="F36" s="648">
        <v>0.79759562841530052</v>
      </c>
      <c r="G36" s="657"/>
      <c r="H36" s="657"/>
      <c r="I36" s="657"/>
      <c r="J36" s="657"/>
      <c r="K36" s="657"/>
      <c r="L36" s="657"/>
    </row>
    <row r="37" spans="2:12" ht="15.75" x14ac:dyDescent="0.25">
      <c r="B37" s="1240"/>
      <c r="C37" s="1231" t="s">
        <v>403</v>
      </c>
      <c r="D37" s="660" t="s">
        <v>402</v>
      </c>
      <c r="E37" s="656">
        <v>1</v>
      </c>
      <c r="F37" s="648" t="s">
        <v>656</v>
      </c>
      <c r="G37" s="657"/>
      <c r="H37" s="657"/>
      <c r="I37" s="657"/>
      <c r="J37" s="657"/>
      <c r="K37" s="657"/>
      <c r="L37" s="657"/>
    </row>
    <row r="38" spans="2:12" ht="23.25" x14ac:dyDescent="0.25">
      <c r="B38" s="1240"/>
      <c r="C38" s="1232"/>
      <c r="D38" s="645" t="s">
        <v>837</v>
      </c>
      <c r="E38" s="518">
        <v>0</v>
      </c>
      <c r="F38" s="523">
        <v>0</v>
      </c>
      <c r="G38" s="657"/>
      <c r="H38" s="657"/>
      <c r="I38" s="657"/>
      <c r="J38" s="657"/>
      <c r="K38" s="657"/>
      <c r="L38" s="657"/>
    </row>
    <row r="39" spans="2:12" ht="15.75" x14ac:dyDescent="0.25">
      <c r="B39" s="1240"/>
      <c r="C39" s="1231" t="s">
        <v>266</v>
      </c>
      <c r="D39" s="660" t="s">
        <v>582</v>
      </c>
      <c r="E39" s="656" t="s">
        <v>579</v>
      </c>
      <c r="F39" s="648" t="s">
        <v>579</v>
      </c>
      <c r="G39" s="657"/>
      <c r="H39" s="657"/>
      <c r="I39" s="657"/>
      <c r="J39" s="657"/>
      <c r="K39" s="657"/>
      <c r="L39" s="657"/>
    </row>
    <row r="40" spans="2:12" ht="15.75" x14ac:dyDescent="0.25">
      <c r="B40" s="1240"/>
      <c r="C40" s="1232"/>
      <c r="D40" s="660" t="s">
        <v>585</v>
      </c>
      <c r="E40" s="656" t="s">
        <v>301</v>
      </c>
      <c r="F40" s="648">
        <v>0</v>
      </c>
      <c r="G40" s="657"/>
      <c r="H40" s="657"/>
      <c r="I40" s="657"/>
      <c r="J40" s="657"/>
      <c r="K40" s="657"/>
      <c r="L40" s="657"/>
    </row>
    <row r="41" spans="2:12" ht="23.25" x14ac:dyDescent="0.25">
      <c r="B41" s="1240"/>
      <c r="C41" s="1232"/>
      <c r="D41" s="645" t="s">
        <v>581</v>
      </c>
      <c r="E41" s="518">
        <v>0.6</v>
      </c>
      <c r="F41" s="648">
        <v>0.6</v>
      </c>
      <c r="G41" s="657"/>
      <c r="H41" s="657"/>
      <c r="I41" s="657"/>
      <c r="J41" s="657"/>
      <c r="K41" s="657"/>
      <c r="L41" s="657"/>
    </row>
    <row r="42" spans="2:12" ht="15.75" x14ac:dyDescent="0.25">
      <c r="B42" s="1240"/>
      <c r="C42" s="1232"/>
      <c r="D42" s="660" t="s">
        <v>429</v>
      </c>
      <c r="E42" s="656" t="s">
        <v>579</v>
      </c>
      <c r="F42" s="648" t="s">
        <v>579</v>
      </c>
      <c r="G42" s="657"/>
      <c r="H42" s="657"/>
      <c r="I42" s="657"/>
      <c r="J42" s="657"/>
      <c r="K42" s="657"/>
      <c r="L42" s="657"/>
    </row>
    <row r="43" spans="2:12" ht="23.25" x14ac:dyDescent="0.25">
      <c r="B43" s="1240"/>
      <c r="C43" s="1232"/>
      <c r="D43" s="645" t="s">
        <v>583</v>
      </c>
      <c r="E43" s="518">
        <v>0.2</v>
      </c>
      <c r="F43" s="648">
        <v>0.25</v>
      </c>
      <c r="G43" s="657"/>
      <c r="H43" s="657"/>
      <c r="I43" s="657"/>
      <c r="J43" s="657"/>
      <c r="K43" s="657"/>
      <c r="L43" s="657"/>
    </row>
    <row r="44" spans="2:12" ht="23.25" x14ac:dyDescent="0.25">
      <c r="B44" s="1240"/>
      <c r="C44" s="1232"/>
      <c r="D44" s="645" t="s">
        <v>717</v>
      </c>
      <c r="E44" s="518">
        <v>6</v>
      </c>
      <c r="F44" s="648">
        <v>6</v>
      </c>
      <c r="G44" s="657"/>
      <c r="H44" s="657"/>
      <c r="I44" s="657"/>
      <c r="J44" s="657"/>
      <c r="K44" s="657"/>
      <c r="L44" s="657"/>
    </row>
    <row r="45" spans="2:12" ht="42" x14ac:dyDescent="0.25">
      <c r="B45" s="1240"/>
      <c r="C45" s="1232"/>
      <c r="D45" s="645" t="s">
        <v>711</v>
      </c>
      <c r="E45" s="1233">
        <v>1</v>
      </c>
      <c r="F45" s="648">
        <v>1</v>
      </c>
      <c r="G45" s="657"/>
      <c r="H45" s="657"/>
      <c r="I45" s="657"/>
      <c r="J45" s="657"/>
      <c r="K45" s="657"/>
      <c r="L45" s="657"/>
    </row>
    <row r="46" spans="2:12" ht="23.25" x14ac:dyDescent="0.25">
      <c r="B46" s="1240"/>
      <c r="C46" s="658" t="s">
        <v>615</v>
      </c>
      <c r="D46" s="645" t="s">
        <v>573</v>
      </c>
      <c r="E46" s="1234">
        <v>1</v>
      </c>
      <c r="F46" s="648">
        <v>1</v>
      </c>
      <c r="G46" s="657"/>
      <c r="H46" s="657"/>
      <c r="I46" s="657"/>
      <c r="J46" s="657"/>
      <c r="K46" s="657"/>
      <c r="L46" s="657"/>
    </row>
    <row r="47" spans="2:12" ht="21" x14ac:dyDescent="0.25">
      <c r="B47" s="1240"/>
      <c r="C47" s="1231" t="s">
        <v>638</v>
      </c>
      <c r="D47" s="647" t="s">
        <v>645</v>
      </c>
      <c r="E47" s="1234">
        <v>1</v>
      </c>
      <c r="F47" s="648" t="s">
        <v>656</v>
      </c>
      <c r="G47" s="657"/>
      <c r="H47" s="657"/>
      <c r="I47" s="657"/>
      <c r="J47" s="657"/>
      <c r="K47" s="657"/>
      <c r="L47" s="657"/>
    </row>
    <row r="48" spans="2:12" ht="42" x14ac:dyDescent="0.25">
      <c r="B48" s="1240"/>
      <c r="C48" s="1232"/>
      <c r="D48" s="645" t="s">
        <v>694</v>
      </c>
      <c r="E48" s="1234">
        <v>1</v>
      </c>
      <c r="F48" s="523">
        <v>1</v>
      </c>
      <c r="G48" s="657"/>
      <c r="H48" s="657"/>
      <c r="I48" s="657"/>
      <c r="J48" s="657"/>
      <c r="K48" s="657"/>
      <c r="L48" s="657"/>
    </row>
    <row r="49" spans="2:12" x14ac:dyDescent="0.25">
      <c r="B49" s="1240"/>
      <c r="C49" s="656" t="s">
        <v>370</v>
      </c>
      <c r="D49" s="646" t="s">
        <v>682</v>
      </c>
      <c r="E49" s="1234">
        <v>1</v>
      </c>
      <c r="F49" s="648">
        <v>0.25</v>
      </c>
      <c r="G49" s="657"/>
      <c r="H49" s="657"/>
      <c r="I49" s="657"/>
      <c r="J49" s="657"/>
      <c r="K49" s="657"/>
      <c r="L49" s="657"/>
    </row>
    <row r="50" spans="2:12" ht="23.25" hidden="1" x14ac:dyDescent="0.25">
      <c r="B50" s="1239" t="s">
        <v>77</v>
      </c>
      <c r="C50" s="658" t="s">
        <v>163</v>
      </c>
      <c r="D50" s="645" t="s">
        <v>411</v>
      </c>
      <c r="E50" s="1234">
        <v>1</v>
      </c>
      <c r="F50" s="648">
        <v>1</v>
      </c>
      <c r="G50" s="657"/>
      <c r="H50" s="657"/>
      <c r="I50" s="657"/>
      <c r="J50" s="657"/>
      <c r="K50" s="657"/>
      <c r="L50" s="657"/>
    </row>
    <row r="51" spans="2:12" ht="15.75" x14ac:dyDescent="0.25">
      <c r="B51" s="1240"/>
      <c r="C51" s="656" t="s">
        <v>235</v>
      </c>
      <c r="D51" s="660" t="s">
        <v>575</v>
      </c>
      <c r="E51" s="656">
        <v>0.9</v>
      </c>
      <c r="F51" s="648" t="s">
        <v>656</v>
      </c>
      <c r="G51" s="657"/>
      <c r="H51" s="657"/>
      <c r="I51" s="657"/>
      <c r="J51" s="657"/>
      <c r="K51" s="657"/>
      <c r="L51" s="657"/>
    </row>
    <row r="52" spans="2:12" ht="42" x14ac:dyDescent="0.25">
      <c r="B52" s="1240"/>
      <c r="C52" s="1231" t="s">
        <v>92</v>
      </c>
      <c r="D52" s="645" t="s">
        <v>94</v>
      </c>
      <c r="E52" s="520">
        <v>4000</v>
      </c>
      <c r="F52" s="648">
        <v>3687</v>
      </c>
      <c r="G52" s="657"/>
      <c r="H52" s="657"/>
      <c r="I52" s="657"/>
      <c r="J52" s="657"/>
      <c r="K52" s="657"/>
      <c r="L52" s="657"/>
    </row>
    <row r="53" spans="2:12" ht="42" x14ac:dyDescent="0.25">
      <c r="B53" s="1240"/>
      <c r="C53" s="1232"/>
      <c r="D53" s="645" t="s">
        <v>95</v>
      </c>
      <c r="E53" s="518">
        <v>1</v>
      </c>
      <c r="F53" s="648">
        <v>1</v>
      </c>
      <c r="G53" s="657"/>
      <c r="H53" s="657"/>
      <c r="I53" s="657"/>
      <c r="J53" s="657"/>
      <c r="K53" s="657"/>
      <c r="L53" s="657"/>
    </row>
    <row r="54" spans="2:12" ht="42" x14ac:dyDescent="0.25">
      <c r="B54" s="1240"/>
      <c r="C54" s="1231" t="s">
        <v>102</v>
      </c>
      <c r="D54" s="645" t="s">
        <v>401</v>
      </c>
      <c r="E54" s="518">
        <v>2</v>
      </c>
      <c r="F54" s="648">
        <v>2</v>
      </c>
      <c r="G54" s="657"/>
      <c r="H54" s="657"/>
      <c r="I54" s="657"/>
      <c r="J54" s="657"/>
      <c r="K54" s="657"/>
      <c r="L54" s="657"/>
    </row>
    <row r="55" spans="2:12" ht="23.25" x14ac:dyDescent="0.25">
      <c r="B55" s="1240"/>
      <c r="C55" s="1232"/>
      <c r="D55" s="645" t="s">
        <v>299</v>
      </c>
      <c r="E55" s="659">
        <v>0.82</v>
      </c>
      <c r="F55" s="648">
        <v>0.83230000000000004</v>
      </c>
      <c r="G55" s="657"/>
      <c r="H55" s="657"/>
      <c r="I55" s="657"/>
      <c r="J55" s="657"/>
      <c r="K55" s="657"/>
      <c r="L55" s="657"/>
    </row>
    <row r="56" spans="2:12" ht="23.25" x14ac:dyDescent="0.25">
      <c r="B56" s="1240"/>
      <c r="C56" s="1232"/>
      <c r="D56" s="645" t="s">
        <v>764</v>
      </c>
      <c r="E56" s="659">
        <v>1</v>
      </c>
      <c r="F56" s="648">
        <v>0.85</v>
      </c>
      <c r="G56" s="657"/>
      <c r="H56" s="657"/>
      <c r="I56" s="657"/>
      <c r="J56" s="657"/>
      <c r="K56" s="657"/>
      <c r="L56" s="657"/>
    </row>
    <row r="57" spans="2:12" ht="23.25" x14ac:dyDescent="0.25">
      <c r="B57" s="1240"/>
      <c r="C57" s="1231" t="s">
        <v>78</v>
      </c>
      <c r="D57" s="645" t="s">
        <v>76</v>
      </c>
      <c r="E57" s="518">
        <v>6</v>
      </c>
      <c r="F57" s="648">
        <v>6</v>
      </c>
      <c r="G57" s="657"/>
      <c r="H57" s="657"/>
      <c r="I57" s="657"/>
      <c r="J57" s="657"/>
      <c r="K57" s="657"/>
      <c r="L57" s="657"/>
    </row>
    <row r="58" spans="2:12" ht="23.25" x14ac:dyDescent="0.25">
      <c r="B58" s="1240"/>
      <c r="C58" s="1232"/>
      <c r="D58" s="645" t="s">
        <v>84</v>
      </c>
      <c r="E58" s="518">
        <v>13</v>
      </c>
      <c r="F58" s="648">
        <v>13</v>
      </c>
      <c r="G58" s="657"/>
      <c r="H58" s="657"/>
      <c r="I58" s="657"/>
      <c r="J58" s="657"/>
      <c r="K58" s="657"/>
      <c r="L58" s="657"/>
    </row>
    <row r="59" spans="2:12" x14ac:dyDescent="0.25">
      <c r="B59" s="1240"/>
      <c r="C59" s="1232"/>
      <c r="D59" s="646" t="s">
        <v>303</v>
      </c>
      <c r="E59" s="656">
        <v>0.95</v>
      </c>
      <c r="F59" s="648">
        <v>1</v>
      </c>
      <c r="G59" s="657"/>
      <c r="H59" s="657"/>
      <c r="I59" s="657"/>
      <c r="J59" s="657"/>
      <c r="K59" s="657"/>
      <c r="L59" s="657"/>
    </row>
    <row r="60" spans="2:12" ht="23.25" x14ac:dyDescent="0.25">
      <c r="B60" s="1240"/>
      <c r="C60" s="1232"/>
      <c r="D60" s="645" t="s">
        <v>340</v>
      </c>
      <c r="E60" s="518">
        <v>4</v>
      </c>
      <c r="F60" s="648">
        <v>8</v>
      </c>
      <c r="G60" s="657"/>
      <c r="H60" s="657"/>
      <c r="I60" s="657"/>
      <c r="J60" s="657"/>
      <c r="K60" s="657"/>
      <c r="L60" s="657"/>
    </row>
    <row r="61" spans="2:12" x14ac:dyDescent="0.25">
      <c r="B61" s="1240"/>
      <c r="C61" s="1232"/>
      <c r="D61" s="646" t="s">
        <v>635</v>
      </c>
      <c r="E61" s="656">
        <v>0.88</v>
      </c>
      <c r="F61" s="648">
        <v>0.97499999999999998</v>
      </c>
      <c r="G61" s="657"/>
      <c r="H61" s="657"/>
      <c r="I61" s="657"/>
      <c r="J61" s="657"/>
      <c r="K61" s="657"/>
      <c r="L61" s="657"/>
    </row>
    <row r="62" spans="2:12" x14ac:dyDescent="0.25">
      <c r="B62" s="1240"/>
      <c r="C62" s="1232"/>
      <c r="D62" s="646" t="s">
        <v>634</v>
      </c>
      <c r="E62" s="656">
        <v>1</v>
      </c>
      <c r="F62" s="648">
        <v>1</v>
      </c>
      <c r="G62" s="657"/>
      <c r="H62" s="657"/>
      <c r="I62" s="657"/>
      <c r="J62" s="657"/>
      <c r="K62" s="657"/>
      <c r="L62" s="657"/>
    </row>
    <row r="63" spans="2:12" x14ac:dyDescent="0.25">
      <c r="B63" s="1240"/>
      <c r="C63" s="1232"/>
      <c r="D63" s="646" t="s">
        <v>922</v>
      </c>
      <c r="E63" s="656">
        <v>0.5</v>
      </c>
      <c r="F63" s="648">
        <v>0.30100000000000005</v>
      </c>
      <c r="G63" s="657"/>
      <c r="H63" s="657"/>
      <c r="I63" s="657"/>
      <c r="J63" s="657"/>
      <c r="K63" s="657"/>
      <c r="L63" s="657"/>
    </row>
    <row r="64" spans="2:12" ht="42" x14ac:dyDescent="0.25">
      <c r="B64" s="1240"/>
      <c r="C64" s="1231" t="s">
        <v>85</v>
      </c>
      <c r="D64" s="645" t="s">
        <v>90</v>
      </c>
      <c r="E64" s="659">
        <v>0.86699999999999999</v>
      </c>
      <c r="F64" s="648">
        <v>0.94</v>
      </c>
      <c r="G64" s="657"/>
      <c r="H64" s="657"/>
      <c r="I64" s="657"/>
      <c r="J64" s="657"/>
      <c r="K64" s="657"/>
      <c r="L64" s="657"/>
    </row>
    <row r="65" spans="2:12" ht="23.25" x14ac:dyDescent="0.25">
      <c r="B65" s="1240"/>
      <c r="C65" s="1232"/>
      <c r="D65" s="645" t="s">
        <v>286</v>
      </c>
      <c r="E65" s="1235">
        <v>1</v>
      </c>
      <c r="F65" s="521">
        <v>1</v>
      </c>
      <c r="G65" s="657"/>
      <c r="H65" s="657"/>
      <c r="I65" s="657"/>
      <c r="J65" s="657"/>
      <c r="K65" s="657"/>
      <c r="L65" s="657"/>
    </row>
    <row r="66" spans="2:12" x14ac:dyDescent="0.25">
      <c r="B66" s="1240"/>
      <c r="C66" s="656" t="s">
        <v>266</v>
      </c>
      <c r="D66" s="646" t="s">
        <v>584</v>
      </c>
      <c r="E66" s="1234">
        <v>1</v>
      </c>
      <c r="F66" s="648">
        <v>0</v>
      </c>
      <c r="G66" s="657"/>
      <c r="H66" s="657"/>
      <c r="I66" s="657"/>
      <c r="J66" s="657"/>
      <c r="K66" s="657"/>
      <c r="L66" s="657"/>
    </row>
    <row r="67" spans="2:12" ht="42" x14ac:dyDescent="0.25">
      <c r="B67" s="1239" t="s">
        <v>89</v>
      </c>
      <c r="C67" s="658" t="s">
        <v>92</v>
      </c>
      <c r="D67" s="645" t="s">
        <v>91</v>
      </c>
      <c r="E67" s="656">
        <v>4</v>
      </c>
      <c r="F67" s="648">
        <v>4</v>
      </c>
      <c r="G67" s="657"/>
      <c r="H67" s="657"/>
      <c r="I67" s="657"/>
      <c r="J67" s="657"/>
      <c r="K67" s="657"/>
      <c r="L67" s="657"/>
    </row>
    <row r="68" spans="2:12" ht="23.25" x14ac:dyDescent="0.25">
      <c r="B68" s="1240"/>
      <c r="C68" s="1231" t="s">
        <v>102</v>
      </c>
      <c r="D68" s="645" t="s">
        <v>412</v>
      </c>
      <c r="E68" s="659">
        <v>0.82</v>
      </c>
      <c r="F68" s="648">
        <v>0.91</v>
      </c>
      <c r="G68" s="657"/>
      <c r="H68" s="657"/>
      <c r="I68" s="657"/>
      <c r="J68" s="657"/>
      <c r="K68" s="657"/>
      <c r="L68" s="657"/>
    </row>
    <row r="69" spans="2:12" x14ac:dyDescent="0.25">
      <c r="B69" s="1240"/>
      <c r="C69" s="1232"/>
      <c r="D69" s="646" t="s">
        <v>414</v>
      </c>
      <c r="E69" s="1223">
        <v>1</v>
      </c>
      <c r="F69" s="648">
        <v>1</v>
      </c>
      <c r="G69" s="657"/>
      <c r="H69" s="657"/>
      <c r="I69" s="657"/>
      <c r="J69" s="657"/>
      <c r="K69" s="657"/>
      <c r="L69" s="657"/>
    </row>
    <row r="70" spans="2:12" ht="23.25" x14ac:dyDescent="0.25">
      <c r="B70" s="1240"/>
      <c r="C70" s="658" t="s">
        <v>78</v>
      </c>
      <c r="D70" s="645" t="s">
        <v>766</v>
      </c>
      <c r="E70" s="1236">
        <v>1</v>
      </c>
      <c r="F70" s="521">
        <v>1</v>
      </c>
      <c r="G70" s="657"/>
      <c r="H70" s="657"/>
      <c r="I70" s="657"/>
      <c r="J70" s="657"/>
      <c r="K70" s="657"/>
      <c r="L70" s="657"/>
    </row>
    <row r="71" spans="2:12" ht="46.5" x14ac:dyDescent="0.25">
      <c r="B71" s="1240"/>
      <c r="C71" s="658" t="s">
        <v>85</v>
      </c>
      <c r="D71" s="645" t="s">
        <v>88</v>
      </c>
      <c r="E71" s="518">
        <v>800</v>
      </c>
      <c r="F71" s="648">
        <v>971</v>
      </c>
      <c r="G71" s="657"/>
      <c r="H71" s="657"/>
      <c r="I71" s="657"/>
      <c r="J71" s="657"/>
      <c r="K71" s="657"/>
      <c r="L71" s="657"/>
    </row>
    <row r="72" spans="2:12" x14ac:dyDescent="0.25">
      <c r="B72" s="1223" t="s">
        <v>614</v>
      </c>
      <c r="C72" s="999"/>
      <c r="D72" s="999"/>
      <c r="E72" s="999"/>
      <c r="F72" s="999"/>
      <c r="G72" s="657"/>
      <c r="H72" s="657"/>
      <c r="I72" s="657"/>
      <c r="J72" s="657"/>
      <c r="K72" s="657"/>
      <c r="L72" s="657"/>
    </row>
    <row r="73" spans="2:12" ht="15" customHeight="1" x14ac:dyDescent="0.25">
      <c r="E73" s="87"/>
      <c r="F73"/>
    </row>
    <row r="74" spans="2:12" ht="15" customHeight="1" x14ac:dyDescent="0.25">
      <c r="E74" s="87"/>
      <c r="F74"/>
    </row>
    <row r="75" spans="2:12" ht="15" customHeight="1" x14ac:dyDescent="0.25">
      <c r="E75" s="87"/>
      <c r="F75"/>
    </row>
    <row r="76" spans="2:12" ht="15" customHeight="1" x14ac:dyDescent="0.25">
      <c r="E76" s="87"/>
      <c r="F76"/>
    </row>
    <row r="77" spans="2:12" ht="15" customHeight="1" x14ac:dyDescent="0.25">
      <c r="E77" s="87"/>
      <c r="F77"/>
    </row>
    <row r="78" spans="2:12" ht="15" customHeight="1" x14ac:dyDescent="0.25">
      <c r="E78" s="87"/>
      <c r="F78"/>
    </row>
    <row r="79" spans="2:12" ht="15" customHeight="1" x14ac:dyDescent="0.25">
      <c r="E79" s="87"/>
      <c r="F79"/>
    </row>
    <row r="80" spans="2:12" ht="15" customHeight="1" x14ac:dyDescent="0.25">
      <c r="E80" s="87"/>
      <c r="F80"/>
    </row>
    <row r="81" spans="5:6" ht="15" customHeight="1" x14ac:dyDescent="0.25">
      <c r="E81" s="87"/>
      <c r="F81"/>
    </row>
    <row r="82" spans="5:6" ht="15" customHeight="1" x14ac:dyDescent="0.25">
      <c r="E82" s="87"/>
      <c r="F82"/>
    </row>
    <row r="83" spans="5:6" ht="15" customHeight="1" x14ac:dyDescent="0.25">
      <c r="E83" s="87"/>
      <c r="F83"/>
    </row>
    <row r="84" spans="5:6" ht="15" customHeight="1" x14ac:dyDescent="0.25">
      <c r="E84" s="87"/>
      <c r="F84"/>
    </row>
    <row r="85" spans="5:6" ht="15" customHeight="1" x14ac:dyDescent="0.25">
      <c r="E85" s="87"/>
      <c r="F85"/>
    </row>
    <row r="86" spans="5:6" ht="15" customHeight="1" x14ac:dyDescent="0.25">
      <c r="E86" s="87"/>
      <c r="F86"/>
    </row>
    <row r="87" spans="5:6" ht="15" customHeight="1" x14ac:dyDescent="0.25">
      <c r="E87" s="87"/>
      <c r="F87"/>
    </row>
    <row r="88" spans="5:6" ht="15" customHeight="1" x14ac:dyDescent="0.25">
      <c r="E88" s="87"/>
      <c r="F88"/>
    </row>
    <row r="89" spans="5:6" ht="15" customHeight="1" x14ac:dyDescent="0.25">
      <c r="E89" s="87"/>
      <c r="F89"/>
    </row>
    <row r="90" spans="5:6" ht="15" customHeight="1" x14ac:dyDescent="0.25">
      <c r="E90" s="87"/>
      <c r="F90"/>
    </row>
    <row r="91" spans="5:6" ht="15" customHeight="1" x14ac:dyDescent="0.25">
      <c r="E91" s="87"/>
      <c r="F91"/>
    </row>
    <row r="92" spans="5:6" ht="15" customHeight="1" x14ac:dyDescent="0.25">
      <c r="E92" s="87"/>
      <c r="F92"/>
    </row>
    <row r="93" spans="5:6" ht="15" customHeight="1" x14ac:dyDescent="0.25">
      <c r="E93" s="87"/>
      <c r="F93"/>
    </row>
    <row r="94" spans="5:6" ht="15" customHeight="1" x14ac:dyDescent="0.25">
      <c r="E94" s="87"/>
      <c r="F94"/>
    </row>
    <row r="95" spans="5:6" ht="15" customHeight="1" x14ac:dyDescent="0.25">
      <c r="E95" s="87"/>
      <c r="F95"/>
    </row>
    <row r="96" spans="5:6" ht="15" customHeight="1" x14ac:dyDescent="0.25">
      <c r="E96" s="87"/>
      <c r="F96"/>
    </row>
    <row r="97" spans="5:6" ht="15" customHeight="1" x14ac:dyDescent="0.25">
      <c r="E97" s="87"/>
      <c r="F97"/>
    </row>
    <row r="98" spans="5:6" ht="15" customHeight="1" x14ac:dyDescent="0.25">
      <c r="E98" s="87"/>
      <c r="F98"/>
    </row>
    <row r="99" spans="5:6" ht="15" customHeight="1" x14ac:dyDescent="0.25">
      <c r="E99" s="87"/>
      <c r="F99"/>
    </row>
    <row r="100" spans="5:6" ht="15" customHeight="1" x14ac:dyDescent="0.25">
      <c r="E100" s="87"/>
      <c r="F100"/>
    </row>
    <row r="101" spans="5:6" ht="15" customHeight="1" x14ac:dyDescent="0.25">
      <c r="E101" s="87"/>
      <c r="F101"/>
    </row>
    <row r="102" spans="5:6" ht="15" customHeight="1" x14ac:dyDescent="0.25">
      <c r="E102" s="87"/>
      <c r="F102"/>
    </row>
    <row r="103" spans="5:6" ht="15" customHeight="1" x14ac:dyDescent="0.25">
      <c r="E103" s="87"/>
      <c r="F103"/>
    </row>
    <row r="104" spans="5:6" ht="15" customHeight="1" x14ac:dyDescent="0.25">
      <c r="E104" s="87"/>
      <c r="F104"/>
    </row>
    <row r="105" spans="5:6" ht="15" customHeight="1" x14ac:dyDescent="0.25">
      <c r="E105" s="87"/>
      <c r="F105"/>
    </row>
    <row r="106" spans="5:6" ht="15" customHeight="1" x14ac:dyDescent="0.25">
      <c r="E106" s="87"/>
      <c r="F106"/>
    </row>
    <row r="107" spans="5:6" ht="15" customHeight="1" x14ac:dyDescent="0.25">
      <c r="E107" s="87"/>
      <c r="F107"/>
    </row>
    <row r="108" spans="5:6" ht="15" customHeight="1" x14ac:dyDescent="0.25">
      <c r="E108" s="87"/>
      <c r="F108"/>
    </row>
    <row r="109" spans="5:6" ht="15" customHeight="1" x14ac:dyDescent="0.25">
      <c r="E109" s="87"/>
      <c r="F109"/>
    </row>
    <row r="110" spans="5:6" ht="15" customHeight="1" x14ac:dyDescent="0.25">
      <c r="E110" s="87"/>
      <c r="F110"/>
    </row>
    <row r="111" spans="5:6" ht="15" customHeight="1" x14ac:dyDescent="0.25">
      <c r="E111" s="87"/>
      <c r="F111"/>
    </row>
    <row r="112" spans="5:6" ht="15" customHeight="1" x14ac:dyDescent="0.25">
      <c r="E112" s="87"/>
      <c r="F112"/>
    </row>
    <row r="113" spans="5:6" ht="15" customHeight="1" x14ac:dyDescent="0.25">
      <c r="E113" s="87"/>
      <c r="F113"/>
    </row>
    <row r="114" spans="5:6" ht="15" customHeight="1" x14ac:dyDescent="0.25">
      <c r="E114" s="87"/>
      <c r="F114"/>
    </row>
    <row r="115" spans="5:6" ht="15" customHeight="1" x14ac:dyDescent="0.25">
      <c r="E115" s="87"/>
      <c r="F115"/>
    </row>
    <row r="116" spans="5:6" ht="15" customHeight="1" x14ac:dyDescent="0.25">
      <c r="E116" s="87"/>
      <c r="F116"/>
    </row>
    <row r="117" spans="5:6" ht="15" customHeight="1" x14ac:dyDescent="0.25">
      <c r="E117" s="87"/>
      <c r="F117"/>
    </row>
    <row r="118" spans="5:6" ht="15" customHeight="1" x14ac:dyDescent="0.25">
      <c r="E118" s="87"/>
      <c r="F118"/>
    </row>
    <row r="119" spans="5:6" ht="15" customHeight="1" x14ac:dyDescent="0.25">
      <c r="E119" s="87"/>
      <c r="F119"/>
    </row>
    <row r="120" spans="5:6" ht="15" customHeight="1" x14ac:dyDescent="0.25">
      <c r="E120" s="87"/>
      <c r="F120"/>
    </row>
    <row r="121" spans="5:6" ht="15" customHeight="1" x14ac:dyDescent="0.25">
      <c r="E121" s="87"/>
      <c r="F121"/>
    </row>
    <row r="122" spans="5:6" ht="15" customHeight="1" x14ac:dyDescent="0.25">
      <c r="E122" s="87"/>
      <c r="F122"/>
    </row>
    <row r="123" spans="5:6" ht="15" customHeight="1" x14ac:dyDescent="0.25">
      <c r="E123" s="87"/>
      <c r="F123"/>
    </row>
    <row r="124" spans="5:6" ht="15" customHeight="1" x14ac:dyDescent="0.25">
      <c r="E124" s="87"/>
      <c r="F124"/>
    </row>
    <row r="125" spans="5:6" ht="15" customHeight="1" x14ac:dyDescent="0.25">
      <c r="E125" s="87"/>
      <c r="F125"/>
    </row>
    <row r="126" spans="5:6" ht="15" customHeight="1" x14ac:dyDescent="0.25">
      <c r="E126" s="87"/>
      <c r="F126"/>
    </row>
    <row r="127" spans="5:6" ht="15" customHeight="1" x14ac:dyDescent="0.25">
      <c r="E127" s="87"/>
      <c r="F127"/>
    </row>
    <row r="128" spans="5:6" ht="15" customHeight="1" x14ac:dyDescent="0.25">
      <c r="E128" s="87"/>
      <c r="F128"/>
    </row>
    <row r="129" spans="5:6" ht="15" customHeight="1" x14ac:dyDescent="0.25">
      <c r="E129" s="87"/>
      <c r="F129"/>
    </row>
    <row r="130" spans="5:6" ht="15" customHeight="1" x14ac:dyDescent="0.25">
      <c r="E130" s="87"/>
      <c r="F130"/>
    </row>
    <row r="131" spans="5:6" ht="15" customHeight="1" x14ac:dyDescent="0.25">
      <c r="E131" s="87"/>
      <c r="F131"/>
    </row>
    <row r="132" spans="5:6" ht="15" customHeight="1" x14ac:dyDescent="0.25">
      <c r="E132" s="87"/>
      <c r="F132"/>
    </row>
    <row r="133" spans="5:6" ht="15" customHeight="1" x14ac:dyDescent="0.25">
      <c r="E133" s="87"/>
      <c r="F133"/>
    </row>
    <row r="134" spans="5:6" ht="15" customHeight="1" x14ac:dyDescent="0.25">
      <c r="E134" s="87"/>
      <c r="F134"/>
    </row>
    <row r="135" spans="5:6" ht="15" customHeight="1" x14ac:dyDescent="0.25">
      <c r="E135" s="87"/>
      <c r="F135"/>
    </row>
    <row r="136" spans="5:6" ht="15" customHeight="1" x14ac:dyDescent="0.25">
      <c r="E136" s="87"/>
      <c r="F136"/>
    </row>
    <row r="137" spans="5:6" ht="15" customHeight="1" x14ac:dyDescent="0.25">
      <c r="E137" s="87"/>
      <c r="F137"/>
    </row>
    <row r="138" spans="5:6" ht="15" customHeight="1" x14ac:dyDescent="0.25">
      <c r="E138" s="87"/>
      <c r="F138"/>
    </row>
    <row r="139" spans="5:6" ht="15" customHeight="1" x14ac:dyDescent="0.25">
      <c r="E139" s="87"/>
      <c r="F139"/>
    </row>
    <row r="140" spans="5:6" ht="15" customHeight="1" x14ac:dyDescent="0.25">
      <c r="E140" s="87"/>
      <c r="F140"/>
    </row>
    <row r="141" spans="5:6" ht="15" customHeight="1" x14ac:dyDescent="0.25">
      <c r="E141" s="87"/>
      <c r="F141"/>
    </row>
    <row r="142" spans="5:6" ht="15" customHeight="1" x14ac:dyDescent="0.25">
      <c r="E142" s="87"/>
      <c r="F142"/>
    </row>
    <row r="143" spans="5:6" ht="15" customHeight="1" x14ac:dyDescent="0.25">
      <c r="E143" s="87"/>
      <c r="F143"/>
    </row>
    <row r="144" spans="5:6" ht="15" customHeight="1" x14ac:dyDescent="0.25">
      <c r="E144" s="87"/>
      <c r="F144"/>
    </row>
    <row r="145" spans="5:6" ht="15" customHeight="1" x14ac:dyDescent="0.25">
      <c r="E145" s="87"/>
      <c r="F145"/>
    </row>
    <row r="146" spans="5:6" ht="15" customHeight="1" x14ac:dyDescent="0.25">
      <c r="E146" s="87"/>
      <c r="F146"/>
    </row>
    <row r="147" spans="5:6" ht="15" customHeight="1" x14ac:dyDescent="0.25">
      <c r="E147" s="87"/>
      <c r="F147"/>
    </row>
    <row r="148" spans="5:6" ht="15" customHeight="1" x14ac:dyDescent="0.25">
      <c r="E148" s="87"/>
      <c r="F148"/>
    </row>
    <row r="149" spans="5:6" ht="15" customHeight="1" x14ac:dyDescent="0.25">
      <c r="E149" s="87"/>
      <c r="F149"/>
    </row>
    <row r="150" spans="5:6" ht="15" customHeight="1" x14ac:dyDescent="0.25">
      <c r="E150" s="87"/>
      <c r="F150"/>
    </row>
    <row r="151" spans="5:6" ht="15" customHeight="1" x14ac:dyDescent="0.25">
      <c r="E151" s="87"/>
      <c r="F151"/>
    </row>
    <row r="152" spans="5:6" ht="15" customHeight="1" x14ac:dyDescent="0.25">
      <c r="E152" s="87"/>
      <c r="F152"/>
    </row>
    <row r="153" spans="5:6" ht="15" customHeight="1" x14ac:dyDescent="0.25">
      <c r="E153" s="87"/>
      <c r="F153"/>
    </row>
    <row r="154" spans="5:6" ht="15" customHeight="1" x14ac:dyDescent="0.25">
      <c r="E154" s="87"/>
      <c r="F154"/>
    </row>
    <row r="155" spans="5:6" ht="15" customHeight="1" x14ac:dyDescent="0.25">
      <c r="E155" s="87"/>
      <c r="F155"/>
    </row>
    <row r="156" spans="5:6" ht="15" customHeight="1" x14ac:dyDescent="0.25">
      <c r="E156" s="87"/>
      <c r="F156"/>
    </row>
    <row r="157" spans="5:6" ht="15" customHeight="1" x14ac:dyDescent="0.25">
      <c r="E157" s="87"/>
      <c r="F157"/>
    </row>
    <row r="158" spans="5:6" ht="15" customHeight="1" x14ac:dyDescent="0.25">
      <c r="E158" s="87"/>
      <c r="F158"/>
    </row>
    <row r="159" spans="5:6" ht="15" customHeight="1" x14ac:dyDescent="0.25">
      <c r="E159" s="87"/>
      <c r="F159"/>
    </row>
    <row r="160" spans="5:6" ht="15" customHeight="1" x14ac:dyDescent="0.25">
      <c r="E160" s="87"/>
      <c r="F160"/>
    </row>
    <row r="161" spans="5:6" ht="15" customHeight="1" x14ac:dyDescent="0.25">
      <c r="E161" s="87"/>
      <c r="F161"/>
    </row>
    <row r="162" spans="5:6" ht="15" customHeight="1" x14ac:dyDescent="0.25">
      <c r="E162" s="87"/>
      <c r="F162"/>
    </row>
    <row r="163" spans="5:6" ht="15" customHeight="1" x14ac:dyDescent="0.25">
      <c r="E163" s="87"/>
      <c r="F163"/>
    </row>
    <row r="164" spans="5:6" ht="15" customHeight="1" x14ac:dyDescent="0.25">
      <c r="E164" s="87"/>
      <c r="F164"/>
    </row>
    <row r="165" spans="5:6" ht="15" customHeight="1" x14ac:dyDescent="0.25">
      <c r="E165" s="87"/>
      <c r="F165"/>
    </row>
    <row r="166" spans="5:6" ht="15" customHeight="1" x14ac:dyDescent="0.25">
      <c r="E166" s="87"/>
      <c r="F166"/>
    </row>
    <row r="167" spans="5:6" ht="15" customHeight="1" x14ac:dyDescent="0.25">
      <c r="E167" s="87"/>
      <c r="F167"/>
    </row>
    <row r="168" spans="5:6" ht="15" customHeight="1" x14ac:dyDescent="0.25">
      <c r="E168" s="87"/>
      <c r="F168"/>
    </row>
    <row r="169" spans="5:6" ht="15" customHeight="1" x14ac:dyDescent="0.25">
      <c r="E169" s="87"/>
      <c r="F169"/>
    </row>
    <row r="170" spans="5:6" ht="15" customHeight="1" x14ac:dyDescent="0.25">
      <c r="E170" s="87"/>
      <c r="F170"/>
    </row>
    <row r="171" spans="5:6" ht="15" customHeight="1" x14ac:dyDescent="0.25">
      <c r="E171" s="87"/>
      <c r="F171"/>
    </row>
    <row r="172" spans="5:6" ht="15" customHeight="1" x14ac:dyDescent="0.25">
      <c r="E172" s="87"/>
      <c r="F172"/>
    </row>
    <row r="173" spans="5:6" ht="15" customHeight="1" x14ac:dyDescent="0.25">
      <c r="E173" s="87"/>
      <c r="F173"/>
    </row>
    <row r="174" spans="5:6" ht="15" customHeight="1" x14ac:dyDescent="0.25">
      <c r="E174" s="87"/>
      <c r="F174"/>
    </row>
    <row r="175" spans="5:6" ht="15" customHeight="1" x14ac:dyDescent="0.25">
      <c r="E175" s="87"/>
      <c r="F175"/>
    </row>
    <row r="176" spans="5:6" ht="15" customHeight="1" x14ac:dyDescent="0.25">
      <c r="E176" s="87"/>
      <c r="F176"/>
    </row>
    <row r="177" spans="5:6" ht="15" customHeight="1" x14ac:dyDescent="0.25">
      <c r="E177" s="87"/>
      <c r="F177"/>
    </row>
    <row r="178" spans="5:6" ht="15" customHeight="1" x14ac:dyDescent="0.25">
      <c r="E178" s="87"/>
      <c r="F178"/>
    </row>
    <row r="179" spans="5:6" ht="15" customHeight="1" x14ac:dyDescent="0.25">
      <c r="E179" s="87"/>
      <c r="F179"/>
    </row>
    <row r="180" spans="5:6" ht="15" customHeight="1" x14ac:dyDescent="0.25">
      <c r="E180" s="87"/>
      <c r="F180"/>
    </row>
    <row r="181" spans="5:6" ht="15" customHeight="1" x14ac:dyDescent="0.25">
      <c r="E181" s="87"/>
      <c r="F181"/>
    </row>
    <row r="182" spans="5:6" ht="15" customHeight="1" x14ac:dyDescent="0.25">
      <c r="E182" s="87"/>
      <c r="F182"/>
    </row>
    <row r="183" spans="5:6" ht="15" customHeight="1" x14ac:dyDescent="0.25">
      <c r="E183" s="87"/>
      <c r="F183"/>
    </row>
    <row r="184" spans="5:6" ht="15" customHeight="1" x14ac:dyDescent="0.25">
      <c r="E184" s="87"/>
      <c r="F184"/>
    </row>
    <row r="185" spans="5:6" ht="15" customHeight="1" x14ac:dyDescent="0.25">
      <c r="E185" s="87"/>
      <c r="F185"/>
    </row>
    <row r="186" spans="5:6" ht="15" customHeight="1" x14ac:dyDescent="0.25">
      <c r="E186" s="87"/>
      <c r="F186"/>
    </row>
    <row r="187" spans="5:6" ht="15" customHeight="1" x14ac:dyDescent="0.25">
      <c r="E187" s="87"/>
      <c r="F187"/>
    </row>
    <row r="188" spans="5:6" ht="15" customHeight="1" x14ac:dyDescent="0.25">
      <c r="E188" s="87"/>
      <c r="F188"/>
    </row>
    <row r="189" spans="5:6" ht="15" customHeight="1" x14ac:dyDescent="0.25">
      <c r="E189" s="87"/>
      <c r="F189"/>
    </row>
    <row r="190" spans="5:6" ht="15" customHeight="1" x14ac:dyDescent="0.25">
      <c r="E190" s="87"/>
      <c r="F190"/>
    </row>
    <row r="191" spans="5:6" ht="15" customHeight="1" x14ac:dyDescent="0.25">
      <c r="E191" s="87"/>
      <c r="F191"/>
    </row>
    <row r="192" spans="5:6" ht="15" customHeight="1" x14ac:dyDescent="0.25">
      <c r="E192" s="87"/>
      <c r="F192"/>
    </row>
    <row r="193" spans="5:6" ht="15" customHeight="1" x14ac:dyDescent="0.25">
      <c r="E193" s="87"/>
      <c r="F193"/>
    </row>
    <row r="194" spans="5:6" ht="15" customHeight="1" x14ac:dyDescent="0.25">
      <c r="E194" s="87"/>
      <c r="F194"/>
    </row>
    <row r="195" spans="5:6" ht="15" customHeight="1" x14ac:dyDescent="0.25">
      <c r="E195" s="87"/>
      <c r="F195"/>
    </row>
    <row r="196" spans="5:6" ht="15" customHeight="1" x14ac:dyDescent="0.25">
      <c r="E196" s="87"/>
      <c r="F196"/>
    </row>
    <row r="197" spans="5:6" ht="15" customHeight="1" x14ac:dyDescent="0.25">
      <c r="E197" s="87"/>
      <c r="F197"/>
    </row>
    <row r="198" spans="5:6" ht="15" customHeight="1" x14ac:dyDescent="0.25">
      <c r="E198" s="87"/>
      <c r="F198"/>
    </row>
    <row r="199" spans="5:6" x14ac:dyDescent="0.25"/>
  </sheetData>
  <sheetProtection selectLockedCells="1" selectUnlockedCells="1"/>
  <mergeCells count="30">
    <mergeCell ref="B2:F2"/>
    <mergeCell ref="C52:C53"/>
    <mergeCell ref="C54:C56"/>
    <mergeCell ref="C57:C63"/>
    <mergeCell ref="C64:C65"/>
    <mergeCell ref="E10:E11"/>
    <mergeCell ref="E20:E21"/>
    <mergeCell ref="E24:E25"/>
    <mergeCell ref="E31:E33"/>
    <mergeCell ref="C68:C69"/>
    <mergeCell ref="B7:B15"/>
    <mergeCell ref="B16:B49"/>
    <mergeCell ref="B50:B66"/>
    <mergeCell ref="B67:B71"/>
    <mergeCell ref="B72:F72"/>
    <mergeCell ref="C7:C13"/>
    <mergeCell ref="C16:C17"/>
    <mergeCell ref="C20:C21"/>
    <mergeCell ref="C22:C23"/>
    <mergeCell ref="C24:C25"/>
    <mergeCell ref="C26:C28"/>
    <mergeCell ref="C30:C34"/>
    <mergeCell ref="C35:C36"/>
    <mergeCell ref="C37:C38"/>
    <mergeCell ref="C39:C45"/>
    <mergeCell ref="C47:C48"/>
    <mergeCell ref="E45:E50"/>
    <mergeCell ref="E65:E66"/>
    <mergeCell ref="E69:E70"/>
    <mergeCell ref="D27:D28"/>
  </mergeCell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J69"/>
  <sheetViews>
    <sheetView workbookViewId="0">
      <selection activeCell="C1" sqref="C1"/>
    </sheetView>
  </sheetViews>
  <sheetFormatPr baseColWidth="10" defaultRowHeight="15" x14ac:dyDescent="0.25"/>
  <cols>
    <col min="1" max="1" width="30.28515625" customWidth="1"/>
    <col min="2" max="2" width="58.85546875" customWidth="1"/>
    <col min="3" max="3" width="88.7109375" customWidth="1"/>
    <col min="4" max="4" width="44.85546875" customWidth="1"/>
  </cols>
  <sheetData>
    <row r="3" spans="1:10" x14ac:dyDescent="0.25">
      <c r="A3" s="657"/>
      <c r="B3" s="657"/>
      <c r="C3" s="657"/>
      <c r="D3" s="657"/>
      <c r="E3" s="657"/>
      <c r="F3" s="657"/>
      <c r="G3" s="657"/>
      <c r="H3" s="657"/>
      <c r="I3" s="657"/>
      <c r="J3" s="657"/>
    </row>
    <row r="4" spans="1:10" x14ac:dyDescent="0.25">
      <c r="A4" s="81" t="s">
        <v>473</v>
      </c>
      <c r="B4" s="81" t="s">
        <v>4</v>
      </c>
      <c r="C4" s="81" t="s">
        <v>31</v>
      </c>
      <c r="D4" s="81" t="s">
        <v>3</v>
      </c>
      <c r="E4" s="657"/>
      <c r="F4" s="657"/>
      <c r="G4" s="657"/>
      <c r="H4" s="657"/>
      <c r="I4" s="657"/>
      <c r="J4" s="657"/>
    </row>
    <row r="5" spans="1:10" ht="30" x14ac:dyDescent="0.25">
      <c r="A5" s="656" t="s">
        <v>126</v>
      </c>
      <c r="B5" s="656" t="s">
        <v>77</v>
      </c>
      <c r="C5" s="656" t="s">
        <v>411</v>
      </c>
      <c r="D5" s="656" t="s">
        <v>163</v>
      </c>
    </row>
    <row r="6" spans="1:10" x14ac:dyDescent="0.25">
      <c r="A6" s="1223" t="s">
        <v>160</v>
      </c>
      <c r="B6" s="1223" t="s">
        <v>215</v>
      </c>
      <c r="C6" s="656" t="s">
        <v>573</v>
      </c>
      <c r="D6" s="656" t="s">
        <v>615</v>
      </c>
    </row>
    <row r="7" spans="1:10" x14ac:dyDescent="0.25">
      <c r="A7" s="999"/>
      <c r="B7" s="999"/>
      <c r="C7" s="656" t="s">
        <v>574</v>
      </c>
      <c r="D7" s="656" t="s">
        <v>217</v>
      </c>
    </row>
    <row r="8" spans="1:10" x14ac:dyDescent="0.25">
      <c r="A8" s="999"/>
      <c r="B8" s="999"/>
      <c r="C8" s="656" t="s">
        <v>218</v>
      </c>
      <c r="D8" s="656" t="s">
        <v>217</v>
      </c>
    </row>
    <row r="9" spans="1:10" x14ac:dyDescent="0.25">
      <c r="A9" s="999"/>
      <c r="B9" s="999"/>
      <c r="C9" s="656" t="s">
        <v>681</v>
      </c>
      <c r="D9" s="656" t="s">
        <v>241</v>
      </c>
    </row>
    <row r="10" spans="1:10" x14ac:dyDescent="0.25">
      <c r="A10" s="999"/>
      <c r="B10" s="999"/>
      <c r="C10" s="656" t="s">
        <v>236</v>
      </c>
      <c r="D10" s="656" t="s">
        <v>235</v>
      </c>
    </row>
    <row r="11" spans="1:10" x14ac:dyDescent="0.25">
      <c r="A11" s="999"/>
      <c r="B11" s="999"/>
      <c r="C11" s="656" t="s">
        <v>837</v>
      </c>
      <c r="D11" s="656" t="s">
        <v>403</v>
      </c>
    </row>
    <row r="12" spans="1:10" x14ac:dyDescent="0.25">
      <c r="A12" s="999"/>
      <c r="B12" s="999"/>
      <c r="C12" s="656" t="s">
        <v>576</v>
      </c>
      <c r="D12" s="656" t="s">
        <v>253</v>
      </c>
    </row>
    <row r="13" spans="1:10" x14ac:dyDescent="0.25">
      <c r="A13" s="999"/>
      <c r="B13" s="999"/>
      <c r="C13" s="656" t="s">
        <v>655</v>
      </c>
      <c r="D13" s="656" t="s">
        <v>235</v>
      </c>
    </row>
    <row r="14" spans="1:10" x14ac:dyDescent="0.25">
      <c r="A14" s="999"/>
      <c r="B14" s="999"/>
      <c r="C14" s="656" t="s">
        <v>402</v>
      </c>
      <c r="D14" s="656" t="s">
        <v>403</v>
      </c>
    </row>
    <row r="15" spans="1:10" x14ac:dyDescent="0.25">
      <c r="A15" s="999"/>
      <c r="B15" s="999"/>
      <c r="C15" s="656" t="s">
        <v>572</v>
      </c>
      <c r="D15" s="656" t="s">
        <v>244</v>
      </c>
    </row>
    <row r="16" spans="1:10" x14ac:dyDescent="0.25">
      <c r="A16" s="999"/>
      <c r="B16" s="999"/>
      <c r="C16" s="656" t="s">
        <v>682</v>
      </c>
      <c r="D16" s="656" t="s">
        <v>370</v>
      </c>
    </row>
    <row r="17" spans="1:4" x14ac:dyDescent="0.25">
      <c r="A17" s="999"/>
      <c r="B17" s="999"/>
      <c r="C17" s="656" t="s">
        <v>833</v>
      </c>
      <c r="D17" s="656" t="s">
        <v>253</v>
      </c>
    </row>
    <row r="18" spans="1:4" x14ac:dyDescent="0.25">
      <c r="A18" s="999"/>
      <c r="B18" s="999"/>
      <c r="C18" s="656" t="s">
        <v>580</v>
      </c>
      <c r="D18" s="656" t="s">
        <v>436</v>
      </c>
    </row>
    <row r="19" spans="1:4" x14ac:dyDescent="0.25">
      <c r="A19" s="999"/>
      <c r="B19" s="999"/>
      <c r="C19" s="656" t="s">
        <v>683</v>
      </c>
      <c r="D19" s="656" t="s">
        <v>244</v>
      </c>
    </row>
    <row r="20" spans="1:4" x14ac:dyDescent="0.25">
      <c r="A20" s="999"/>
      <c r="B20" s="656" t="s">
        <v>77</v>
      </c>
      <c r="C20" s="656" t="s">
        <v>575</v>
      </c>
      <c r="D20" s="656" t="s">
        <v>235</v>
      </c>
    </row>
    <row r="21" spans="1:4" ht="30" x14ac:dyDescent="0.25">
      <c r="A21" s="1223" t="s">
        <v>93</v>
      </c>
      <c r="B21" s="1223" t="s">
        <v>215</v>
      </c>
      <c r="C21" s="656" t="s">
        <v>570</v>
      </c>
      <c r="D21" s="656" t="s">
        <v>92</v>
      </c>
    </row>
    <row r="22" spans="1:4" x14ac:dyDescent="0.25">
      <c r="A22" s="999"/>
      <c r="B22" s="999"/>
      <c r="C22" s="656" t="s">
        <v>571</v>
      </c>
      <c r="D22" s="656" t="s">
        <v>92</v>
      </c>
    </row>
    <row r="23" spans="1:4" ht="30" x14ac:dyDescent="0.25">
      <c r="A23" s="999"/>
      <c r="B23" s="999"/>
      <c r="C23" s="656" t="s">
        <v>694</v>
      </c>
      <c r="D23" s="656" t="s">
        <v>638</v>
      </c>
    </row>
    <row r="24" spans="1:4" x14ac:dyDescent="0.25">
      <c r="A24" s="999"/>
      <c r="B24" s="999"/>
      <c r="C24" s="656" t="s">
        <v>645</v>
      </c>
      <c r="D24" s="656" t="s">
        <v>638</v>
      </c>
    </row>
    <row r="25" spans="1:4" ht="30" x14ac:dyDescent="0.25">
      <c r="A25" s="999"/>
      <c r="B25" s="1223" t="s">
        <v>77</v>
      </c>
      <c r="C25" s="656" t="s">
        <v>94</v>
      </c>
      <c r="D25" s="656" t="s">
        <v>92</v>
      </c>
    </row>
    <row r="26" spans="1:4" ht="30" x14ac:dyDescent="0.25">
      <c r="A26" s="999"/>
      <c r="B26" s="999"/>
      <c r="C26" s="656" t="s">
        <v>95</v>
      </c>
      <c r="D26" s="656" t="s">
        <v>92</v>
      </c>
    </row>
    <row r="27" spans="1:4" ht="30" x14ac:dyDescent="0.25">
      <c r="A27" s="999"/>
      <c r="B27" s="656" t="s">
        <v>89</v>
      </c>
      <c r="C27" s="656" t="s">
        <v>91</v>
      </c>
      <c r="D27" s="656" t="s">
        <v>92</v>
      </c>
    </row>
    <row r="28" spans="1:4" ht="30" x14ac:dyDescent="0.25">
      <c r="A28" s="1223" t="s">
        <v>103</v>
      </c>
      <c r="B28" s="1223" t="s">
        <v>77</v>
      </c>
      <c r="C28" s="656" t="s">
        <v>401</v>
      </c>
      <c r="D28" s="656" t="s">
        <v>102</v>
      </c>
    </row>
    <row r="29" spans="1:4" x14ac:dyDescent="0.25">
      <c r="A29" s="999"/>
      <c r="B29" s="999"/>
      <c r="C29" s="656" t="s">
        <v>299</v>
      </c>
      <c r="D29" s="656" t="s">
        <v>102</v>
      </c>
    </row>
    <row r="30" spans="1:4" ht="30" x14ac:dyDescent="0.25">
      <c r="A30" s="999"/>
      <c r="B30" s="999"/>
      <c r="C30" s="656" t="s">
        <v>764</v>
      </c>
      <c r="D30" s="656" t="s">
        <v>102</v>
      </c>
    </row>
    <row r="31" spans="1:4" ht="30" x14ac:dyDescent="0.25">
      <c r="A31" s="999"/>
      <c r="B31" s="1223" t="s">
        <v>89</v>
      </c>
      <c r="C31" s="656" t="s">
        <v>412</v>
      </c>
      <c r="D31" s="656" t="s">
        <v>102</v>
      </c>
    </row>
    <row r="32" spans="1:4" ht="30" x14ac:dyDescent="0.25">
      <c r="A32" s="999"/>
      <c r="B32" s="999"/>
      <c r="C32" s="656" t="s">
        <v>414</v>
      </c>
      <c r="D32" s="656" t="s">
        <v>102</v>
      </c>
    </row>
    <row r="33" spans="1:4" x14ac:dyDescent="0.25">
      <c r="A33" s="1223" t="s">
        <v>63</v>
      </c>
      <c r="B33" s="1223" t="s">
        <v>215</v>
      </c>
      <c r="C33" s="656" t="s">
        <v>61</v>
      </c>
      <c r="D33" s="656" t="s">
        <v>62</v>
      </c>
    </row>
    <row r="34" spans="1:4" ht="30" x14ac:dyDescent="0.25">
      <c r="A34" s="999"/>
      <c r="B34" s="999"/>
      <c r="C34" s="656" t="s">
        <v>569</v>
      </c>
      <c r="D34" s="656" t="s">
        <v>62</v>
      </c>
    </row>
    <row r="35" spans="1:4" ht="30" x14ac:dyDescent="0.25">
      <c r="A35" s="999"/>
      <c r="B35" s="999"/>
      <c r="C35" s="656" t="s">
        <v>852</v>
      </c>
      <c r="D35" s="656" t="s">
        <v>62</v>
      </c>
    </row>
    <row r="36" spans="1:4" x14ac:dyDescent="0.25">
      <c r="A36" s="999"/>
      <c r="B36" s="999"/>
      <c r="C36" s="656" t="s">
        <v>270</v>
      </c>
      <c r="D36" s="656" t="s">
        <v>62</v>
      </c>
    </row>
    <row r="37" spans="1:4" x14ac:dyDescent="0.25">
      <c r="A37" s="999"/>
      <c r="B37" s="999"/>
      <c r="C37" s="656" t="s">
        <v>269</v>
      </c>
      <c r="D37" s="656" t="s">
        <v>62</v>
      </c>
    </row>
    <row r="38" spans="1:4" x14ac:dyDescent="0.25">
      <c r="A38" s="1223" t="s">
        <v>86</v>
      </c>
      <c r="B38" s="656" t="s">
        <v>97</v>
      </c>
      <c r="C38" s="656" t="s">
        <v>288</v>
      </c>
      <c r="D38" s="656" t="s">
        <v>85</v>
      </c>
    </row>
    <row r="39" spans="1:4" ht="30" x14ac:dyDescent="0.25">
      <c r="A39" s="999"/>
      <c r="B39" s="1223" t="s">
        <v>215</v>
      </c>
      <c r="C39" s="656" t="s">
        <v>294</v>
      </c>
      <c r="D39" s="656" t="s">
        <v>85</v>
      </c>
    </row>
    <row r="40" spans="1:4" x14ac:dyDescent="0.25">
      <c r="A40" s="999"/>
      <c r="B40" s="999"/>
      <c r="C40" s="656" t="s">
        <v>650</v>
      </c>
      <c r="D40" s="656" t="s">
        <v>85</v>
      </c>
    </row>
    <row r="41" spans="1:4" ht="30" x14ac:dyDescent="0.25">
      <c r="A41" s="999"/>
      <c r="B41" s="1223" t="s">
        <v>77</v>
      </c>
      <c r="C41" s="656" t="s">
        <v>90</v>
      </c>
      <c r="D41" s="656" t="s">
        <v>85</v>
      </c>
    </row>
    <row r="42" spans="1:4" ht="30" x14ac:dyDescent="0.25">
      <c r="A42" s="999"/>
      <c r="B42" s="999"/>
      <c r="C42" s="656" t="s">
        <v>286</v>
      </c>
      <c r="D42" s="656" t="s">
        <v>85</v>
      </c>
    </row>
    <row r="43" spans="1:4" ht="30" x14ac:dyDescent="0.25">
      <c r="A43" s="999"/>
      <c r="B43" s="656" t="s">
        <v>89</v>
      </c>
      <c r="C43" s="656" t="s">
        <v>88</v>
      </c>
      <c r="D43" s="656" t="s">
        <v>85</v>
      </c>
    </row>
    <row r="44" spans="1:4" x14ac:dyDescent="0.25">
      <c r="A44" s="1223" t="s">
        <v>79</v>
      </c>
      <c r="B44" s="656" t="s">
        <v>97</v>
      </c>
      <c r="C44" s="656" t="s">
        <v>291</v>
      </c>
      <c r="D44" s="656" t="s">
        <v>78</v>
      </c>
    </row>
    <row r="45" spans="1:4" ht="30" x14ac:dyDescent="0.25">
      <c r="A45" s="999"/>
      <c r="B45" s="1223" t="s">
        <v>77</v>
      </c>
      <c r="C45" s="656" t="s">
        <v>76</v>
      </c>
      <c r="D45" s="656" t="s">
        <v>78</v>
      </c>
    </row>
    <row r="46" spans="1:4" x14ac:dyDescent="0.25">
      <c r="A46" s="999"/>
      <c r="B46" s="999"/>
      <c r="C46" s="656" t="s">
        <v>84</v>
      </c>
      <c r="D46" s="656" t="s">
        <v>78</v>
      </c>
    </row>
    <row r="47" spans="1:4" x14ac:dyDescent="0.25">
      <c r="A47" s="999"/>
      <c r="B47" s="999"/>
      <c r="C47" s="656" t="s">
        <v>340</v>
      </c>
      <c r="D47" s="656" t="s">
        <v>78</v>
      </c>
    </row>
    <row r="48" spans="1:4" x14ac:dyDescent="0.25">
      <c r="A48" s="999"/>
      <c r="B48" s="999"/>
      <c r="C48" s="656" t="s">
        <v>922</v>
      </c>
      <c r="D48" s="656" t="s">
        <v>78</v>
      </c>
    </row>
    <row r="49" spans="1:4" x14ac:dyDescent="0.25">
      <c r="A49" s="999"/>
      <c r="B49" s="656" t="s">
        <v>89</v>
      </c>
      <c r="C49" s="656" t="s">
        <v>766</v>
      </c>
      <c r="D49" s="656" t="s">
        <v>78</v>
      </c>
    </row>
    <row r="50" spans="1:4" ht="30" x14ac:dyDescent="0.25">
      <c r="A50" s="1223" t="s">
        <v>280</v>
      </c>
      <c r="B50" s="1223" t="s">
        <v>215</v>
      </c>
      <c r="C50" s="656" t="s">
        <v>582</v>
      </c>
      <c r="D50" s="656" t="s">
        <v>266</v>
      </c>
    </row>
    <row r="51" spans="1:4" x14ac:dyDescent="0.25">
      <c r="A51" s="999"/>
      <c r="B51" s="999"/>
      <c r="C51" s="656" t="s">
        <v>717</v>
      </c>
      <c r="D51" s="656" t="s">
        <v>266</v>
      </c>
    </row>
    <row r="52" spans="1:4" ht="30" x14ac:dyDescent="0.25">
      <c r="A52" s="999"/>
      <c r="B52" s="999"/>
      <c r="C52" s="656" t="s">
        <v>711</v>
      </c>
      <c r="D52" s="656" t="s">
        <v>266</v>
      </c>
    </row>
    <row r="53" spans="1:4" ht="30" x14ac:dyDescent="0.25">
      <c r="A53" s="999"/>
      <c r="B53" s="999"/>
      <c r="C53" s="656" t="s">
        <v>585</v>
      </c>
      <c r="D53" s="656" t="s">
        <v>266</v>
      </c>
    </row>
    <row r="54" spans="1:4" ht="30" x14ac:dyDescent="0.25">
      <c r="A54" s="999"/>
      <c r="B54" s="999"/>
      <c r="C54" s="656" t="s">
        <v>581</v>
      </c>
      <c r="D54" s="656" t="s">
        <v>266</v>
      </c>
    </row>
    <row r="55" spans="1:4" ht="30" x14ac:dyDescent="0.25">
      <c r="A55" s="999"/>
      <c r="B55" s="999"/>
      <c r="C55" s="656" t="s">
        <v>429</v>
      </c>
      <c r="D55" s="656" t="s">
        <v>266</v>
      </c>
    </row>
    <row r="56" spans="1:4" ht="30" x14ac:dyDescent="0.25">
      <c r="A56" s="999"/>
      <c r="B56" s="999"/>
      <c r="C56" s="656" t="s">
        <v>583</v>
      </c>
      <c r="D56" s="656" t="s">
        <v>266</v>
      </c>
    </row>
    <row r="57" spans="1:4" ht="30" x14ac:dyDescent="0.25">
      <c r="A57" s="999"/>
      <c r="B57" s="656" t="s">
        <v>77</v>
      </c>
      <c r="C57" s="656" t="s">
        <v>584</v>
      </c>
      <c r="D57" s="656" t="s">
        <v>266</v>
      </c>
    </row>
    <row r="58" spans="1:4" ht="30" x14ac:dyDescent="0.25">
      <c r="A58" s="656" t="s">
        <v>136</v>
      </c>
      <c r="B58" s="656" t="s">
        <v>215</v>
      </c>
      <c r="C58" s="656" t="s">
        <v>415</v>
      </c>
      <c r="D58" s="656" t="s">
        <v>214</v>
      </c>
    </row>
    <row r="59" spans="1:4" ht="30" x14ac:dyDescent="0.25">
      <c r="A59" s="1223" t="s">
        <v>99</v>
      </c>
      <c r="B59" s="1223" t="s">
        <v>97</v>
      </c>
      <c r="C59" s="656" t="s">
        <v>96</v>
      </c>
      <c r="D59" s="656" t="s">
        <v>98</v>
      </c>
    </row>
    <row r="60" spans="1:4" ht="30" x14ac:dyDescent="0.25">
      <c r="A60" s="999"/>
      <c r="B60" s="999"/>
      <c r="C60" s="656" t="s">
        <v>633</v>
      </c>
      <c r="D60" s="656" t="s">
        <v>98</v>
      </c>
    </row>
    <row r="61" spans="1:4" x14ac:dyDescent="0.25">
      <c r="A61" s="999"/>
      <c r="B61" s="999"/>
      <c r="C61" s="656" t="s">
        <v>395</v>
      </c>
      <c r="D61" s="656" t="s">
        <v>98</v>
      </c>
    </row>
    <row r="62" spans="1:4" ht="30" x14ac:dyDescent="0.25">
      <c r="A62" s="999"/>
      <c r="B62" s="999"/>
      <c r="C62" s="656" t="s">
        <v>730</v>
      </c>
      <c r="D62" s="656" t="s">
        <v>98</v>
      </c>
    </row>
    <row r="63" spans="1:4" ht="30" x14ac:dyDescent="0.25">
      <c r="A63" s="999"/>
      <c r="B63" s="999"/>
      <c r="C63" s="656" t="s">
        <v>836</v>
      </c>
      <c r="D63" s="656" t="s">
        <v>98</v>
      </c>
    </row>
    <row r="64" spans="1:4" x14ac:dyDescent="0.25">
      <c r="A64" s="999"/>
      <c r="B64" s="999"/>
      <c r="C64" s="656" t="s">
        <v>905</v>
      </c>
      <c r="D64" s="656" t="s">
        <v>98</v>
      </c>
    </row>
    <row r="65" spans="1:4" x14ac:dyDescent="0.25">
      <c r="A65" s="999"/>
      <c r="B65" s="999"/>
      <c r="C65" s="656" t="s">
        <v>834</v>
      </c>
      <c r="D65" s="656" t="s">
        <v>98</v>
      </c>
    </row>
    <row r="66" spans="1:4" x14ac:dyDescent="0.25">
      <c r="A66" s="1223" t="s">
        <v>302</v>
      </c>
      <c r="B66" s="1223" t="s">
        <v>77</v>
      </c>
      <c r="C66" s="656" t="s">
        <v>303</v>
      </c>
      <c r="D66" s="656" t="s">
        <v>78</v>
      </c>
    </row>
    <row r="67" spans="1:4" x14ac:dyDescent="0.25">
      <c r="A67" s="999"/>
      <c r="B67" s="999"/>
      <c r="C67" s="656" t="s">
        <v>635</v>
      </c>
      <c r="D67" s="656" t="s">
        <v>78</v>
      </c>
    </row>
    <row r="68" spans="1:4" x14ac:dyDescent="0.25">
      <c r="A68" s="999"/>
      <c r="B68" s="999"/>
      <c r="C68" s="656" t="s">
        <v>634</v>
      </c>
      <c r="D68" s="656" t="s">
        <v>78</v>
      </c>
    </row>
    <row r="69" spans="1:4" x14ac:dyDescent="0.25">
      <c r="A69" s="1223" t="s">
        <v>614</v>
      </c>
      <c r="B69" s="999"/>
      <c r="C69" s="999"/>
      <c r="D69" s="999"/>
    </row>
  </sheetData>
  <mergeCells count="22">
    <mergeCell ref="A6:A20"/>
    <mergeCell ref="A50:A57"/>
    <mergeCell ref="A59:A65"/>
    <mergeCell ref="A66:A68"/>
    <mergeCell ref="A69:D69"/>
    <mergeCell ref="B59:B65"/>
    <mergeCell ref="B66:B68"/>
    <mergeCell ref="A21:A27"/>
    <mergeCell ref="A28:A32"/>
    <mergeCell ref="A33:A37"/>
    <mergeCell ref="A38:A43"/>
    <mergeCell ref="A44:A49"/>
    <mergeCell ref="B6:B19"/>
    <mergeCell ref="B21:B24"/>
    <mergeCell ref="B25:B26"/>
    <mergeCell ref="B28:B30"/>
    <mergeCell ref="B50:B56"/>
    <mergeCell ref="B31:B32"/>
    <mergeCell ref="B33:B37"/>
    <mergeCell ref="B39:B40"/>
    <mergeCell ref="B41:B42"/>
    <mergeCell ref="B45:B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42"/>
  <sheetViews>
    <sheetView zoomScaleNormal="100" workbookViewId="0">
      <selection activeCell="A16" sqref="A16"/>
    </sheetView>
  </sheetViews>
  <sheetFormatPr baseColWidth="10" defaultRowHeight="15" x14ac:dyDescent="0.25"/>
  <cols>
    <col min="1" max="1" width="125.140625" bestFit="1" customWidth="1"/>
    <col min="2" max="2" width="18" style="170" bestFit="1" customWidth="1"/>
    <col min="3" max="3" width="15.140625" style="170" bestFit="1" customWidth="1"/>
    <col min="4" max="4" width="18.28515625" style="682" bestFit="1" customWidth="1"/>
  </cols>
  <sheetData>
    <row r="1" spans="1:4" x14ac:dyDescent="0.25">
      <c r="A1" s="82" t="s">
        <v>672</v>
      </c>
      <c r="B1" t="s">
        <v>674</v>
      </c>
    </row>
    <row r="2" spans="1:4" x14ac:dyDescent="0.25">
      <c r="A2" s="82" t="s">
        <v>333</v>
      </c>
      <c r="B2" t="s">
        <v>335</v>
      </c>
    </row>
    <row r="4" spans="1:4" x14ac:dyDescent="0.25">
      <c r="A4" s="82" t="s">
        <v>956</v>
      </c>
      <c r="B4" s="715" t="s">
        <v>816</v>
      </c>
      <c r="C4" s="715" t="s">
        <v>817</v>
      </c>
      <c r="D4" s="690" t="s">
        <v>950</v>
      </c>
    </row>
    <row r="5" spans="1:4" ht="15.75" x14ac:dyDescent="0.25">
      <c r="A5" s="684" t="s">
        <v>126</v>
      </c>
      <c r="B5" s="691"/>
      <c r="C5" s="691"/>
      <c r="D5" s="685">
        <f>AVERAGE(D6)</f>
        <v>1</v>
      </c>
    </row>
    <row r="6" spans="1:4" x14ac:dyDescent="0.25">
      <c r="A6" s="667" t="s">
        <v>411</v>
      </c>
      <c r="B6" s="691">
        <v>1</v>
      </c>
      <c r="C6" s="691">
        <v>1</v>
      </c>
      <c r="D6" s="682">
        <f t="shared" ref="D6:D40" si="0">IFERROR(C6/B6,"100%")</f>
        <v>1</v>
      </c>
    </row>
    <row r="7" spans="1:4" ht="15.75" x14ac:dyDescent="0.25">
      <c r="A7" s="684" t="s">
        <v>160</v>
      </c>
      <c r="B7" s="692"/>
      <c r="C7" s="692"/>
      <c r="D7" s="685" t="e">
        <f>AVERAGE(D8:D14)</f>
        <v>#DIV/0!</v>
      </c>
    </row>
    <row r="8" spans="1:4" x14ac:dyDescent="0.25">
      <c r="A8" s="667" t="s">
        <v>681</v>
      </c>
      <c r="B8" s="664">
        <v>0.9</v>
      </c>
      <c r="C8" s="664">
        <v>1</v>
      </c>
      <c r="D8" s="682">
        <f t="shared" si="0"/>
        <v>1.1111111111111112</v>
      </c>
    </row>
    <row r="9" spans="1:4" x14ac:dyDescent="0.25">
      <c r="A9" s="667" t="s">
        <v>655</v>
      </c>
      <c r="B9" s="664">
        <v>0.9</v>
      </c>
      <c r="C9" s="664">
        <v>0.92</v>
      </c>
      <c r="D9" s="682">
        <f t="shared" si="0"/>
        <v>1.0222222222222221</v>
      </c>
    </row>
    <row r="10" spans="1:4" x14ac:dyDescent="0.25">
      <c r="A10" s="667" t="s">
        <v>682</v>
      </c>
      <c r="B10" s="664">
        <v>1</v>
      </c>
      <c r="C10" s="664">
        <v>1</v>
      </c>
      <c r="D10" s="682">
        <f t="shared" si="0"/>
        <v>1</v>
      </c>
    </row>
    <row r="11" spans="1:4" x14ac:dyDescent="0.25">
      <c r="A11" s="667" t="s">
        <v>580</v>
      </c>
      <c r="B11" s="664">
        <v>0.87</v>
      </c>
      <c r="C11" s="664">
        <v>0.85270000000000001</v>
      </c>
      <c r="D11" s="682">
        <f t="shared" si="0"/>
        <v>0.98011494252873566</v>
      </c>
    </row>
    <row r="12" spans="1:4" x14ac:dyDescent="0.25">
      <c r="A12" s="667" t="s">
        <v>1096</v>
      </c>
      <c r="B12" s="691">
        <v>0</v>
      </c>
      <c r="C12" s="691">
        <v>0</v>
      </c>
      <c r="D12" s="682" t="str">
        <f t="shared" si="0"/>
        <v>100%</v>
      </c>
    </row>
    <row r="13" spans="1:4" x14ac:dyDescent="0.25">
      <c r="A13" s="667" t="s">
        <v>1098</v>
      </c>
      <c r="B13" s="691">
        <v>0</v>
      </c>
      <c r="C13" s="691">
        <v>0</v>
      </c>
      <c r="D13" s="682" t="str">
        <f t="shared" si="0"/>
        <v>100%</v>
      </c>
    </row>
    <row r="14" spans="1:4" x14ac:dyDescent="0.25">
      <c r="A14" s="667" t="s">
        <v>1105</v>
      </c>
      <c r="B14" s="691">
        <v>0</v>
      </c>
      <c r="C14" s="691">
        <v>0</v>
      </c>
      <c r="D14" s="682" t="e">
        <f>B14/C14</f>
        <v>#DIV/0!</v>
      </c>
    </row>
    <row r="15" spans="1:4" ht="15.75" x14ac:dyDescent="0.25">
      <c r="A15" s="667" t="s">
        <v>1103</v>
      </c>
      <c r="B15" s="691">
        <v>0</v>
      </c>
      <c r="C15" s="691">
        <v>0</v>
      </c>
      <c r="D15" s="685">
        <f>AVERAGE(D16)</f>
        <v>1</v>
      </c>
    </row>
    <row r="16" spans="1:4" x14ac:dyDescent="0.25">
      <c r="A16" s="667" t="s">
        <v>1101</v>
      </c>
      <c r="B16" s="691">
        <v>0</v>
      </c>
      <c r="C16" s="691">
        <v>0</v>
      </c>
      <c r="D16" s="682">
        <f>AVERAGE(D17:D20)</f>
        <v>1</v>
      </c>
    </row>
    <row r="17" spans="1:4" ht="15.75" x14ac:dyDescent="0.25">
      <c r="A17" s="684" t="s">
        <v>93</v>
      </c>
      <c r="B17" s="692"/>
      <c r="C17" s="692"/>
      <c r="D17" s="685">
        <f>AVERAGE(D18:D20)</f>
        <v>1</v>
      </c>
    </row>
    <row r="18" spans="1:4" x14ac:dyDescent="0.25">
      <c r="A18" s="667" t="s">
        <v>694</v>
      </c>
      <c r="B18" s="664">
        <v>1</v>
      </c>
      <c r="C18" s="664">
        <v>1</v>
      </c>
      <c r="D18" s="682">
        <f t="shared" si="0"/>
        <v>1</v>
      </c>
    </row>
    <row r="19" spans="1:4" ht="15.75" x14ac:dyDescent="0.25">
      <c r="A19" s="684" t="s">
        <v>63</v>
      </c>
      <c r="B19" s="692"/>
      <c r="C19" s="692"/>
      <c r="D19" s="682" t="str">
        <f t="shared" si="0"/>
        <v>100%</v>
      </c>
    </row>
    <row r="20" spans="1:4" x14ac:dyDescent="0.25">
      <c r="A20" s="667" t="s">
        <v>1075</v>
      </c>
      <c r="B20" s="691">
        <v>1</v>
      </c>
      <c r="C20" s="691">
        <v>1</v>
      </c>
      <c r="D20" s="682">
        <f t="shared" si="0"/>
        <v>1</v>
      </c>
    </row>
    <row r="21" spans="1:4" ht="15.75" x14ac:dyDescent="0.25">
      <c r="A21" s="684" t="s">
        <v>79</v>
      </c>
      <c r="B21" s="692"/>
      <c r="C21" s="692"/>
      <c r="D21" s="685">
        <f>AVERAGE(D22)</f>
        <v>2</v>
      </c>
    </row>
    <row r="22" spans="1:4" x14ac:dyDescent="0.25">
      <c r="A22" s="667" t="s">
        <v>340</v>
      </c>
      <c r="B22" s="693">
        <v>4</v>
      </c>
      <c r="C22" s="693">
        <v>8</v>
      </c>
      <c r="D22" s="682">
        <f t="shared" si="0"/>
        <v>2</v>
      </c>
    </row>
    <row r="23" spans="1:4" ht="15.75" x14ac:dyDescent="0.25">
      <c r="A23" s="667" t="s">
        <v>766</v>
      </c>
      <c r="B23" s="664">
        <v>1</v>
      </c>
      <c r="C23" s="664">
        <v>1</v>
      </c>
      <c r="D23" s="683">
        <f>AVERAGE(D24:D25)</f>
        <v>1</v>
      </c>
    </row>
    <row r="24" spans="1:4" ht="15.75" hidden="1" x14ac:dyDescent="0.25">
      <c r="A24" s="684" t="s">
        <v>280</v>
      </c>
      <c r="B24" s="692"/>
      <c r="C24" s="692"/>
      <c r="D24" s="682" t="str">
        <f t="shared" si="0"/>
        <v>100%</v>
      </c>
    </row>
    <row r="25" spans="1:4" x14ac:dyDescent="0.25">
      <c r="A25" s="667" t="s">
        <v>1032</v>
      </c>
      <c r="B25" s="691">
        <v>6</v>
      </c>
      <c r="C25" s="691">
        <v>6</v>
      </c>
      <c r="D25" s="682">
        <f t="shared" si="0"/>
        <v>1</v>
      </c>
    </row>
    <row r="26" spans="1:4" ht="15.75" x14ac:dyDescent="0.25">
      <c r="A26" s="667" t="s">
        <v>1034</v>
      </c>
      <c r="B26" s="691">
        <v>0</v>
      </c>
      <c r="C26" s="691">
        <v>0</v>
      </c>
      <c r="D26" s="685" t="e">
        <f>AVERAGE(D27:D28)</f>
        <v>#DIV/0!</v>
      </c>
    </row>
    <row r="27" spans="1:4" ht="15.75" x14ac:dyDescent="0.25">
      <c r="A27" s="684" t="s">
        <v>136</v>
      </c>
      <c r="B27" s="694"/>
      <c r="C27" s="692"/>
      <c r="D27" s="682" t="e">
        <f>C27/B27</f>
        <v>#DIV/0!</v>
      </c>
    </row>
    <row r="28" spans="1:4" x14ac:dyDescent="0.25">
      <c r="A28" s="667" t="s">
        <v>415</v>
      </c>
      <c r="B28" s="664">
        <v>1</v>
      </c>
      <c r="C28" s="664">
        <v>1</v>
      </c>
      <c r="D28" s="682">
        <f>IFERROR(B28/C28,"100%")</f>
        <v>1</v>
      </c>
    </row>
    <row r="29" spans="1:4" ht="15.75" x14ac:dyDescent="0.25">
      <c r="A29" s="684" t="s">
        <v>99</v>
      </c>
      <c r="B29" s="692"/>
      <c r="C29" s="692"/>
      <c r="D29" s="685">
        <f>AVERAGE(D30:D31)</f>
        <v>1</v>
      </c>
    </row>
    <row r="30" spans="1:4" x14ac:dyDescent="0.25">
      <c r="A30" s="667" t="s">
        <v>730</v>
      </c>
      <c r="B30" s="691">
        <v>1</v>
      </c>
      <c r="C30" s="691">
        <v>1</v>
      </c>
      <c r="D30" s="682">
        <f>IFERROR(B30/C30,"100%")</f>
        <v>1</v>
      </c>
    </row>
    <row r="31" spans="1:4" x14ac:dyDescent="0.25">
      <c r="A31" s="667" t="s">
        <v>905</v>
      </c>
      <c r="B31" s="691">
        <v>0.98</v>
      </c>
      <c r="C31" s="691">
        <v>0.98</v>
      </c>
      <c r="D31" s="682">
        <f t="shared" si="0"/>
        <v>1</v>
      </c>
    </row>
    <row r="32" spans="1:4" ht="15.75" x14ac:dyDescent="0.25">
      <c r="A32" s="667" t="s">
        <v>834</v>
      </c>
      <c r="B32" s="691">
        <v>0.97</v>
      </c>
      <c r="C32" s="691">
        <v>0.97</v>
      </c>
      <c r="D32" s="685" t="e">
        <f>AVERAGE(D33)</f>
        <v>#DIV/0!</v>
      </c>
    </row>
    <row r="33" spans="1:4" x14ac:dyDescent="0.25">
      <c r="A33" s="667" t="s">
        <v>994</v>
      </c>
      <c r="B33" s="691"/>
      <c r="C33" s="691">
        <v>1</v>
      </c>
      <c r="D33" s="682" t="str">
        <f t="shared" si="0"/>
        <v>100%</v>
      </c>
    </row>
    <row r="34" spans="1:4" ht="15.75" x14ac:dyDescent="0.25">
      <c r="A34" s="684" t="s">
        <v>302</v>
      </c>
      <c r="B34" s="692"/>
      <c r="C34" s="692"/>
      <c r="D34" s="685">
        <f>AVERAGE(D35:D37)</f>
        <v>1</v>
      </c>
    </row>
    <row r="35" spans="1:4" x14ac:dyDescent="0.25">
      <c r="A35" s="667" t="s">
        <v>303</v>
      </c>
      <c r="B35" s="664">
        <v>0.95</v>
      </c>
      <c r="C35" s="664">
        <v>1</v>
      </c>
      <c r="D35" s="682">
        <f>AVERAGE(D36:D40)</f>
        <v>1</v>
      </c>
    </row>
    <row r="36" spans="1:4" x14ac:dyDescent="0.25">
      <c r="A36" s="667" t="s">
        <v>634</v>
      </c>
      <c r="B36" s="664">
        <v>1</v>
      </c>
      <c r="C36" s="664">
        <v>1</v>
      </c>
      <c r="D36" s="682">
        <f t="shared" si="0"/>
        <v>1</v>
      </c>
    </row>
    <row r="37" spans="1:4" x14ac:dyDescent="0.25">
      <c r="A37" s="716" t="s">
        <v>1064</v>
      </c>
      <c r="B37" s="691"/>
      <c r="C37" s="691"/>
      <c r="D37" s="682" t="str">
        <f t="shared" si="0"/>
        <v>100%</v>
      </c>
    </row>
    <row r="38" spans="1:4" ht="15.75" x14ac:dyDescent="0.25">
      <c r="A38" s="667" t="s">
        <v>401</v>
      </c>
      <c r="B38" s="691">
        <v>2</v>
      </c>
      <c r="C38" s="691">
        <v>2</v>
      </c>
      <c r="D38" s="685">
        <f>AVERAGE(D39:D40)</f>
        <v>1</v>
      </c>
    </row>
    <row r="39" spans="1:4" x14ac:dyDescent="0.25">
      <c r="A39" s="667" t="s">
        <v>414</v>
      </c>
      <c r="B39" s="691">
        <v>1</v>
      </c>
      <c r="C39" s="691">
        <v>1</v>
      </c>
      <c r="D39" s="682">
        <f t="shared" si="0"/>
        <v>1</v>
      </c>
    </row>
    <row r="40" spans="1:4" x14ac:dyDescent="0.25">
      <c r="A40" s="667" t="s">
        <v>764</v>
      </c>
      <c r="B40" s="691">
        <v>1</v>
      </c>
      <c r="C40" s="691">
        <v>1</v>
      </c>
      <c r="D40" s="682">
        <f t="shared" si="0"/>
        <v>1</v>
      </c>
    </row>
    <row r="41" spans="1:4" x14ac:dyDescent="0.25">
      <c r="A41" s="716" t="s">
        <v>1063</v>
      </c>
      <c r="B41" s="691"/>
      <c r="C41" s="691"/>
    </row>
    <row r="42" spans="1:4" x14ac:dyDescent="0.25">
      <c r="A42" s="667" t="s">
        <v>650</v>
      </c>
      <c r="B42" s="691">
        <v>0.8</v>
      </c>
      <c r="C42" s="691">
        <v>0.79999999999999993</v>
      </c>
    </row>
  </sheetData>
  <pageMargins left="0.7" right="0.7" top="0.75" bottom="0.75" header="0.3" footer="0.3"/>
  <pageSetup scale="43"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84"/>
  <sheetViews>
    <sheetView view="pageBreakPreview" zoomScale="71" zoomScaleNormal="100" zoomScaleSheetLayoutView="130" workbookViewId="0">
      <selection activeCell="A16" sqref="A16"/>
    </sheetView>
  </sheetViews>
  <sheetFormatPr baseColWidth="10" defaultRowHeight="15" x14ac:dyDescent="0.25"/>
  <cols>
    <col min="1" max="1" width="133.140625" style="13" bestFit="1" customWidth="1"/>
  </cols>
  <sheetData>
    <row r="1" spans="1:1" ht="18.75" x14ac:dyDescent="0.3">
      <c r="A1" s="698" t="s">
        <v>0</v>
      </c>
    </row>
    <row r="2" spans="1:1" x14ac:dyDescent="0.25">
      <c r="A2" s="697" t="s">
        <v>957</v>
      </c>
    </row>
    <row r="3" spans="1:1" x14ac:dyDescent="0.25">
      <c r="A3" s="695" t="s">
        <v>818</v>
      </c>
    </row>
    <row r="4" spans="1:1" x14ac:dyDescent="0.25">
      <c r="A4" s="696" t="s">
        <v>97</v>
      </c>
    </row>
    <row r="5" spans="1:1" x14ac:dyDescent="0.25">
      <c r="A5" s="696" t="s">
        <v>96</v>
      </c>
    </row>
    <row r="6" spans="1:1" x14ac:dyDescent="0.25">
      <c r="A6" s="696" t="s">
        <v>633</v>
      </c>
    </row>
    <row r="7" spans="1:1" x14ac:dyDescent="0.25">
      <c r="A7" s="696" t="s">
        <v>395</v>
      </c>
    </row>
    <row r="8" spans="1:1" x14ac:dyDescent="0.25">
      <c r="A8" s="696" t="s">
        <v>291</v>
      </c>
    </row>
    <row r="9" spans="1:1" x14ac:dyDescent="0.25">
      <c r="A9" s="696" t="s">
        <v>288</v>
      </c>
    </row>
    <row r="10" spans="1:1" x14ac:dyDescent="0.25">
      <c r="A10" s="696" t="s">
        <v>730</v>
      </c>
    </row>
    <row r="11" spans="1:1" x14ac:dyDescent="0.25">
      <c r="A11" s="696" t="s">
        <v>836</v>
      </c>
    </row>
    <row r="12" spans="1:1" x14ac:dyDescent="0.25">
      <c r="A12" s="696" t="s">
        <v>905</v>
      </c>
    </row>
    <row r="13" spans="1:1" x14ac:dyDescent="0.25">
      <c r="A13" s="696" t="s">
        <v>834</v>
      </c>
    </row>
    <row r="14" spans="1:1" x14ac:dyDescent="0.25">
      <c r="A14" s="696" t="s">
        <v>989</v>
      </c>
    </row>
    <row r="15" spans="1:1" x14ac:dyDescent="0.25">
      <c r="A15" s="696" t="s">
        <v>994</v>
      </c>
    </row>
    <row r="16" spans="1:1" x14ac:dyDescent="0.25">
      <c r="A16" s="696" t="s">
        <v>215</v>
      </c>
    </row>
    <row r="17" spans="1:1" x14ac:dyDescent="0.25">
      <c r="A17" s="696" t="s">
        <v>935</v>
      </c>
    </row>
    <row r="18" spans="1:1" x14ac:dyDescent="0.25">
      <c r="A18" s="696" t="s">
        <v>61</v>
      </c>
    </row>
    <row r="19" spans="1:1" x14ac:dyDescent="0.25">
      <c r="A19" s="696" t="s">
        <v>573</v>
      </c>
    </row>
    <row r="20" spans="1:1" x14ac:dyDescent="0.25">
      <c r="A20" s="696" t="s">
        <v>569</v>
      </c>
    </row>
    <row r="21" spans="1:1" x14ac:dyDescent="0.25">
      <c r="A21" s="696" t="s">
        <v>570</v>
      </c>
    </row>
    <row r="22" spans="1:1" x14ac:dyDescent="0.25">
      <c r="A22" s="696" t="s">
        <v>574</v>
      </c>
    </row>
    <row r="23" spans="1:1" x14ac:dyDescent="0.25">
      <c r="A23" s="696" t="s">
        <v>571</v>
      </c>
    </row>
    <row r="24" spans="1:1" x14ac:dyDescent="0.25">
      <c r="A24" s="696" t="s">
        <v>270</v>
      </c>
    </row>
    <row r="25" spans="1:1" x14ac:dyDescent="0.25">
      <c r="A25" s="696" t="s">
        <v>269</v>
      </c>
    </row>
    <row r="26" spans="1:1" x14ac:dyDescent="0.25">
      <c r="A26" s="696" t="s">
        <v>218</v>
      </c>
    </row>
    <row r="27" spans="1:1" x14ac:dyDescent="0.25">
      <c r="A27" s="696" t="s">
        <v>681</v>
      </c>
    </row>
    <row r="28" spans="1:1" x14ac:dyDescent="0.25">
      <c r="A28" s="696" t="s">
        <v>236</v>
      </c>
    </row>
    <row r="29" spans="1:1" x14ac:dyDescent="0.25">
      <c r="A29" s="696" t="s">
        <v>837</v>
      </c>
    </row>
    <row r="30" spans="1:1" x14ac:dyDescent="0.25">
      <c r="A30" s="696" t="s">
        <v>582</v>
      </c>
    </row>
    <row r="31" spans="1:1" x14ac:dyDescent="0.25">
      <c r="A31" s="696" t="s">
        <v>576</v>
      </c>
    </row>
    <row r="32" spans="1:1" x14ac:dyDescent="0.25">
      <c r="A32" s="696" t="s">
        <v>655</v>
      </c>
    </row>
    <row r="33" spans="1:1" x14ac:dyDescent="0.25">
      <c r="A33" s="696" t="s">
        <v>402</v>
      </c>
    </row>
    <row r="34" spans="1:1" x14ac:dyDescent="0.25">
      <c r="A34" s="696" t="s">
        <v>572</v>
      </c>
    </row>
    <row r="35" spans="1:1" ht="30" x14ac:dyDescent="0.25">
      <c r="A35" s="696" t="s">
        <v>711</v>
      </c>
    </row>
    <row r="36" spans="1:1" x14ac:dyDescent="0.25">
      <c r="A36" s="696" t="s">
        <v>682</v>
      </c>
    </row>
    <row r="37" spans="1:1" x14ac:dyDescent="0.25">
      <c r="A37" s="696" t="s">
        <v>585</v>
      </c>
    </row>
    <row r="38" spans="1:1" x14ac:dyDescent="0.25">
      <c r="A38" s="696" t="s">
        <v>581</v>
      </c>
    </row>
    <row r="39" spans="1:1" x14ac:dyDescent="0.25">
      <c r="A39" s="696" t="s">
        <v>833</v>
      </c>
    </row>
    <row r="40" spans="1:1" x14ac:dyDescent="0.25">
      <c r="A40" s="696" t="s">
        <v>415</v>
      </c>
    </row>
    <row r="41" spans="1:1" x14ac:dyDescent="0.25">
      <c r="A41" s="696" t="s">
        <v>429</v>
      </c>
    </row>
    <row r="42" spans="1:1" x14ac:dyDescent="0.25">
      <c r="A42" s="696" t="s">
        <v>580</v>
      </c>
    </row>
    <row r="43" spans="1:1" x14ac:dyDescent="0.25">
      <c r="A43" s="696" t="s">
        <v>583</v>
      </c>
    </row>
    <row r="44" spans="1:1" x14ac:dyDescent="0.25">
      <c r="A44" s="696" t="s">
        <v>650</v>
      </c>
    </row>
    <row r="45" spans="1:1" x14ac:dyDescent="0.25">
      <c r="A45" s="696" t="s">
        <v>694</v>
      </c>
    </row>
    <row r="46" spans="1:1" x14ac:dyDescent="0.25">
      <c r="A46" s="696" t="s">
        <v>683</v>
      </c>
    </row>
    <row r="47" spans="1:1" x14ac:dyDescent="0.25">
      <c r="A47" s="696" t="s">
        <v>645</v>
      </c>
    </row>
    <row r="48" spans="1:1" x14ac:dyDescent="0.25">
      <c r="A48" s="696" t="s">
        <v>1096</v>
      </c>
    </row>
    <row r="49" spans="1:1" x14ac:dyDescent="0.25">
      <c r="A49" s="696" t="s">
        <v>1098</v>
      </c>
    </row>
    <row r="50" spans="1:1" x14ac:dyDescent="0.25">
      <c r="A50" s="696" t="s">
        <v>1105</v>
      </c>
    </row>
    <row r="51" spans="1:1" ht="30" x14ac:dyDescent="0.25">
      <c r="A51" s="696" t="s">
        <v>1091</v>
      </c>
    </row>
    <row r="52" spans="1:1" x14ac:dyDescent="0.25">
      <c r="A52" s="696" t="s">
        <v>1103</v>
      </c>
    </row>
    <row r="53" spans="1:1" x14ac:dyDescent="0.25">
      <c r="A53" s="696" t="s">
        <v>1101</v>
      </c>
    </row>
    <row r="54" spans="1:1" x14ac:dyDescent="0.25">
      <c r="A54" s="696" t="s">
        <v>1075</v>
      </c>
    </row>
    <row r="55" spans="1:1" x14ac:dyDescent="0.25">
      <c r="A55" s="696" t="s">
        <v>1056</v>
      </c>
    </row>
    <row r="56" spans="1:1" x14ac:dyDescent="0.25">
      <c r="A56" s="696" t="s">
        <v>1032</v>
      </c>
    </row>
    <row r="57" spans="1:1" x14ac:dyDescent="0.25">
      <c r="A57" s="696" t="s">
        <v>1084</v>
      </c>
    </row>
    <row r="58" spans="1:1" x14ac:dyDescent="0.25">
      <c r="A58" s="696" t="s">
        <v>77</v>
      </c>
    </row>
    <row r="59" spans="1:1" x14ac:dyDescent="0.25">
      <c r="A59" s="696" t="s">
        <v>76</v>
      </c>
    </row>
    <row r="60" spans="1:1" x14ac:dyDescent="0.25">
      <c r="A60" s="696" t="s">
        <v>84</v>
      </c>
    </row>
    <row r="61" spans="1:1" x14ac:dyDescent="0.25">
      <c r="A61" s="696" t="s">
        <v>90</v>
      </c>
    </row>
    <row r="62" spans="1:1" x14ac:dyDescent="0.25">
      <c r="A62" s="696" t="s">
        <v>94</v>
      </c>
    </row>
    <row r="63" spans="1:1" ht="30" x14ac:dyDescent="0.25">
      <c r="A63" s="696" t="s">
        <v>95</v>
      </c>
    </row>
    <row r="64" spans="1:1" x14ac:dyDescent="0.25">
      <c r="A64" s="696" t="s">
        <v>286</v>
      </c>
    </row>
    <row r="65" spans="1:1" x14ac:dyDescent="0.25">
      <c r="A65" s="696" t="s">
        <v>401</v>
      </c>
    </row>
    <row r="66" spans="1:1" x14ac:dyDescent="0.25">
      <c r="A66" s="696" t="s">
        <v>303</v>
      </c>
    </row>
    <row r="67" spans="1:1" x14ac:dyDescent="0.25">
      <c r="A67" s="696" t="s">
        <v>340</v>
      </c>
    </row>
    <row r="68" spans="1:1" x14ac:dyDescent="0.25">
      <c r="A68" s="696" t="s">
        <v>635</v>
      </c>
    </row>
    <row r="69" spans="1:1" x14ac:dyDescent="0.25">
      <c r="A69" s="696" t="s">
        <v>584</v>
      </c>
    </row>
    <row r="70" spans="1:1" x14ac:dyDescent="0.25">
      <c r="A70" s="696" t="s">
        <v>575</v>
      </c>
    </row>
    <row r="71" spans="1:1" x14ac:dyDescent="0.25">
      <c r="A71" s="696" t="s">
        <v>411</v>
      </c>
    </row>
    <row r="72" spans="1:1" x14ac:dyDescent="0.25">
      <c r="A72" s="696" t="s">
        <v>922</v>
      </c>
    </row>
    <row r="73" spans="1:1" x14ac:dyDescent="0.25">
      <c r="A73" s="696" t="s">
        <v>764</v>
      </c>
    </row>
    <row r="74" spans="1:1" x14ac:dyDescent="0.25">
      <c r="A74" s="696" t="s">
        <v>634</v>
      </c>
    </row>
    <row r="75" spans="1:1" x14ac:dyDescent="0.25">
      <c r="A75" s="696" t="s">
        <v>1066</v>
      </c>
    </row>
    <row r="76" spans="1:1" x14ac:dyDescent="0.25">
      <c r="A76" s="696" t="s">
        <v>89</v>
      </c>
    </row>
    <row r="77" spans="1:1" x14ac:dyDescent="0.25">
      <c r="A77" s="696" t="s">
        <v>88</v>
      </c>
    </row>
    <row r="78" spans="1:1" x14ac:dyDescent="0.25">
      <c r="A78" s="696" t="s">
        <v>91</v>
      </c>
    </row>
    <row r="79" spans="1:1" x14ac:dyDescent="0.25">
      <c r="A79" s="696" t="s">
        <v>412</v>
      </c>
    </row>
    <row r="80" spans="1:1" x14ac:dyDescent="0.25">
      <c r="A80" s="696" t="s">
        <v>766</v>
      </c>
    </row>
    <row r="81" spans="1:1" x14ac:dyDescent="0.25">
      <c r="A81" s="696" t="s">
        <v>414</v>
      </c>
    </row>
    <row r="82" spans="1:1" x14ac:dyDescent="0.25">
      <c r="A82" s="696" t="s">
        <v>301</v>
      </c>
    </row>
    <row r="83" spans="1:1" x14ac:dyDescent="0.25">
      <c r="A83" s="696" t="s">
        <v>1034</v>
      </c>
    </row>
    <row r="84" spans="1:1" x14ac:dyDescent="0.25">
      <c r="A84" s="696" t="s">
        <v>614</v>
      </c>
    </row>
  </sheetData>
  <pageMargins left="0.7" right="0.7" top="0.75" bottom="0.75" header="0.3" footer="0.3"/>
  <pageSetup scale="97" orientation="portrait" r:id="rId2"/>
  <rowBreaks count="1" manualBreakCount="1">
    <brk id="4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1"/>
  <dimension ref="A1:XFA1048575"/>
  <sheetViews>
    <sheetView showGridLines="0" topLeftCell="AL4" zoomScale="85" zoomScaleNormal="85" workbookViewId="0">
      <pane ySplit="3" topLeftCell="A58" activePane="bottomLeft" state="frozen"/>
      <selection activeCell="Z4" sqref="Z4"/>
      <selection pane="bottomLeft" activeCell="AV59" sqref="AV59"/>
    </sheetView>
  </sheetViews>
  <sheetFormatPr baseColWidth="10" defaultColWidth="11.42578125" defaultRowHeight="49.5" customHeight="1" x14ac:dyDescent="0.25"/>
  <cols>
    <col min="1" max="1" width="26.85546875" style="137" customWidth="1"/>
    <col min="2" max="2" width="9.28515625" style="137" customWidth="1"/>
    <col min="3" max="3" width="14" style="137" customWidth="1"/>
    <col min="4" max="4" width="12.42578125" style="137" customWidth="1"/>
    <col min="5" max="5" width="36" style="137" customWidth="1"/>
    <col min="6" max="6" width="31.28515625" style="137" customWidth="1"/>
    <col min="7" max="7" width="19.5703125" style="137" customWidth="1"/>
    <col min="8" max="8" width="13.7109375" style="137" customWidth="1"/>
    <col min="9" max="9" width="25.42578125" style="137" customWidth="1"/>
    <col min="10" max="10" width="13.85546875" style="137" customWidth="1"/>
    <col min="11" max="11" width="12.85546875" style="137" customWidth="1"/>
    <col min="12" max="12" width="11" style="137" customWidth="1"/>
    <col min="13" max="13" width="11.42578125" style="137" customWidth="1"/>
    <col min="14" max="14" width="30.5703125" style="137" customWidth="1"/>
    <col min="15" max="15" width="26.42578125" style="137" customWidth="1"/>
    <col min="16" max="16" width="29" style="137" customWidth="1"/>
    <col min="17" max="17" width="22.42578125" style="137" customWidth="1"/>
    <col min="18" max="18" width="21.42578125" style="137" customWidth="1"/>
    <col min="19" max="19" width="25.85546875" style="137" customWidth="1"/>
    <col min="20" max="20" width="21" style="137" customWidth="1"/>
    <col min="21" max="21" width="17.5703125" style="137" customWidth="1"/>
    <col min="22" max="22" width="8.42578125" style="137" customWidth="1"/>
    <col min="23" max="23" width="24" style="137" customWidth="1"/>
    <col min="24" max="24" width="17.5703125" style="137" customWidth="1"/>
    <col min="25" max="25" width="11.5703125" style="137" customWidth="1"/>
    <col min="26" max="26" width="11" style="137" customWidth="1"/>
    <col min="27" max="27" width="13.7109375" style="137" customWidth="1"/>
    <col min="28" max="28" width="13.42578125" style="137" customWidth="1"/>
    <col min="29" max="29" width="13.85546875" style="137" customWidth="1"/>
    <col min="30" max="31" width="11" style="137" customWidth="1"/>
    <col min="32" max="32" width="14.42578125" style="137" customWidth="1"/>
    <col min="33" max="36" width="11" style="137" customWidth="1"/>
    <col min="37" max="37" width="14.42578125" style="137" customWidth="1"/>
    <col min="38" max="38" width="19.140625" style="701" customWidth="1"/>
    <col min="39" max="39" width="13.7109375" style="137" customWidth="1"/>
    <col min="40" max="40" width="11.28515625" style="137" customWidth="1"/>
    <col min="41" max="41" width="14.42578125" style="137" bestFit="1" customWidth="1"/>
    <col min="42" max="46" width="11.42578125" style="137" customWidth="1"/>
    <col min="47" max="47" width="10.42578125" style="137" customWidth="1"/>
    <col min="48" max="51" width="17.42578125" style="137" customWidth="1"/>
    <col min="52" max="52" width="10.5703125" style="137" customWidth="1"/>
    <col min="53" max="54" width="11.42578125" style="137" customWidth="1"/>
    <col min="55" max="55" width="15" style="137" customWidth="1"/>
    <col min="56" max="57" width="20.42578125" style="137" customWidth="1"/>
    <col min="58" max="59" width="11.42578125" style="137" customWidth="1"/>
    <col min="60" max="60" width="15.28515625" style="137" customWidth="1"/>
    <col min="61" max="61" width="12.42578125" style="137" customWidth="1"/>
    <col min="62" max="62" width="26.85546875" style="137" customWidth="1"/>
    <col min="63" max="68" width="14.85546875" style="137" customWidth="1"/>
    <col min="69" max="69" width="17.42578125" style="137" customWidth="1"/>
    <col min="70" max="16384" width="11.42578125" style="137"/>
  </cols>
  <sheetData>
    <row r="1" spans="1:70" ht="16.5" customHeight="1" x14ac:dyDescent="0.25">
      <c r="A1" s="631">
        <v>4</v>
      </c>
      <c r="B1" s="641"/>
      <c r="C1" s="631"/>
      <c r="D1" s="631"/>
      <c r="E1" s="631">
        <v>1</v>
      </c>
      <c r="F1" s="640"/>
      <c r="G1" s="631">
        <v>2</v>
      </c>
      <c r="H1" s="631">
        <v>3</v>
      </c>
      <c r="I1" s="631">
        <v>4</v>
      </c>
      <c r="J1" s="563">
        <v>5</v>
      </c>
      <c r="K1" s="563">
        <v>6</v>
      </c>
      <c r="L1" s="563">
        <v>7</v>
      </c>
      <c r="M1" s="563">
        <v>8</v>
      </c>
      <c r="N1" s="191">
        <v>9</v>
      </c>
      <c r="O1" s="191">
        <v>10</v>
      </c>
      <c r="P1" s="191">
        <v>11</v>
      </c>
      <c r="Q1" s="191">
        <v>12</v>
      </c>
      <c r="R1" s="191">
        <v>13</v>
      </c>
      <c r="S1" s="191">
        <v>14</v>
      </c>
      <c r="T1" s="191">
        <v>15</v>
      </c>
      <c r="U1" s="191">
        <v>16</v>
      </c>
      <c r="V1" s="191">
        <v>17</v>
      </c>
      <c r="W1" s="191">
        <v>18</v>
      </c>
      <c r="X1" s="564">
        <v>19</v>
      </c>
      <c r="Y1" s="564">
        <v>20</v>
      </c>
      <c r="Z1" s="564">
        <v>21</v>
      </c>
      <c r="AA1" s="565">
        <v>22</v>
      </c>
      <c r="AB1" s="565">
        <v>23</v>
      </c>
      <c r="AC1" s="565">
        <v>24</v>
      </c>
      <c r="AD1" s="565">
        <v>25</v>
      </c>
      <c r="AE1" s="565">
        <v>26</v>
      </c>
      <c r="AF1" s="565">
        <v>27</v>
      </c>
      <c r="AG1" s="565">
        <v>28</v>
      </c>
      <c r="AH1" s="565">
        <v>29</v>
      </c>
      <c r="AI1" s="566">
        <v>30</v>
      </c>
      <c r="AJ1" s="566">
        <v>31</v>
      </c>
      <c r="AK1" s="566">
        <v>32</v>
      </c>
      <c r="AL1" s="566">
        <v>33</v>
      </c>
      <c r="AM1" s="571">
        <v>34</v>
      </c>
      <c r="AN1" s="567">
        <v>35</v>
      </c>
      <c r="AO1" s="567">
        <v>36</v>
      </c>
      <c r="AP1" s="567">
        <v>37</v>
      </c>
      <c r="AQ1" s="567">
        <v>38</v>
      </c>
      <c r="AR1" s="568">
        <v>39</v>
      </c>
      <c r="AS1" s="568">
        <v>40</v>
      </c>
      <c r="AT1" s="568">
        <v>41</v>
      </c>
      <c r="AU1" s="568">
        <v>42</v>
      </c>
      <c r="AV1" s="556">
        <v>43</v>
      </c>
      <c r="AW1" s="556">
        <v>44</v>
      </c>
      <c r="AX1" s="556">
        <v>45</v>
      </c>
      <c r="AY1" s="556">
        <v>46</v>
      </c>
      <c r="BI1" s="631"/>
      <c r="BJ1" s="631"/>
    </row>
    <row r="2" spans="1:70" ht="25.5" customHeight="1" x14ac:dyDescent="0.25">
      <c r="A2" s="631"/>
      <c r="B2" s="641"/>
      <c r="C2" s="631"/>
      <c r="D2" s="631"/>
      <c r="E2" s="631">
        <v>1</v>
      </c>
      <c r="F2" s="640">
        <v>2</v>
      </c>
      <c r="G2" s="631">
        <v>3</v>
      </c>
      <c r="H2" s="643">
        <v>4</v>
      </c>
      <c r="I2" s="643">
        <v>5</v>
      </c>
      <c r="J2" s="643">
        <v>6</v>
      </c>
      <c r="K2" s="652">
        <v>7</v>
      </c>
      <c r="L2" s="652">
        <v>8</v>
      </c>
      <c r="M2" s="652">
        <v>9</v>
      </c>
      <c r="N2" s="643">
        <v>10</v>
      </c>
      <c r="O2" s="643">
        <v>11</v>
      </c>
      <c r="P2" s="652">
        <v>12</v>
      </c>
      <c r="Q2" s="652">
        <v>13</v>
      </c>
      <c r="R2" s="643">
        <v>14</v>
      </c>
      <c r="S2" s="643">
        <v>15</v>
      </c>
      <c r="T2" s="643">
        <v>16</v>
      </c>
      <c r="U2" s="643">
        <v>17</v>
      </c>
      <c r="V2" s="643">
        <v>18</v>
      </c>
      <c r="W2" s="643">
        <v>19</v>
      </c>
      <c r="X2" s="643">
        <v>20</v>
      </c>
      <c r="Y2" s="643">
        <v>21</v>
      </c>
      <c r="Z2" s="643">
        <v>22</v>
      </c>
      <c r="AA2" s="643">
        <v>23</v>
      </c>
      <c r="AB2" s="643">
        <v>24</v>
      </c>
      <c r="AC2" s="643">
        <v>25</v>
      </c>
      <c r="AD2" s="643">
        <v>26</v>
      </c>
      <c r="AE2" s="643">
        <v>27</v>
      </c>
      <c r="AF2" s="643">
        <v>28</v>
      </c>
      <c r="AG2" s="643">
        <v>29</v>
      </c>
      <c r="AH2" s="643">
        <v>30</v>
      </c>
      <c r="AI2" s="643">
        <v>31</v>
      </c>
      <c r="AJ2" s="643">
        <v>32</v>
      </c>
      <c r="AK2" s="643">
        <v>33</v>
      </c>
      <c r="AL2" s="701">
        <v>34</v>
      </c>
      <c r="AM2" s="701">
        <v>35</v>
      </c>
      <c r="AN2" s="137">
        <v>36</v>
      </c>
      <c r="AO2" s="643">
        <v>37</v>
      </c>
      <c r="AP2" s="643">
        <v>38</v>
      </c>
      <c r="AQ2" s="643">
        <v>39</v>
      </c>
      <c r="AR2" s="643">
        <v>40</v>
      </c>
      <c r="AS2" s="643">
        <v>41</v>
      </c>
      <c r="AT2" s="643">
        <v>42</v>
      </c>
      <c r="AU2" s="643">
        <v>43</v>
      </c>
      <c r="AV2" s="643">
        <v>44</v>
      </c>
      <c r="AW2" s="643">
        <v>45</v>
      </c>
      <c r="AX2" s="643">
        <v>46</v>
      </c>
      <c r="AY2" s="643">
        <v>47</v>
      </c>
      <c r="AZ2" s="643">
        <v>48</v>
      </c>
      <c r="BA2" s="643">
        <v>49</v>
      </c>
      <c r="BB2" s="643">
        <v>50</v>
      </c>
      <c r="BC2" s="643">
        <v>51</v>
      </c>
      <c r="BD2" s="643">
        <v>52</v>
      </c>
      <c r="BE2" s="643">
        <v>53</v>
      </c>
      <c r="BF2" s="643">
        <v>54</v>
      </c>
      <c r="BG2" s="643">
        <v>55</v>
      </c>
      <c r="BH2" s="643">
        <v>56</v>
      </c>
      <c r="BI2" s="643">
        <v>57</v>
      </c>
      <c r="BJ2" s="643">
        <v>58</v>
      </c>
      <c r="BK2" s="656">
        <v>59</v>
      </c>
      <c r="BL2" s="656">
        <v>60</v>
      </c>
      <c r="BM2" s="656">
        <v>61</v>
      </c>
      <c r="BN2" s="656">
        <v>62</v>
      </c>
      <c r="BO2" s="701">
        <v>63</v>
      </c>
      <c r="BP2" s="137">
        <v>64</v>
      </c>
      <c r="BQ2" s="137">
        <v>65</v>
      </c>
    </row>
    <row r="3" spans="1:70" ht="21" customHeight="1" x14ac:dyDescent="0.25">
      <c r="J3" s="610"/>
      <c r="K3" s="610"/>
      <c r="L3" s="610"/>
      <c r="M3" s="610"/>
      <c r="N3" s="611"/>
      <c r="O3" s="611"/>
      <c r="P3" s="611"/>
      <c r="Q3" s="611"/>
      <c r="R3" s="611"/>
      <c r="S3" s="611"/>
      <c r="T3" s="611"/>
      <c r="U3" s="611"/>
      <c r="V3" s="611"/>
      <c r="W3" s="611"/>
      <c r="X3" s="612"/>
      <c r="Y3" s="612"/>
      <c r="Z3" s="612"/>
      <c r="AA3" s="613"/>
      <c r="AB3" s="613"/>
      <c r="AC3" s="613"/>
      <c r="AD3" s="614" t="s">
        <v>441</v>
      </c>
      <c r="AE3" s="614"/>
      <c r="AF3" s="614"/>
      <c r="AG3" s="614" t="s">
        <v>441</v>
      </c>
      <c r="AH3" s="614"/>
      <c r="AI3" s="615" t="s">
        <v>442</v>
      </c>
      <c r="AJ3" s="615"/>
      <c r="AK3" s="615"/>
      <c r="AL3" s="702" t="s">
        <v>442</v>
      </c>
      <c r="AM3" s="457"/>
      <c r="AN3" s="1243" t="s">
        <v>29</v>
      </c>
      <c r="AO3" s="1243"/>
      <c r="AP3" s="1243"/>
      <c r="AQ3" s="1243"/>
      <c r="AR3" s="1244" t="s">
        <v>30</v>
      </c>
      <c r="AS3" s="1244"/>
      <c r="AT3" s="1244"/>
      <c r="AU3" s="1244"/>
      <c r="AV3" s="1245" t="s">
        <v>179</v>
      </c>
      <c r="AW3" s="1245"/>
      <c r="AX3" s="1245"/>
      <c r="AY3" s="1245"/>
      <c r="AZ3" s="137" t="s">
        <v>344</v>
      </c>
      <c r="BD3" s="1242" t="s">
        <v>567</v>
      </c>
      <c r="BE3" s="1242"/>
    </row>
    <row r="4" spans="1:70" s="287" customFormat="1" ht="49.5" customHeight="1" x14ac:dyDescent="0.25">
      <c r="A4" s="44" t="s">
        <v>473</v>
      </c>
      <c r="B4" s="44" t="s">
        <v>869</v>
      </c>
      <c r="C4" s="44" t="s">
        <v>727</v>
      </c>
      <c r="D4" s="44" t="s">
        <v>333</v>
      </c>
      <c r="E4" s="888" t="s">
        <v>31</v>
      </c>
      <c r="F4" s="44" t="s">
        <v>867</v>
      </c>
      <c r="G4" s="44" t="s">
        <v>4</v>
      </c>
      <c r="H4" s="44" t="s">
        <v>3</v>
      </c>
      <c r="I4" s="44" t="s">
        <v>2</v>
      </c>
      <c r="J4" s="52" t="s">
        <v>5</v>
      </c>
      <c r="K4" s="52" t="s">
        <v>5</v>
      </c>
      <c r="L4" s="52" t="s">
        <v>5</v>
      </c>
      <c r="M4" s="52" t="s">
        <v>5</v>
      </c>
      <c r="N4" s="44" t="s">
        <v>7</v>
      </c>
      <c r="O4" s="44" t="s">
        <v>8</v>
      </c>
      <c r="P4" s="44" t="s">
        <v>32</v>
      </c>
      <c r="Q4" s="44" t="s">
        <v>33</v>
      </c>
      <c r="R4" s="44" t="s">
        <v>34</v>
      </c>
      <c r="S4" s="44" t="s">
        <v>35</v>
      </c>
      <c r="T4" s="44" t="s">
        <v>36</v>
      </c>
      <c r="U4" s="44" t="s">
        <v>37</v>
      </c>
      <c r="V4" s="44" t="s">
        <v>12</v>
      </c>
      <c r="W4" s="44" t="s">
        <v>13</v>
      </c>
      <c r="X4" s="569" t="s">
        <v>38</v>
      </c>
      <c r="Y4" s="569" t="s">
        <v>39</v>
      </c>
      <c r="Z4" s="569" t="s">
        <v>40</v>
      </c>
      <c r="AA4" s="570" t="s">
        <v>41</v>
      </c>
      <c r="AB4" s="570" t="s">
        <v>42</v>
      </c>
      <c r="AC4" s="570" t="s">
        <v>43</v>
      </c>
      <c r="AD4" s="570" t="s">
        <v>44</v>
      </c>
      <c r="AE4" s="570" t="s">
        <v>45</v>
      </c>
      <c r="AF4" s="570" t="s">
        <v>46</v>
      </c>
      <c r="AG4" s="570" t="s">
        <v>479</v>
      </c>
      <c r="AH4" s="570" t="s">
        <v>47</v>
      </c>
      <c r="AI4" s="571" t="s">
        <v>48</v>
      </c>
      <c r="AJ4" s="571" t="s">
        <v>49</v>
      </c>
      <c r="AK4" s="571" t="s">
        <v>50</v>
      </c>
      <c r="AL4" s="571" t="s">
        <v>51</v>
      </c>
      <c r="AM4" s="571" t="s">
        <v>52</v>
      </c>
      <c r="AN4" s="572" t="s">
        <v>53</v>
      </c>
      <c r="AO4" s="572" t="s">
        <v>54</v>
      </c>
      <c r="AP4" s="572" t="s">
        <v>55</v>
      </c>
      <c r="AQ4" s="572" t="s">
        <v>56</v>
      </c>
      <c r="AR4" s="573" t="s">
        <v>57</v>
      </c>
      <c r="AS4" s="573" t="s">
        <v>58</v>
      </c>
      <c r="AT4" s="573" t="s">
        <v>59</v>
      </c>
      <c r="AU4" s="573" t="s">
        <v>60</v>
      </c>
      <c r="AV4" s="45" t="s">
        <v>175</v>
      </c>
      <c r="AW4" s="323" t="s">
        <v>176</v>
      </c>
      <c r="AX4" s="45" t="s">
        <v>177</v>
      </c>
      <c r="AY4" s="45" t="s">
        <v>178</v>
      </c>
      <c r="AZ4" s="90" t="s">
        <v>397</v>
      </c>
      <c r="BA4" s="90" t="s">
        <v>398</v>
      </c>
      <c r="BB4" s="90" t="s">
        <v>399</v>
      </c>
      <c r="BC4" s="90" t="s">
        <v>400</v>
      </c>
      <c r="BD4" s="574" t="s">
        <v>353</v>
      </c>
      <c r="BE4" s="574" t="s">
        <v>500</v>
      </c>
      <c r="BF4" s="287" t="s">
        <v>433</v>
      </c>
      <c r="BG4" s="287" t="s">
        <v>434</v>
      </c>
      <c r="BH4" s="287" t="s">
        <v>971</v>
      </c>
      <c r="BI4" s="44" t="s">
        <v>333</v>
      </c>
      <c r="BJ4" s="44" t="s">
        <v>672</v>
      </c>
      <c r="BK4" s="708" t="s">
        <v>972</v>
      </c>
      <c r="BL4" s="708" t="s">
        <v>975</v>
      </c>
      <c r="BM4" s="709" t="s">
        <v>973</v>
      </c>
      <c r="BN4" s="709" t="s">
        <v>976</v>
      </c>
      <c r="BO4" s="709" t="s">
        <v>974</v>
      </c>
      <c r="BP4" s="709" t="s">
        <v>977</v>
      </c>
      <c r="BQ4" s="22" t="s">
        <v>987</v>
      </c>
    </row>
    <row r="5" spans="1:70" s="8" customFormat="1" ht="49.5" customHeight="1" x14ac:dyDescent="0.25">
      <c r="A5" s="136" t="str">
        <f>I5</f>
        <v>DESPACHO SECRETARÍA JURÍDICA</v>
      </c>
      <c r="B5" s="136" t="s">
        <v>874</v>
      </c>
      <c r="C5" s="136" t="s">
        <v>135</v>
      </c>
      <c r="D5" s="46" t="s">
        <v>335</v>
      </c>
      <c r="E5" s="328" t="s">
        <v>411</v>
      </c>
      <c r="F5" s="328" t="s">
        <v>875</v>
      </c>
      <c r="G5" s="328" t="s">
        <v>77</v>
      </c>
      <c r="H5" s="368" t="s">
        <v>163</v>
      </c>
      <c r="I5" s="368" t="s">
        <v>126</v>
      </c>
      <c r="J5" s="330" t="s">
        <v>792</v>
      </c>
      <c r="K5" s="330"/>
      <c r="L5" s="330"/>
      <c r="M5" s="330"/>
      <c r="N5" s="361" t="s">
        <v>164</v>
      </c>
      <c r="O5" s="344" t="s">
        <v>394</v>
      </c>
      <c r="P5" s="385" t="s">
        <v>393</v>
      </c>
      <c r="Q5" s="386" t="s">
        <v>165</v>
      </c>
      <c r="R5" s="361" t="s">
        <v>752</v>
      </c>
      <c r="S5" s="361" t="s">
        <v>166</v>
      </c>
      <c r="T5" s="361" t="s">
        <v>167</v>
      </c>
      <c r="U5" s="361" t="s">
        <v>167</v>
      </c>
      <c r="V5" s="387" t="s">
        <v>320</v>
      </c>
      <c r="W5" s="361" t="s">
        <v>320</v>
      </c>
      <c r="X5" s="334" t="s">
        <v>114</v>
      </c>
      <c r="Y5" s="345" t="s">
        <v>83</v>
      </c>
      <c r="Z5" s="345" t="s">
        <v>168</v>
      </c>
      <c r="AA5" s="346" t="s">
        <v>169</v>
      </c>
      <c r="AB5" s="346" t="s">
        <v>169</v>
      </c>
      <c r="AC5" s="346" t="s">
        <v>170</v>
      </c>
      <c r="AD5" s="346" t="s">
        <v>75</v>
      </c>
      <c r="AE5" s="370">
        <v>1</v>
      </c>
      <c r="AF5" s="370">
        <v>1</v>
      </c>
      <c r="AG5" s="370">
        <v>1</v>
      </c>
      <c r="AH5" s="370">
        <v>1</v>
      </c>
      <c r="AI5" s="371" t="s">
        <v>75</v>
      </c>
      <c r="AJ5" s="371">
        <v>1</v>
      </c>
      <c r="AK5" s="388">
        <v>1</v>
      </c>
      <c r="AL5" s="703">
        <v>1</v>
      </c>
      <c r="AM5" s="371">
        <f>SUM($AR$5:$AU$5)</f>
        <v>0.25</v>
      </c>
      <c r="AN5" s="374">
        <v>0.25</v>
      </c>
      <c r="AO5" s="374">
        <v>0.18</v>
      </c>
      <c r="AP5" s="374">
        <v>0.31</v>
      </c>
      <c r="AQ5" s="374">
        <v>0.26</v>
      </c>
      <c r="AR5" s="359">
        <v>0.25</v>
      </c>
      <c r="AS5" s="359"/>
      <c r="AT5" s="359"/>
      <c r="AU5" s="359"/>
      <c r="AV5" s="350" t="s">
        <v>1002</v>
      </c>
      <c r="AW5" s="350"/>
      <c r="AX5" s="350"/>
      <c r="AY5" s="350"/>
      <c r="AZ5" s="461"/>
      <c r="BA5" s="342"/>
      <c r="BB5" s="342"/>
      <c r="BC5" s="382"/>
      <c r="BD5" s="342"/>
      <c r="BE5" s="342"/>
      <c r="BF5" s="343"/>
      <c r="BI5" s="46" t="str">
        <f t="shared" ref="BI5:BI41" si="0">D5</f>
        <v>GESTIÓN</v>
      </c>
      <c r="BJ5" s="136" t="s">
        <v>674</v>
      </c>
      <c r="BK5" s="172">
        <v>0</v>
      </c>
      <c r="BL5" s="172">
        <v>0.9</v>
      </c>
      <c r="BM5" s="172">
        <v>0.91</v>
      </c>
      <c r="BN5" s="172">
        <v>0.98</v>
      </c>
      <c r="BO5" s="713">
        <v>0.99</v>
      </c>
      <c r="BP5" s="713">
        <v>1</v>
      </c>
      <c r="BQ5" s="662" t="str">
        <f>IF(AM5&lt;=BL5,"DEFICIENTE",IF(AM5&lt;BN5,"BUENO",IF(AM5="FINALIZADO","EXCELENTE")))</f>
        <v>DEFICIENTE</v>
      </c>
      <c r="BR5" s="663"/>
    </row>
    <row r="6" spans="1:70" customFormat="1" ht="49.5" customHeight="1" x14ac:dyDescent="0.25">
      <c r="A6" s="776" t="s">
        <v>160</v>
      </c>
      <c r="B6" s="776"/>
      <c r="C6" s="776" t="s">
        <v>737</v>
      </c>
      <c r="D6" s="791" t="s">
        <v>335</v>
      </c>
      <c r="E6" s="800" t="s">
        <v>572</v>
      </c>
      <c r="F6" s="800"/>
      <c r="G6" s="801" t="s">
        <v>215</v>
      </c>
      <c r="H6" s="802" t="s">
        <v>244</v>
      </c>
      <c r="I6" s="803" t="s">
        <v>160</v>
      </c>
      <c r="J6" s="782" t="s">
        <v>791</v>
      </c>
      <c r="K6" s="783"/>
      <c r="L6" s="783"/>
      <c r="M6" s="783"/>
      <c r="N6" s="782" t="s">
        <v>245</v>
      </c>
      <c r="O6" s="782" t="s">
        <v>246</v>
      </c>
      <c r="P6" s="783" t="s">
        <v>247</v>
      </c>
      <c r="Q6" s="783" t="s">
        <v>248</v>
      </c>
      <c r="R6" s="783" t="s">
        <v>249</v>
      </c>
      <c r="S6" s="800" t="s">
        <v>250</v>
      </c>
      <c r="T6" s="783" t="s">
        <v>251</v>
      </c>
      <c r="U6" s="783" t="s">
        <v>251</v>
      </c>
      <c r="V6" s="780" t="s">
        <v>75</v>
      </c>
      <c r="W6" s="780" t="s">
        <v>75</v>
      </c>
      <c r="X6" s="794" t="s">
        <v>114</v>
      </c>
      <c r="Y6" s="783" t="s">
        <v>83</v>
      </c>
      <c r="Z6" s="783" t="s">
        <v>115</v>
      </c>
      <c r="AA6" s="795" t="s">
        <v>252</v>
      </c>
      <c r="AB6" s="795" t="s">
        <v>233</v>
      </c>
      <c r="AC6" s="780" t="s">
        <v>228</v>
      </c>
      <c r="AD6" s="804" t="s">
        <v>75</v>
      </c>
      <c r="AE6" s="814">
        <v>1</v>
      </c>
      <c r="AF6" s="814">
        <v>1</v>
      </c>
      <c r="AG6" s="814" t="s">
        <v>656</v>
      </c>
      <c r="AH6" s="814" t="s">
        <v>656</v>
      </c>
      <c r="AI6" s="338" t="s">
        <v>75</v>
      </c>
      <c r="AJ6" s="371">
        <v>1</v>
      </c>
      <c r="AK6" s="372">
        <v>1</v>
      </c>
      <c r="AL6" s="815" t="s">
        <v>656</v>
      </c>
      <c r="AM6" s="815" t="s">
        <v>656</v>
      </c>
      <c r="AN6" s="798" t="s">
        <v>656</v>
      </c>
      <c r="AO6" s="798" t="s">
        <v>656</v>
      </c>
      <c r="AP6" s="798" t="s">
        <v>656</v>
      </c>
      <c r="AQ6" s="798" t="s">
        <v>656</v>
      </c>
      <c r="AR6" s="798" t="s">
        <v>656</v>
      </c>
      <c r="AS6" s="798" t="s">
        <v>656</v>
      </c>
      <c r="AT6" s="798" t="s">
        <v>656</v>
      </c>
      <c r="AU6" s="798" t="s">
        <v>656</v>
      </c>
      <c r="AV6" s="816"/>
      <c r="AW6" s="817"/>
      <c r="AX6" s="818"/>
      <c r="AY6" s="818"/>
      <c r="AZ6" s="809"/>
      <c r="BA6" s="812"/>
      <c r="BB6" s="811"/>
      <c r="BC6" s="812"/>
      <c r="BD6" s="812" t="s">
        <v>657</v>
      </c>
      <c r="BE6" s="812"/>
      <c r="BF6" s="809"/>
      <c r="BG6" s="813"/>
      <c r="BH6" s="813">
        <v>1</v>
      </c>
      <c r="BI6" s="46" t="str">
        <f t="shared" si="0"/>
        <v>GESTIÓN</v>
      </c>
      <c r="BJ6" s="136" t="s">
        <v>673</v>
      </c>
      <c r="BK6" s="662"/>
      <c r="BL6" s="662"/>
      <c r="BM6" s="662"/>
      <c r="BN6" s="662"/>
      <c r="BO6" s="663"/>
      <c r="BP6" s="663"/>
      <c r="BQ6" s="662" t="str">
        <f>IF(AM6&lt;=BL6,"DEFICIENTE",IF(AM6&lt;BN6,"BUENO",IF(AM6="FINALIZADO","EXCELENTE")))</f>
        <v>EXCELENTE</v>
      </c>
    </row>
    <row r="7" spans="1:70" customFormat="1" ht="49.5" customHeight="1" x14ac:dyDescent="0.25">
      <c r="A7" s="776" t="s">
        <v>160</v>
      </c>
      <c r="B7" s="776" t="s">
        <v>868</v>
      </c>
      <c r="C7" s="776" t="s">
        <v>737</v>
      </c>
      <c r="D7" s="791" t="s">
        <v>335</v>
      </c>
      <c r="E7" s="800" t="s">
        <v>683</v>
      </c>
      <c r="F7" s="800" t="s">
        <v>870</v>
      </c>
      <c r="G7" s="801" t="s">
        <v>215</v>
      </c>
      <c r="H7" s="802" t="s">
        <v>244</v>
      </c>
      <c r="I7" s="803" t="s">
        <v>160</v>
      </c>
      <c r="J7" s="782" t="s">
        <v>791</v>
      </c>
      <c r="K7" s="783"/>
      <c r="L7" s="783"/>
      <c r="M7" s="783"/>
      <c r="N7" s="783" t="s">
        <v>658</v>
      </c>
      <c r="O7" s="782" t="s">
        <v>659</v>
      </c>
      <c r="P7" s="783" t="s">
        <v>247</v>
      </c>
      <c r="Q7" s="783" t="s">
        <v>660</v>
      </c>
      <c r="R7" s="783" t="s">
        <v>661</v>
      </c>
      <c r="S7" s="800" t="s">
        <v>662</v>
      </c>
      <c r="T7" s="783" t="s">
        <v>663</v>
      </c>
      <c r="U7" s="783" t="s">
        <v>663</v>
      </c>
      <c r="V7" s="780" t="s">
        <v>75</v>
      </c>
      <c r="W7" s="780" t="s">
        <v>75</v>
      </c>
      <c r="X7" s="794" t="s">
        <v>114</v>
      </c>
      <c r="Y7" s="783" t="s">
        <v>83</v>
      </c>
      <c r="Z7" s="783" t="s">
        <v>231</v>
      </c>
      <c r="AA7" s="795" t="s">
        <v>252</v>
      </c>
      <c r="AB7" s="795" t="s">
        <v>233</v>
      </c>
      <c r="AC7" s="780" t="s">
        <v>228</v>
      </c>
      <c r="AD7" s="804" t="s">
        <v>75</v>
      </c>
      <c r="AE7" s="804" t="s">
        <v>75</v>
      </c>
      <c r="AF7" s="804" t="s">
        <v>75</v>
      </c>
      <c r="AG7" s="805">
        <v>1.04</v>
      </c>
      <c r="AH7" s="805" t="s">
        <v>656</v>
      </c>
      <c r="AI7" s="455" t="s">
        <v>75</v>
      </c>
      <c r="AJ7" s="455" t="s">
        <v>75</v>
      </c>
      <c r="AK7" s="455" t="s">
        <v>75</v>
      </c>
      <c r="AL7" s="805">
        <v>1</v>
      </c>
      <c r="AM7" s="805" t="s">
        <v>656</v>
      </c>
      <c r="AN7" s="805" t="s">
        <v>656</v>
      </c>
      <c r="AO7" s="805" t="s">
        <v>656</v>
      </c>
      <c r="AP7" s="805" t="s">
        <v>656</v>
      </c>
      <c r="AQ7" s="805" t="s">
        <v>656</v>
      </c>
      <c r="AR7" s="805" t="s">
        <v>656</v>
      </c>
      <c r="AS7" s="805" t="s">
        <v>656</v>
      </c>
      <c r="AT7" s="805" t="s">
        <v>656</v>
      </c>
      <c r="AU7" s="805" t="s">
        <v>656</v>
      </c>
      <c r="AV7" s="784"/>
      <c r="AW7" s="806"/>
      <c r="AX7" s="807"/>
      <c r="AY7" s="808"/>
      <c r="AZ7" s="809"/>
      <c r="BA7" s="810"/>
      <c r="BB7" s="811"/>
      <c r="BC7" s="812"/>
      <c r="BD7" s="812" t="s">
        <v>1097</v>
      </c>
      <c r="BE7" s="812"/>
      <c r="BF7" s="809"/>
      <c r="BG7" s="813"/>
      <c r="BH7" s="813"/>
      <c r="BI7" s="46" t="str">
        <f t="shared" si="0"/>
        <v>GESTIÓN</v>
      </c>
      <c r="BJ7" s="136" t="s">
        <v>673</v>
      </c>
      <c r="BK7" s="662">
        <v>1.4</v>
      </c>
      <c r="BL7" s="662"/>
      <c r="BM7" s="662" t="s">
        <v>946</v>
      </c>
      <c r="BN7" s="662"/>
      <c r="BO7" s="663" t="s">
        <v>947</v>
      </c>
      <c r="BP7" s="663"/>
      <c r="BQ7" s="662" t="str">
        <f>IF(AM7&lt;=BL7,"DEFICIENTE",IF(AM7&lt;BN7,"BUENO",IF(AM7="FINALIZADO","EXCELENTE")))</f>
        <v>EXCELENTE</v>
      </c>
    </row>
    <row r="8" spans="1:70" customFormat="1" ht="49.5" customHeight="1" x14ac:dyDescent="0.25">
      <c r="A8" s="136" t="s">
        <v>160</v>
      </c>
      <c r="B8" s="136"/>
      <c r="C8" s="136" t="s">
        <v>865</v>
      </c>
      <c r="D8" s="46" t="s">
        <v>335</v>
      </c>
      <c r="E8" s="379" t="s">
        <v>1098</v>
      </c>
      <c r="F8" s="379"/>
      <c r="G8" s="48" t="s">
        <v>215</v>
      </c>
      <c r="H8" s="329" t="s">
        <v>244</v>
      </c>
      <c r="I8" s="9" t="s">
        <v>160</v>
      </c>
      <c r="J8" s="330" t="s">
        <v>791</v>
      </c>
      <c r="K8" s="360"/>
      <c r="L8" s="360"/>
      <c r="M8" s="360"/>
      <c r="N8" s="331"/>
      <c r="O8" s="331"/>
      <c r="P8" s="332"/>
      <c r="Q8" s="332"/>
      <c r="R8" s="332"/>
      <c r="S8" s="333"/>
      <c r="T8" s="332"/>
      <c r="U8" s="332"/>
      <c r="V8" s="409"/>
      <c r="W8" s="332"/>
      <c r="X8" s="369"/>
      <c r="Y8" s="335"/>
      <c r="Z8" s="335"/>
      <c r="AA8" s="336"/>
      <c r="AB8" s="336"/>
      <c r="AC8" s="346"/>
      <c r="AD8" s="337" t="s">
        <v>75</v>
      </c>
      <c r="AE8" s="337" t="s">
        <v>75</v>
      </c>
      <c r="AF8" s="337" t="s">
        <v>75</v>
      </c>
      <c r="AG8" s="456" t="s">
        <v>75</v>
      </c>
      <c r="AH8" s="370">
        <f>SUM(AN8:AQ8)</f>
        <v>1</v>
      </c>
      <c r="AI8" s="371" t="s">
        <v>320</v>
      </c>
      <c r="AJ8" s="371" t="s">
        <v>75</v>
      </c>
      <c r="AK8" s="358" t="s">
        <v>320</v>
      </c>
      <c r="AL8" s="371" t="s">
        <v>75</v>
      </c>
      <c r="AM8" s="371">
        <f>SUM(AR8:AU8)</f>
        <v>0</v>
      </c>
      <c r="AN8" s="358">
        <v>0</v>
      </c>
      <c r="AO8" s="358">
        <v>0.23</v>
      </c>
      <c r="AP8" s="358">
        <v>0.46</v>
      </c>
      <c r="AQ8" s="358">
        <v>0.31</v>
      </c>
      <c r="AR8" s="408">
        <v>0</v>
      </c>
      <c r="AS8" s="359"/>
      <c r="AT8" s="410"/>
      <c r="AU8" s="408"/>
      <c r="AV8" s="341" t="s">
        <v>1099</v>
      </c>
      <c r="AW8" s="373"/>
      <c r="AX8" s="411"/>
      <c r="AY8" s="341"/>
      <c r="AZ8" s="343"/>
      <c r="BA8" s="342"/>
      <c r="BB8" s="343">
        <v>2</v>
      </c>
      <c r="BC8" s="343"/>
      <c r="BD8" s="343"/>
      <c r="BE8" s="343"/>
      <c r="BF8" s="342"/>
      <c r="BI8" s="46" t="s">
        <v>335</v>
      </c>
      <c r="BJ8" s="136" t="s">
        <v>674</v>
      </c>
      <c r="BK8" s="662"/>
      <c r="BL8" s="662"/>
      <c r="BM8" s="662"/>
      <c r="BN8" s="662"/>
      <c r="BO8" s="663"/>
      <c r="BP8" s="663"/>
      <c r="BQ8" s="662"/>
    </row>
    <row r="9" spans="1:70" customFormat="1" ht="49.5" customHeight="1" x14ac:dyDescent="0.25">
      <c r="A9" s="136" t="s">
        <v>160</v>
      </c>
      <c r="B9" s="136" t="s">
        <v>871</v>
      </c>
      <c r="C9" s="136" t="s">
        <v>865</v>
      </c>
      <c r="D9" s="46" t="s">
        <v>335</v>
      </c>
      <c r="E9" s="379" t="s">
        <v>580</v>
      </c>
      <c r="F9" s="379" t="s">
        <v>872</v>
      </c>
      <c r="G9" s="48" t="s">
        <v>215</v>
      </c>
      <c r="H9" s="48" t="s">
        <v>436</v>
      </c>
      <c r="I9" s="9" t="s">
        <v>160</v>
      </c>
      <c r="J9" s="330" t="s">
        <v>791</v>
      </c>
      <c r="K9" s="360"/>
      <c r="L9" s="360"/>
      <c r="M9" s="360"/>
      <c r="N9" s="331" t="s">
        <v>665</v>
      </c>
      <c r="O9" s="331" t="s">
        <v>666</v>
      </c>
      <c r="P9" s="332" t="s">
        <v>667</v>
      </c>
      <c r="Q9" s="332" t="s">
        <v>668</v>
      </c>
      <c r="R9" s="332" t="s">
        <v>669</v>
      </c>
      <c r="S9" s="333" t="s">
        <v>670</v>
      </c>
      <c r="T9" s="332" t="s">
        <v>671</v>
      </c>
      <c r="U9" s="332" t="s">
        <v>671</v>
      </c>
      <c r="V9" s="409">
        <v>0.63</v>
      </c>
      <c r="W9" s="332" t="s">
        <v>671</v>
      </c>
      <c r="X9" s="369" t="s">
        <v>199</v>
      </c>
      <c r="Y9" s="335" t="s">
        <v>83</v>
      </c>
      <c r="Z9" s="335" t="s">
        <v>168</v>
      </c>
      <c r="AA9" s="336" t="s">
        <v>232</v>
      </c>
      <c r="AB9" s="336" t="s">
        <v>233</v>
      </c>
      <c r="AC9" s="346" t="s">
        <v>228</v>
      </c>
      <c r="AD9" s="337" t="s">
        <v>75</v>
      </c>
      <c r="AE9" s="370">
        <v>0.77</v>
      </c>
      <c r="AF9" s="370">
        <v>0.82</v>
      </c>
      <c r="AG9" s="370">
        <v>0.87</v>
      </c>
      <c r="AH9" s="370">
        <v>0.87</v>
      </c>
      <c r="AI9" s="371" t="s">
        <v>75</v>
      </c>
      <c r="AJ9" s="371">
        <v>0.76890000000000003</v>
      </c>
      <c r="AK9" s="371">
        <v>0.87939999999999996</v>
      </c>
      <c r="AL9" s="371">
        <v>0.85270000000000001</v>
      </c>
      <c r="AM9" s="371">
        <f>IFERROR(INDEX($AR$9:$AU$9,1,COUNTA($AR$9:$AU$9)),"ND")</f>
        <v>0.21</v>
      </c>
      <c r="AN9" s="358">
        <v>0.19</v>
      </c>
      <c r="AO9" s="358">
        <v>0.42</v>
      </c>
      <c r="AP9" s="358">
        <v>0.66</v>
      </c>
      <c r="AQ9" s="358">
        <v>0.87</v>
      </c>
      <c r="AR9" s="359">
        <v>0.21</v>
      </c>
      <c r="AS9" s="359"/>
      <c r="AT9" s="410"/>
      <c r="AU9" s="408"/>
      <c r="AV9" s="642" t="s">
        <v>1100</v>
      </c>
      <c r="AW9" s="373"/>
      <c r="AX9" s="411"/>
      <c r="AY9" s="341"/>
      <c r="AZ9" s="343"/>
      <c r="BA9" s="343"/>
      <c r="BB9" s="365"/>
      <c r="BC9" s="343"/>
      <c r="BD9" s="342"/>
      <c r="BE9" s="343">
        <v>2</v>
      </c>
      <c r="BF9" s="342"/>
      <c r="BI9" s="46" t="str">
        <f t="shared" si="0"/>
        <v>GESTIÓN</v>
      </c>
      <c r="BJ9" s="136" t="s">
        <v>674</v>
      </c>
      <c r="BK9" s="662" t="s">
        <v>945</v>
      </c>
      <c r="BL9" s="662"/>
      <c r="BM9" s="662" t="s">
        <v>946</v>
      </c>
      <c r="BN9" s="662"/>
      <c r="BO9" s="663" t="s">
        <v>947</v>
      </c>
      <c r="BP9" s="663"/>
      <c r="BQ9" s="662" t="str">
        <f t="shared" ref="BQ9:BQ44" si="1">IF(AM9&lt;=BL9,"DEFICIENTE",IF(AM9&lt;BN9,"BUENO","EXCELENTE"))</f>
        <v>EXCELENTE</v>
      </c>
    </row>
    <row r="10" spans="1:70" customFormat="1" ht="49.5" customHeight="1" x14ac:dyDescent="0.25">
      <c r="A10" s="776" t="s">
        <v>160</v>
      </c>
      <c r="B10" s="819"/>
      <c r="C10" s="776" t="s">
        <v>135</v>
      </c>
      <c r="D10" s="791" t="s">
        <v>335</v>
      </c>
      <c r="E10" s="778" t="s">
        <v>575</v>
      </c>
      <c r="F10" s="778" t="s">
        <v>656</v>
      </c>
      <c r="G10" s="779" t="s">
        <v>77</v>
      </c>
      <c r="H10" s="779" t="s">
        <v>235</v>
      </c>
      <c r="I10" s="820" t="s">
        <v>160</v>
      </c>
      <c r="J10" s="782" t="s">
        <v>792</v>
      </c>
      <c r="K10" s="783"/>
      <c r="L10" s="783"/>
      <c r="M10" s="783"/>
      <c r="N10" s="783" t="s">
        <v>265</v>
      </c>
      <c r="O10" s="782" t="s">
        <v>271</v>
      </c>
      <c r="P10" s="784" t="s">
        <v>185</v>
      </c>
      <c r="Q10" s="784" t="s">
        <v>185</v>
      </c>
      <c r="R10" s="780" t="s">
        <v>185</v>
      </c>
      <c r="S10" s="780" t="s">
        <v>185</v>
      </c>
      <c r="T10" s="780" t="s">
        <v>185</v>
      </c>
      <c r="U10" s="780" t="s">
        <v>185</v>
      </c>
      <c r="V10" s="780" t="s">
        <v>185</v>
      </c>
      <c r="W10" s="780" t="s">
        <v>185</v>
      </c>
      <c r="X10" s="794" t="s">
        <v>199</v>
      </c>
      <c r="Y10" s="783" t="s">
        <v>83</v>
      </c>
      <c r="Z10" s="783" t="s">
        <v>168</v>
      </c>
      <c r="AA10" s="795"/>
      <c r="AB10" s="795"/>
      <c r="AC10" s="780"/>
      <c r="AD10" s="804" t="s">
        <v>75</v>
      </c>
      <c r="AE10" s="814">
        <v>0.25</v>
      </c>
      <c r="AF10" s="814">
        <v>0.75</v>
      </c>
      <c r="AG10" s="814">
        <v>0.9</v>
      </c>
      <c r="AH10" s="814" t="s">
        <v>656</v>
      </c>
      <c r="AI10" s="338" t="s">
        <v>75</v>
      </c>
      <c r="AJ10" s="371">
        <v>0.25</v>
      </c>
      <c r="AK10" s="371">
        <v>0.75</v>
      </c>
      <c r="AL10" s="814" t="s">
        <v>656</v>
      </c>
      <c r="AM10" s="821" t="str">
        <f>IFERROR(INDEX($AR$15:$AU$15,1,COUNTA($AR$15:$AU$15)),"ND")</f>
        <v>FINALIZADO</v>
      </c>
      <c r="AN10" s="815" t="s">
        <v>656</v>
      </c>
      <c r="AO10" s="815" t="s">
        <v>656</v>
      </c>
      <c r="AP10" s="815" t="s">
        <v>656</v>
      </c>
      <c r="AQ10" s="815" t="s">
        <v>656</v>
      </c>
      <c r="AR10" s="815" t="s">
        <v>656</v>
      </c>
      <c r="AS10" s="815" t="s">
        <v>656</v>
      </c>
      <c r="AT10" s="815" t="s">
        <v>656</v>
      </c>
      <c r="AU10" s="815" t="s">
        <v>656</v>
      </c>
      <c r="AV10" s="822"/>
      <c r="AW10" s="808"/>
      <c r="AX10" s="823"/>
      <c r="AY10" s="808"/>
      <c r="AZ10" s="809"/>
      <c r="BA10" s="812"/>
      <c r="BB10" s="811"/>
      <c r="BC10" s="812"/>
      <c r="BD10" s="809"/>
      <c r="BE10" s="809"/>
      <c r="BF10" s="809"/>
      <c r="BG10" s="813"/>
      <c r="BH10" s="813">
        <v>2</v>
      </c>
      <c r="BI10" s="873" t="str">
        <f t="shared" si="0"/>
        <v>GESTIÓN</v>
      </c>
      <c r="BJ10" s="136" t="s">
        <v>673</v>
      </c>
      <c r="BK10" s="662" t="s">
        <v>945</v>
      </c>
      <c r="BL10" s="662"/>
      <c r="BM10" s="662" t="s">
        <v>946</v>
      </c>
      <c r="BN10" s="662"/>
      <c r="BO10" s="663" t="s">
        <v>947</v>
      </c>
      <c r="BP10" s="663" t="s">
        <v>948</v>
      </c>
      <c r="BQ10" s="662" t="str">
        <f t="shared" si="1"/>
        <v>EXCELENTE</v>
      </c>
    </row>
    <row r="11" spans="1:70" customFormat="1" ht="49.5" customHeight="1" x14ac:dyDescent="0.25">
      <c r="A11" s="776" t="s">
        <v>160</v>
      </c>
      <c r="B11" s="776" t="s">
        <v>924</v>
      </c>
      <c r="C11" s="776" t="s">
        <v>865</v>
      </c>
      <c r="D11" s="791" t="s">
        <v>335</v>
      </c>
      <c r="E11" s="778" t="s">
        <v>218</v>
      </c>
      <c r="F11" s="778" t="s">
        <v>925</v>
      </c>
      <c r="G11" s="779" t="s">
        <v>215</v>
      </c>
      <c r="H11" s="779" t="s">
        <v>217</v>
      </c>
      <c r="I11" s="779" t="s">
        <v>160</v>
      </c>
      <c r="J11" s="782" t="s">
        <v>791</v>
      </c>
      <c r="K11" s="783"/>
      <c r="L11" s="783"/>
      <c r="M11" s="783"/>
      <c r="N11" s="783" t="s">
        <v>686</v>
      </c>
      <c r="O11" s="780" t="s">
        <v>684</v>
      </c>
      <c r="P11" s="783" t="s">
        <v>687</v>
      </c>
      <c r="Q11" s="784" t="s">
        <v>82</v>
      </c>
      <c r="R11" s="780" t="s">
        <v>688</v>
      </c>
      <c r="S11" s="780" t="s">
        <v>82</v>
      </c>
      <c r="T11" s="780" t="s">
        <v>689</v>
      </c>
      <c r="U11" s="780" t="s">
        <v>690</v>
      </c>
      <c r="V11" s="786">
        <v>0.5</v>
      </c>
      <c r="W11" s="780" t="s">
        <v>685</v>
      </c>
      <c r="X11" s="785" t="s">
        <v>114</v>
      </c>
      <c r="Y11" s="780" t="s">
        <v>83</v>
      </c>
      <c r="Z11" s="780" t="s">
        <v>168</v>
      </c>
      <c r="AA11" s="780"/>
      <c r="AB11" s="780" t="s">
        <v>227</v>
      </c>
      <c r="AC11" s="780" t="s">
        <v>228</v>
      </c>
      <c r="AD11" s="780" t="s">
        <v>75</v>
      </c>
      <c r="AE11" s="780" t="s">
        <v>75</v>
      </c>
      <c r="AF11" s="780" t="s">
        <v>75</v>
      </c>
      <c r="AG11" s="786">
        <v>1</v>
      </c>
      <c r="AH11" s="786" t="s">
        <v>656</v>
      </c>
      <c r="AI11" s="371">
        <v>1</v>
      </c>
      <c r="AJ11" s="371" t="s">
        <v>75</v>
      </c>
      <c r="AK11" s="374">
        <v>1</v>
      </c>
      <c r="AL11" s="814">
        <v>1</v>
      </c>
      <c r="AM11" s="814" t="s">
        <v>656</v>
      </c>
      <c r="AN11" s="789" t="s">
        <v>656</v>
      </c>
      <c r="AO11" s="789" t="s">
        <v>656</v>
      </c>
      <c r="AP11" s="789" t="s">
        <v>656</v>
      </c>
      <c r="AQ11" s="789" t="s">
        <v>656</v>
      </c>
      <c r="AR11" s="815" t="s">
        <v>656</v>
      </c>
      <c r="AS11" s="815" t="s">
        <v>656</v>
      </c>
      <c r="AT11" s="815" t="s">
        <v>656</v>
      </c>
      <c r="AU11" s="815" t="s">
        <v>656</v>
      </c>
      <c r="AV11" s="806"/>
      <c r="AW11" s="784"/>
      <c r="AX11" s="784"/>
      <c r="AY11" s="806"/>
      <c r="AZ11" s="812"/>
      <c r="BA11" s="812" t="s">
        <v>664</v>
      </c>
      <c r="BB11" s="809"/>
      <c r="BC11" s="809"/>
      <c r="BD11" s="813" t="s">
        <v>656</v>
      </c>
      <c r="BE11" s="809"/>
      <c r="BF11" s="809"/>
      <c r="BG11" s="813"/>
      <c r="BH11" s="813">
        <v>1</v>
      </c>
      <c r="BI11" s="873" t="s">
        <v>335</v>
      </c>
      <c r="BJ11" s="136" t="s">
        <v>673</v>
      </c>
      <c r="BK11" s="662"/>
      <c r="BL11" s="662"/>
      <c r="BM11" s="662"/>
      <c r="BN11" s="662"/>
      <c r="BO11" s="663"/>
      <c r="BP11" s="663"/>
      <c r="BQ11" s="662"/>
    </row>
    <row r="12" spans="1:70" customFormat="1" ht="49.5" customHeight="1" x14ac:dyDescent="0.25">
      <c r="A12" s="136" t="s">
        <v>160</v>
      </c>
      <c r="B12" s="136" t="s">
        <v>924</v>
      </c>
      <c r="C12" s="136" t="s">
        <v>865</v>
      </c>
      <c r="D12" s="46" t="s">
        <v>335</v>
      </c>
      <c r="E12" s="414" t="s">
        <v>1105</v>
      </c>
      <c r="F12" s="414"/>
      <c r="G12" s="48" t="s">
        <v>215</v>
      </c>
      <c r="H12" s="48" t="s">
        <v>217</v>
      </c>
      <c r="I12" s="48" t="s">
        <v>160</v>
      </c>
      <c r="J12" s="330" t="s">
        <v>791</v>
      </c>
      <c r="K12" s="360"/>
      <c r="L12" s="360"/>
      <c r="M12" s="360"/>
      <c r="N12" s="332"/>
      <c r="O12" s="344"/>
      <c r="P12" s="332"/>
      <c r="Q12" s="361"/>
      <c r="R12" s="344"/>
      <c r="S12" s="344"/>
      <c r="T12" s="344"/>
      <c r="U12" s="344"/>
      <c r="V12" s="356"/>
      <c r="W12" s="344"/>
      <c r="X12" s="334" t="s">
        <v>114</v>
      </c>
      <c r="Y12" s="345" t="s">
        <v>83</v>
      </c>
      <c r="Z12" s="345" t="s">
        <v>168</v>
      </c>
      <c r="AA12" s="346"/>
      <c r="AB12" s="346" t="s">
        <v>227</v>
      </c>
      <c r="AC12" s="346" t="s">
        <v>228</v>
      </c>
      <c r="AD12" s="346" t="s">
        <v>75</v>
      </c>
      <c r="AE12" s="346" t="s">
        <v>75</v>
      </c>
      <c r="AF12" s="346" t="s">
        <v>75</v>
      </c>
      <c r="AG12" s="346" t="s">
        <v>75</v>
      </c>
      <c r="AH12" s="346" t="s">
        <v>75</v>
      </c>
      <c r="AI12" s="347" t="s">
        <v>75</v>
      </c>
      <c r="AJ12" s="347" t="s">
        <v>75</v>
      </c>
      <c r="AK12" s="347" t="s">
        <v>75</v>
      </c>
      <c r="AL12" s="371" t="s">
        <v>75</v>
      </c>
      <c r="AM12" s="371">
        <f>IFERROR(INDEX($AR$12:$AU$12,1,COUNTA($AR$12:$AU$12)),"ND")</f>
        <v>0.1</v>
      </c>
      <c r="AN12" s="374">
        <v>0.1</v>
      </c>
      <c r="AO12" s="374">
        <v>0.9</v>
      </c>
      <c r="AP12" s="374"/>
      <c r="AQ12" s="374"/>
      <c r="AR12" s="384">
        <v>0.1</v>
      </c>
      <c r="AS12" s="384"/>
      <c r="AT12" s="377"/>
      <c r="AU12" s="377"/>
      <c r="AV12" s="350" t="s">
        <v>1106</v>
      </c>
      <c r="AW12" s="350"/>
      <c r="AX12" s="350"/>
      <c r="AY12" s="355"/>
      <c r="AZ12" s="343"/>
      <c r="BA12" s="342"/>
      <c r="BB12" s="365"/>
      <c r="BC12" s="343"/>
      <c r="BD12" s="343"/>
      <c r="BE12" s="342"/>
      <c r="BF12" s="342"/>
      <c r="BI12" s="46" t="str">
        <f>D12</f>
        <v>GESTIÓN</v>
      </c>
      <c r="BJ12" s="136" t="s">
        <v>674</v>
      </c>
      <c r="BK12" s="662" t="s">
        <v>945</v>
      </c>
      <c r="BL12" s="662"/>
      <c r="BM12" s="662" t="s">
        <v>946</v>
      </c>
      <c r="BN12" s="662"/>
      <c r="BO12" s="663" t="s">
        <v>947</v>
      </c>
      <c r="BP12" s="663"/>
      <c r="BQ12" s="662" t="str">
        <f t="shared" si="1"/>
        <v>EXCELENTE</v>
      </c>
    </row>
    <row r="13" spans="1:70" customFormat="1" ht="49.5" customHeight="1" x14ac:dyDescent="0.25">
      <c r="A13" s="776" t="s">
        <v>160</v>
      </c>
      <c r="B13" s="776"/>
      <c r="C13" s="776" t="s">
        <v>865</v>
      </c>
      <c r="D13" s="791" t="s">
        <v>335</v>
      </c>
      <c r="E13" s="778" t="s">
        <v>218</v>
      </c>
      <c r="F13" s="778" t="s">
        <v>656</v>
      </c>
      <c r="G13" s="779" t="s">
        <v>215</v>
      </c>
      <c r="H13" s="779" t="s">
        <v>217</v>
      </c>
      <c r="I13" s="779" t="s">
        <v>160</v>
      </c>
      <c r="J13" s="782" t="s">
        <v>792</v>
      </c>
      <c r="K13" s="783" t="s">
        <v>791</v>
      </c>
      <c r="L13" s="783"/>
      <c r="M13" s="783"/>
      <c r="N13" s="783" t="s">
        <v>219</v>
      </c>
      <c r="O13" s="780" t="s">
        <v>220</v>
      </c>
      <c r="P13" s="783" t="s">
        <v>221</v>
      </c>
      <c r="Q13" s="784" t="s">
        <v>222</v>
      </c>
      <c r="R13" s="780" t="s">
        <v>223</v>
      </c>
      <c r="S13" s="780" t="s">
        <v>224</v>
      </c>
      <c r="T13" s="780" t="s">
        <v>225</v>
      </c>
      <c r="U13" s="780" t="s">
        <v>225</v>
      </c>
      <c r="V13" s="780" t="s">
        <v>320</v>
      </c>
      <c r="W13" s="780" t="s">
        <v>320</v>
      </c>
      <c r="X13" s="785" t="s">
        <v>181</v>
      </c>
      <c r="Y13" s="780" t="s">
        <v>83</v>
      </c>
      <c r="Z13" s="780" t="s">
        <v>168</v>
      </c>
      <c r="AA13" s="780" t="s">
        <v>226</v>
      </c>
      <c r="AB13" s="780" t="s">
        <v>227</v>
      </c>
      <c r="AC13" s="780" t="s">
        <v>228</v>
      </c>
      <c r="AD13" s="780" t="s">
        <v>75</v>
      </c>
      <c r="AE13" s="780">
        <v>0.5</v>
      </c>
      <c r="AF13" s="780" t="s">
        <v>75</v>
      </c>
      <c r="AG13" s="780" t="s">
        <v>75</v>
      </c>
      <c r="AH13" s="780" t="s">
        <v>656</v>
      </c>
      <c r="AI13" s="347" t="s">
        <v>75</v>
      </c>
      <c r="AJ13" s="357">
        <v>0.5</v>
      </c>
      <c r="AK13" s="371" t="s">
        <v>656</v>
      </c>
      <c r="AL13" s="814" t="s">
        <v>656</v>
      </c>
      <c r="AM13" s="788" t="s">
        <v>656</v>
      </c>
      <c r="AN13" s="780" t="s">
        <v>656</v>
      </c>
      <c r="AO13" s="780" t="s">
        <v>656</v>
      </c>
      <c r="AP13" s="780" t="s">
        <v>656</v>
      </c>
      <c r="AQ13" s="780" t="s">
        <v>656</v>
      </c>
      <c r="AR13" s="780" t="s">
        <v>656</v>
      </c>
      <c r="AS13" s="780" t="s">
        <v>656</v>
      </c>
      <c r="AT13" s="780" t="s">
        <v>656</v>
      </c>
      <c r="AU13" s="780" t="s">
        <v>656</v>
      </c>
      <c r="AV13" s="826"/>
      <c r="AW13" s="784"/>
      <c r="AX13" s="784"/>
      <c r="AY13" s="827"/>
      <c r="AZ13" s="812" t="s">
        <v>656</v>
      </c>
      <c r="BA13" s="809" t="s">
        <v>656</v>
      </c>
      <c r="BB13" s="811" t="s">
        <v>656</v>
      </c>
      <c r="BC13" s="812" t="s">
        <v>656</v>
      </c>
      <c r="BD13" s="809"/>
      <c r="BE13" s="809"/>
      <c r="BF13" s="809"/>
      <c r="BG13" s="813"/>
      <c r="BH13" s="813">
        <v>1</v>
      </c>
      <c r="BI13" s="873" t="str">
        <f t="shared" si="0"/>
        <v>GESTIÓN</v>
      </c>
      <c r="BJ13" s="136" t="s">
        <v>673</v>
      </c>
      <c r="BK13" s="662" t="s">
        <v>945</v>
      </c>
      <c r="BL13" s="662"/>
      <c r="BM13" s="662" t="s">
        <v>946</v>
      </c>
      <c r="BN13" s="662"/>
      <c r="BO13" s="663" t="s">
        <v>947</v>
      </c>
      <c r="BP13" s="663" t="s">
        <v>948</v>
      </c>
      <c r="BQ13" s="662" t="str">
        <f t="shared" si="1"/>
        <v>EXCELENTE</v>
      </c>
    </row>
    <row r="14" spans="1:70" customFormat="1" ht="49.5" customHeight="1" x14ac:dyDescent="0.25">
      <c r="A14" s="776" t="s">
        <v>160</v>
      </c>
      <c r="B14" s="824"/>
      <c r="C14" s="776" t="s">
        <v>865</v>
      </c>
      <c r="D14" s="791" t="s">
        <v>335</v>
      </c>
      <c r="E14" s="778" t="s">
        <v>1091</v>
      </c>
      <c r="F14" s="778" t="s">
        <v>1092</v>
      </c>
      <c r="G14" s="779" t="s">
        <v>215</v>
      </c>
      <c r="H14" s="779" t="s">
        <v>235</v>
      </c>
      <c r="I14" s="779" t="s">
        <v>160</v>
      </c>
      <c r="J14" s="782" t="s">
        <v>791</v>
      </c>
      <c r="K14" s="783"/>
      <c r="L14" s="783"/>
      <c r="M14" s="783"/>
      <c r="N14" s="783" t="s">
        <v>1093</v>
      </c>
      <c r="O14" s="782" t="s">
        <v>758</v>
      </c>
      <c r="P14" s="783" t="s">
        <v>1094</v>
      </c>
      <c r="Q14" s="783" t="s">
        <v>676</v>
      </c>
      <c r="R14" s="783" t="s">
        <v>677</v>
      </c>
      <c r="S14" s="800" t="s">
        <v>678</v>
      </c>
      <c r="T14" s="783" t="s">
        <v>679</v>
      </c>
      <c r="U14" s="783" t="s">
        <v>680</v>
      </c>
      <c r="V14" s="825" t="s">
        <v>75</v>
      </c>
      <c r="W14" s="783" t="s">
        <v>75</v>
      </c>
      <c r="X14" s="794" t="s">
        <v>114</v>
      </c>
      <c r="Y14" s="783" t="s">
        <v>210</v>
      </c>
      <c r="Z14" s="783" t="s">
        <v>231</v>
      </c>
      <c r="AA14" s="795"/>
      <c r="AB14" s="795" t="s">
        <v>233</v>
      </c>
      <c r="AC14" s="780" t="s">
        <v>228</v>
      </c>
      <c r="AD14" s="804" t="s">
        <v>75</v>
      </c>
      <c r="AE14" s="804" t="s">
        <v>75</v>
      </c>
      <c r="AF14" s="804" t="s">
        <v>75</v>
      </c>
      <c r="AG14" s="804">
        <v>0.9</v>
      </c>
      <c r="AH14" s="815">
        <v>0.9</v>
      </c>
      <c r="AI14" s="371">
        <v>0.92</v>
      </c>
      <c r="AJ14" s="357" t="s">
        <v>75</v>
      </c>
      <c r="AK14" s="376">
        <v>0</v>
      </c>
      <c r="AL14" s="814">
        <v>0.9</v>
      </c>
      <c r="AM14" s="814">
        <f>IFERROR(INDEX($AR$14:$AU$14,1,COUNTA($AR$14:$AU$14)),"ND")</f>
        <v>0.95</v>
      </c>
      <c r="AN14" s="787">
        <v>0</v>
      </c>
      <c r="AO14" s="787">
        <v>0.9</v>
      </c>
      <c r="AP14" s="787"/>
      <c r="AQ14" s="787">
        <v>0.9</v>
      </c>
      <c r="AR14" s="786">
        <v>0.95</v>
      </c>
      <c r="AS14" s="786"/>
      <c r="AT14" s="786"/>
      <c r="AU14" s="786"/>
      <c r="AV14" s="784" t="s">
        <v>1095</v>
      </c>
      <c r="AW14" s="784"/>
      <c r="AX14" s="784"/>
      <c r="AY14" s="806"/>
      <c r="AZ14" s="812"/>
      <c r="BA14" s="812"/>
      <c r="BB14" s="812"/>
      <c r="BC14" s="809"/>
      <c r="BD14" s="809" t="s">
        <v>656</v>
      </c>
      <c r="BE14" s="809"/>
      <c r="BF14" s="809"/>
      <c r="BG14" s="813"/>
      <c r="BH14" s="813">
        <v>1</v>
      </c>
      <c r="BI14" s="873"/>
      <c r="BJ14" s="136" t="s">
        <v>673</v>
      </c>
      <c r="BK14" s="662"/>
      <c r="BL14" s="662"/>
      <c r="BM14" s="662"/>
      <c r="BN14" s="662"/>
      <c r="BO14" s="663"/>
      <c r="BP14" s="663"/>
      <c r="BQ14" s="662"/>
    </row>
    <row r="15" spans="1:70" customFormat="1" ht="49.5" customHeight="1" x14ac:dyDescent="0.25">
      <c r="A15" s="136" t="s">
        <v>160</v>
      </c>
      <c r="B15" s="649" t="s">
        <v>927</v>
      </c>
      <c r="C15" s="136" t="s">
        <v>865</v>
      </c>
      <c r="D15" s="46" t="s">
        <v>335</v>
      </c>
      <c r="E15" s="414" t="s">
        <v>655</v>
      </c>
      <c r="F15" s="414" t="s">
        <v>656</v>
      </c>
      <c r="G15" s="48" t="s">
        <v>215</v>
      </c>
      <c r="H15" s="48" t="s">
        <v>235</v>
      </c>
      <c r="I15" s="48" t="s">
        <v>160</v>
      </c>
      <c r="J15" s="330" t="s">
        <v>791</v>
      </c>
      <c r="K15" s="360"/>
      <c r="L15" s="360"/>
      <c r="M15" s="360"/>
      <c r="N15" s="332" t="s">
        <v>759</v>
      </c>
      <c r="O15" s="331" t="s">
        <v>758</v>
      </c>
      <c r="P15" s="332" t="s">
        <v>675</v>
      </c>
      <c r="Q15" s="332" t="s">
        <v>676</v>
      </c>
      <c r="R15" s="332" t="s">
        <v>677</v>
      </c>
      <c r="S15" s="333" t="s">
        <v>678</v>
      </c>
      <c r="T15" s="332" t="s">
        <v>679</v>
      </c>
      <c r="U15" s="332" t="s">
        <v>680</v>
      </c>
      <c r="V15" s="409" t="s">
        <v>75</v>
      </c>
      <c r="W15" s="332" t="s">
        <v>75</v>
      </c>
      <c r="X15" s="369" t="s">
        <v>114</v>
      </c>
      <c r="Y15" s="335" t="s">
        <v>210</v>
      </c>
      <c r="Z15" s="335" t="s">
        <v>231</v>
      </c>
      <c r="AA15" s="336"/>
      <c r="AB15" s="336" t="s">
        <v>233</v>
      </c>
      <c r="AC15" s="346" t="s">
        <v>228</v>
      </c>
      <c r="AD15" s="337" t="s">
        <v>75</v>
      </c>
      <c r="AE15" s="337" t="s">
        <v>75</v>
      </c>
      <c r="AF15" s="337" t="s">
        <v>75</v>
      </c>
      <c r="AG15" s="337">
        <v>0.9</v>
      </c>
      <c r="AH15" s="337">
        <v>0.9</v>
      </c>
      <c r="AI15" s="338" t="s">
        <v>75</v>
      </c>
      <c r="AJ15" s="371" t="s">
        <v>75</v>
      </c>
      <c r="AK15" s="371" t="s">
        <v>75</v>
      </c>
      <c r="AL15" s="371">
        <v>0.92</v>
      </c>
      <c r="AM15" s="357" t="str">
        <f>IFERROR(INDEX($AR$15:$AU$15,1,COUNTA($AR$15:$AU$15)),"ND")</f>
        <v>FINALIZADO</v>
      </c>
      <c r="AN15" s="376">
        <v>0</v>
      </c>
      <c r="AO15" s="376">
        <v>0.9</v>
      </c>
      <c r="AP15" s="376">
        <v>0</v>
      </c>
      <c r="AQ15" s="376">
        <v>0.9</v>
      </c>
      <c r="AR15" s="377" t="s">
        <v>656</v>
      </c>
      <c r="AS15" s="377" t="s">
        <v>656</v>
      </c>
      <c r="AT15" s="377" t="s">
        <v>656</v>
      </c>
      <c r="AU15" s="377" t="s">
        <v>656</v>
      </c>
      <c r="AV15" s="350"/>
      <c r="AW15" s="350"/>
      <c r="AX15" s="350"/>
      <c r="AY15" s="350"/>
      <c r="AZ15" s="343"/>
      <c r="BA15" s="342"/>
      <c r="BB15" s="365"/>
      <c r="BC15" s="343"/>
      <c r="BD15" s="343"/>
      <c r="BE15" s="343"/>
      <c r="BF15" s="342"/>
      <c r="BI15" s="46" t="str">
        <f t="shared" si="0"/>
        <v>GESTIÓN</v>
      </c>
      <c r="BJ15" s="136" t="s">
        <v>674</v>
      </c>
      <c r="BK15" s="662" t="s">
        <v>945</v>
      </c>
      <c r="BL15" s="662"/>
      <c r="BM15" s="662" t="s">
        <v>946</v>
      </c>
      <c r="BN15" s="662"/>
      <c r="BO15" s="663" t="s">
        <v>947</v>
      </c>
      <c r="BP15" s="663"/>
      <c r="BQ15" s="662" t="str">
        <f t="shared" si="1"/>
        <v>EXCELENTE</v>
      </c>
    </row>
    <row r="16" spans="1:70" customFormat="1" ht="49.5" customHeight="1" x14ac:dyDescent="0.25">
      <c r="A16" s="136" t="s">
        <v>160</v>
      </c>
      <c r="B16" s="284"/>
      <c r="C16" s="136" t="s">
        <v>865</v>
      </c>
      <c r="D16" s="46" t="s">
        <v>335</v>
      </c>
      <c r="E16" s="414" t="s">
        <v>236</v>
      </c>
      <c r="F16" s="414" t="s">
        <v>656</v>
      </c>
      <c r="G16" s="48" t="s">
        <v>215</v>
      </c>
      <c r="H16" s="48" t="s">
        <v>235</v>
      </c>
      <c r="I16" s="48" t="s">
        <v>160</v>
      </c>
      <c r="J16" s="330" t="s">
        <v>791</v>
      </c>
      <c r="K16" s="360"/>
      <c r="L16" s="360"/>
      <c r="M16" s="360"/>
      <c r="N16" s="332" t="s">
        <v>354</v>
      </c>
      <c r="O16" s="331" t="s">
        <v>237</v>
      </c>
      <c r="P16" s="332" t="s">
        <v>317</v>
      </c>
      <c r="Q16" s="332" t="s">
        <v>82</v>
      </c>
      <c r="R16" s="332" t="s">
        <v>238</v>
      </c>
      <c r="S16" s="333" t="s">
        <v>82</v>
      </c>
      <c r="T16" s="332" t="s">
        <v>239</v>
      </c>
      <c r="U16" s="332" t="s">
        <v>82</v>
      </c>
      <c r="V16" s="409" t="s">
        <v>320</v>
      </c>
      <c r="W16" s="332" t="s">
        <v>320</v>
      </c>
      <c r="X16" s="369" t="s">
        <v>114</v>
      </c>
      <c r="Y16" s="335" t="s">
        <v>210</v>
      </c>
      <c r="Z16" s="335" t="s">
        <v>231</v>
      </c>
      <c r="AA16" s="336" t="s">
        <v>240</v>
      </c>
      <c r="AB16" s="336" t="s">
        <v>233</v>
      </c>
      <c r="AC16" s="346" t="s">
        <v>228</v>
      </c>
      <c r="AD16" s="337" t="s">
        <v>75</v>
      </c>
      <c r="AE16" s="337">
        <v>0.9</v>
      </c>
      <c r="AF16" s="337">
        <v>0.91</v>
      </c>
      <c r="AG16" s="337" t="s">
        <v>656</v>
      </c>
      <c r="AH16" s="337" t="s">
        <v>656</v>
      </c>
      <c r="AI16" s="338" t="s">
        <v>75</v>
      </c>
      <c r="AJ16" s="371">
        <v>0.9</v>
      </c>
      <c r="AK16" s="371">
        <v>0.81</v>
      </c>
      <c r="AL16" s="371" t="s">
        <v>656</v>
      </c>
      <c r="AM16" s="364" t="s">
        <v>656</v>
      </c>
      <c r="AN16" s="348" t="s">
        <v>656</v>
      </c>
      <c r="AO16" s="348" t="s">
        <v>656</v>
      </c>
      <c r="AP16" s="348" t="s">
        <v>656</v>
      </c>
      <c r="AQ16" s="348" t="s">
        <v>656</v>
      </c>
      <c r="AR16" s="349" t="s">
        <v>656</v>
      </c>
      <c r="AS16" s="349" t="s">
        <v>656</v>
      </c>
      <c r="AT16" s="349" t="s">
        <v>656</v>
      </c>
      <c r="AU16" s="349" t="s">
        <v>656</v>
      </c>
      <c r="AV16" s="378"/>
      <c r="AW16" s="350"/>
      <c r="AX16" s="350"/>
      <c r="AY16" s="351"/>
      <c r="AZ16" s="343" t="s">
        <v>656</v>
      </c>
      <c r="BA16" s="342" t="s">
        <v>656</v>
      </c>
      <c r="BB16" s="365" t="s">
        <v>656</v>
      </c>
      <c r="BC16" s="343" t="s">
        <v>656</v>
      </c>
      <c r="BD16" s="343" t="s">
        <v>654</v>
      </c>
      <c r="BE16" s="343"/>
      <c r="BF16" s="342"/>
      <c r="BH16">
        <v>1</v>
      </c>
      <c r="BI16" s="46" t="str">
        <f t="shared" si="0"/>
        <v>GESTIÓN</v>
      </c>
      <c r="BJ16" s="136" t="s">
        <v>673</v>
      </c>
      <c r="BK16" s="662" t="s">
        <v>978</v>
      </c>
      <c r="BL16" s="662"/>
      <c r="BM16" s="662" t="s">
        <v>978</v>
      </c>
      <c r="BN16" s="662"/>
      <c r="BO16" s="663" t="s">
        <v>978</v>
      </c>
      <c r="BP16" s="663"/>
      <c r="BQ16" s="662" t="str">
        <f t="shared" si="1"/>
        <v>EXCELENTE</v>
      </c>
    </row>
    <row r="17" spans="1:69" customFormat="1" ht="49.5" customHeight="1" x14ac:dyDescent="0.25">
      <c r="A17" s="136" t="s">
        <v>160</v>
      </c>
      <c r="B17" s="136"/>
      <c r="C17" s="136" t="s">
        <v>737</v>
      </c>
      <c r="D17" s="46" t="s">
        <v>335</v>
      </c>
      <c r="E17" s="414" t="s">
        <v>681</v>
      </c>
      <c r="F17" s="414"/>
      <c r="G17" s="50" t="s">
        <v>215</v>
      </c>
      <c r="H17" s="329" t="s">
        <v>241</v>
      </c>
      <c r="I17" s="329" t="s">
        <v>160</v>
      </c>
      <c r="J17" s="330" t="s">
        <v>791</v>
      </c>
      <c r="K17" s="360"/>
      <c r="L17" s="360"/>
      <c r="M17" s="360"/>
      <c r="N17" s="332" t="s">
        <v>757</v>
      </c>
      <c r="O17" s="331" t="s">
        <v>758</v>
      </c>
      <c r="P17" s="332" t="s">
        <v>675</v>
      </c>
      <c r="Q17" s="332" t="s">
        <v>760</v>
      </c>
      <c r="R17" s="332" t="s">
        <v>677</v>
      </c>
      <c r="S17" s="333" t="s">
        <v>761</v>
      </c>
      <c r="T17" s="332" t="s">
        <v>242</v>
      </c>
      <c r="U17" s="332" t="s">
        <v>762</v>
      </c>
      <c r="V17" s="409" t="s">
        <v>320</v>
      </c>
      <c r="W17" s="332" t="s">
        <v>320</v>
      </c>
      <c r="X17" s="369" t="s">
        <v>114</v>
      </c>
      <c r="Y17" s="335" t="s">
        <v>83</v>
      </c>
      <c r="Z17" s="335" t="s">
        <v>168</v>
      </c>
      <c r="AA17" s="336" t="s">
        <v>243</v>
      </c>
      <c r="AB17" s="336" t="s">
        <v>233</v>
      </c>
      <c r="AC17" s="346" t="s">
        <v>228</v>
      </c>
      <c r="AD17" s="337" t="s">
        <v>75</v>
      </c>
      <c r="AE17" s="337" t="s">
        <v>75</v>
      </c>
      <c r="AF17" s="337" t="s">
        <v>75</v>
      </c>
      <c r="AG17" s="370">
        <v>0.9</v>
      </c>
      <c r="AH17" s="370">
        <v>0.9</v>
      </c>
      <c r="AI17" s="371" t="s">
        <v>75</v>
      </c>
      <c r="AJ17" s="371" t="s">
        <v>75</v>
      </c>
      <c r="AK17" s="371" t="s">
        <v>75</v>
      </c>
      <c r="AL17" s="371">
        <v>1</v>
      </c>
      <c r="AM17" s="347">
        <f>IFERROR(SUM(AR17:AV17),"")</f>
        <v>0</v>
      </c>
      <c r="AN17" s="412">
        <v>0</v>
      </c>
      <c r="AO17" s="412">
        <v>1</v>
      </c>
      <c r="AP17" s="412"/>
      <c r="AQ17" s="412">
        <v>1</v>
      </c>
      <c r="AR17" s="459"/>
      <c r="AS17" s="459"/>
      <c r="AT17" s="459"/>
      <c r="AU17" s="459"/>
      <c r="AV17" s="339"/>
      <c r="AW17" s="339"/>
      <c r="AX17" s="339"/>
      <c r="AY17" s="339"/>
      <c r="AZ17" s="398"/>
      <c r="BA17" s="382"/>
      <c r="BB17" s="458"/>
      <c r="BC17" s="398"/>
      <c r="BD17" s="398" t="s">
        <v>873</v>
      </c>
      <c r="BE17" s="398"/>
      <c r="BF17" s="382"/>
      <c r="BG17" s="7"/>
      <c r="BH17" s="7">
        <v>1</v>
      </c>
      <c r="BI17" s="46" t="str">
        <f t="shared" si="0"/>
        <v>GESTIÓN</v>
      </c>
      <c r="BJ17" s="136" t="s">
        <v>674</v>
      </c>
      <c r="BK17" s="662" t="s">
        <v>945</v>
      </c>
      <c r="BL17" s="662"/>
      <c r="BM17" s="662" t="s">
        <v>946</v>
      </c>
      <c r="BN17" s="662"/>
      <c r="BO17" s="663" t="s">
        <v>947</v>
      </c>
      <c r="BP17" s="663"/>
      <c r="BQ17" s="662" t="str">
        <f t="shared" si="1"/>
        <v>DEFICIENTE</v>
      </c>
    </row>
    <row r="18" spans="1:69" customFormat="1" ht="49.5" customHeight="1" x14ac:dyDescent="0.25">
      <c r="A18" s="776" t="s">
        <v>160</v>
      </c>
      <c r="B18" s="776"/>
      <c r="C18" s="776"/>
      <c r="D18" s="791" t="s">
        <v>335</v>
      </c>
      <c r="E18" s="778" t="s">
        <v>402</v>
      </c>
      <c r="F18" s="778"/>
      <c r="G18" s="801" t="s">
        <v>215</v>
      </c>
      <c r="H18" s="802" t="s">
        <v>403</v>
      </c>
      <c r="I18" s="802" t="s">
        <v>160</v>
      </c>
      <c r="J18" s="782" t="s">
        <v>791</v>
      </c>
      <c r="K18" s="783"/>
      <c r="L18" s="783"/>
      <c r="M18" s="783"/>
      <c r="N18" s="782" t="s">
        <v>404</v>
      </c>
      <c r="O18" s="782" t="s">
        <v>405</v>
      </c>
      <c r="P18" s="783" t="s">
        <v>406</v>
      </c>
      <c r="Q18" s="783" t="s">
        <v>407</v>
      </c>
      <c r="R18" s="783" t="s">
        <v>408</v>
      </c>
      <c r="S18" s="800" t="s">
        <v>409</v>
      </c>
      <c r="T18" s="783" t="s">
        <v>410</v>
      </c>
      <c r="U18" s="783" t="s">
        <v>410</v>
      </c>
      <c r="V18" s="825" t="s">
        <v>320</v>
      </c>
      <c r="W18" s="783" t="s">
        <v>320</v>
      </c>
      <c r="X18" s="794" t="s">
        <v>114</v>
      </c>
      <c r="Y18" s="783" t="s">
        <v>83</v>
      </c>
      <c r="Z18" s="783" t="s">
        <v>168</v>
      </c>
      <c r="AA18" s="795" t="s">
        <v>260</v>
      </c>
      <c r="AB18" s="795" t="s">
        <v>233</v>
      </c>
      <c r="AC18" s="780" t="s">
        <v>228</v>
      </c>
      <c r="AD18" s="804" t="s">
        <v>75</v>
      </c>
      <c r="AE18" s="814">
        <v>1</v>
      </c>
      <c r="AF18" s="814">
        <v>1</v>
      </c>
      <c r="AG18" s="814">
        <v>1</v>
      </c>
      <c r="AH18" s="814">
        <v>1</v>
      </c>
      <c r="AI18" s="338" t="s">
        <v>75</v>
      </c>
      <c r="AJ18" s="371">
        <v>1</v>
      </c>
      <c r="AK18" s="432">
        <v>1</v>
      </c>
      <c r="AL18" s="788" t="s">
        <v>656</v>
      </c>
      <c r="AM18" s="799">
        <f>SUM($AR$26:$AU$26)</f>
        <v>0</v>
      </c>
      <c r="AN18" s="815" t="s">
        <v>656</v>
      </c>
      <c r="AO18" s="815" t="s">
        <v>656</v>
      </c>
      <c r="AP18" s="815" t="s">
        <v>656</v>
      </c>
      <c r="AQ18" s="815" t="s">
        <v>656</v>
      </c>
      <c r="AR18" s="815" t="s">
        <v>656</v>
      </c>
      <c r="AS18" s="815" t="s">
        <v>656</v>
      </c>
      <c r="AT18" s="815" t="s">
        <v>656</v>
      </c>
      <c r="AU18" s="815" t="s">
        <v>656</v>
      </c>
      <c r="AV18" s="829"/>
      <c r="AW18" s="830"/>
      <c r="AX18" s="807"/>
      <c r="AY18" s="808"/>
      <c r="AZ18" s="812" t="s">
        <v>653</v>
      </c>
      <c r="BA18" s="812"/>
      <c r="BB18" s="811"/>
      <c r="BC18" s="812"/>
      <c r="BD18" s="812" t="s">
        <v>763</v>
      </c>
      <c r="BE18" s="812">
        <v>2</v>
      </c>
      <c r="BF18" s="809"/>
      <c r="BG18" s="813"/>
      <c r="BH18" s="813"/>
      <c r="BI18" s="873" t="str">
        <f t="shared" si="0"/>
        <v>GESTIÓN</v>
      </c>
      <c r="BJ18" s="136" t="s">
        <v>673</v>
      </c>
      <c r="BK18" s="662" t="s">
        <v>945</v>
      </c>
      <c r="BL18" s="662"/>
      <c r="BM18" s="662" t="s">
        <v>946</v>
      </c>
      <c r="BN18" s="662"/>
      <c r="BO18" s="663" t="s">
        <v>947</v>
      </c>
      <c r="BP18" s="663" t="s">
        <v>948</v>
      </c>
      <c r="BQ18" s="662" t="str">
        <f t="shared" si="1"/>
        <v>DEFICIENTE</v>
      </c>
    </row>
    <row r="19" spans="1:69" customFormat="1" ht="49.5" customHeight="1" x14ac:dyDescent="0.25">
      <c r="A19" s="776" t="s">
        <v>160</v>
      </c>
      <c r="B19" s="776"/>
      <c r="C19" s="776" t="s">
        <v>865</v>
      </c>
      <c r="D19" s="791" t="s">
        <v>335</v>
      </c>
      <c r="E19" s="778" t="s">
        <v>837</v>
      </c>
      <c r="F19" s="778" t="s">
        <v>656</v>
      </c>
      <c r="G19" s="801" t="s">
        <v>215</v>
      </c>
      <c r="H19" s="802" t="s">
        <v>403</v>
      </c>
      <c r="I19" s="802" t="s">
        <v>160</v>
      </c>
      <c r="J19" s="782" t="s">
        <v>791</v>
      </c>
      <c r="K19" s="783"/>
      <c r="L19" s="783"/>
      <c r="M19" s="783"/>
      <c r="N19" s="782" t="s">
        <v>776</v>
      </c>
      <c r="O19" s="782" t="s">
        <v>777</v>
      </c>
      <c r="P19" s="783" t="s">
        <v>778</v>
      </c>
      <c r="Q19" s="828" t="s">
        <v>82</v>
      </c>
      <c r="R19" s="783" t="s">
        <v>779</v>
      </c>
      <c r="S19" s="800" t="s">
        <v>82</v>
      </c>
      <c r="T19" s="783"/>
      <c r="U19" s="783"/>
      <c r="V19" s="825"/>
      <c r="W19" s="783"/>
      <c r="X19" s="794" t="s">
        <v>114</v>
      </c>
      <c r="Y19" s="783" t="s">
        <v>83</v>
      </c>
      <c r="Z19" s="783" t="s">
        <v>231</v>
      </c>
      <c r="AA19" s="795" t="s">
        <v>260</v>
      </c>
      <c r="AB19" s="795" t="s">
        <v>233</v>
      </c>
      <c r="AC19" s="780" t="s">
        <v>228</v>
      </c>
      <c r="AD19" s="804" t="s">
        <v>75</v>
      </c>
      <c r="AE19" s="804" t="s">
        <v>75</v>
      </c>
      <c r="AF19" s="804" t="s">
        <v>75</v>
      </c>
      <c r="AG19" s="814">
        <v>0</v>
      </c>
      <c r="AH19" s="814">
        <v>0</v>
      </c>
      <c r="AI19" s="460">
        <v>0</v>
      </c>
      <c r="AJ19" s="357">
        <v>0</v>
      </c>
      <c r="AK19" s="412">
        <v>0</v>
      </c>
      <c r="AL19" s="831">
        <v>0</v>
      </c>
      <c r="AM19" s="787" t="s">
        <v>75</v>
      </c>
      <c r="AN19" s="815" t="s">
        <v>656</v>
      </c>
      <c r="AO19" s="815" t="s">
        <v>656</v>
      </c>
      <c r="AP19" s="815" t="s">
        <v>656</v>
      </c>
      <c r="AQ19" s="815" t="s">
        <v>656</v>
      </c>
      <c r="AR19" s="815" t="s">
        <v>656</v>
      </c>
      <c r="AS19" s="815" t="s">
        <v>656</v>
      </c>
      <c r="AT19" s="815" t="s">
        <v>656</v>
      </c>
      <c r="AU19" s="815" t="s">
        <v>656</v>
      </c>
      <c r="AV19" s="808"/>
      <c r="AW19" s="830"/>
      <c r="AX19" s="807"/>
      <c r="AY19" s="808"/>
      <c r="AZ19" s="812"/>
      <c r="BA19" s="812"/>
      <c r="BB19" s="812"/>
      <c r="BC19" s="809"/>
      <c r="BD19" s="812" t="s">
        <v>656</v>
      </c>
      <c r="BE19" s="812">
        <v>1</v>
      </c>
      <c r="BF19" s="809"/>
      <c r="BG19" s="813"/>
      <c r="BH19" s="813">
        <v>1</v>
      </c>
      <c r="BI19" s="873" t="s">
        <v>335</v>
      </c>
      <c r="BJ19" s="136" t="s">
        <v>673</v>
      </c>
      <c r="BK19" s="662"/>
      <c r="BL19" s="662"/>
      <c r="BM19" s="662"/>
      <c r="BN19" s="662"/>
      <c r="BO19" s="663"/>
      <c r="BP19" s="663"/>
      <c r="BQ19" s="662"/>
    </row>
    <row r="20" spans="1:69" customFormat="1" ht="49.5" customHeight="1" x14ac:dyDescent="0.25">
      <c r="A20" s="136" t="s">
        <v>160</v>
      </c>
      <c r="B20" s="136"/>
      <c r="C20" s="136" t="s">
        <v>865</v>
      </c>
      <c r="D20" s="46" t="s">
        <v>335</v>
      </c>
      <c r="E20" s="414" t="s">
        <v>1103</v>
      </c>
      <c r="F20" s="414"/>
      <c r="G20" s="50" t="s">
        <v>215</v>
      </c>
      <c r="H20" s="329" t="s">
        <v>403</v>
      </c>
      <c r="I20" s="329" t="s">
        <v>160</v>
      </c>
      <c r="J20" s="330" t="s">
        <v>791</v>
      </c>
      <c r="K20" s="360"/>
      <c r="L20" s="360"/>
      <c r="M20" s="360"/>
      <c r="N20" s="331" t="s">
        <v>776</v>
      </c>
      <c r="O20" s="331" t="s">
        <v>777</v>
      </c>
      <c r="P20" s="332" t="s">
        <v>778</v>
      </c>
      <c r="Q20" s="653" t="s">
        <v>82</v>
      </c>
      <c r="R20" s="332" t="s">
        <v>779</v>
      </c>
      <c r="S20" s="333" t="s">
        <v>82</v>
      </c>
      <c r="T20" s="332"/>
      <c r="U20" s="332"/>
      <c r="V20" s="409"/>
      <c r="W20" s="332"/>
      <c r="X20" s="369" t="s">
        <v>114</v>
      </c>
      <c r="Y20" s="335" t="s">
        <v>83</v>
      </c>
      <c r="Z20" s="335" t="s">
        <v>231</v>
      </c>
      <c r="AA20" s="336" t="s">
        <v>260</v>
      </c>
      <c r="AB20" s="336" t="s">
        <v>233</v>
      </c>
      <c r="AC20" s="346" t="s">
        <v>228</v>
      </c>
      <c r="AD20" s="337" t="s">
        <v>75</v>
      </c>
      <c r="AE20" s="337" t="s">
        <v>75</v>
      </c>
      <c r="AF20" s="337" t="s">
        <v>75</v>
      </c>
      <c r="AG20" s="370" t="s">
        <v>75</v>
      </c>
      <c r="AH20" s="370">
        <v>1</v>
      </c>
      <c r="AI20" s="338" t="s">
        <v>75</v>
      </c>
      <c r="AJ20" s="338" t="s">
        <v>75</v>
      </c>
      <c r="AK20" s="338" t="s">
        <v>75</v>
      </c>
      <c r="AL20" s="460" t="s">
        <v>75</v>
      </c>
      <c r="AM20" s="357">
        <f>SUM($AR$20:$AU$20)</f>
        <v>1</v>
      </c>
      <c r="AN20" s="412">
        <v>1</v>
      </c>
      <c r="AO20" s="412">
        <v>1</v>
      </c>
      <c r="AP20" s="412">
        <v>1</v>
      </c>
      <c r="AQ20" s="412">
        <v>1</v>
      </c>
      <c r="AR20" s="410">
        <v>1</v>
      </c>
      <c r="AS20" s="410"/>
      <c r="AT20" s="410"/>
      <c r="AU20" s="410"/>
      <c r="AV20" s="373" t="s">
        <v>1104</v>
      </c>
      <c r="AW20" s="341"/>
      <c r="AX20" s="340"/>
      <c r="AY20" s="373"/>
      <c r="AZ20" s="343"/>
      <c r="BA20" s="343"/>
      <c r="BB20" s="365"/>
      <c r="BC20" s="343"/>
      <c r="BD20" s="343"/>
      <c r="BE20" s="343"/>
      <c r="BF20" s="342"/>
      <c r="BI20" s="46" t="str">
        <f t="shared" si="0"/>
        <v>GESTIÓN</v>
      </c>
      <c r="BJ20" s="136" t="s">
        <v>674</v>
      </c>
      <c r="BK20" s="662"/>
      <c r="BL20" s="662"/>
      <c r="BM20" s="662"/>
      <c r="BN20" s="662"/>
      <c r="BO20" s="663"/>
      <c r="BP20" s="663"/>
      <c r="BQ20" s="662" t="str">
        <f t="shared" si="1"/>
        <v>EXCELENTE</v>
      </c>
    </row>
    <row r="21" spans="1:69" customFormat="1" ht="49.5" customHeight="1" x14ac:dyDescent="0.25">
      <c r="A21" s="776" t="s">
        <v>160</v>
      </c>
      <c r="B21" s="776"/>
      <c r="C21" s="776"/>
      <c r="D21" s="776" t="s">
        <v>335</v>
      </c>
      <c r="E21" s="778" t="s">
        <v>576</v>
      </c>
      <c r="F21" s="778"/>
      <c r="G21" s="820" t="s">
        <v>215</v>
      </c>
      <c r="H21" s="803" t="s">
        <v>253</v>
      </c>
      <c r="I21" s="803" t="s">
        <v>160</v>
      </c>
      <c r="J21" s="800" t="s">
        <v>791</v>
      </c>
      <c r="K21" s="800"/>
      <c r="L21" s="800"/>
      <c r="M21" s="800"/>
      <c r="N21" s="800" t="s">
        <v>254</v>
      </c>
      <c r="O21" s="800" t="s">
        <v>255</v>
      </c>
      <c r="P21" s="800" t="s">
        <v>256</v>
      </c>
      <c r="Q21" s="800" t="s">
        <v>257</v>
      </c>
      <c r="R21" s="800" t="s">
        <v>318</v>
      </c>
      <c r="S21" s="800" t="s">
        <v>319</v>
      </c>
      <c r="T21" s="800" t="s">
        <v>258</v>
      </c>
      <c r="U21" s="800" t="s">
        <v>259</v>
      </c>
      <c r="V21" s="832" t="s">
        <v>320</v>
      </c>
      <c r="W21" s="800" t="s">
        <v>320</v>
      </c>
      <c r="X21" s="833" t="s">
        <v>114</v>
      </c>
      <c r="Y21" s="800" t="s">
        <v>83</v>
      </c>
      <c r="Z21" s="800" t="s">
        <v>168</v>
      </c>
      <c r="AA21" s="834" t="s">
        <v>260</v>
      </c>
      <c r="AB21" s="834" t="s">
        <v>233</v>
      </c>
      <c r="AC21" s="778" t="s">
        <v>228</v>
      </c>
      <c r="AD21" s="821" t="s">
        <v>75</v>
      </c>
      <c r="AE21" s="821">
        <v>1</v>
      </c>
      <c r="AF21" s="821">
        <v>1</v>
      </c>
      <c r="AG21" s="821">
        <v>1</v>
      </c>
      <c r="AH21" s="821">
        <v>1</v>
      </c>
      <c r="AI21" s="437" t="s">
        <v>75</v>
      </c>
      <c r="AJ21" s="437">
        <v>1</v>
      </c>
      <c r="AK21" s="437">
        <v>1</v>
      </c>
      <c r="AL21" s="814" t="s">
        <v>656</v>
      </c>
      <c r="AM21" s="787">
        <f>SUM($AR$28:$AU$28)</f>
        <v>0</v>
      </c>
      <c r="AN21" s="821" t="s">
        <v>656</v>
      </c>
      <c r="AO21" s="821" t="s">
        <v>656</v>
      </c>
      <c r="AP21" s="821" t="s">
        <v>656</v>
      </c>
      <c r="AQ21" s="821" t="s">
        <v>656</v>
      </c>
      <c r="AR21" s="821" t="s">
        <v>656</v>
      </c>
      <c r="AS21" s="821" t="s">
        <v>656</v>
      </c>
      <c r="AT21" s="821" t="s">
        <v>656</v>
      </c>
      <c r="AU21" s="821" t="s">
        <v>656</v>
      </c>
      <c r="AV21" s="826"/>
      <c r="AW21" s="784"/>
      <c r="AX21" s="784"/>
      <c r="AY21" s="827"/>
      <c r="AZ21" s="812" t="s">
        <v>656</v>
      </c>
      <c r="BA21" s="809" t="s">
        <v>656</v>
      </c>
      <c r="BB21" s="811" t="s">
        <v>656</v>
      </c>
      <c r="BC21" s="812" t="s">
        <v>656</v>
      </c>
      <c r="BD21" s="812" t="s">
        <v>693</v>
      </c>
      <c r="BE21" s="835"/>
      <c r="BF21" s="836"/>
      <c r="BG21" s="837"/>
      <c r="BH21" s="837">
        <v>1</v>
      </c>
      <c r="BI21" s="873" t="str">
        <f t="shared" si="0"/>
        <v>GESTIÓN</v>
      </c>
      <c r="BJ21" s="136" t="s">
        <v>673</v>
      </c>
      <c r="BK21" s="662" t="s">
        <v>945</v>
      </c>
      <c r="BL21" s="662"/>
      <c r="BM21" s="662" t="s">
        <v>946</v>
      </c>
      <c r="BN21" s="662"/>
      <c r="BO21" s="663" t="s">
        <v>947</v>
      </c>
      <c r="BP21" s="663" t="s">
        <v>948</v>
      </c>
      <c r="BQ21" s="662" t="str">
        <f t="shared" si="1"/>
        <v>DEFICIENTE</v>
      </c>
    </row>
    <row r="22" spans="1:69" customFormat="1" ht="49.5" customHeight="1" x14ac:dyDescent="0.25">
      <c r="A22" s="776" t="s">
        <v>160</v>
      </c>
      <c r="B22" s="776"/>
      <c r="C22" s="776" t="s">
        <v>737</v>
      </c>
      <c r="D22" s="776" t="s">
        <v>335</v>
      </c>
      <c r="E22" s="778" t="s">
        <v>833</v>
      </c>
      <c r="F22" s="778" t="s">
        <v>656</v>
      </c>
      <c r="G22" s="820" t="s">
        <v>215</v>
      </c>
      <c r="H22" s="803" t="s">
        <v>253</v>
      </c>
      <c r="I22" s="803" t="s">
        <v>160</v>
      </c>
      <c r="J22" s="800" t="s">
        <v>791</v>
      </c>
      <c r="K22" s="800"/>
      <c r="L22" s="800"/>
      <c r="M22" s="800"/>
      <c r="N22" s="800" t="s">
        <v>785</v>
      </c>
      <c r="O22" s="800" t="s">
        <v>782</v>
      </c>
      <c r="P22" s="800" t="s">
        <v>783</v>
      </c>
      <c r="Q22" s="800" t="s">
        <v>784</v>
      </c>
      <c r="R22" s="800" t="s">
        <v>786</v>
      </c>
      <c r="S22" s="800" t="s">
        <v>787</v>
      </c>
      <c r="T22" s="800" t="s">
        <v>788</v>
      </c>
      <c r="U22" s="800" t="s">
        <v>789</v>
      </c>
      <c r="V22" s="832" t="s">
        <v>75</v>
      </c>
      <c r="W22" s="800" t="s">
        <v>75</v>
      </c>
      <c r="X22" s="833" t="s">
        <v>114</v>
      </c>
      <c r="Y22" s="800" t="s">
        <v>83</v>
      </c>
      <c r="Z22" s="800" t="s">
        <v>168</v>
      </c>
      <c r="AA22" s="834" t="s">
        <v>260</v>
      </c>
      <c r="AB22" s="834" t="s">
        <v>233</v>
      </c>
      <c r="AC22" s="778" t="s">
        <v>228</v>
      </c>
      <c r="AD22" s="821" t="s">
        <v>75</v>
      </c>
      <c r="AE22" s="821" t="s">
        <v>75</v>
      </c>
      <c r="AF22" s="821" t="s">
        <v>75</v>
      </c>
      <c r="AG22" s="821">
        <v>1</v>
      </c>
      <c r="AH22" s="821"/>
      <c r="AI22" s="437">
        <v>0</v>
      </c>
      <c r="AJ22" s="347">
        <v>0</v>
      </c>
      <c r="AK22" s="438"/>
      <c r="AL22" s="821">
        <v>1</v>
      </c>
      <c r="AM22" s="781" t="s">
        <v>656</v>
      </c>
      <c r="AN22" s="821" t="s">
        <v>656</v>
      </c>
      <c r="AO22" s="821" t="s">
        <v>656</v>
      </c>
      <c r="AP22" s="821" t="s">
        <v>656</v>
      </c>
      <c r="AQ22" s="821" t="s">
        <v>656</v>
      </c>
      <c r="AR22" s="821" t="s">
        <v>656</v>
      </c>
      <c r="AS22" s="821" t="s">
        <v>656</v>
      </c>
      <c r="AT22" s="821" t="s">
        <v>656</v>
      </c>
      <c r="AU22" s="821" t="s">
        <v>656</v>
      </c>
      <c r="AV22" s="808"/>
      <c r="AW22" s="812"/>
      <c r="AX22" s="835"/>
      <c r="AY22" s="811"/>
      <c r="AZ22" s="812"/>
      <c r="BA22" s="835"/>
      <c r="BB22" s="835"/>
      <c r="BC22" s="812"/>
      <c r="BD22" s="812" t="s">
        <v>656</v>
      </c>
      <c r="BE22" s="835"/>
      <c r="BF22" s="836"/>
      <c r="BG22" s="837"/>
      <c r="BH22" s="837">
        <v>1</v>
      </c>
      <c r="BI22" s="873" t="s">
        <v>335</v>
      </c>
      <c r="BJ22" s="136" t="s">
        <v>673</v>
      </c>
      <c r="BK22" s="662"/>
      <c r="BL22" s="662"/>
      <c r="BM22" s="662"/>
      <c r="BN22" s="662"/>
      <c r="BO22" s="663"/>
      <c r="BP22" s="663"/>
      <c r="BQ22" s="662"/>
    </row>
    <row r="23" spans="1:69" customFormat="1" ht="49.5" customHeight="1" x14ac:dyDescent="0.25">
      <c r="A23" s="136" t="s">
        <v>160</v>
      </c>
      <c r="B23" s="136"/>
      <c r="C23" s="136" t="s">
        <v>737</v>
      </c>
      <c r="D23" s="136" t="s">
        <v>335</v>
      </c>
      <c r="E23" s="414" t="s">
        <v>1101</v>
      </c>
      <c r="F23" s="414"/>
      <c r="G23" s="9" t="s">
        <v>215</v>
      </c>
      <c r="H23" s="368" t="s">
        <v>253</v>
      </c>
      <c r="I23" s="368" t="s">
        <v>160</v>
      </c>
      <c r="J23" s="416" t="s">
        <v>791</v>
      </c>
      <c r="K23" s="416"/>
      <c r="L23" s="416"/>
      <c r="M23" s="416"/>
      <c r="N23" s="333"/>
      <c r="O23" s="333"/>
      <c r="P23" s="333"/>
      <c r="Q23" s="333"/>
      <c r="R23" s="333"/>
      <c r="S23" s="333"/>
      <c r="T23" s="333"/>
      <c r="U23" s="333"/>
      <c r="V23" s="433"/>
      <c r="W23" s="333"/>
      <c r="X23" s="434"/>
      <c r="Y23" s="404"/>
      <c r="Z23" s="404"/>
      <c r="AA23" s="435"/>
      <c r="AB23" s="435"/>
      <c r="AC23" s="423"/>
      <c r="AD23" s="436" t="s">
        <v>75</v>
      </c>
      <c r="AE23" s="436" t="s">
        <v>75</v>
      </c>
      <c r="AF23" s="436" t="s">
        <v>75</v>
      </c>
      <c r="AG23" s="436" t="s">
        <v>75</v>
      </c>
      <c r="AH23" s="436">
        <v>1</v>
      </c>
      <c r="AI23" s="437" t="s">
        <v>75</v>
      </c>
      <c r="AJ23" s="437" t="s">
        <v>75</v>
      </c>
      <c r="AK23" s="437" t="s">
        <v>75</v>
      </c>
      <c r="AL23" s="437" t="s">
        <v>75</v>
      </c>
      <c r="AM23" s="395">
        <f>IFERROR(INDEX($AR$23:$AU$23,1,COUNTA($AR$30:$AU$30)),"ND")</f>
        <v>1</v>
      </c>
      <c r="AN23" s="438">
        <v>1</v>
      </c>
      <c r="AO23" s="438">
        <v>1</v>
      </c>
      <c r="AP23" s="438">
        <v>1</v>
      </c>
      <c r="AQ23" s="438">
        <v>1</v>
      </c>
      <c r="AR23" s="439">
        <v>1</v>
      </c>
      <c r="AS23" s="439"/>
      <c r="AT23" s="439"/>
      <c r="AU23" s="439"/>
      <c r="AV23" s="413" t="s">
        <v>1102</v>
      </c>
      <c r="AW23" s="413"/>
      <c r="AX23" s="411"/>
      <c r="AY23" s="373"/>
      <c r="AZ23" s="343"/>
      <c r="BA23" s="441"/>
      <c r="BB23" s="365"/>
      <c r="BC23" s="343"/>
      <c r="BD23" s="441"/>
      <c r="BE23" s="441"/>
      <c r="BF23" s="440"/>
      <c r="BG23" s="137"/>
      <c r="BH23" s="137"/>
      <c r="BI23" s="46" t="str">
        <f t="shared" si="0"/>
        <v>GESTIÓN</v>
      </c>
      <c r="BJ23" s="136" t="s">
        <v>674</v>
      </c>
      <c r="BK23" s="662" t="s">
        <v>945</v>
      </c>
      <c r="BL23" s="662"/>
      <c r="BM23" s="662"/>
      <c r="BN23" s="662"/>
      <c r="BO23" s="663"/>
      <c r="BP23" s="663"/>
      <c r="BQ23" s="662" t="str">
        <f t="shared" si="1"/>
        <v>EXCELENTE</v>
      </c>
    </row>
    <row r="24" spans="1:69" customFormat="1" ht="49.5" customHeight="1" x14ac:dyDescent="0.25">
      <c r="A24" s="136" t="s">
        <v>160</v>
      </c>
      <c r="B24" s="136"/>
      <c r="C24" s="136" t="s">
        <v>135</v>
      </c>
      <c r="D24" s="49" t="s">
        <v>334</v>
      </c>
      <c r="E24" s="414" t="s">
        <v>574</v>
      </c>
      <c r="F24" s="414" t="s">
        <v>1082</v>
      </c>
      <c r="G24" s="9" t="s">
        <v>215</v>
      </c>
      <c r="H24" s="48" t="s">
        <v>217</v>
      </c>
      <c r="I24" s="446" t="s">
        <v>160</v>
      </c>
      <c r="J24" s="416" t="s">
        <v>791</v>
      </c>
      <c r="K24" s="360" t="s">
        <v>806</v>
      </c>
      <c r="L24" s="360"/>
      <c r="M24" s="360"/>
      <c r="N24" s="361" t="s">
        <v>624</v>
      </c>
      <c r="O24" s="344" t="s">
        <v>625</v>
      </c>
      <c r="P24" s="361" t="s">
        <v>626</v>
      </c>
      <c r="Q24" s="361" t="s">
        <v>627</v>
      </c>
      <c r="R24" s="344" t="s">
        <v>628</v>
      </c>
      <c r="S24" s="344" t="s">
        <v>629</v>
      </c>
      <c r="T24" s="344" t="s">
        <v>630</v>
      </c>
      <c r="U24" s="344" t="s">
        <v>631</v>
      </c>
      <c r="V24" s="344" t="s">
        <v>320</v>
      </c>
      <c r="W24" s="344" t="s">
        <v>320</v>
      </c>
      <c r="X24" s="334" t="s">
        <v>181</v>
      </c>
      <c r="Y24" s="345" t="s">
        <v>83</v>
      </c>
      <c r="Z24" s="345" t="s">
        <v>168</v>
      </c>
      <c r="AA24" s="346" t="s">
        <v>632</v>
      </c>
      <c r="AB24" s="346" t="s">
        <v>632</v>
      </c>
      <c r="AC24" s="423" t="s">
        <v>228</v>
      </c>
      <c r="AD24" s="346" t="s">
        <v>75</v>
      </c>
      <c r="AE24" s="346" t="s">
        <v>75</v>
      </c>
      <c r="AF24" s="405">
        <v>0.3</v>
      </c>
      <c r="AG24" s="375">
        <v>0.5</v>
      </c>
      <c r="AH24" s="375">
        <v>0.2</v>
      </c>
      <c r="AI24" s="347" t="s">
        <v>75</v>
      </c>
      <c r="AJ24" s="347" t="s">
        <v>75</v>
      </c>
      <c r="AK24" s="432">
        <v>0.27</v>
      </c>
      <c r="AL24" s="371">
        <v>0.53</v>
      </c>
      <c r="AM24" s="402">
        <f>SUM(AR24:AV24)</f>
        <v>0.06</v>
      </c>
      <c r="AN24" s="374">
        <v>7.0000000000000007E-2</v>
      </c>
      <c r="AO24" s="374">
        <v>0.18</v>
      </c>
      <c r="AP24" s="374"/>
      <c r="AQ24" s="374"/>
      <c r="AR24" s="389">
        <v>0.06</v>
      </c>
      <c r="AS24" s="389"/>
      <c r="AT24" s="389"/>
      <c r="AU24" s="389"/>
      <c r="AV24" s="413" t="s">
        <v>1083</v>
      </c>
      <c r="AW24" s="413"/>
      <c r="AX24" s="353"/>
      <c r="AY24" s="354"/>
      <c r="AZ24" s="343"/>
      <c r="BA24" s="342"/>
      <c r="BB24" s="342"/>
      <c r="BC24" s="343"/>
      <c r="BD24" s="342"/>
      <c r="BE24" s="342"/>
      <c r="BF24" s="342"/>
      <c r="BI24" s="46" t="str">
        <f t="shared" si="0"/>
        <v>ACCIÓN</v>
      </c>
      <c r="BJ24" s="136" t="s">
        <v>674</v>
      </c>
      <c r="BK24" s="662" t="s">
        <v>945</v>
      </c>
      <c r="BL24" s="662"/>
      <c r="BM24" s="662"/>
      <c r="BN24" s="662"/>
      <c r="BO24" s="663"/>
      <c r="BP24" s="663"/>
      <c r="BQ24" s="662" t="str">
        <f t="shared" si="1"/>
        <v>EXCELENTE</v>
      </c>
    </row>
    <row r="25" spans="1:69" customFormat="1" ht="49.5" customHeight="1" x14ac:dyDescent="0.25">
      <c r="A25" s="776" t="s">
        <v>160</v>
      </c>
      <c r="B25" s="776"/>
      <c r="C25" s="776" t="s">
        <v>135</v>
      </c>
      <c r="D25" s="777" t="s">
        <v>334</v>
      </c>
      <c r="E25" s="778" t="s">
        <v>573</v>
      </c>
      <c r="F25" s="778" t="s">
        <v>579</v>
      </c>
      <c r="G25" s="779" t="s">
        <v>215</v>
      </c>
      <c r="H25" s="329" t="s">
        <v>241</v>
      </c>
      <c r="I25" s="781" t="s">
        <v>160</v>
      </c>
      <c r="J25" s="782"/>
      <c r="K25" s="783" t="s">
        <v>806</v>
      </c>
      <c r="L25" s="783"/>
      <c r="M25" s="783"/>
      <c r="N25" s="784" t="s">
        <v>616</v>
      </c>
      <c r="O25" s="780" t="s">
        <v>617</v>
      </c>
      <c r="P25" s="784" t="s">
        <v>618</v>
      </c>
      <c r="Q25" s="784" t="s">
        <v>619</v>
      </c>
      <c r="R25" s="780" t="s">
        <v>620</v>
      </c>
      <c r="S25" s="780" t="s">
        <v>621</v>
      </c>
      <c r="T25" s="780" t="s">
        <v>622</v>
      </c>
      <c r="U25" s="780" t="s">
        <v>623</v>
      </c>
      <c r="V25" s="780" t="s">
        <v>320</v>
      </c>
      <c r="W25" s="780" t="s">
        <v>320</v>
      </c>
      <c r="X25" s="785" t="s">
        <v>181</v>
      </c>
      <c r="Y25" s="780" t="s">
        <v>83</v>
      </c>
      <c r="Z25" s="780" t="s">
        <v>168</v>
      </c>
      <c r="AA25" s="780"/>
      <c r="AB25" s="780"/>
      <c r="AC25" s="780"/>
      <c r="AD25" s="780" t="s">
        <v>75</v>
      </c>
      <c r="AE25" s="780" t="s">
        <v>75</v>
      </c>
      <c r="AF25" s="786">
        <v>1</v>
      </c>
      <c r="AG25" s="787">
        <v>1</v>
      </c>
      <c r="AH25" s="787" t="s">
        <v>579</v>
      </c>
      <c r="AI25" s="347" t="s">
        <v>75</v>
      </c>
      <c r="AJ25" s="347" t="s">
        <v>75</v>
      </c>
      <c r="AK25" s="432">
        <v>1</v>
      </c>
      <c r="AL25" s="788">
        <v>1</v>
      </c>
      <c r="AM25" s="788">
        <f>IFERROR(SUM(AR25:AV25),"")</f>
        <v>0</v>
      </c>
      <c r="AN25" s="789">
        <v>0</v>
      </c>
      <c r="AO25" s="789">
        <v>0.4</v>
      </c>
      <c r="AP25" s="789">
        <v>0.4</v>
      </c>
      <c r="AQ25" s="789">
        <v>0.2</v>
      </c>
      <c r="AR25" s="789" t="s">
        <v>579</v>
      </c>
      <c r="AS25" s="789" t="s">
        <v>579</v>
      </c>
      <c r="AT25" s="789" t="s">
        <v>579</v>
      </c>
      <c r="AU25" s="789" t="s">
        <v>579</v>
      </c>
      <c r="AV25" s="470"/>
      <c r="AW25" s="413"/>
      <c r="AX25" s="418"/>
      <c r="AY25" s="350"/>
      <c r="AZ25" s="343"/>
      <c r="BA25" s="342"/>
      <c r="BB25" s="342"/>
      <c r="BC25" s="343"/>
      <c r="BD25" s="342" t="s">
        <v>579</v>
      </c>
      <c r="BE25" s="342"/>
      <c r="BF25" s="342"/>
      <c r="BI25" s="46" t="str">
        <f t="shared" si="0"/>
        <v>ACCIÓN</v>
      </c>
      <c r="BJ25" s="136" t="s">
        <v>674</v>
      </c>
      <c r="BK25" s="662" t="s">
        <v>945</v>
      </c>
      <c r="BL25" s="662"/>
      <c r="BM25" s="662"/>
      <c r="BN25" s="662"/>
      <c r="BO25" s="663"/>
      <c r="BP25" s="663"/>
      <c r="BQ25" s="662" t="str">
        <f t="shared" si="1"/>
        <v>DEFICIENTE</v>
      </c>
    </row>
    <row r="26" spans="1:69" s="7" customFormat="1" ht="49.5" customHeight="1" x14ac:dyDescent="0.25">
      <c r="A26" s="776" t="str">
        <f t="shared" ref="A26:A48" si="2">I26</f>
        <v>DIRECCIÓN DISTRITAL DE ASUNTOS DISCIPLINARIOS</v>
      </c>
      <c r="B26" s="776" t="s">
        <v>876</v>
      </c>
      <c r="C26" s="776" t="s">
        <v>135</v>
      </c>
      <c r="D26" s="791" t="s">
        <v>334</v>
      </c>
      <c r="E26" s="778" t="s">
        <v>91</v>
      </c>
      <c r="F26" s="778" t="s">
        <v>877</v>
      </c>
      <c r="G26" s="779" t="s">
        <v>89</v>
      </c>
      <c r="H26" s="802" t="s">
        <v>92</v>
      </c>
      <c r="I26" s="802" t="s">
        <v>93</v>
      </c>
      <c r="J26" s="783" t="s">
        <v>322</v>
      </c>
      <c r="K26" s="783" t="s">
        <v>807</v>
      </c>
      <c r="L26" s="783" t="s">
        <v>791</v>
      </c>
      <c r="M26" s="783"/>
      <c r="N26" s="780" t="s">
        <v>180</v>
      </c>
      <c r="O26" s="780" t="s">
        <v>532</v>
      </c>
      <c r="P26" s="784" t="s">
        <v>201</v>
      </c>
      <c r="Q26" s="780" t="s">
        <v>82</v>
      </c>
      <c r="R26" s="784" t="s">
        <v>202</v>
      </c>
      <c r="S26" s="780" t="s">
        <v>82</v>
      </c>
      <c r="T26" s="784" t="s">
        <v>321</v>
      </c>
      <c r="U26" s="780" t="s">
        <v>82</v>
      </c>
      <c r="V26" s="780" t="s">
        <v>539</v>
      </c>
      <c r="W26" s="780" t="s">
        <v>527</v>
      </c>
      <c r="X26" s="785" t="s">
        <v>181</v>
      </c>
      <c r="Y26" s="784" t="s">
        <v>83</v>
      </c>
      <c r="Z26" s="784" t="s">
        <v>168</v>
      </c>
      <c r="AA26" s="784" t="s">
        <v>203</v>
      </c>
      <c r="AB26" s="784" t="s">
        <v>204</v>
      </c>
      <c r="AC26" s="784" t="s">
        <v>205</v>
      </c>
      <c r="AD26" s="780">
        <v>0</v>
      </c>
      <c r="AE26" s="780">
        <v>2</v>
      </c>
      <c r="AF26" s="780">
        <v>2</v>
      </c>
      <c r="AG26" s="780">
        <v>4</v>
      </c>
      <c r="AH26" s="780">
        <v>0</v>
      </c>
      <c r="AI26" s="364">
        <v>0</v>
      </c>
      <c r="AJ26" s="347">
        <v>2</v>
      </c>
      <c r="AK26" s="347">
        <v>2</v>
      </c>
      <c r="AL26" s="838">
        <v>4</v>
      </c>
      <c r="AM26" s="818"/>
      <c r="AN26" s="780" t="s">
        <v>579</v>
      </c>
      <c r="AO26" s="780" t="s">
        <v>579</v>
      </c>
      <c r="AP26" s="780" t="s">
        <v>579</v>
      </c>
      <c r="AQ26" s="780" t="s">
        <v>579</v>
      </c>
      <c r="AR26" s="780" t="s">
        <v>579</v>
      </c>
      <c r="AS26" s="780" t="s">
        <v>579</v>
      </c>
      <c r="AT26" s="780" t="s">
        <v>579</v>
      </c>
      <c r="AU26" s="780" t="s">
        <v>579</v>
      </c>
      <c r="AV26" s="784"/>
      <c r="AW26" s="784"/>
      <c r="AX26" s="784"/>
      <c r="AY26" s="784"/>
      <c r="AZ26" s="812"/>
      <c r="BA26" s="809"/>
      <c r="BB26" s="811"/>
      <c r="BC26" s="809"/>
      <c r="BD26" s="809" t="s">
        <v>579</v>
      </c>
      <c r="BE26" s="812" t="s">
        <v>501</v>
      </c>
      <c r="BF26" s="812" t="s">
        <v>75</v>
      </c>
      <c r="BG26" s="839" t="s">
        <v>75</v>
      </c>
      <c r="BH26" s="813">
        <v>2</v>
      </c>
      <c r="BI26" s="873" t="str">
        <f t="shared" si="0"/>
        <v>ACCIÓN</v>
      </c>
      <c r="BJ26" s="136" t="s">
        <v>673</v>
      </c>
      <c r="BK26" s="662"/>
      <c r="BL26" s="662"/>
      <c r="BM26" s="662"/>
      <c r="BN26" s="662"/>
      <c r="BO26" s="663"/>
      <c r="BP26" s="663"/>
      <c r="BQ26" s="662" t="str">
        <f t="shared" si="1"/>
        <v>DEFICIENTE</v>
      </c>
    </row>
    <row r="27" spans="1:69" customFormat="1" ht="49.5" customHeight="1" x14ac:dyDescent="0.25">
      <c r="A27" s="136" t="str">
        <f t="shared" si="2"/>
        <v>DIRECCIÓN DISTRITAL DE ASUNTOS DISCIPLINARIOS</v>
      </c>
      <c r="B27" s="136" t="s">
        <v>878</v>
      </c>
      <c r="C27" s="136" t="s">
        <v>135</v>
      </c>
      <c r="D27" s="46" t="s">
        <v>334</v>
      </c>
      <c r="E27" s="328" t="s">
        <v>94</v>
      </c>
      <c r="F27" s="328" t="s">
        <v>879</v>
      </c>
      <c r="G27" s="48" t="s">
        <v>77</v>
      </c>
      <c r="H27" s="329" t="s">
        <v>92</v>
      </c>
      <c r="I27" s="329" t="s">
        <v>93</v>
      </c>
      <c r="J27" s="330" t="s">
        <v>322</v>
      </c>
      <c r="K27" s="360" t="s">
        <v>807</v>
      </c>
      <c r="L27" s="330" t="s">
        <v>791</v>
      </c>
      <c r="M27" s="330"/>
      <c r="N27" s="331" t="s">
        <v>206</v>
      </c>
      <c r="O27" s="344" t="s">
        <v>533</v>
      </c>
      <c r="P27" s="332" t="s">
        <v>207</v>
      </c>
      <c r="Q27" s="344" t="s">
        <v>82</v>
      </c>
      <c r="R27" s="361" t="s">
        <v>511</v>
      </c>
      <c r="S27" s="344" t="s">
        <v>82</v>
      </c>
      <c r="T27" s="361" t="s">
        <v>512</v>
      </c>
      <c r="U27" s="344" t="s">
        <v>82</v>
      </c>
      <c r="V27" s="344" t="s">
        <v>540</v>
      </c>
      <c r="W27" s="344" t="s">
        <v>527</v>
      </c>
      <c r="X27" s="334" t="s">
        <v>181</v>
      </c>
      <c r="Y27" s="362" t="s">
        <v>83</v>
      </c>
      <c r="Z27" s="362" t="s">
        <v>168</v>
      </c>
      <c r="AA27" s="363" t="s">
        <v>203</v>
      </c>
      <c r="AB27" s="363" t="s">
        <v>203</v>
      </c>
      <c r="AC27" s="363" t="s">
        <v>205</v>
      </c>
      <c r="AD27" s="346">
        <v>0</v>
      </c>
      <c r="AE27" s="366">
        <v>2000</v>
      </c>
      <c r="AF27" s="366">
        <v>4000</v>
      </c>
      <c r="AG27" s="366">
        <v>4000</v>
      </c>
      <c r="AH27" s="366">
        <v>3574</v>
      </c>
      <c r="AI27" s="617">
        <v>0</v>
      </c>
      <c r="AJ27" s="617">
        <v>2426</v>
      </c>
      <c r="AK27" s="617">
        <v>5990</v>
      </c>
      <c r="AL27" s="617">
        <v>3687</v>
      </c>
      <c r="AM27" s="617">
        <f>SUM($AR$27:$AU$27)</f>
        <v>0</v>
      </c>
      <c r="AN27" s="367">
        <v>0</v>
      </c>
      <c r="AO27" s="367">
        <v>500</v>
      </c>
      <c r="AP27" s="367">
        <v>500</v>
      </c>
      <c r="AQ27" s="367">
        <v>471</v>
      </c>
      <c r="AR27" s="349">
        <v>0</v>
      </c>
      <c r="AS27" s="349"/>
      <c r="AT27" s="349"/>
      <c r="AU27" s="349"/>
      <c r="AV27" s="350" t="s">
        <v>1080</v>
      </c>
      <c r="AW27" s="350"/>
      <c r="AX27" s="353"/>
      <c r="AY27" s="350"/>
      <c r="AZ27" s="343"/>
      <c r="BA27" s="342"/>
      <c r="BB27" s="365"/>
      <c r="BC27" s="342"/>
      <c r="BD27" s="342"/>
      <c r="BE27" s="343" t="s">
        <v>501</v>
      </c>
      <c r="BF27" s="343" t="s">
        <v>75</v>
      </c>
      <c r="BG27" s="8" t="s">
        <v>75</v>
      </c>
      <c r="BI27" s="46" t="str">
        <f t="shared" si="0"/>
        <v>ACCIÓN</v>
      </c>
      <c r="BJ27" s="136" t="s">
        <v>674</v>
      </c>
      <c r="BK27" s="662"/>
      <c r="BL27" s="662"/>
      <c r="BM27" s="662"/>
      <c r="BN27" s="662"/>
      <c r="BO27" s="663"/>
      <c r="BP27" s="663"/>
      <c r="BQ27" s="662" t="str">
        <f t="shared" si="1"/>
        <v>DEFICIENTE</v>
      </c>
    </row>
    <row r="28" spans="1:69" s="8" customFormat="1" ht="49.5" customHeight="1" x14ac:dyDescent="0.25">
      <c r="A28" s="776" t="str">
        <f t="shared" si="2"/>
        <v>DIRECCIÓN DISTRITAL DE ASUNTOS DISCIPLINARIOS</v>
      </c>
      <c r="B28" s="776" t="s">
        <v>882</v>
      </c>
      <c r="C28" s="776" t="s">
        <v>135</v>
      </c>
      <c r="D28" s="791" t="s">
        <v>334</v>
      </c>
      <c r="E28" s="778" t="s">
        <v>95</v>
      </c>
      <c r="F28" s="778" t="s">
        <v>1077</v>
      </c>
      <c r="G28" s="779" t="s">
        <v>77</v>
      </c>
      <c r="H28" s="803" t="s">
        <v>92</v>
      </c>
      <c r="I28" s="802" t="s">
        <v>93</v>
      </c>
      <c r="J28" s="782" t="s">
        <v>322</v>
      </c>
      <c r="K28" s="783" t="s">
        <v>807</v>
      </c>
      <c r="L28" s="782" t="s">
        <v>791</v>
      </c>
      <c r="M28" s="782"/>
      <c r="N28" s="782" t="s">
        <v>208</v>
      </c>
      <c r="O28" s="780" t="s">
        <v>534</v>
      </c>
      <c r="P28" s="783" t="s">
        <v>513</v>
      </c>
      <c r="Q28" s="780" t="s">
        <v>82</v>
      </c>
      <c r="R28" s="784" t="s">
        <v>209</v>
      </c>
      <c r="S28" s="780" t="s">
        <v>82</v>
      </c>
      <c r="T28" s="784" t="s">
        <v>512</v>
      </c>
      <c r="U28" s="780" t="s">
        <v>82</v>
      </c>
      <c r="V28" s="780" t="s">
        <v>75</v>
      </c>
      <c r="W28" s="780" t="s">
        <v>75</v>
      </c>
      <c r="X28" s="785" t="s">
        <v>181</v>
      </c>
      <c r="Y28" s="784" t="s">
        <v>83</v>
      </c>
      <c r="Z28" s="784" t="s">
        <v>168</v>
      </c>
      <c r="AA28" s="784" t="s">
        <v>203</v>
      </c>
      <c r="AB28" s="784" t="s">
        <v>203</v>
      </c>
      <c r="AC28" s="784" t="s">
        <v>205</v>
      </c>
      <c r="AD28" s="780">
        <v>1</v>
      </c>
      <c r="AE28" s="780">
        <v>1</v>
      </c>
      <c r="AF28" s="780">
        <v>2</v>
      </c>
      <c r="AG28" s="780">
        <v>1</v>
      </c>
      <c r="AH28" s="780">
        <v>0</v>
      </c>
      <c r="AI28" s="347">
        <v>1</v>
      </c>
      <c r="AJ28" s="347">
        <v>1</v>
      </c>
      <c r="AK28" s="347">
        <v>2</v>
      </c>
      <c r="AL28" s="838">
        <v>1</v>
      </c>
      <c r="AM28" s="780"/>
      <c r="AN28" s="840" t="s">
        <v>579</v>
      </c>
      <c r="AO28" s="840" t="s">
        <v>579</v>
      </c>
      <c r="AP28" s="840" t="s">
        <v>579</v>
      </c>
      <c r="AQ28" s="840" t="s">
        <v>579</v>
      </c>
      <c r="AR28" s="780" t="s">
        <v>579</v>
      </c>
      <c r="AS28" s="780" t="s">
        <v>579</v>
      </c>
      <c r="AT28" s="780" t="s">
        <v>579</v>
      </c>
      <c r="AU28" s="780" t="s">
        <v>579</v>
      </c>
      <c r="AV28" s="784"/>
      <c r="AW28" s="784"/>
      <c r="AX28" s="841"/>
      <c r="AY28" s="784"/>
      <c r="AZ28" s="812"/>
      <c r="BA28" s="809"/>
      <c r="BB28" s="811"/>
      <c r="BC28" s="809"/>
      <c r="BD28" s="809" t="s">
        <v>579</v>
      </c>
      <c r="BE28" s="812" t="s">
        <v>501</v>
      </c>
      <c r="BF28" s="812" t="s">
        <v>75</v>
      </c>
      <c r="BG28" s="839" t="s">
        <v>75</v>
      </c>
      <c r="BH28" s="813"/>
      <c r="BI28" s="873" t="str">
        <f t="shared" si="0"/>
        <v>ACCIÓN</v>
      </c>
      <c r="BJ28" s="136" t="s">
        <v>673</v>
      </c>
      <c r="BK28" s="662"/>
      <c r="BL28" s="662"/>
      <c r="BM28" s="662"/>
      <c r="BN28" s="662"/>
      <c r="BO28" s="663"/>
      <c r="BP28" s="663"/>
      <c r="BQ28" s="662" t="str">
        <f t="shared" si="1"/>
        <v>DEFICIENTE</v>
      </c>
    </row>
    <row r="29" spans="1:69" s="8" customFormat="1" ht="49.5" customHeight="1" x14ac:dyDescent="0.25">
      <c r="A29" s="776" t="str">
        <f t="shared" si="2"/>
        <v>DIRECCIÓN DISTRITAL DE ASUNTOS DISCIPLINARIOS</v>
      </c>
      <c r="B29" s="776"/>
      <c r="C29" s="776" t="s">
        <v>737</v>
      </c>
      <c r="D29" s="791" t="s">
        <v>335</v>
      </c>
      <c r="E29" s="778" t="s">
        <v>570</v>
      </c>
      <c r="F29" s="778" t="s">
        <v>937</v>
      </c>
      <c r="G29" s="779" t="s">
        <v>215</v>
      </c>
      <c r="H29" s="803" t="s">
        <v>92</v>
      </c>
      <c r="I29" s="802" t="s">
        <v>93</v>
      </c>
      <c r="J29" s="782" t="s">
        <v>792</v>
      </c>
      <c r="K29" s="782"/>
      <c r="L29" s="782"/>
      <c r="M29" s="782"/>
      <c r="N29" s="784" t="s">
        <v>639</v>
      </c>
      <c r="O29" s="784" t="s">
        <v>472</v>
      </c>
      <c r="P29" s="780" t="s">
        <v>937</v>
      </c>
      <c r="Q29" s="780" t="s">
        <v>937</v>
      </c>
      <c r="R29" s="780" t="s">
        <v>1078</v>
      </c>
      <c r="S29" s="780" t="s">
        <v>937</v>
      </c>
      <c r="T29" s="780" t="s">
        <v>1079</v>
      </c>
      <c r="U29" s="780" t="s">
        <v>82</v>
      </c>
      <c r="V29" s="780" t="s">
        <v>75</v>
      </c>
      <c r="W29" s="780" t="s">
        <v>75</v>
      </c>
      <c r="X29" s="785" t="s">
        <v>181</v>
      </c>
      <c r="Y29" s="780" t="s">
        <v>83</v>
      </c>
      <c r="Z29" s="780" t="s">
        <v>168</v>
      </c>
      <c r="AA29" s="784" t="s">
        <v>203</v>
      </c>
      <c r="AB29" s="784" t="s">
        <v>203</v>
      </c>
      <c r="AC29" s="784" t="s">
        <v>205</v>
      </c>
      <c r="AD29" s="780" t="s">
        <v>75</v>
      </c>
      <c r="AE29" s="787">
        <v>0.6</v>
      </c>
      <c r="AF29" s="787">
        <v>0.4</v>
      </c>
      <c r="AG29" s="787"/>
      <c r="AH29" s="787"/>
      <c r="AI29" s="347" t="s">
        <v>75</v>
      </c>
      <c r="AJ29" s="357">
        <v>0.6</v>
      </c>
      <c r="AK29" s="383">
        <v>0.4</v>
      </c>
      <c r="AL29" s="815" t="s">
        <v>579</v>
      </c>
      <c r="AM29" s="842" t="str">
        <f>IFERROR(INDEX($AR29:$AU29,1,COUNTA($AR29:$AU29)),"ND")</f>
        <v>CUMPLIDO</v>
      </c>
      <c r="AN29" s="786" t="s">
        <v>579</v>
      </c>
      <c r="AO29" s="787" t="s">
        <v>579</v>
      </c>
      <c r="AP29" s="787" t="s">
        <v>579</v>
      </c>
      <c r="AQ29" s="787" t="s">
        <v>579</v>
      </c>
      <c r="AR29" s="786" t="s">
        <v>579</v>
      </c>
      <c r="AS29" s="787" t="s">
        <v>579</v>
      </c>
      <c r="AT29" s="787" t="s">
        <v>579</v>
      </c>
      <c r="AU29" s="787" t="s">
        <v>579</v>
      </c>
      <c r="AV29" s="784"/>
      <c r="AW29" s="784"/>
      <c r="AX29" s="784"/>
      <c r="AY29" s="784"/>
      <c r="AZ29" s="809"/>
      <c r="BA29" s="809"/>
      <c r="BB29" s="811"/>
      <c r="BC29" s="809"/>
      <c r="BD29" s="809" t="s">
        <v>579</v>
      </c>
      <c r="BE29" s="809"/>
      <c r="BF29" s="809"/>
      <c r="BG29" s="813"/>
      <c r="BH29" s="813">
        <v>2</v>
      </c>
      <c r="BI29" s="873" t="str">
        <f t="shared" si="0"/>
        <v>GESTIÓN</v>
      </c>
      <c r="BJ29" s="136" t="s">
        <v>673</v>
      </c>
      <c r="BK29" s="662" t="s">
        <v>945</v>
      </c>
      <c r="BL29" s="662"/>
      <c r="BM29" s="662" t="s">
        <v>946</v>
      </c>
      <c r="BN29" s="662"/>
      <c r="BO29" s="663" t="s">
        <v>947</v>
      </c>
      <c r="BP29" s="663" t="s">
        <v>948</v>
      </c>
      <c r="BQ29" s="662" t="str">
        <f t="shared" si="1"/>
        <v>EXCELENTE</v>
      </c>
    </row>
    <row r="30" spans="1:69" s="160" customFormat="1" ht="49.5" customHeight="1" x14ac:dyDescent="0.25">
      <c r="A30" s="136" t="str">
        <f>I30</f>
        <v>DIRECCIÓN DISTRITAL DE ASUNTOS DISCIPLINARIOS</v>
      </c>
      <c r="B30" s="136" t="s">
        <v>881</v>
      </c>
      <c r="C30" s="136" t="s">
        <v>737</v>
      </c>
      <c r="D30" s="46" t="s">
        <v>335</v>
      </c>
      <c r="E30" s="328" t="s">
        <v>694</v>
      </c>
      <c r="F30" s="328" t="s">
        <v>880</v>
      </c>
      <c r="G30" s="48" t="s">
        <v>215</v>
      </c>
      <c r="H30" s="368" t="s">
        <v>638</v>
      </c>
      <c r="I30" s="329" t="s">
        <v>93</v>
      </c>
      <c r="J30" s="390" t="s">
        <v>792</v>
      </c>
      <c r="K30" s="390" t="s">
        <v>791</v>
      </c>
      <c r="L30" s="390"/>
      <c r="M30" s="390"/>
      <c r="N30" s="392" t="s">
        <v>695</v>
      </c>
      <c r="O30" s="392" t="s">
        <v>696</v>
      </c>
      <c r="P30" s="392" t="s">
        <v>697</v>
      </c>
      <c r="Q30" s="392" t="s">
        <v>698</v>
      </c>
      <c r="R30" s="392" t="s">
        <v>699</v>
      </c>
      <c r="S30" s="392" t="s">
        <v>700</v>
      </c>
      <c r="T30" s="392" t="s">
        <v>701</v>
      </c>
      <c r="U30" s="392" t="s">
        <v>702</v>
      </c>
      <c r="V30" s="392" t="s">
        <v>75</v>
      </c>
      <c r="W30" s="392" t="s">
        <v>75</v>
      </c>
      <c r="X30" s="422" t="s">
        <v>114</v>
      </c>
      <c r="Y30" s="422"/>
      <c r="Z30" s="422" t="s">
        <v>168</v>
      </c>
      <c r="AA30" s="423"/>
      <c r="AB30" s="423"/>
      <c r="AC30" s="423"/>
      <c r="AD30" s="423"/>
      <c r="AE30" s="423" t="s">
        <v>75</v>
      </c>
      <c r="AF30" s="424" t="s">
        <v>75</v>
      </c>
      <c r="AG30" s="424">
        <v>1</v>
      </c>
      <c r="AH30" s="424">
        <v>1</v>
      </c>
      <c r="AI30" s="442" t="s">
        <v>75</v>
      </c>
      <c r="AJ30" s="442" t="s">
        <v>75</v>
      </c>
      <c r="AK30" s="442" t="s">
        <v>75</v>
      </c>
      <c r="AL30" s="395">
        <v>1</v>
      </c>
      <c r="AM30" s="442">
        <f>IFERROR(INDEX($AR$30:$AU$30,1,COUNTA($AR$30:$AU$30)),"ND")</f>
        <v>1</v>
      </c>
      <c r="AN30" s="462">
        <v>1</v>
      </c>
      <c r="AO30" s="462">
        <v>1</v>
      </c>
      <c r="AP30" s="462">
        <v>1</v>
      </c>
      <c r="AQ30" s="462">
        <v>1</v>
      </c>
      <c r="AR30" s="426">
        <v>1</v>
      </c>
      <c r="AS30" s="426"/>
      <c r="AT30" s="426"/>
      <c r="AU30" s="426"/>
      <c r="AV30" s="427" t="s">
        <v>1081</v>
      </c>
      <c r="AW30" s="427"/>
      <c r="AX30" s="427"/>
      <c r="AY30" s="427"/>
      <c r="AZ30" s="452"/>
      <c r="BA30" s="452"/>
      <c r="BB30" s="452"/>
      <c r="BC30" s="382"/>
      <c r="BD30" s="452"/>
      <c r="BE30" s="452"/>
      <c r="BF30" s="452"/>
      <c r="BG30" s="454"/>
      <c r="BH30" s="454"/>
      <c r="BI30" s="46" t="str">
        <f t="shared" si="0"/>
        <v>GESTIÓN</v>
      </c>
      <c r="BJ30" s="136" t="s">
        <v>674</v>
      </c>
      <c r="BK30" s="662">
        <v>0</v>
      </c>
      <c r="BL30" s="662">
        <v>0</v>
      </c>
      <c r="BM30" s="662">
        <v>90</v>
      </c>
      <c r="BN30" s="662">
        <v>100</v>
      </c>
      <c r="BO30" s="663" t="s">
        <v>978</v>
      </c>
      <c r="BP30" s="663" t="s">
        <v>978</v>
      </c>
      <c r="BQ30" s="662" t="str">
        <f t="shared" si="1"/>
        <v>BUENO</v>
      </c>
    </row>
    <row r="31" spans="1:69" s="160" customFormat="1" ht="49.5" customHeight="1" x14ac:dyDescent="0.25">
      <c r="A31" s="776" t="str">
        <f t="shared" si="2"/>
        <v>DIRECCIÓN DISTRITAL DE ASUNTOS DISCIPLINARIOS</v>
      </c>
      <c r="B31" s="776"/>
      <c r="C31" s="776"/>
      <c r="D31" s="791" t="s">
        <v>335</v>
      </c>
      <c r="E31" s="784" t="s">
        <v>645</v>
      </c>
      <c r="F31" s="784"/>
      <c r="G31" s="779" t="s">
        <v>215</v>
      </c>
      <c r="H31" s="803" t="s">
        <v>638</v>
      </c>
      <c r="I31" s="802" t="s">
        <v>93</v>
      </c>
      <c r="J31" s="782" t="s">
        <v>792</v>
      </c>
      <c r="K31" s="782" t="s">
        <v>791</v>
      </c>
      <c r="L31" s="782"/>
      <c r="M31" s="782"/>
      <c r="N31" s="780" t="s">
        <v>646</v>
      </c>
      <c r="O31" s="780" t="s">
        <v>647</v>
      </c>
      <c r="P31" s="780" t="s">
        <v>640</v>
      </c>
      <c r="Q31" s="780" t="s">
        <v>641</v>
      </c>
      <c r="R31" s="780" t="s">
        <v>643</v>
      </c>
      <c r="S31" s="780" t="s">
        <v>642</v>
      </c>
      <c r="T31" s="780" t="s">
        <v>644</v>
      </c>
      <c r="U31" s="780" t="s">
        <v>644</v>
      </c>
      <c r="V31" s="780" t="s">
        <v>75</v>
      </c>
      <c r="W31" s="780" t="s">
        <v>75</v>
      </c>
      <c r="X31" s="778" t="s">
        <v>114</v>
      </c>
      <c r="Y31" s="778"/>
      <c r="Z31" s="778" t="s">
        <v>168</v>
      </c>
      <c r="AA31" s="778"/>
      <c r="AB31" s="778"/>
      <c r="AC31" s="778"/>
      <c r="AD31" s="778"/>
      <c r="AE31" s="778"/>
      <c r="AF31" s="843">
        <v>1</v>
      </c>
      <c r="AG31" s="843">
        <v>1</v>
      </c>
      <c r="AH31" s="843">
        <v>1</v>
      </c>
      <c r="AI31" s="425"/>
      <c r="AJ31" s="425"/>
      <c r="AK31" s="357">
        <v>1</v>
      </c>
      <c r="AL31" s="798" t="s">
        <v>656</v>
      </c>
      <c r="AM31" s="784">
        <f>SUM($AR$43:$AU$43)</f>
        <v>0</v>
      </c>
      <c r="AN31" s="778" t="s">
        <v>656</v>
      </c>
      <c r="AO31" s="843" t="s">
        <v>656</v>
      </c>
      <c r="AP31" s="843" t="s">
        <v>656</v>
      </c>
      <c r="AQ31" s="843" t="s">
        <v>656</v>
      </c>
      <c r="AR31" s="843" t="s">
        <v>656</v>
      </c>
      <c r="AS31" s="843" t="s">
        <v>656</v>
      </c>
      <c r="AT31" s="843" t="s">
        <v>656</v>
      </c>
      <c r="AU31" s="843" t="s">
        <v>656</v>
      </c>
      <c r="AV31" s="784" t="s">
        <v>656</v>
      </c>
      <c r="AW31" s="784" t="s">
        <v>656</v>
      </c>
      <c r="AX31" s="784" t="s">
        <v>656</v>
      </c>
      <c r="AY31" s="827" t="s">
        <v>656</v>
      </c>
      <c r="AZ31" s="792"/>
      <c r="BA31" s="792"/>
      <c r="BB31" s="792"/>
      <c r="BC31" s="809"/>
      <c r="BD31" s="792" t="s">
        <v>656</v>
      </c>
      <c r="BE31" s="792"/>
      <c r="BF31" s="792"/>
      <c r="BG31" s="845"/>
      <c r="BH31" s="845">
        <v>1</v>
      </c>
      <c r="BI31" s="873" t="str">
        <f t="shared" si="0"/>
        <v>GESTIÓN</v>
      </c>
      <c r="BJ31" s="136" t="s">
        <v>673</v>
      </c>
      <c r="BK31" s="662" t="s">
        <v>945</v>
      </c>
      <c r="BL31" s="662"/>
      <c r="BM31" s="662" t="s">
        <v>946</v>
      </c>
      <c r="BN31" s="662"/>
      <c r="BO31" s="663" t="s">
        <v>947</v>
      </c>
      <c r="BP31" s="663" t="s">
        <v>948</v>
      </c>
      <c r="BQ31" s="662" t="str">
        <f t="shared" si="1"/>
        <v>DEFICIENTE</v>
      </c>
    </row>
    <row r="32" spans="1:69" s="8" customFormat="1" ht="49.5" customHeight="1" x14ac:dyDescent="0.25">
      <c r="A32" s="776" t="str">
        <f t="shared" si="2"/>
        <v>DIRECCIÓN DISTRITAL DE ASUNTOS DISCIPLINARIOS</v>
      </c>
      <c r="B32" s="776"/>
      <c r="C32" s="776"/>
      <c r="D32" s="791" t="s">
        <v>335</v>
      </c>
      <c r="E32" s="784" t="s">
        <v>571</v>
      </c>
      <c r="F32" s="784"/>
      <c r="G32" s="779" t="s">
        <v>215</v>
      </c>
      <c r="H32" s="803" t="s">
        <v>92</v>
      </c>
      <c r="I32" s="803" t="s">
        <v>93</v>
      </c>
      <c r="J32" s="844" t="s">
        <v>792</v>
      </c>
      <c r="K32" s="844" t="s">
        <v>791</v>
      </c>
      <c r="L32" s="844"/>
      <c r="M32" s="844"/>
      <c r="N32" s="784" t="s">
        <v>276</v>
      </c>
      <c r="O32" s="780" t="s">
        <v>277</v>
      </c>
      <c r="P32" s="780"/>
      <c r="Q32" s="780"/>
      <c r="R32" s="780"/>
      <c r="S32" s="780"/>
      <c r="T32" s="780"/>
      <c r="U32" s="780"/>
      <c r="V32" s="780"/>
      <c r="W32" s="780"/>
      <c r="X32" s="785" t="s">
        <v>181</v>
      </c>
      <c r="Y32" s="780" t="s">
        <v>83</v>
      </c>
      <c r="Z32" s="780" t="s">
        <v>168</v>
      </c>
      <c r="AA32" s="780"/>
      <c r="AB32" s="780"/>
      <c r="AC32" s="780"/>
      <c r="AD32" s="780" t="s">
        <v>75</v>
      </c>
      <c r="AE32" s="787">
        <v>0.4</v>
      </c>
      <c r="AF32" s="787" t="s">
        <v>579</v>
      </c>
      <c r="AG32" s="787"/>
      <c r="AH32" s="787"/>
      <c r="AI32" s="357" t="s">
        <v>75</v>
      </c>
      <c r="AJ32" s="357">
        <v>0.39999999999999997</v>
      </c>
      <c r="AK32" s="357">
        <v>0.6</v>
      </c>
      <c r="AL32" s="798" t="s">
        <v>579</v>
      </c>
      <c r="AM32" s="784" t="str">
        <f>IFERROR(INDEX(AS32:AV32,1,COUNTA(AS32:AV32)),"ND")</f>
        <v>CUMPLIDO</v>
      </c>
      <c r="AN32" s="787" t="s">
        <v>579</v>
      </c>
      <c r="AO32" s="787" t="s">
        <v>579</v>
      </c>
      <c r="AP32" s="787" t="s">
        <v>579</v>
      </c>
      <c r="AQ32" s="787" t="s">
        <v>579</v>
      </c>
      <c r="AR32" s="786" t="s">
        <v>579</v>
      </c>
      <c r="AS32" s="787" t="s">
        <v>579</v>
      </c>
      <c r="AT32" s="787" t="s">
        <v>579</v>
      </c>
      <c r="AU32" s="787" t="s">
        <v>579</v>
      </c>
      <c r="AV32" s="780" t="s">
        <v>579</v>
      </c>
      <c r="AW32" s="780" t="s">
        <v>579</v>
      </c>
      <c r="AX32" s="780" t="s">
        <v>579</v>
      </c>
      <c r="AY32" s="780" t="s">
        <v>579</v>
      </c>
      <c r="AZ32" s="809" t="s">
        <v>579</v>
      </c>
      <c r="BA32" s="809" t="s">
        <v>579</v>
      </c>
      <c r="BB32" s="809" t="s">
        <v>579</v>
      </c>
      <c r="BC32" s="809" t="s">
        <v>579</v>
      </c>
      <c r="BD32" s="809" t="s">
        <v>579</v>
      </c>
      <c r="BE32" s="809"/>
      <c r="BF32" s="809"/>
      <c r="BG32" s="813"/>
      <c r="BH32" s="813">
        <v>2</v>
      </c>
      <c r="BI32" s="873" t="str">
        <f t="shared" si="0"/>
        <v>GESTIÓN</v>
      </c>
      <c r="BJ32" s="136" t="s">
        <v>673</v>
      </c>
      <c r="BK32" s="662" t="s">
        <v>945</v>
      </c>
      <c r="BL32" s="662"/>
      <c r="BM32" s="662" t="s">
        <v>946</v>
      </c>
      <c r="BN32" s="662"/>
      <c r="BO32" s="663" t="s">
        <v>947</v>
      </c>
      <c r="BP32" s="663" t="s">
        <v>948</v>
      </c>
      <c r="BQ32" s="662" t="str">
        <f t="shared" si="1"/>
        <v>EXCELENTE</v>
      </c>
    </row>
    <row r="33" spans="1:69" s="160" customFormat="1" ht="53.25" customHeight="1" x14ac:dyDescent="0.25">
      <c r="A33" s="136" t="str">
        <f t="shared" si="2"/>
        <v xml:space="preserve">DIRECCIÓN DISTRITAL DE DEFENSA JUDICIAL </v>
      </c>
      <c r="B33" s="136" t="s">
        <v>883</v>
      </c>
      <c r="C33" s="136" t="s">
        <v>865</v>
      </c>
      <c r="D33" s="46" t="s">
        <v>335</v>
      </c>
      <c r="E33" s="328" t="s">
        <v>764</v>
      </c>
      <c r="F33" s="328" t="s">
        <v>884</v>
      </c>
      <c r="G33" s="48" t="s">
        <v>77</v>
      </c>
      <c r="H33" s="48" t="s">
        <v>960</v>
      </c>
      <c r="I33" s="48" t="s">
        <v>1064</v>
      </c>
      <c r="J33" s="330" t="s">
        <v>792</v>
      </c>
      <c r="K33" s="330"/>
      <c r="L33" s="330"/>
      <c r="M33" s="330"/>
      <c r="N33" s="361" t="s">
        <v>261</v>
      </c>
      <c r="O33" s="344" t="s">
        <v>275</v>
      </c>
      <c r="P33" s="344" t="s">
        <v>559</v>
      </c>
      <c r="Q33" s="344" t="s">
        <v>560</v>
      </c>
      <c r="R33" s="344" t="s">
        <v>562</v>
      </c>
      <c r="S33" s="344" t="s">
        <v>561</v>
      </c>
      <c r="T33" s="344" t="s">
        <v>563</v>
      </c>
      <c r="U33" s="344" t="s">
        <v>563</v>
      </c>
      <c r="V33" s="344" t="s">
        <v>75</v>
      </c>
      <c r="W33" s="344" t="s">
        <v>75</v>
      </c>
      <c r="X33" s="334" t="s">
        <v>114</v>
      </c>
      <c r="Y33" s="345" t="s">
        <v>83</v>
      </c>
      <c r="Z33" s="345" t="s">
        <v>168</v>
      </c>
      <c r="AA33" s="346" t="s">
        <v>116</v>
      </c>
      <c r="AB33" s="346" t="s">
        <v>116</v>
      </c>
      <c r="AC33" s="346" t="s">
        <v>117</v>
      </c>
      <c r="AD33" s="346" t="s">
        <v>75</v>
      </c>
      <c r="AE33" s="375">
        <v>1</v>
      </c>
      <c r="AF33" s="375">
        <v>1</v>
      </c>
      <c r="AG33" s="375">
        <v>1</v>
      </c>
      <c r="AH33" s="375">
        <v>1</v>
      </c>
      <c r="AI33" s="357" t="s">
        <v>75</v>
      </c>
      <c r="AJ33" s="371">
        <v>1</v>
      </c>
      <c r="AK33" s="357">
        <v>1</v>
      </c>
      <c r="AL33" s="371">
        <v>1</v>
      </c>
      <c r="AM33" s="357">
        <f>SUM(AR33:AV33)</f>
        <v>1</v>
      </c>
      <c r="AN33" s="650">
        <v>1</v>
      </c>
      <c r="AO33" s="650">
        <v>1</v>
      </c>
      <c r="AP33" s="650">
        <v>1</v>
      </c>
      <c r="AQ33" s="650">
        <v>1</v>
      </c>
      <c r="AR33" s="397">
        <v>1</v>
      </c>
      <c r="AS33" s="397"/>
      <c r="AT33" s="397"/>
      <c r="AU33" s="397"/>
      <c r="AV33" s="607" t="s">
        <v>1069</v>
      </c>
      <c r="AW33" s="400"/>
      <c r="AX33" s="607"/>
      <c r="AY33" s="607"/>
      <c r="AZ33" s="382"/>
      <c r="BA33" s="382"/>
      <c r="BB33" s="444"/>
      <c r="BC33" s="444"/>
      <c r="BD33" s="382" t="s">
        <v>474</v>
      </c>
      <c r="BE33" s="382"/>
      <c r="BF33" s="382"/>
      <c r="BG33" s="7"/>
      <c r="BI33" s="46" t="str">
        <f t="shared" si="0"/>
        <v>GESTIÓN</v>
      </c>
      <c r="BJ33" s="136" t="s">
        <v>674</v>
      </c>
      <c r="BK33" s="662">
        <v>0</v>
      </c>
      <c r="BL33" s="662">
        <v>70</v>
      </c>
      <c r="BM33" s="662">
        <v>70.000100000000003</v>
      </c>
      <c r="BN33" s="662">
        <v>99.998999999999995</v>
      </c>
      <c r="BO33" s="663">
        <v>100</v>
      </c>
      <c r="BP33" s="663">
        <v>100</v>
      </c>
      <c r="BQ33" s="662" t="str">
        <f t="shared" si="1"/>
        <v>DEFICIENTE</v>
      </c>
    </row>
    <row r="34" spans="1:69" customFormat="1" ht="49.5" customHeight="1" x14ac:dyDescent="0.25">
      <c r="A34" s="136" t="str">
        <f t="shared" si="2"/>
        <v xml:space="preserve">DIRECCIÓN DISTRITAL DE DEFENSA JUDICIAL </v>
      </c>
      <c r="B34" s="136" t="s">
        <v>885</v>
      </c>
      <c r="C34" s="136" t="s">
        <v>135</v>
      </c>
      <c r="D34" s="46" t="s">
        <v>334</v>
      </c>
      <c r="E34" s="328" t="s">
        <v>412</v>
      </c>
      <c r="F34" s="328" t="s">
        <v>886</v>
      </c>
      <c r="G34" s="48" t="s">
        <v>89</v>
      </c>
      <c r="H34" s="48" t="s">
        <v>960</v>
      </c>
      <c r="I34" s="48" t="s">
        <v>1064</v>
      </c>
      <c r="J34" s="330" t="s">
        <v>322</v>
      </c>
      <c r="K34" s="330" t="s">
        <v>807</v>
      </c>
      <c r="L34" s="330" t="s">
        <v>108</v>
      </c>
      <c r="M34" s="330" t="s">
        <v>791</v>
      </c>
      <c r="N34" s="332" t="s">
        <v>793</v>
      </c>
      <c r="O34" s="344" t="s">
        <v>171</v>
      </c>
      <c r="P34" s="331" t="s">
        <v>794</v>
      </c>
      <c r="Q34" s="331" t="s">
        <v>795</v>
      </c>
      <c r="R34" s="344" t="s">
        <v>796</v>
      </c>
      <c r="S34" s="344" t="s">
        <v>797</v>
      </c>
      <c r="T34" s="344" t="s">
        <v>798</v>
      </c>
      <c r="U34" s="344" t="s">
        <v>798</v>
      </c>
      <c r="V34" s="356">
        <v>0.82</v>
      </c>
      <c r="W34" s="344" t="s">
        <v>798</v>
      </c>
      <c r="X34" s="334" t="s">
        <v>114</v>
      </c>
      <c r="Y34" s="345" t="s">
        <v>83</v>
      </c>
      <c r="Z34" s="345" t="s">
        <v>115</v>
      </c>
      <c r="AA34" s="346" t="s">
        <v>172</v>
      </c>
      <c r="AB34" s="346" t="s">
        <v>172</v>
      </c>
      <c r="AC34" s="346" t="s">
        <v>117</v>
      </c>
      <c r="AD34" s="346">
        <v>0.82</v>
      </c>
      <c r="AE34" s="346">
        <v>0.82</v>
      </c>
      <c r="AF34" s="346">
        <v>0.82</v>
      </c>
      <c r="AG34" s="346">
        <v>0.82</v>
      </c>
      <c r="AH34" s="346">
        <v>0.82</v>
      </c>
      <c r="AI34" s="357">
        <v>0.9</v>
      </c>
      <c r="AJ34" s="371">
        <v>0.89</v>
      </c>
      <c r="AK34" s="357">
        <v>0.88</v>
      </c>
      <c r="AL34" s="371">
        <v>0.88</v>
      </c>
      <c r="AM34" s="442">
        <f>IFERROR(INDEX($AR$34:$AU$34,1,COUNTA($AR$34:$AU$34)),"ND")</f>
        <v>0.88</v>
      </c>
      <c r="AN34" s="358">
        <v>0.82</v>
      </c>
      <c r="AO34" s="358">
        <v>0.82</v>
      </c>
      <c r="AP34" s="358">
        <v>0</v>
      </c>
      <c r="AQ34" s="358">
        <v>0</v>
      </c>
      <c r="AR34" s="359">
        <v>0.88</v>
      </c>
      <c r="AS34" s="359"/>
      <c r="AT34" s="359"/>
      <c r="AU34" s="401"/>
      <c r="AV34" s="607" t="s">
        <v>1065</v>
      </c>
      <c r="AW34" s="353"/>
      <c r="AX34" s="350"/>
      <c r="AY34" s="350"/>
      <c r="AZ34" s="342"/>
      <c r="BA34" s="342"/>
      <c r="BB34" s="351"/>
      <c r="BC34" s="351"/>
      <c r="BD34" s="351" t="s">
        <v>499</v>
      </c>
      <c r="BE34" s="351" t="s">
        <v>502</v>
      </c>
      <c r="BF34" s="343"/>
      <c r="BG34" s="8"/>
      <c r="BI34" s="46" t="str">
        <f t="shared" si="0"/>
        <v>ACCIÓN</v>
      </c>
      <c r="BJ34" s="136" t="s">
        <v>674</v>
      </c>
      <c r="BK34" s="662">
        <v>0</v>
      </c>
      <c r="BL34" s="662">
        <v>80.998999999999995</v>
      </c>
      <c r="BM34" s="662">
        <v>81</v>
      </c>
      <c r="BN34" s="662">
        <v>82</v>
      </c>
      <c r="BO34" s="663">
        <v>82.000100000000003</v>
      </c>
      <c r="BP34" s="663">
        <v>100</v>
      </c>
      <c r="BQ34" s="662" t="str">
        <f t="shared" si="1"/>
        <v>DEFICIENTE</v>
      </c>
    </row>
    <row r="35" spans="1:69" customFormat="1" ht="49.5" customHeight="1" x14ac:dyDescent="0.25">
      <c r="A35" s="136" t="str">
        <f t="shared" si="2"/>
        <v xml:space="preserve">DIRECCIÓN DISTRITAL DE DEFENSA JUDICIAL </v>
      </c>
      <c r="B35" s="136" t="s">
        <v>887</v>
      </c>
      <c r="C35" s="136" t="s">
        <v>737</v>
      </c>
      <c r="D35" s="46" t="s">
        <v>335</v>
      </c>
      <c r="E35" s="328" t="s">
        <v>401</v>
      </c>
      <c r="F35" s="137" t="s">
        <v>1070</v>
      </c>
      <c r="G35" s="48" t="s">
        <v>77</v>
      </c>
      <c r="H35" s="48" t="s">
        <v>960</v>
      </c>
      <c r="I35" s="48" t="s">
        <v>1064</v>
      </c>
      <c r="J35" s="330" t="s">
        <v>792</v>
      </c>
      <c r="K35" s="330"/>
      <c r="L35" s="330"/>
      <c r="M35" s="330"/>
      <c r="N35" s="361" t="s">
        <v>262</v>
      </c>
      <c r="O35" s="344" t="s">
        <v>274</v>
      </c>
      <c r="P35" s="344" t="s">
        <v>564</v>
      </c>
      <c r="Q35" s="344" t="s">
        <v>565</v>
      </c>
      <c r="R35" s="344" t="s">
        <v>566</v>
      </c>
      <c r="S35" s="344" t="s">
        <v>565</v>
      </c>
      <c r="T35" s="344" t="s">
        <v>185</v>
      </c>
      <c r="U35" s="344" t="s">
        <v>185</v>
      </c>
      <c r="V35" s="344">
        <v>2</v>
      </c>
      <c r="W35" s="344" t="s">
        <v>185</v>
      </c>
      <c r="X35" s="334" t="s">
        <v>181</v>
      </c>
      <c r="Y35" s="345" t="s">
        <v>83</v>
      </c>
      <c r="Z35" s="345" t="s">
        <v>168</v>
      </c>
      <c r="AA35" s="346" t="s">
        <v>116</v>
      </c>
      <c r="AB35" s="346" t="s">
        <v>116</v>
      </c>
      <c r="AC35" s="346" t="s">
        <v>117</v>
      </c>
      <c r="AD35" s="346" t="s">
        <v>75</v>
      </c>
      <c r="AE35" s="346">
        <v>2</v>
      </c>
      <c r="AF35" s="346">
        <v>2</v>
      </c>
      <c r="AG35" s="346">
        <v>2</v>
      </c>
      <c r="AH35" s="346">
        <v>2</v>
      </c>
      <c r="AI35" s="347" t="s">
        <v>75</v>
      </c>
      <c r="AJ35" s="338">
        <v>7</v>
      </c>
      <c r="AK35" s="347">
        <v>2</v>
      </c>
      <c r="AL35" s="415">
        <v>2</v>
      </c>
      <c r="AM35" s="347">
        <f>SUM($AR$35:$AU$35)</f>
        <v>0</v>
      </c>
      <c r="AN35" s="348">
        <v>0</v>
      </c>
      <c r="AO35" s="348">
        <v>1</v>
      </c>
      <c r="AP35" s="348">
        <v>0</v>
      </c>
      <c r="AQ35" s="348">
        <v>1</v>
      </c>
      <c r="AR35" s="349">
        <v>0</v>
      </c>
      <c r="AS35" s="349"/>
      <c r="AT35" s="349"/>
      <c r="AU35" s="349"/>
      <c r="AV35" s="350" t="s">
        <v>1071</v>
      </c>
      <c r="AW35" s="350"/>
      <c r="AX35" s="353"/>
      <c r="AY35" s="350"/>
      <c r="AZ35" s="342"/>
      <c r="BA35" s="342"/>
      <c r="BB35" s="351"/>
      <c r="BC35" s="351"/>
      <c r="BD35" s="342" t="s">
        <v>474</v>
      </c>
      <c r="BE35" s="342"/>
      <c r="BF35" s="343"/>
      <c r="BG35" s="8"/>
      <c r="BI35" s="46" t="str">
        <f t="shared" si="0"/>
        <v>GESTIÓN</v>
      </c>
      <c r="BJ35" s="136" t="s">
        <v>674</v>
      </c>
      <c r="BK35" s="662"/>
      <c r="BL35" s="662"/>
      <c r="BM35" s="662"/>
      <c r="BN35" s="662"/>
      <c r="BO35" s="663"/>
      <c r="BP35" s="663"/>
      <c r="BQ35" s="662" t="str">
        <f t="shared" si="1"/>
        <v>DEFICIENTE</v>
      </c>
    </row>
    <row r="36" spans="1:69" customFormat="1" ht="49.5" customHeight="1" x14ac:dyDescent="0.25">
      <c r="A36" s="136" t="str">
        <f t="shared" si="2"/>
        <v xml:space="preserve">DIRECCIÓN DISTRITAL DE DEFENSA JUDICIAL </v>
      </c>
      <c r="B36" s="136"/>
      <c r="C36" s="136" t="s">
        <v>135</v>
      </c>
      <c r="D36" s="46" t="s">
        <v>334</v>
      </c>
      <c r="E36" s="328" t="s">
        <v>1066</v>
      </c>
      <c r="F36" s="328" t="s">
        <v>1067</v>
      </c>
      <c r="G36" s="48" t="s">
        <v>77</v>
      </c>
      <c r="H36" s="48" t="s">
        <v>960</v>
      </c>
      <c r="I36" s="48" t="s">
        <v>1064</v>
      </c>
      <c r="J36" s="330" t="s">
        <v>322</v>
      </c>
      <c r="K36" s="330" t="s">
        <v>809</v>
      </c>
      <c r="L36" s="330" t="s">
        <v>791</v>
      </c>
      <c r="M36" s="330"/>
      <c r="N36" s="361" t="s">
        <v>314</v>
      </c>
      <c r="O36" s="344" t="s">
        <v>297</v>
      </c>
      <c r="P36" s="385" t="s">
        <v>315</v>
      </c>
      <c r="Q36" s="386" t="s">
        <v>316</v>
      </c>
      <c r="R36" s="344" t="s">
        <v>118</v>
      </c>
      <c r="S36" s="344" t="s">
        <v>118</v>
      </c>
      <c r="T36" s="344" t="s">
        <v>798</v>
      </c>
      <c r="U36" s="344" t="s">
        <v>798</v>
      </c>
      <c r="V36" s="356">
        <v>0.82</v>
      </c>
      <c r="W36" s="344" t="s">
        <v>798</v>
      </c>
      <c r="X36" s="334" t="s">
        <v>114</v>
      </c>
      <c r="Y36" s="345" t="s">
        <v>83</v>
      </c>
      <c r="Z36" s="345" t="s">
        <v>115</v>
      </c>
      <c r="AA36" s="346" t="s">
        <v>116</v>
      </c>
      <c r="AB36" s="346" t="s">
        <v>116</v>
      </c>
      <c r="AC36" s="346" t="s">
        <v>117</v>
      </c>
      <c r="AD36" s="346">
        <v>0.82</v>
      </c>
      <c r="AE36" s="346">
        <v>0.82</v>
      </c>
      <c r="AF36" s="346">
        <v>0.82</v>
      </c>
      <c r="AG36" s="346">
        <v>0.82</v>
      </c>
      <c r="AH36" s="346">
        <v>0.82</v>
      </c>
      <c r="AI36" s="347">
        <v>0.89</v>
      </c>
      <c r="AJ36" s="371">
        <v>0.87270000000000003</v>
      </c>
      <c r="AK36" s="402">
        <v>0.83689999999999998</v>
      </c>
      <c r="AL36" s="704">
        <v>0.83230000000000004</v>
      </c>
      <c r="AM36" s="402">
        <f>IFERROR(INDEX($AR$36:$AU$36,1,COUNTA($AR$36:$AU$36)),"ND")</f>
        <v>0.82809999999999995</v>
      </c>
      <c r="AN36" s="358">
        <v>0.82</v>
      </c>
      <c r="AO36" s="358">
        <v>0.82</v>
      </c>
      <c r="AP36" s="358">
        <v>0.82</v>
      </c>
      <c r="AQ36" s="358">
        <v>0.82</v>
      </c>
      <c r="AR36" s="408">
        <v>0.82809999999999995</v>
      </c>
      <c r="AS36" s="359"/>
      <c r="AT36" s="359"/>
      <c r="AU36" s="401"/>
      <c r="AV36" s="339" t="s">
        <v>1068</v>
      </c>
      <c r="AW36" s="353"/>
      <c r="AX36" s="353"/>
      <c r="AY36" s="350"/>
      <c r="AZ36" s="342"/>
      <c r="BA36" s="342"/>
      <c r="BB36" s="351"/>
      <c r="BC36" s="351"/>
      <c r="BD36" s="351" t="s">
        <v>499</v>
      </c>
      <c r="BE36" s="351" t="s">
        <v>502</v>
      </c>
      <c r="BF36" s="343"/>
      <c r="BG36" s="8"/>
      <c r="BI36" s="46" t="str">
        <f t="shared" si="0"/>
        <v>ACCIÓN</v>
      </c>
      <c r="BJ36" s="136" t="s">
        <v>674</v>
      </c>
      <c r="BK36" s="662">
        <v>0</v>
      </c>
      <c r="BL36" s="662">
        <v>80.998999999999995</v>
      </c>
      <c r="BM36" s="662">
        <v>81</v>
      </c>
      <c r="BN36" s="662">
        <v>82</v>
      </c>
      <c r="BO36" s="663">
        <v>82.000100000000003</v>
      </c>
      <c r="BP36" s="663">
        <v>100</v>
      </c>
      <c r="BQ36" s="662" t="str">
        <f t="shared" si="1"/>
        <v>DEFICIENTE</v>
      </c>
    </row>
    <row r="37" spans="1:69" s="8" customFormat="1" ht="49.5" customHeight="1" x14ac:dyDescent="0.25">
      <c r="A37" s="136" t="str">
        <f t="shared" si="2"/>
        <v xml:space="preserve">DIRECCIÓN DISTRITAL DE DEFENSA JUDICIAL </v>
      </c>
      <c r="B37" s="136" t="s">
        <v>889</v>
      </c>
      <c r="C37" s="136" t="s">
        <v>737</v>
      </c>
      <c r="D37" s="46" t="s">
        <v>335</v>
      </c>
      <c r="E37" s="399" t="s">
        <v>414</v>
      </c>
      <c r="F37" s="399" t="s">
        <v>888</v>
      </c>
      <c r="G37" s="48" t="s">
        <v>89</v>
      </c>
      <c r="H37" s="48" t="s">
        <v>960</v>
      </c>
      <c r="I37" s="48" t="s">
        <v>1064</v>
      </c>
      <c r="J37" s="360" t="s">
        <v>792</v>
      </c>
      <c r="K37" s="360" t="s">
        <v>791</v>
      </c>
      <c r="L37" s="330"/>
      <c r="M37" s="330"/>
      <c r="N37" s="361" t="s">
        <v>799</v>
      </c>
      <c r="O37" s="344" t="s">
        <v>800</v>
      </c>
      <c r="P37" s="344" t="s">
        <v>801</v>
      </c>
      <c r="Q37" s="344" t="s">
        <v>802</v>
      </c>
      <c r="R37" s="344" t="s">
        <v>803</v>
      </c>
      <c r="S37" s="344" t="s">
        <v>804</v>
      </c>
      <c r="T37" s="344" t="s">
        <v>563</v>
      </c>
      <c r="U37" s="344" t="s">
        <v>563</v>
      </c>
      <c r="V37" s="344" t="s">
        <v>75</v>
      </c>
      <c r="W37" s="344" t="s">
        <v>75</v>
      </c>
      <c r="X37" s="334" t="s">
        <v>114</v>
      </c>
      <c r="Y37" s="345" t="s">
        <v>83</v>
      </c>
      <c r="Z37" s="345" t="s">
        <v>168</v>
      </c>
      <c r="AA37" s="346" t="s">
        <v>116</v>
      </c>
      <c r="AB37" s="346" t="s">
        <v>116</v>
      </c>
      <c r="AC37" s="346" t="s">
        <v>117</v>
      </c>
      <c r="AD37" s="346" t="s">
        <v>75</v>
      </c>
      <c r="AE37" s="375">
        <v>1</v>
      </c>
      <c r="AF37" s="375">
        <v>1</v>
      </c>
      <c r="AG37" s="375">
        <v>1</v>
      </c>
      <c r="AH37" s="375">
        <v>1</v>
      </c>
      <c r="AI37" s="347" t="s">
        <v>75</v>
      </c>
      <c r="AJ37" s="357">
        <v>1</v>
      </c>
      <c r="AK37" s="357">
        <v>1</v>
      </c>
      <c r="AL37" s="371">
        <v>1</v>
      </c>
      <c r="AM37" s="442">
        <f>IFERROR(INDEX($AR$37:$AU$37,1,COUNTA($AR$37:$AU$37)),"ND")</f>
        <v>1</v>
      </c>
      <c r="AN37" s="358">
        <v>1</v>
      </c>
      <c r="AO37" s="358">
        <v>1</v>
      </c>
      <c r="AP37" s="358">
        <v>1</v>
      </c>
      <c r="AQ37" s="358">
        <v>1</v>
      </c>
      <c r="AR37" s="359">
        <v>1</v>
      </c>
      <c r="AS37" s="359"/>
      <c r="AT37" s="359"/>
      <c r="AU37" s="359"/>
      <c r="AV37" s="350" t="s">
        <v>1072</v>
      </c>
      <c r="AW37" s="430"/>
      <c r="AX37" s="353"/>
      <c r="AY37" s="350"/>
      <c r="AZ37" s="342"/>
      <c r="BA37" s="431"/>
      <c r="BB37" s="351"/>
      <c r="BC37" s="351"/>
      <c r="BD37" s="342" t="s">
        <v>440</v>
      </c>
      <c r="BE37" s="342" t="s">
        <v>501</v>
      </c>
      <c r="BF37" s="342"/>
      <c r="BG37"/>
      <c r="BH37"/>
      <c r="BI37" s="46" t="str">
        <f t="shared" si="0"/>
        <v>GESTIÓN</v>
      </c>
      <c r="BJ37" s="136" t="s">
        <v>674</v>
      </c>
      <c r="BK37" s="662">
        <v>0</v>
      </c>
      <c r="BL37" s="662">
        <v>98</v>
      </c>
      <c r="BM37" s="662">
        <v>98.000010000000003</v>
      </c>
      <c r="BN37" s="662">
        <v>99.999989999999997</v>
      </c>
      <c r="BO37" s="663">
        <v>100</v>
      </c>
      <c r="BP37" s="663">
        <v>100</v>
      </c>
      <c r="BQ37" s="662" t="str">
        <f t="shared" si="1"/>
        <v>DEFICIENTE</v>
      </c>
    </row>
    <row r="38" spans="1:69" s="620" customFormat="1" ht="61.5" customHeight="1" x14ac:dyDescent="0.25">
      <c r="A38" s="136" t="str">
        <f t="shared" si="2"/>
        <v>DIRECCIÓN DISTRITAL DE DOCTRINA Y ASUNTOS NORMATIVOS</v>
      </c>
      <c r="B38" s="136" t="s">
        <v>890</v>
      </c>
      <c r="C38" s="136" t="s">
        <v>135</v>
      </c>
      <c r="D38" s="136" t="s">
        <v>334</v>
      </c>
      <c r="E38" s="328" t="s">
        <v>61</v>
      </c>
      <c r="F38" s="328" t="s">
        <v>1073</v>
      </c>
      <c r="G38" s="9" t="s">
        <v>215</v>
      </c>
      <c r="H38" s="368" t="s">
        <v>62</v>
      </c>
      <c r="I38" s="368" t="s">
        <v>63</v>
      </c>
      <c r="J38" s="416" t="s">
        <v>322</v>
      </c>
      <c r="K38" s="416" t="s">
        <v>807</v>
      </c>
      <c r="L38" s="416" t="s">
        <v>791</v>
      </c>
      <c r="M38" s="416"/>
      <c r="N38" s="333" t="s">
        <v>64</v>
      </c>
      <c r="O38" s="333" t="s">
        <v>65</v>
      </c>
      <c r="P38" s="333" t="s">
        <v>66</v>
      </c>
      <c r="Q38" s="333" t="s">
        <v>67</v>
      </c>
      <c r="R38" s="333" t="s">
        <v>68</v>
      </c>
      <c r="S38" s="333" t="s">
        <v>69</v>
      </c>
      <c r="T38" s="333" t="s">
        <v>70</v>
      </c>
      <c r="U38" s="333" t="s">
        <v>70</v>
      </c>
      <c r="V38" s="608" t="s">
        <v>71</v>
      </c>
      <c r="W38" s="333" t="s">
        <v>70</v>
      </c>
      <c r="X38" s="576" t="s">
        <v>234</v>
      </c>
      <c r="Y38" s="404" t="s">
        <v>83</v>
      </c>
      <c r="Z38" s="404" t="s">
        <v>115</v>
      </c>
      <c r="AA38" s="435" t="s">
        <v>72</v>
      </c>
      <c r="AB38" s="435" t="s">
        <v>73</v>
      </c>
      <c r="AC38" s="435" t="s">
        <v>74</v>
      </c>
      <c r="AD38" s="616">
        <v>23</v>
      </c>
      <c r="AE38" s="616">
        <v>22.7</v>
      </c>
      <c r="AF38" s="616">
        <v>22.5</v>
      </c>
      <c r="AG38" s="616">
        <v>22.3</v>
      </c>
      <c r="AH38" s="616">
        <v>22</v>
      </c>
      <c r="AI38" s="617">
        <v>15</v>
      </c>
      <c r="AJ38" s="617">
        <v>21.9</v>
      </c>
      <c r="AK38" s="617">
        <v>17.600000000000001</v>
      </c>
      <c r="AL38" s="617">
        <v>16.2</v>
      </c>
      <c r="AM38" s="617">
        <f>IFERROR(INDEX($AR38:$AU38,1,COUNTA($AR38:$AU38)),"ND")</f>
        <v>12.8</v>
      </c>
      <c r="AN38" s="618">
        <v>22</v>
      </c>
      <c r="AO38" s="618">
        <v>22</v>
      </c>
      <c r="AP38" s="618"/>
      <c r="AQ38" s="618"/>
      <c r="AR38" s="619">
        <v>12.8</v>
      </c>
      <c r="AS38" s="619"/>
      <c r="AT38" s="619"/>
      <c r="AU38" s="619"/>
      <c r="AV38" s="339" t="s">
        <v>1074</v>
      </c>
      <c r="AW38" s="413"/>
      <c r="AX38" s="413"/>
      <c r="AY38" s="413"/>
      <c r="AZ38" s="440"/>
      <c r="BA38" s="441"/>
      <c r="BB38" s="441"/>
      <c r="BC38" s="609" t="s">
        <v>652</v>
      </c>
      <c r="BD38" s="441" t="s">
        <v>440</v>
      </c>
      <c r="BE38" s="441" t="s">
        <v>501</v>
      </c>
      <c r="BF38" s="441" t="s">
        <v>75</v>
      </c>
      <c r="BG38" s="620" t="s">
        <v>75</v>
      </c>
      <c r="BI38" s="136" t="str">
        <f t="shared" si="0"/>
        <v>ACCIÓN</v>
      </c>
      <c r="BJ38" s="136" t="s">
        <v>674</v>
      </c>
      <c r="BK38" s="662">
        <v>24</v>
      </c>
      <c r="BL38" s="662">
        <v>22.01</v>
      </c>
      <c r="BM38" s="662">
        <v>22</v>
      </c>
      <c r="BN38" s="662">
        <v>21</v>
      </c>
      <c r="BO38" s="663">
        <v>21.9999</v>
      </c>
      <c r="BP38" s="663">
        <v>0</v>
      </c>
      <c r="BQ38" s="662" t="str">
        <f t="shared" si="1"/>
        <v>DEFICIENTE</v>
      </c>
    </row>
    <row r="39" spans="1:69" s="8" customFormat="1" ht="49.5" customHeight="1" x14ac:dyDescent="0.25">
      <c r="A39" s="776" t="str">
        <f t="shared" si="2"/>
        <v>DIRECCIÓN DISTRITAL DE DOCTRINA Y ASUNTOS NORMATIVOS</v>
      </c>
      <c r="B39" s="776"/>
      <c r="C39" s="776"/>
      <c r="D39" s="791" t="s">
        <v>335</v>
      </c>
      <c r="E39" s="778" t="s">
        <v>270</v>
      </c>
      <c r="F39" s="778"/>
      <c r="G39" s="779" t="s">
        <v>215</v>
      </c>
      <c r="H39" s="802" t="s">
        <v>62</v>
      </c>
      <c r="I39" s="802" t="s">
        <v>63</v>
      </c>
      <c r="J39" s="782" t="s">
        <v>792</v>
      </c>
      <c r="K39" s="782"/>
      <c r="L39" s="782"/>
      <c r="M39" s="782"/>
      <c r="N39" s="782" t="s">
        <v>264</v>
      </c>
      <c r="O39" s="782" t="s">
        <v>272</v>
      </c>
      <c r="P39" s="780" t="s">
        <v>185</v>
      </c>
      <c r="Q39" s="780" t="s">
        <v>185</v>
      </c>
      <c r="R39" s="780" t="s">
        <v>185</v>
      </c>
      <c r="S39" s="780" t="s">
        <v>185</v>
      </c>
      <c r="T39" s="780" t="s">
        <v>185</v>
      </c>
      <c r="U39" s="780" t="s">
        <v>185</v>
      </c>
      <c r="V39" s="780" t="s">
        <v>185</v>
      </c>
      <c r="W39" s="780" t="s">
        <v>185</v>
      </c>
      <c r="X39" s="794" t="s">
        <v>181</v>
      </c>
      <c r="Y39" s="783"/>
      <c r="Z39" s="783"/>
      <c r="AA39" s="795"/>
      <c r="AB39" s="795"/>
      <c r="AC39" s="795"/>
      <c r="AD39" s="804" t="s">
        <v>75</v>
      </c>
      <c r="AE39" s="814">
        <v>1</v>
      </c>
      <c r="AF39" s="804" t="s">
        <v>579</v>
      </c>
      <c r="AG39" s="804" t="s">
        <v>579</v>
      </c>
      <c r="AH39" s="804"/>
      <c r="AI39" s="338" t="s">
        <v>75</v>
      </c>
      <c r="AJ39" s="357">
        <v>1</v>
      </c>
      <c r="AK39" s="338" t="s">
        <v>579</v>
      </c>
      <c r="AL39" s="804" t="s">
        <v>579</v>
      </c>
      <c r="AM39" s="846">
        <f>SUM($AR$57:$AU$57)</f>
        <v>0</v>
      </c>
      <c r="AN39" s="796" t="s">
        <v>579</v>
      </c>
      <c r="AO39" s="798" t="s">
        <v>579</v>
      </c>
      <c r="AP39" s="798" t="s">
        <v>579</v>
      </c>
      <c r="AQ39" s="798" t="s">
        <v>579</v>
      </c>
      <c r="AR39" s="796" t="s">
        <v>579</v>
      </c>
      <c r="AS39" s="798" t="s">
        <v>579</v>
      </c>
      <c r="AT39" s="798" t="s">
        <v>579</v>
      </c>
      <c r="AU39" s="798" t="s">
        <v>579</v>
      </c>
      <c r="AV39" s="796" t="s">
        <v>579</v>
      </c>
      <c r="AW39" s="796" t="s">
        <v>579</v>
      </c>
      <c r="AX39" s="796" t="s">
        <v>579</v>
      </c>
      <c r="AY39" s="847" t="s">
        <v>579</v>
      </c>
      <c r="AZ39" s="809" t="s">
        <v>579</v>
      </c>
      <c r="BA39" s="812" t="s">
        <v>579</v>
      </c>
      <c r="BB39" s="812" t="s">
        <v>579</v>
      </c>
      <c r="BC39" s="848" t="s">
        <v>579</v>
      </c>
      <c r="BD39" s="849" t="s">
        <v>579</v>
      </c>
      <c r="BE39" s="849" t="s">
        <v>579</v>
      </c>
      <c r="BF39" s="812"/>
      <c r="BG39" s="839"/>
      <c r="BH39" s="839">
        <v>2</v>
      </c>
      <c r="BI39" s="873" t="str">
        <f t="shared" si="0"/>
        <v>GESTIÓN</v>
      </c>
      <c r="BJ39" s="136" t="s">
        <v>673</v>
      </c>
      <c r="BK39" s="662" t="s">
        <v>945</v>
      </c>
      <c r="BL39" s="662"/>
      <c r="BM39" s="662" t="s">
        <v>946</v>
      </c>
      <c r="BN39" s="662"/>
      <c r="BO39" s="663" t="s">
        <v>947</v>
      </c>
      <c r="BP39" s="663" t="s">
        <v>948</v>
      </c>
      <c r="BQ39" s="662" t="str">
        <f t="shared" si="1"/>
        <v>DEFICIENTE</v>
      </c>
    </row>
    <row r="40" spans="1:69" s="7" customFormat="1" ht="49.5" customHeight="1" x14ac:dyDescent="0.25">
      <c r="A40" s="776" t="str">
        <f t="shared" si="2"/>
        <v>DIRECCIÓN DISTRITAL DE DOCTRINA Y ASUNTOS NORMATIVOS</v>
      </c>
      <c r="B40" s="776"/>
      <c r="C40" s="776"/>
      <c r="D40" s="791" t="s">
        <v>335</v>
      </c>
      <c r="E40" s="778" t="s">
        <v>269</v>
      </c>
      <c r="F40" s="778"/>
      <c r="G40" s="779" t="s">
        <v>215</v>
      </c>
      <c r="H40" s="779" t="s">
        <v>62</v>
      </c>
      <c r="I40" s="779" t="s">
        <v>63</v>
      </c>
      <c r="J40" s="782" t="s">
        <v>792</v>
      </c>
      <c r="K40" s="782"/>
      <c r="L40" s="782"/>
      <c r="M40" s="782"/>
      <c r="N40" s="783" t="s">
        <v>263</v>
      </c>
      <c r="O40" s="782" t="s">
        <v>273</v>
      </c>
      <c r="P40" s="780" t="s">
        <v>185</v>
      </c>
      <c r="Q40" s="780" t="s">
        <v>185</v>
      </c>
      <c r="R40" s="780" t="s">
        <v>185</v>
      </c>
      <c r="S40" s="780" t="s">
        <v>185</v>
      </c>
      <c r="T40" s="780" t="s">
        <v>185</v>
      </c>
      <c r="U40" s="780" t="s">
        <v>185</v>
      </c>
      <c r="V40" s="780" t="s">
        <v>185</v>
      </c>
      <c r="W40" s="780" t="s">
        <v>185</v>
      </c>
      <c r="X40" s="794" t="s">
        <v>181</v>
      </c>
      <c r="Y40" s="783"/>
      <c r="Z40" s="783"/>
      <c r="AA40" s="795"/>
      <c r="AB40" s="795"/>
      <c r="AC40" s="795"/>
      <c r="AD40" s="804" t="s">
        <v>75</v>
      </c>
      <c r="AE40" s="814">
        <v>0.6</v>
      </c>
      <c r="AF40" s="814">
        <v>0.4</v>
      </c>
      <c r="AG40" s="804" t="s">
        <v>579</v>
      </c>
      <c r="AH40" s="804" t="s">
        <v>579</v>
      </c>
      <c r="AI40" s="338" t="s">
        <v>75</v>
      </c>
      <c r="AJ40" s="357">
        <v>0.6</v>
      </c>
      <c r="AK40" s="371">
        <v>0.4</v>
      </c>
      <c r="AL40" s="814" t="s">
        <v>579</v>
      </c>
      <c r="AM40" s="787">
        <f>SUM($AR$58:$AU$58)</f>
        <v>0</v>
      </c>
      <c r="AN40" s="815" t="s">
        <v>579</v>
      </c>
      <c r="AO40" s="814" t="s">
        <v>579</v>
      </c>
      <c r="AP40" s="814" t="s">
        <v>579</v>
      </c>
      <c r="AQ40" s="814" t="s">
        <v>579</v>
      </c>
      <c r="AR40" s="815" t="s">
        <v>579</v>
      </c>
      <c r="AS40" s="814" t="s">
        <v>579</v>
      </c>
      <c r="AT40" s="814" t="s">
        <v>579</v>
      </c>
      <c r="AU40" s="814" t="s">
        <v>579</v>
      </c>
      <c r="AV40" s="796" t="s">
        <v>579</v>
      </c>
      <c r="AW40" s="847" t="s">
        <v>579</v>
      </c>
      <c r="AX40" s="847" t="s">
        <v>579</v>
      </c>
      <c r="AY40" s="823" t="s">
        <v>579</v>
      </c>
      <c r="AZ40" s="809" t="s">
        <v>579</v>
      </c>
      <c r="BA40" s="812" t="s">
        <v>579</v>
      </c>
      <c r="BB40" s="812" t="s">
        <v>579</v>
      </c>
      <c r="BC40" s="850"/>
      <c r="BD40" s="809"/>
      <c r="BE40" s="809"/>
      <c r="BF40" s="809"/>
      <c r="BG40" s="813"/>
      <c r="BH40" s="813">
        <v>2</v>
      </c>
      <c r="BI40" s="873" t="str">
        <f t="shared" si="0"/>
        <v>GESTIÓN</v>
      </c>
      <c r="BJ40" s="136" t="s">
        <v>673</v>
      </c>
      <c r="BK40" s="662" t="s">
        <v>945</v>
      </c>
      <c r="BL40" s="662"/>
      <c r="BM40" s="662" t="s">
        <v>946</v>
      </c>
      <c r="BN40" s="662"/>
      <c r="BO40" s="663" t="s">
        <v>947</v>
      </c>
      <c r="BP40" s="663" t="s">
        <v>948</v>
      </c>
      <c r="BQ40" s="662" t="str">
        <f t="shared" si="1"/>
        <v>DEFICIENTE</v>
      </c>
    </row>
    <row r="41" spans="1:69" ht="49.5" customHeight="1" x14ac:dyDescent="0.25">
      <c r="A41" s="322" t="str">
        <f>I41</f>
        <v>DIRECCIÓN DISTRITAL DE DOCTRINA Y ASUNTOS NORMATIVOS</v>
      </c>
      <c r="B41" s="322" t="s">
        <v>891</v>
      </c>
      <c r="C41" s="136" t="s">
        <v>865</v>
      </c>
      <c r="D41" s="136" t="s">
        <v>335</v>
      </c>
      <c r="E41" s="379" t="s">
        <v>1075</v>
      </c>
      <c r="F41" s="379" t="s">
        <v>892</v>
      </c>
      <c r="G41" s="9" t="s">
        <v>215</v>
      </c>
      <c r="H41" s="9" t="s">
        <v>62</v>
      </c>
      <c r="I41" s="9" t="s">
        <v>63</v>
      </c>
      <c r="J41" s="590" t="s">
        <v>792</v>
      </c>
      <c r="K41" s="590"/>
      <c r="L41" s="590"/>
      <c r="M41" s="590"/>
      <c r="N41" s="333" t="s">
        <v>853</v>
      </c>
      <c r="O41" s="333" t="s">
        <v>854</v>
      </c>
      <c r="P41" s="391" t="s">
        <v>855</v>
      </c>
      <c r="Q41" s="391" t="s">
        <v>856</v>
      </c>
      <c r="R41" s="391" t="s">
        <v>855</v>
      </c>
      <c r="S41" s="391" t="s">
        <v>856</v>
      </c>
      <c r="T41" s="391" t="s">
        <v>857</v>
      </c>
      <c r="U41" s="391" t="s">
        <v>858</v>
      </c>
      <c r="V41" s="391" t="s">
        <v>82</v>
      </c>
      <c r="W41" s="391" t="s">
        <v>82</v>
      </c>
      <c r="X41" s="434" t="s">
        <v>181</v>
      </c>
      <c r="Y41" s="404" t="s">
        <v>83</v>
      </c>
      <c r="Z41" s="404" t="s">
        <v>168</v>
      </c>
      <c r="AA41" s="435" t="s">
        <v>233</v>
      </c>
      <c r="AB41" s="435" t="s">
        <v>233</v>
      </c>
      <c r="AC41" s="435" t="s">
        <v>859</v>
      </c>
      <c r="AD41" s="616" t="s">
        <v>75</v>
      </c>
      <c r="AE41" s="616" t="s">
        <v>75</v>
      </c>
      <c r="AF41" s="616" t="s">
        <v>75</v>
      </c>
      <c r="AG41" s="621">
        <v>1</v>
      </c>
      <c r="AH41" s="616"/>
      <c r="AI41" s="617" t="s">
        <v>75</v>
      </c>
      <c r="AJ41" s="617" t="s">
        <v>75</v>
      </c>
      <c r="AK41" s="617" t="s">
        <v>75</v>
      </c>
      <c r="AL41" s="437">
        <v>1</v>
      </c>
      <c r="AM41" s="437">
        <f>SUM($AR$41:$AU$41)</f>
        <v>1</v>
      </c>
      <c r="AN41" s="438">
        <v>1</v>
      </c>
      <c r="AO41" s="438">
        <v>1</v>
      </c>
      <c r="AP41" s="438">
        <v>1</v>
      </c>
      <c r="AQ41" s="438">
        <v>1</v>
      </c>
      <c r="AR41" s="439">
        <v>1</v>
      </c>
      <c r="AS41" s="439"/>
      <c r="AT41" s="439"/>
      <c r="AU41" s="439"/>
      <c r="AV41" s="413" t="s">
        <v>1076</v>
      </c>
      <c r="AW41" s="413"/>
      <c r="AX41" s="413"/>
      <c r="AY41" s="413"/>
      <c r="AZ41" s="440"/>
      <c r="BA41" s="441"/>
      <c r="BB41" s="441"/>
      <c r="BC41" s="609"/>
      <c r="BD41" s="440"/>
      <c r="BE41" s="440"/>
      <c r="BF41" s="440"/>
      <c r="BI41" s="136" t="str">
        <f t="shared" si="0"/>
        <v>GESTIÓN</v>
      </c>
      <c r="BJ41" s="136" t="s">
        <v>674</v>
      </c>
      <c r="BK41" s="662"/>
      <c r="BL41" s="662"/>
      <c r="BM41" s="662"/>
      <c r="BN41" s="662"/>
      <c r="BO41" s="663"/>
      <c r="BP41" s="663"/>
      <c r="BQ41" s="662" t="str">
        <f t="shared" si="1"/>
        <v>EXCELENTE</v>
      </c>
    </row>
    <row r="42" spans="1:69" customFormat="1" ht="49.5" customHeight="1" x14ac:dyDescent="0.25">
      <c r="A42" s="776" t="str">
        <f t="shared" si="2"/>
        <v>DIRECCIÓN DISTRITAL DE DOCTRINA Y ASUNTOS NORMATIVOS</v>
      </c>
      <c r="B42" s="776"/>
      <c r="C42" s="776"/>
      <c r="D42" s="791" t="s">
        <v>335</v>
      </c>
      <c r="E42" s="784" t="s">
        <v>569</v>
      </c>
      <c r="F42" s="784"/>
      <c r="G42" s="779" t="s">
        <v>215</v>
      </c>
      <c r="H42" s="779" t="s">
        <v>62</v>
      </c>
      <c r="I42" s="779" t="s">
        <v>63</v>
      </c>
      <c r="J42" s="844" t="s">
        <v>792</v>
      </c>
      <c r="K42" s="844"/>
      <c r="L42" s="844"/>
      <c r="M42" s="844"/>
      <c r="N42" s="783"/>
      <c r="O42" s="782"/>
      <c r="P42" s="780"/>
      <c r="Q42" s="780" t="s">
        <v>185</v>
      </c>
      <c r="R42" s="780" t="s">
        <v>185</v>
      </c>
      <c r="S42" s="780" t="s">
        <v>185</v>
      </c>
      <c r="T42" s="780" t="s">
        <v>185</v>
      </c>
      <c r="U42" s="780" t="s">
        <v>185</v>
      </c>
      <c r="V42" s="780" t="s">
        <v>185</v>
      </c>
      <c r="W42" s="780" t="s">
        <v>185</v>
      </c>
      <c r="X42" s="794" t="s">
        <v>181</v>
      </c>
      <c r="Y42" s="783"/>
      <c r="Z42" s="783"/>
      <c r="AA42" s="795"/>
      <c r="AB42" s="795"/>
      <c r="AC42" s="795"/>
      <c r="AD42" s="804" t="s">
        <v>75</v>
      </c>
      <c r="AE42" s="804" t="s">
        <v>75</v>
      </c>
      <c r="AF42" s="814">
        <v>1</v>
      </c>
      <c r="AG42" s="804" t="s">
        <v>579</v>
      </c>
      <c r="AH42" s="804" t="s">
        <v>579</v>
      </c>
      <c r="AI42" s="338" t="s">
        <v>75</v>
      </c>
      <c r="AJ42" s="338" t="s">
        <v>75</v>
      </c>
      <c r="AK42" s="371">
        <v>1</v>
      </c>
      <c r="AL42" s="804" t="s">
        <v>579</v>
      </c>
      <c r="AM42" s="787">
        <f>SUM($AR$63:$AU$63)</f>
        <v>0</v>
      </c>
      <c r="AN42" s="796" t="s">
        <v>579</v>
      </c>
      <c r="AO42" s="798" t="s">
        <v>579</v>
      </c>
      <c r="AP42" s="798" t="s">
        <v>579</v>
      </c>
      <c r="AQ42" s="798" t="s">
        <v>579</v>
      </c>
      <c r="AR42" s="796" t="s">
        <v>579</v>
      </c>
      <c r="AS42" s="798" t="s">
        <v>579</v>
      </c>
      <c r="AT42" s="798" t="s">
        <v>579</v>
      </c>
      <c r="AU42" s="798" t="s">
        <v>579</v>
      </c>
      <c r="AV42" s="796" t="s">
        <v>579</v>
      </c>
      <c r="AW42" s="796" t="s">
        <v>579</v>
      </c>
      <c r="AX42" s="796" t="s">
        <v>579</v>
      </c>
      <c r="AY42" s="847" t="s">
        <v>579</v>
      </c>
      <c r="AZ42" s="809"/>
      <c r="BA42" s="812"/>
      <c r="BB42" s="812"/>
      <c r="BC42" s="848" t="s">
        <v>579</v>
      </c>
      <c r="BD42" s="849" t="s">
        <v>579</v>
      </c>
      <c r="BE42" s="849" t="s">
        <v>579</v>
      </c>
      <c r="BF42" s="809"/>
      <c r="BG42" s="813"/>
      <c r="BH42" s="813">
        <v>2</v>
      </c>
      <c r="BI42" s="873" t="str">
        <f t="shared" ref="BI42:BI77" si="3">D42</f>
        <v>GESTIÓN</v>
      </c>
      <c r="BJ42" s="136" t="s">
        <v>673</v>
      </c>
      <c r="BK42" s="662" t="s">
        <v>945</v>
      </c>
      <c r="BL42" s="662"/>
      <c r="BM42" s="662" t="s">
        <v>946</v>
      </c>
      <c r="BN42" s="662"/>
      <c r="BO42" s="663" t="s">
        <v>947</v>
      </c>
      <c r="BP42" s="663" t="s">
        <v>948</v>
      </c>
      <c r="BQ42" s="662" t="str">
        <f t="shared" si="1"/>
        <v>DEFICIENTE</v>
      </c>
    </row>
    <row r="43" spans="1:69" s="13" customFormat="1" ht="49.5" customHeight="1" x14ac:dyDescent="0.25">
      <c r="A43" s="136" t="str">
        <f t="shared" si="2"/>
        <v xml:space="preserve">DIRECCIÓN DISTRITAL DE INSPECCIÓN, VIGILANCIA Y CONTROL </v>
      </c>
      <c r="B43" s="136" t="s">
        <v>893</v>
      </c>
      <c r="C43" s="136" t="s">
        <v>135</v>
      </c>
      <c r="D43" s="136" t="s">
        <v>334</v>
      </c>
      <c r="E43" s="328" t="s">
        <v>88</v>
      </c>
      <c r="F43" s="328" t="s">
        <v>1053</v>
      </c>
      <c r="G43" s="9" t="s">
        <v>89</v>
      </c>
      <c r="H43" s="368" t="s">
        <v>85</v>
      </c>
      <c r="I43" s="368" t="s">
        <v>1063</v>
      </c>
      <c r="J43" s="360" t="s">
        <v>322</v>
      </c>
      <c r="K43" s="360" t="s">
        <v>807</v>
      </c>
      <c r="L43" s="360" t="s">
        <v>791</v>
      </c>
      <c r="M43" s="360" t="s">
        <v>108</v>
      </c>
      <c r="N43" s="361" t="s">
        <v>190</v>
      </c>
      <c r="O43" s="361" t="s">
        <v>530</v>
      </c>
      <c r="P43" s="361" t="s">
        <v>508</v>
      </c>
      <c r="Q43" s="361" t="s">
        <v>82</v>
      </c>
      <c r="R43" s="361" t="s">
        <v>509</v>
      </c>
      <c r="S43" s="361" t="s">
        <v>82</v>
      </c>
      <c r="T43" s="361" t="s">
        <v>191</v>
      </c>
      <c r="U43" s="361" t="s">
        <v>82</v>
      </c>
      <c r="V43" s="361" t="s">
        <v>537</v>
      </c>
      <c r="W43" s="361" t="s">
        <v>527</v>
      </c>
      <c r="X43" s="576" t="s">
        <v>181</v>
      </c>
      <c r="Y43" s="362" t="s">
        <v>192</v>
      </c>
      <c r="Z43" s="362" t="s">
        <v>168</v>
      </c>
      <c r="AA43" s="363" t="s">
        <v>193</v>
      </c>
      <c r="AB43" s="363" t="s">
        <v>193</v>
      </c>
      <c r="AC43" s="363" t="s">
        <v>194</v>
      </c>
      <c r="AD43" s="423">
        <v>400</v>
      </c>
      <c r="AE43" s="423">
        <v>600</v>
      </c>
      <c r="AF43" s="632">
        <v>800</v>
      </c>
      <c r="AG43" s="632">
        <v>800</v>
      </c>
      <c r="AH43" s="423">
        <v>400</v>
      </c>
      <c r="AI43" s="425">
        <v>402</v>
      </c>
      <c r="AJ43" s="425">
        <v>663</v>
      </c>
      <c r="AK43" s="633">
        <v>819</v>
      </c>
      <c r="AL43" s="633">
        <v>971</v>
      </c>
      <c r="AM43" s="633">
        <f>SUM(AR43:AV43)</f>
        <v>0</v>
      </c>
      <c r="AN43" s="634">
        <v>0</v>
      </c>
      <c r="AO43" s="634">
        <v>145</v>
      </c>
      <c r="AP43" s="634">
        <v>0</v>
      </c>
      <c r="AQ43" s="634">
        <v>0</v>
      </c>
      <c r="AR43" s="580">
        <v>0</v>
      </c>
      <c r="AS43" s="580"/>
      <c r="AT43" s="580"/>
      <c r="AU43" s="580"/>
      <c r="AV43" s="350" t="s">
        <v>1060</v>
      </c>
      <c r="AW43" s="350"/>
      <c r="AX43" s="350"/>
      <c r="AY43" s="350"/>
      <c r="AZ43" s="431"/>
      <c r="BA43" s="638" t="s">
        <v>866</v>
      </c>
      <c r="BB43" s="431"/>
      <c r="BC43" s="431" t="s">
        <v>651</v>
      </c>
      <c r="BD43" s="431" t="s">
        <v>440</v>
      </c>
      <c r="BE43" s="581" t="s">
        <v>501</v>
      </c>
      <c r="BF43" s="581" t="s">
        <v>75</v>
      </c>
      <c r="BG43" s="582" t="s">
        <v>75</v>
      </c>
      <c r="BI43" s="136" t="str">
        <f t="shared" si="3"/>
        <v>ACCIÓN</v>
      </c>
      <c r="BJ43" s="136" t="s">
        <v>674</v>
      </c>
      <c r="BK43" s="662"/>
      <c r="BL43" s="662"/>
      <c r="BM43" s="662"/>
      <c r="BN43" s="662"/>
      <c r="BO43" s="663"/>
      <c r="BP43" s="663"/>
      <c r="BQ43" s="662" t="str">
        <f t="shared" si="1"/>
        <v>DEFICIENTE</v>
      </c>
    </row>
    <row r="44" spans="1:69" s="13" customFormat="1" ht="49.5" customHeight="1" x14ac:dyDescent="0.25">
      <c r="A44" s="136" t="str">
        <f t="shared" si="2"/>
        <v xml:space="preserve">DIRECCIÓN DISTRITAL DE INSPECCIÓN, VIGILANCIA Y CONTROL </v>
      </c>
      <c r="B44" s="136" t="s">
        <v>894</v>
      </c>
      <c r="C44" s="136" t="s">
        <v>135</v>
      </c>
      <c r="D44" s="136" t="s">
        <v>334</v>
      </c>
      <c r="E44" s="328" t="s">
        <v>90</v>
      </c>
      <c r="F44" s="328" t="s">
        <v>1054</v>
      </c>
      <c r="G44" s="9" t="s">
        <v>77</v>
      </c>
      <c r="H44" s="368" t="s">
        <v>85</v>
      </c>
      <c r="I44" s="368" t="s">
        <v>1063</v>
      </c>
      <c r="J44" s="360" t="s">
        <v>322</v>
      </c>
      <c r="K44" s="360" t="s">
        <v>807</v>
      </c>
      <c r="L44" s="360" t="s">
        <v>791</v>
      </c>
      <c r="M44" s="360"/>
      <c r="N44" s="361" t="s">
        <v>195</v>
      </c>
      <c r="O44" s="361" t="s">
        <v>531</v>
      </c>
      <c r="P44" s="361" t="s">
        <v>196</v>
      </c>
      <c r="Q44" s="361" t="s">
        <v>82</v>
      </c>
      <c r="R44" s="361" t="s">
        <v>510</v>
      </c>
      <c r="S44" s="361" t="s">
        <v>82</v>
      </c>
      <c r="T44" s="361" t="s">
        <v>197</v>
      </c>
      <c r="U44" s="361" t="s">
        <v>82</v>
      </c>
      <c r="V44" s="387" t="s">
        <v>538</v>
      </c>
      <c r="W44" s="361" t="s">
        <v>198</v>
      </c>
      <c r="X44" s="576" t="s">
        <v>199</v>
      </c>
      <c r="Y44" s="362" t="s">
        <v>210</v>
      </c>
      <c r="Z44" s="362" t="s">
        <v>168</v>
      </c>
      <c r="AA44" s="363" t="s">
        <v>200</v>
      </c>
      <c r="AB44" s="363" t="s">
        <v>200</v>
      </c>
      <c r="AC44" s="363" t="s">
        <v>194</v>
      </c>
      <c r="AD44" s="363">
        <f>86/100</f>
        <v>0.86</v>
      </c>
      <c r="AE44" s="363">
        <v>0.86099999999999999</v>
      </c>
      <c r="AF44" s="363">
        <v>0.86499999999999999</v>
      </c>
      <c r="AG44" s="363">
        <v>0.86699999999999999</v>
      </c>
      <c r="AH44" s="363">
        <v>0.87</v>
      </c>
      <c r="AI44" s="577">
        <v>0.87</v>
      </c>
      <c r="AJ44" s="635">
        <v>0.91300000000000003</v>
      </c>
      <c r="AK44" s="584">
        <v>0.92</v>
      </c>
      <c r="AL44" s="432">
        <v>0.94</v>
      </c>
      <c r="AM44" s="442">
        <f>SUM(AR44:AV44)</f>
        <v>0.94</v>
      </c>
      <c r="AN44" s="603">
        <v>0</v>
      </c>
      <c r="AO44" s="603">
        <v>0.87</v>
      </c>
      <c r="AP44" s="603">
        <v>0</v>
      </c>
      <c r="AQ44" s="603">
        <v>0.87</v>
      </c>
      <c r="AR44" s="381">
        <v>0.94</v>
      </c>
      <c r="AS44" s="381"/>
      <c r="AT44" s="381"/>
      <c r="AU44" s="381"/>
      <c r="AV44" s="350" t="s">
        <v>1061</v>
      </c>
      <c r="AW44" s="350"/>
      <c r="AX44" s="350"/>
      <c r="AY44" s="350"/>
      <c r="AZ44" s="431"/>
      <c r="BA44" s="638" t="s">
        <v>866</v>
      </c>
      <c r="BB44" s="431"/>
      <c r="BC44" s="431" t="s">
        <v>651</v>
      </c>
      <c r="BD44" s="431" t="s">
        <v>440</v>
      </c>
      <c r="BE44" s="581" t="s">
        <v>501</v>
      </c>
      <c r="BF44" s="581" t="s">
        <v>75</v>
      </c>
      <c r="BG44" s="582" t="s">
        <v>75</v>
      </c>
      <c r="BI44" s="136" t="str">
        <f t="shared" si="3"/>
        <v>ACCIÓN</v>
      </c>
      <c r="BJ44" s="136" t="s">
        <v>674</v>
      </c>
      <c r="BK44" s="662"/>
      <c r="BL44" s="662"/>
      <c r="BM44" s="662"/>
      <c r="BN44" s="662"/>
      <c r="BO44" s="663"/>
      <c r="BP44" s="663"/>
      <c r="BQ44" s="662" t="str">
        <f t="shared" si="1"/>
        <v>EXCELENTE</v>
      </c>
    </row>
    <row r="45" spans="1:69" s="13" customFormat="1" ht="49.5" customHeight="1" x14ac:dyDescent="0.25">
      <c r="A45" s="776" t="str">
        <f t="shared" si="2"/>
        <v xml:space="preserve">DIRECCIÓN DISTRITAL DE INSPECCIÓN, VIGILANCIA Y CONTROL </v>
      </c>
      <c r="B45" s="776" t="s">
        <v>895</v>
      </c>
      <c r="C45" s="776" t="s">
        <v>865</v>
      </c>
      <c r="D45" s="776" t="s">
        <v>335</v>
      </c>
      <c r="E45" s="778" t="s">
        <v>286</v>
      </c>
      <c r="F45" s="778" t="s">
        <v>1055</v>
      </c>
      <c r="G45" s="820" t="s">
        <v>77</v>
      </c>
      <c r="H45" s="803" t="s">
        <v>85</v>
      </c>
      <c r="I45" s="803" t="s">
        <v>1063</v>
      </c>
      <c r="J45" s="783" t="s">
        <v>792</v>
      </c>
      <c r="K45" s="783"/>
      <c r="L45" s="783"/>
      <c r="M45" s="783"/>
      <c r="N45" s="784" t="s">
        <v>292</v>
      </c>
      <c r="O45" s="784" t="s">
        <v>293</v>
      </c>
      <c r="P45" s="784" t="s">
        <v>478</v>
      </c>
      <c r="Q45" s="784"/>
      <c r="R45" s="784"/>
      <c r="S45" s="784"/>
      <c r="T45" s="784"/>
      <c r="U45" s="784"/>
      <c r="V45" s="784" t="s">
        <v>75</v>
      </c>
      <c r="W45" s="784" t="s">
        <v>75</v>
      </c>
      <c r="X45" s="851" t="s">
        <v>199</v>
      </c>
      <c r="Y45" s="784" t="s">
        <v>83</v>
      </c>
      <c r="Z45" s="784" t="s">
        <v>168</v>
      </c>
      <c r="AA45" s="784"/>
      <c r="AB45" s="784"/>
      <c r="AC45" s="784"/>
      <c r="AD45" s="784" t="s">
        <v>75</v>
      </c>
      <c r="AE45" s="784">
        <v>0.3</v>
      </c>
      <c r="AF45" s="842">
        <v>0.6</v>
      </c>
      <c r="AG45" s="842">
        <v>1</v>
      </c>
      <c r="AH45" s="784"/>
      <c r="AI45" s="577" t="s">
        <v>75</v>
      </c>
      <c r="AJ45" s="432">
        <v>0.3</v>
      </c>
      <c r="AK45" s="636">
        <v>0.6</v>
      </c>
      <c r="AL45" s="852">
        <v>1</v>
      </c>
      <c r="AM45" s="799">
        <f>IFERROR(INDEX($AR$67:$AU$67,1,COUNTA($AR$67:$AU$67)),"ND")</f>
        <v>0.95</v>
      </c>
      <c r="AN45" s="852">
        <v>0.1</v>
      </c>
      <c r="AO45" s="842" t="s">
        <v>579</v>
      </c>
      <c r="AP45" s="842" t="s">
        <v>579</v>
      </c>
      <c r="AQ45" s="842" t="s">
        <v>579</v>
      </c>
      <c r="AR45" s="842" t="s">
        <v>579</v>
      </c>
      <c r="AS45" s="842" t="s">
        <v>579</v>
      </c>
      <c r="AT45" s="842" t="s">
        <v>579</v>
      </c>
      <c r="AU45" s="842" t="s">
        <v>579</v>
      </c>
      <c r="AV45" s="784" t="s">
        <v>579</v>
      </c>
      <c r="AW45" s="784" t="s">
        <v>579</v>
      </c>
      <c r="AX45" s="784" t="s">
        <v>579</v>
      </c>
      <c r="AY45" s="784" t="s">
        <v>579</v>
      </c>
      <c r="AZ45" s="853" t="s">
        <v>579</v>
      </c>
      <c r="BA45" s="853" t="s">
        <v>579</v>
      </c>
      <c r="BB45" s="853" t="s">
        <v>579</v>
      </c>
      <c r="BC45" s="853" t="s">
        <v>579</v>
      </c>
      <c r="BD45" s="853" t="s">
        <v>579</v>
      </c>
      <c r="BE45" s="853"/>
      <c r="BF45" s="853"/>
      <c r="BG45" s="828"/>
      <c r="BH45" s="828"/>
      <c r="BI45" s="322" t="str">
        <f t="shared" si="3"/>
        <v>GESTIÓN</v>
      </c>
      <c r="BJ45" s="136" t="s">
        <v>673</v>
      </c>
      <c r="BK45" s="662"/>
      <c r="BL45" s="662"/>
      <c r="BM45" s="662"/>
      <c r="BN45" s="662"/>
      <c r="BO45" s="663"/>
      <c r="BP45" s="663"/>
      <c r="BQ45" s="662" t="str">
        <f t="shared" ref="BQ45:BQ79" si="4">IF(AM45&lt;=BL45,"DEFICIENTE",IF(AM45&lt;BN45,"BUENO","EXCELENTE"))</f>
        <v>EXCELENTE</v>
      </c>
    </row>
    <row r="46" spans="1:69" ht="49.5" customHeight="1" x14ac:dyDescent="0.25">
      <c r="A46" s="776" t="str">
        <f t="shared" si="2"/>
        <v xml:space="preserve">DIRECCIÓN DISTRITAL DE INSPECCIÓN, VIGILANCIA Y CONTROL </v>
      </c>
      <c r="B46" s="776"/>
      <c r="C46" s="776" t="s">
        <v>865</v>
      </c>
      <c r="D46" s="776" t="s">
        <v>335</v>
      </c>
      <c r="E46" s="784" t="s">
        <v>1056</v>
      </c>
      <c r="F46" s="784" t="s">
        <v>1057</v>
      </c>
      <c r="G46" s="820" t="s">
        <v>215</v>
      </c>
      <c r="H46" s="803" t="s">
        <v>85</v>
      </c>
      <c r="I46" s="803" t="s">
        <v>1063</v>
      </c>
      <c r="J46" s="783" t="s">
        <v>792</v>
      </c>
      <c r="K46" s="783"/>
      <c r="L46" s="783"/>
      <c r="M46" s="783"/>
      <c r="N46" s="784" t="s">
        <v>278</v>
      </c>
      <c r="O46" s="784"/>
      <c r="P46" s="784"/>
      <c r="Q46" s="784"/>
      <c r="R46" s="784"/>
      <c r="S46" s="784"/>
      <c r="T46" s="784"/>
      <c r="U46" s="784"/>
      <c r="V46" s="784"/>
      <c r="W46" s="784"/>
      <c r="X46" s="851" t="s">
        <v>181</v>
      </c>
      <c r="Y46" s="784" t="s">
        <v>83</v>
      </c>
      <c r="Z46" s="784" t="s">
        <v>168</v>
      </c>
      <c r="AA46" s="784"/>
      <c r="AB46" s="784"/>
      <c r="AC46" s="784"/>
      <c r="AD46" s="784" t="s">
        <v>75</v>
      </c>
      <c r="AE46" s="842">
        <v>1</v>
      </c>
      <c r="AF46" s="784" t="s">
        <v>579</v>
      </c>
      <c r="AG46" s="784" t="s">
        <v>579</v>
      </c>
      <c r="AH46" s="784" t="s">
        <v>579</v>
      </c>
      <c r="AI46" s="577" t="s">
        <v>75</v>
      </c>
      <c r="AJ46" s="584">
        <v>1</v>
      </c>
      <c r="AK46" s="584" t="s">
        <v>579</v>
      </c>
      <c r="AL46" s="788" t="s">
        <v>579</v>
      </c>
      <c r="AM46" s="799">
        <f>IFERROR(INDEX($AR$68:$AU$68,1,COUNTA($AR$68:$AU$68)),"ND")</f>
        <v>0.98</v>
      </c>
      <c r="AN46" s="842" t="s">
        <v>579</v>
      </c>
      <c r="AO46" s="842" t="s">
        <v>579</v>
      </c>
      <c r="AP46" s="842" t="s">
        <v>579</v>
      </c>
      <c r="AQ46" s="842" t="s">
        <v>579</v>
      </c>
      <c r="AR46" s="842" t="s">
        <v>579</v>
      </c>
      <c r="AS46" s="842" t="s">
        <v>579</v>
      </c>
      <c r="AT46" s="842" t="s">
        <v>579</v>
      </c>
      <c r="AU46" s="842" t="s">
        <v>579</v>
      </c>
      <c r="AV46" s="784" t="s">
        <v>579</v>
      </c>
      <c r="AW46" s="784" t="s">
        <v>579</v>
      </c>
      <c r="AX46" s="784" t="s">
        <v>579</v>
      </c>
      <c r="AY46" s="784" t="s">
        <v>579</v>
      </c>
      <c r="AZ46" s="853" t="s">
        <v>579</v>
      </c>
      <c r="BA46" s="853" t="s">
        <v>579</v>
      </c>
      <c r="BB46" s="853" t="s">
        <v>579</v>
      </c>
      <c r="BC46" s="853" t="s">
        <v>579</v>
      </c>
      <c r="BD46" s="853" t="s">
        <v>579</v>
      </c>
      <c r="BE46" s="853"/>
      <c r="BF46" s="853"/>
      <c r="BG46" s="828"/>
      <c r="BH46" s="854">
        <v>2</v>
      </c>
      <c r="BI46" s="322" t="str">
        <f t="shared" si="3"/>
        <v>GESTIÓN</v>
      </c>
      <c r="BJ46" s="136" t="s">
        <v>673</v>
      </c>
      <c r="BK46" s="662" t="s">
        <v>945</v>
      </c>
      <c r="BL46" s="662"/>
      <c r="BM46" s="662" t="s">
        <v>946</v>
      </c>
      <c r="BN46" s="662"/>
      <c r="BO46" s="663" t="s">
        <v>947</v>
      </c>
      <c r="BP46" s="663" t="s">
        <v>948</v>
      </c>
      <c r="BQ46" s="662" t="str">
        <f t="shared" si="4"/>
        <v>EXCELENTE</v>
      </c>
    </row>
    <row r="47" spans="1:69" s="13" customFormat="1" ht="49.5" customHeight="1" x14ac:dyDescent="0.25">
      <c r="A47" s="776" t="str">
        <f t="shared" si="2"/>
        <v xml:space="preserve">DIRECCIÓN DISTRITAL DE INSPECCIÓN, VIGILANCIA Y CONTROL </v>
      </c>
      <c r="B47" s="776"/>
      <c r="C47" s="776" t="s">
        <v>737</v>
      </c>
      <c r="D47" s="776" t="s">
        <v>335</v>
      </c>
      <c r="E47" s="778" t="s">
        <v>288</v>
      </c>
      <c r="F47" s="778" t="s">
        <v>1058</v>
      </c>
      <c r="G47" s="820" t="s">
        <v>97</v>
      </c>
      <c r="H47" s="820" t="s">
        <v>85</v>
      </c>
      <c r="I47" s="803" t="s">
        <v>1063</v>
      </c>
      <c r="J47" s="783" t="s">
        <v>792</v>
      </c>
      <c r="K47" s="783"/>
      <c r="L47" s="783"/>
      <c r="M47" s="783"/>
      <c r="N47" s="784" t="s">
        <v>279</v>
      </c>
      <c r="O47" s="784"/>
      <c r="P47" s="784"/>
      <c r="Q47" s="784"/>
      <c r="R47" s="784"/>
      <c r="S47" s="784"/>
      <c r="T47" s="784"/>
      <c r="U47" s="784"/>
      <c r="V47" s="784"/>
      <c r="W47" s="784"/>
      <c r="X47" s="851" t="s">
        <v>181</v>
      </c>
      <c r="Y47" s="784" t="s">
        <v>83</v>
      </c>
      <c r="Z47" s="784" t="s">
        <v>168</v>
      </c>
      <c r="AA47" s="784"/>
      <c r="AB47" s="784"/>
      <c r="AC47" s="784"/>
      <c r="AD47" s="784" t="s">
        <v>75</v>
      </c>
      <c r="AE47" s="784">
        <v>1</v>
      </c>
      <c r="AF47" s="842" t="s">
        <v>579</v>
      </c>
      <c r="AG47" s="784" t="s">
        <v>579</v>
      </c>
      <c r="AH47" s="784" t="s">
        <v>579</v>
      </c>
      <c r="AI47" s="577" t="s">
        <v>579</v>
      </c>
      <c r="AJ47" s="584" t="s">
        <v>579</v>
      </c>
      <c r="AK47" s="577" t="s">
        <v>579</v>
      </c>
      <c r="AL47" s="855" t="s">
        <v>579</v>
      </c>
      <c r="AM47" s="842">
        <f>SUM(AS47:AV47)</f>
        <v>0</v>
      </c>
      <c r="AN47" s="784" t="s">
        <v>579</v>
      </c>
      <c r="AO47" s="784" t="s">
        <v>579</v>
      </c>
      <c r="AP47" s="784" t="s">
        <v>579</v>
      </c>
      <c r="AQ47" s="784" t="s">
        <v>579</v>
      </c>
      <c r="AR47" s="784" t="s">
        <v>579</v>
      </c>
      <c r="AS47" s="842" t="s">
        <v>579</v>
      </c>
      <c r="AT47" s="856" t="s">
        <v>579</v>
      </c>
      <c r="AU47" s="784" t="s">
        <v>579</v>
      </c>
      <c r="AV47" s="784" t="s">
        <v>579</v>
      </c>
      <c r="AW47" s="784" t="s">
        <v>579</v>
      </c>
      <c r="AX47" s="784" t="s">
        <v>579</v>
      </c>
      <c r="AY47" s="784" t="s">
        <v>579</v>
      </c>
      <c r="AZ47" s="853" t="s">
        <v>579</v>
      </c>
      <c r="BA47" s="853" t="s">
        <v>579</v>
      </c>
      <c r="BB47" s="853" t="s">
        <v>579</v>
      </c>
      <c r="BC47" s="853" t="s">
        <v>579</v>
      </c>
      <c r="BD47" s="853" t="s">
        <v>579</v>
      </c>
      <c r="BE47" s="853"/>
      <c r="BF47" s="857"/>
      <c r="BG47" s="854"/>
      <c r="BH47" s="854">
        <v>2</v>
      </c>
      <c r="BI47" s="322" t="str">
        <f t="shared" si="3"/>
        <v>GESTIÓN</v>
      </c>
      <c r="BJ47" s="136" t="s">
        <v>673</v>
      </c>
      <c r="BK47" s="662" t="s">
        <v>945</v>
      </c>
      <c r="BL47" s="662"/>
      <c r="BM47" s="662" t="s">
        <v>946</v>
      </c>
      <c r="BN47" s="662"/>
      <c r="BO47" s="663" t="s">
        <v>947</v>
      </c>
      <c r="BP47" s="663" t="s">
        <v>948</v>
      </c>
      <c r="BQ47" s="662" t="str">
        <f t="shared" si="4"/>
        <v>DEFICIENTE</v>
      </c>
    </row>
    <row r="48" spans="1:69" ht="49.5" customHeight="1" x14ac:dyDescent="0.25">
      <c r="A48" s="136" t="str">
        <f t="shared" si="2"/>
        <v xml:space="preserve">DIRECCIÓN DISTRITAL DE INSPECCIÓN, VIGILANCIA Y CONTROL </v>
      </c>
      <c r="B48" s="136" t="s">
        <v>896</v>
      </c>
      <c r="C48" s="136" t="s">
        <v>865</v>
      </c>
      <c r="D48" s="136" t="s">
        <v>335</v>
      </c>
      <c r="E48" s="328" t="s">
        <v>650</v>
      </c>
      <c r="F48" s="328" t="s">
        <v>1059</v>
      </c>
      <c r="G48" s="9" t="s">
        <v>215</v>
      </c>
      <c r="H48" s="9" t="s">
        <v>85</v>
      </c>
      <c r="I48" s="368" t="s">
        <v>1063</v>
      </c>
      <c r="J48" s="360" t="s">
        <v>792</v>
      </c>
      <c r="K48" s="360"/>
      <c r="L48" s="360"/>
      <c r="M48" s="360"/>
      <c r="N48" s="361" t="s">
        <v>805</v>
      </c>
      <c r="O48" s="361"/>
      <c r="P48" s="361" t="s">
        <v>478</v>
      </c>
      <c r="Q48" s="361"/>
      <c r="R48" s="361"/>
      <c r="S48" s="361"/>
      <c r="T48" s="361"/>
      <c r="U48" s="361"/>
      <c r="V48" s="361"/>
      <c r="W48" s="361"/>
      <c r="X48" s="576" t="s">
        <v>114</v>
      </c>
      <c r="Y48" s="362" t="s">
        <v>83</v>
      </c>
      <c r="Z48" s="362" t="s">
        <v>168</v>
      </c>
      <c r="AA48" s="363"/>
      <c r="AB48" s="363"/>
      <c r="AC48" s="363"/>
      <c r="AD48" s="598" t="s">
        <v>75</v>
      </c>
      <c r="AE48" s="598">
        <v>0.8</v>
      </c>
      <c r="AF48" s="598">
        <v>0.8</v>
      </c>
      <c r="AG48" s="598">
        <v>0.8</v>
      </c>
      <c r="AH48" s="598">
        <v>0.8</v>
      </c>
      <c r="AI48" s="584" t="s">
        <v>75</v>
      </c>
      <c r="AJ48" s="432">
        <v>0.9</v>
      </c>
      <c r="AK48" s="584">
        <v>0.84</v>
      </c>
      <c r="AL48" s="432">
        <v>0.79999999999999993</v>
      </c>
      <c r="AM48" s="432">
        <f>SUM(AR48:AV48)</f>
        <v>0.09</v>
      </c>
      <c r="AN48" s="639">
        <v>0.09</v>
      </c>
      <c r="AO48" s="603">
        <v>0.15</v>
      </c>
      <c r="AP48" s="603">
        <v>0.18</v>
      </c>
      <c r="AQ48" s="603">
        <v>0.18</v>
      </c>
      <c r="AR48" s="637">
        <v>0.09</v>
      </c>
      <c r="AS48" s="381"/>
      <c r="AT48" s="381"/>
      <c r="AU48" s="381"/>
      <c r="AV48" s="350" t="s">
        <v>1062</v>
      </c>
      <c r="AW48" s="339"/>
      <c r="AX48" s="400"/>
      <c r="AY48" s="350"/>
      <c r="AZ48" s="431"/>
      <c r="BA48" s="638" t="s">
        <v>866</v>
      </c>
      <c r="BB48" s="431"/>
      <c r="BC48" s="431" t="s">
        <v>651</v>
      </c>
      <c r="BD48" s="431" t="s">
        <v>579</v>
      </c>
      <c r="BE48" s="431"/>
      <c r="BF48" s="431"/>
      <c r="BG48" s="13"/>
      <c r="BH48" s="13">
        <v>2</v>
      </c>
      <c r="BI48" s="136" t="str">
        <f t="shared" si="3"/>
        <v>GESTIÓN</v>
      </c>
      <c r="BJ48" s="136" t="s">
        <v>674</v>
      </c>
      <c r="BK48" s="662" t="s">
        <v>945</v>
      </c>
      <c r="BL48" s="662"/>
      <c r="BM48" s="662" t="s">
        <v>946</v>
      </c>
      <c r="BN48" s="662"/>
      <c r="BO48" s="663" t="s">
        <v>947</v>
      </c>
      <c r="BP48" s="663"/>
      <c r="BQ48" s="662" t="str">
        <f t="shared" si="4"/>
        <v>EXCELENTE</v>
      </c>
    </row>
    <row r="49" spans="1:69" s="13" customFormat="1" ht="54.95" customHeight="1" x14ac:dyDescent="0.25">
      <c r="A49" s="136" t="s">
        <v>79</v>
      </c>
      <c r="B49" s="136"/>
      <c r="C49" s="136" t="s">
        <v>135</v>
      </c>
      <c r="D49" s="136" t="s">
        <v>334</v>
      </c>
      <c r="E49" s="328" t="s">
        <v>76</v>
      </c>
      <c r="F49" s="328" t="s">
        <v>1008</v>
      </c>
      <c r="G49" s="9" t="s">
        <v>77</v>
      </c>
      <c r="H49" s="368" t="s">
        <v>78</v>
      </c>
      <c r="I49" s="368" t="s">
        <v>79</v>
      </c>
      <c r="J49" s="575" t="s">
        <v>322</v>
      </c>
      <c r="K49" s="575" t="s">
        <v>807</v>
      </c>
      <c r="L49" s="575" t="s">
        <v>791</v>
      </c>
      <c r="M49" s="575"/>
      <c r="N49" s="361" t="s">
        <v>80</v>
      </c>
      <c r="O49" s="361" t="s">
        <v>528</v>
      </c>
      <c r="P49" s="361" t="s">
        <v>81</v>
      </c>
      <c r="Q49" s="361" t="s">
        <v>82</v>
      </c>
      <c r="R49" s="361" t="s">
        <v>503</v>
      </c>
      <c r="S49" s="361" t="s">
        <v>82</v>
      </c>
      <c r="T49" s="361" t="s">
        <v>504</v>
      </c>
      <c r="U49" s="361" t="s">
        <v>82</v>
      </c>
      <c r="V49" s="361" t="s">
        <v>535</v>
      </c>
      <c r="W49" s="361" t="s">
        <v>527</v>
      </c>
      <c r="X49" s="576" t="s">
        <v>181</v>
      </c>
      <c r="Y49" s="362" t="s">
        <v>83</v>
      </c>
      <c r="Z49" s="362" t="s">
        <v>168</v>
      </c>
      <c r="AA49" s="363" t="s">
        <v>116</v>
      </c>
      <c r="AB49" s="363" t="s">
        <v>182</v>
      </c>
      <c r="AC49" s="363" t="s">
        <v>183</v>
      </c>
      <c r="AD49" s="363">
        <v>2</v>
      </c>
      <c r="AE49" s="363">
        <v>5</v>
      </c>
      <c r="AF49" s="363">
        <v>6</v>
      </c>
      <c r="AG49" s="363">
        <v>6</v>
      </c>
      <c r="AH49" s="363">
        <v>1</v>
      </c>
      <c r="AI49" s="577">
        <v>2</v>
      </c>
      <c r="AJ49" s="577">
        <v>5</v>
      </c>
      <c r="AK49" s="577">
        <v>6</v>
      </c>
      <c r="AL49" s="705">
        <v>6</v>
      </c>
      <c r="AM49" s="577">
        <f>SUM($AR$49:$AU$49)</f>
        <v>0</v>
      </c>
      <c r="AN49" s="578" t="s">
        <v>951</v>
      </c>
      <c r="AO49" s="578">
        <v>1</v>
      </c>
      <c r="AP49" s="578">
        <v>0</v>
      </c>
      <c r="AQ49" s="579">
        <v>0</v>
      </c>
      <c r="AR49" s="580">
        <v>0</v>
      </c>
      <c r="AS49" s="580"/>
      <c r="AT49" s="580"/>
      <c r="AU49" s="580"/>
      <c r="AV49" s="350" t="s">
        <v>1014</v>
      </c>
      <c r="AW49" s="350"/>
      <c r="AX49" s="350"/>
      <c r="AY49" s="339"/>
      <c r="AZ49" s="431"/>
      <c r="BA49" s="431" t="s">
        <v>838</v>
      </c>
      <c r="BB49" s="595"/>
      <c r="BC49" s="431"/>
      <c r="BD49" s="431" t="s">
        <v>440</v>
      </c>
      <c r="BE49" s="581" t="s">
        <v>846</v>
      </c>
      <c r="BF49" s="581" t="s">
        <v>75</v>
      </c>
      <c r="BG49" s="582" t="s">
        <v>75</v>
      </c>
      <c r="BI49" s="136" t="str">
        <f t="shared" si="3"/>
        <v>ACCIÓN</v>
      </c>
      <c r="BJ49" s="136" t="s">
        <v>674</v>
      </c>
      <c r="BK49" s="662">
        <v>0</v>
      </c>
      <c r="BL49" s="662">
        <v>0</v>
      </c>
      <c r="BM49" s="662">
        <v>0</v>
      </c>
      <c r="BN49" s="662">
        <v>1</v>
      </c>
      <c r="BO49" s="663">
        <v>1.0009999999999999</v>
      </c>
      <c r="BP49" s="663">
        <v>2</v>
      </c>
      <c r="BQ49" s="662" t="str">
        <f t="shared" si="4"/>
        <v>DEFICIENTE</v>
      </c>
    </row>
    <row r="50" spans="1:69" s="13" customFormat="1" ht="49.5" customHeight="1" x14ac:dyDescent="0.25">
      <c r="A50" s="136" t="s">
        <v>79</v>
      </c>
      <c r="B50" s="136"/>
      <c r="C50" s="136" t="s">
        <v>135</v>
      </c>
      <c r="D50" s="136" t="s">
        <v>334</v>
      </c>
      <c r="E50" s="328" t="s">
        <v>84</v>
      </c>
      <c r="F50" s="328" t="s">
        <v>1009</v>
      </c>
      <c r="G50" s="9" t="s">
        <v>77</v>
      </c>
      <c r="H50" s="368" t="s">
        <v>78</v>
      </c>
      <c r="I50" s="368" t="s">
        <v>79</v>
      </c>
      <c r="J50" s="360" t="s">
        <v>322</v>
      </c>
      <c r="K50" s="360" t="s">
        <v>807</v>
      </c>
      <c r="L50" s="360" t="s">
        <v>791</v>
      </c>
      <c r="M50" s="360" t="s">
        <v>108</v>
      </c>
      <c r="N50" s="361" t="s">
        <v>87</v>
      </c>
      <c r="O50" s="361" t="s">
        <v>529</v>
      </c>
      <c r="P50" s="361" t="s">
        <v>87</v>
      </c>
      <c r="Q50" s="361" t="s">
        <v>82</v>
      </c>
      <c r="R50" s="361" t="s">
        <v>507</v>
      </c>
      <c r="S50" s="361" t="s">
        <v>82</v>
      </c>
      <c r="T50" s="361" t="s">
        <v>189</v>
      </c>
      <c r="U50" s="361" t="s">
        <v>82</v>
      </c>
      <c r="V50" s="361" t="s">
        <v>536</v>
      </c>
      <c r="W50" s="361" t="s">
        <v>527</v>
      </c>
      <c r="X50" s="576" t="s">
        <v>181</v>
      </c>
      <c r="Y50" s="362" t="s">
        <v>83</v>
      </c>
      <c r="Z50" s="362" t="s">
        <v>168</v>
      </c>
      <c r="AA50" s="363" t="s">
        <v>116</v>
      </c>
      <c r="AB50" s="363" t="s">
        <v>116</v>
      </c>
      <c r="AC50" s="363" t="s">
        <v>183</v>
      </c>
      <c r="AD50" s="363">
        <v>4</v>
      </c>
      <c r="AE50" s="363">
        <v>14</v>
      </c>
      <c r="AF50" s="363">
        <v>10</v>
      </c>
      <c r="AG50" s="363">
        <v>13</v>
      </c>
      <c r="AH50" s="363">
        <v>5</v>
      </c>
      <c r="AI50" s="577">
        <v>4</v>
      </c>
      <c r="AJ50" s="577">
        <v>14</v>
      </c>
      <c r="AK50" s="577">
        <v>12</v>
      </c>
      <c r="AL50" s="705">
        <v>13</v>
      </c>
      <c r="AM50" s="577">
        <f>SUM($AR$50:$AU$50)</f>
        <v>0</v>
      </c>
      <c r="AN50" s="579">
        <v>0</v>
      </c>
      <c r="AO50" s="579">
        <v>3</v>
      </c>
      <c r="AP50" s="579">
        <v>0</v>
      </c>
      <c r="AQ50" s="579">
        <v>0</v>
      </c>
      <c r="AR50" s="580">
        <v>0</v>
      </c>
      <c r="AS50" s="580"/>
      <c r="AT50" s="580"/>
      <c r="AU50" s="580"/>
      <c r="AV50" s="350" t="s">
        <v>1015</v>
      </c>
      <c r="AW50" s="350"/>
      <c r="AX50" s="350"/>
      <c r="AY50" s="350"/>
      <c r="AZ50" s="431"/>
      <c r="BA50" s="431" t="s">
        <v>838</v>
      </c>
      <c r="BB50" s="595"/>
      <c r="BC50" s="431"/>
      <c r="BD50" s="431" t="s">
        <v>440</v>
      </c>
      <c r="BE50" s="581" t="s">
        <v>846</v>
      </c>
      <c r="BF50" s="581" t="s">
        <v>75</v>
      </c>
      <c r="BG50" s="582" t="s">
        <v>75</v>
      </c>
      <c r="BI50" s="136" t="str">
        <f t="shared" si="3"/>
        <v>ACCIÓN</v>
      </c>
      <c r="BJ50" s="136" t="s">
        <v>674</v>
      </c>
      <c r="BK50" s="662">
        <v>0</v>
      </c>
      <c r="BL50" s="662">
        <v>1</v>
      </c>
      <c r="BM50" s="662">
        <v>1.0009999999999999</v>
      </c>
      <c r="BN50" s="662">
        <v>3</v>
      </c>
      <c r="BO50" s="663">
        <v>3.0001000000000002</v>
      </c>
      <c r="BP50" s="663">
        <v>6</v>
      </c>
      <c r="BQ50" s="662" t="str">
        <f t="shared" si="4"/>
        <v>DEFICIENTE</v>
      </c>
    </row>
    <row r="51" spans="1:69" customFormat="1" ht="49.5" customHeight="1" x14ac:dyDescent="0.25">
      <c r="A51" s="776" t="s">
        <v>79</v>
      </c>
      <c r="B51" s="776"/>
      <c r="C51" s="776"/>
      <c r="D51" s="791" t="s">
        <v>335</v>
      </c>
      <c r="E51" s="778" t="s">
        <v>291</v>
      </c>
      <c r="F51" s="778" t="s">
        <v>1010</v>
      </c>
      <c r="G51" s="779" t="s">
        <v>97</v>
      </c>
      <c r="H51" s="802" t="s">
        <v>78</v>
      </c>
      <c r="I51" s="802" t="s">
        <v>79</v>
      </c>
      <c r="J51" s="844" t="s">
        <v>792</v>
      </c>
      <c r="K51" s="844"/>
      <c r="L51" s="844"/>
      <c r="M51" s="844"/>
      <c r="N51" s="780"/>
      <c r="O51" s="780"/>
      <c r="P51" s="780"/>
      <c r="Q51" s="780"/>
      <c r="R51" s="780"/>
      <c r="S51" s="780"/>
      <c r="T51" s="780"/>
      <c r="U51" s="780"/>
      <c r="V51" s="780"/>
      <c r="W51" s="780"/>
      <c r="X51" s="785" t="s">
        <v>181</v>
      </c>
      <c r="Y51" s="780" t="s">
        <v>83</v>
      </c>
      <c r="Z51" s="780" t="s">
        <v>168</v>
      </c>
      <c r="AA51" s="780"/>
      <c r="AB51" s="780"/>
      <c r="AC51" s="780"/>
      <c r="AD51" s="780" t="s">
        <v>75</v>
      </c>
      <c r="AE51" s="780">
        <v>1</v>
      </c>
      <c r="AF51" s="780">
        <v>0</v>
      </c>
      <c r="AG51" s="780">
        <v>0</v>
      </c>
      <c r="AH51" s="780">
        <v>0</v>
      </c>
      <c r="AI51" s="347" t="s">
        <v>75</v>
      </c>
      <c r="AJ51" s="347">
        <v>1</v>
      </c>
      <c r="AK51" s="347" t="s">
        <v>579</v>
      </c>
      <c r="AL51" s="838" t="s">
        <v>579</v>
      </c>
      <c r="AM51" s="838" t="s">
        <v>579</v>
      </c>
      <c r="AN51" s="780" t="s">
        <v>579</v>
      </c>
      <c r="AO51" s="780" t="s">
        <v>579</v>
      </c>
      <c r="AP51" s="780" t="s">
        <v>579</v>
      </c>
      <c r="AQ51" s="780" t="s">
        <v>579</v>
      </c>
      <c r="AR51" s="780" t="s">
        <v>579</v>
      </c>
      <c r="AS51" s="780" t="s">
        <v>579</v>
      </c>
      <c r="AT51" s="786" t="s">
        <v>579</v>
      </c>
      <c r="AU51" s="786" t="s">
        <v>579</v>
      </c>
      <c r="AV51" s="826" t="s">
        <v>579</v>
      </c>
      <c r="AW51" s="826" t="s">
        <v>579</v>
      </c>
      <c r="AX51" s="826" t="s">
        <v>579</v>
      </c>
      <c r="AY51" s="826" t="s">
        <v>579</v>
      </c>
      <c r="AZ51" s="853"/>
      <c r="BA51" s="809"/>
      <c r="BB51" s="827"/>
      <c r="BC51" s="809"/>
      <c r="BD51" s="809"/>
      <c r="BE51" s="809"/>
      <c r="BF51" s="812"/>
      <c r="BG51" s="839"/>
      <c r="BH51" s="839">
        <v>2</v>
      </c>
      <c r="BI51" s="873" t="str">
        <f t="shared" si="3"/>
        <v>GESTIÓN</v>
      </c>
      <c r="BJ51" s="136" t="s">
        <v>673</v>
      </c>
      <c r="BK51" s="662" t="s">
        <v>945</v>
      </c>
      <c r="BL51" s="662"/>
      <c r="BM51" s="662" t="s">
        <v>946</v>
      </c>
      <c r="BN51" s="662"/>
      <c r="BO51" s="663" t="s">
        <v>947</v>
      </c>
      <c r="BP51" s="663" t="s">
        <v>948</v>
      </c>
      <c r="BQ51" s="662" t="str">
        <f t="shared" si="4"/>
        <v>EXCELENTE</v>
      </c>
    </row>
    <row r="52" spans="1:69" s="13" customFormat="1" ht="49.5" customHeight="1" x14ac:dyDescent="0.25">
      <c r="A52" s="136" t="s">
        <v>79</v>
      </c>
      <c r="B52" s="136" t="s">
        <v>897</v>
      </c>
      <c r="C52" s="136" t="s">
        <v>737</v>
      </c>
      <c r="D52" s="136" t="s">
        <v>335</v>
      </c>
      <c r="E52" s="452" t="s">
        <v>766</v>
      </c>
      <c r="F52" s="452" t="s">
        <v>1011</v>
      </c>
      <c r="G52" s="9" t="s">
        <v>89</v>
      </c>
      <c r="H52" s="9" t="s">
        <v>78</v>
      </c>
      <c r="I52" s="9" t="s">
        <v>79</v>
      </c>
      <c r="J52" s="360" t="s">
        <v>792</v>
      </c>
      <c r="K52" s="360"/>
      <c r="L52" s="360"/>
      <c r="M52" s="360"/>
      <c r="N52" s="361" t="s">
        <v>839</v>
      </c>
      <c r="O52" s="361" t="s">
        <v>840</v>
      </c>
      <c r="P52" s="361" t="s">
        <v>841</v>
      </c>
      <c r="Q52" s="361" t="s">
        <v>842</v>
      </c>
      <c r="R52" s="361" t="s">
        <v>843</v>
      </c>
      <c r="S52" s="361" t="s">
        <v>844</v>
      </c>
      <c r="T52" s="361" t="s">
        <v>845</v>
      </c>
      <c r="U52" s="583" t="s">
        <v>845</v>
      </c>
      <c r="V52" s="361" t="s">
        <v>82</v>
      </c>
      <c r="W52" s="361" t="s">
        <v>82</v>
      </c>
      <c r="X52" s="576" t="s">
        <v>114</v>
      </c>
      <c r="Y52" s="362" t="s">
        <v>83</v>
      </c>
      <c r="Z52" s="362" t="s">
        <v>168</v>
      </c>
      <c r="AA52" s="363" t="s">
        <v>116</v>
      </c>
      <c r="AB52" s="363" t="s">
        <v>116</v>
      </c>
      <c r="AC52" s="363" t="s">
        <v>183</v>
      </c>
      <c r="AD52" s="363" t="s">
        <v>75</v>
      </c>
      <c r="AE52" s="598">
        <v>1</v>
      </c>
      <c r="AF52" s="598">
        <v>1</v>
      </c>
      <c r="AG52" s="598">
        <v>1</v>
      </c>
      <c r="AH52" s="598">
        <v>1</v>
      </c>
      <c r="AI52" s="577" t="s">
        <v>75</v>
      </c>
      <c r="AJ52" s="432">
        <v>1</v>
      </c>
      <c r="AK52" s="584">
        <v>1</v>
      </c>
      <c r="AL52" s="432">
        <v>1</v>
      </c>
      <c r="AM52" s="584">
        <f>IFERROR(INDEX($AR$52:$AU$52,1,COUNTA($AR$52:$AU$52)),"ND")</f>
        <v>1</v>
      </c>
      <c r="AN52" s="585">
        <v>1</v>
      </c>
      <c r="AO52" s="585">
        <v>1</v>
      </c>
      <c r="AP52" s="585">
        <v>1</v>
      </c>
      <c r="AQ52" s="585">
        <v>1</v>
      </c>
      <c r="AR52" s="586">
        <v>1</v>
      </c>
      <c r="AS52" s="381"/>
      <c r="AT52" s="381"/>
      <c r="AU52" s="381"/>
      <c r="AV52" s="350" t="s">
        <v>1018</v>
      </c>
      <c r="AW52" s="418"/>
      <c r="AX52" s="353"/>
      <c r="AY52" s="353"/>
      <c r="AZ52" s="431"/>
      <c r="BA52" s="431" t="s">
        <v>838</v>
      </c>
      <c r="BB52" s="451"/>
      <c r="BC52" s="431"/>
      <c r="BD52" s="192" t="s">
        <v>474</v>
      </c>
      <c r="BE52" s="581" t="s">
        <v>846</v>
      </c>
      <c r="BF52" s="192"/>
      <c r="BG52" s="587"/>
      <c r="BH52" s="587"/>
      <c r="BI52" s="136" t="str">
        <f t="shared" si="3"/>
        <v>GESTIÓN</v>
      </c>
      <c r="BJ52" s="136" t="s">
        <v>674</v>
      </c>
      <c r="BK52" s="662"/>
      <c r="BL52" s="662"/>
      <c r="BM52" s="662"/>
      <c r="BN52" s="662"/>
      <c r="BO52" s="663"/>
      <c r="BP52" s="663"/>
      <c r="BQ52" s="662" t="str">
        <f t="shared" si="4"/>
        <v>EXCELENTE</v>
      </c>
    </row>
    <row r="53" spans="1:69" s="13" customFormat="1" ht="49.5" customHeight="1" x14ac:dyDescent="0.25">
      <c r="A53" s="284" t="s">
        <v>79</v>
      </c>
      <c r="B53" s="284" t="s">
        <v>898</v>
      </c>
      <c r="C53" s="136" t="s">
        <v>737</v>
      </c>
      <c r="D53" s="588" t="s">
        <v>335</v>
      </c>
      <c r="E53" s="421" t="s">
        <v>340</v>
      </c>
      <c r="F53" s="421" t="s">
        <v>1012</v>
      </c>
      <c r="G53" s="285" t="s">
        <v>77</v>
      </c>
      <c r="H53" s="285" t="s">
        <v>78</v>
      </c>
      <c r="I53" s="285" t="s">
        <v>79</v>
      </c>
      <c r="J53" s="589" t="s">
        <v>792</v>
      </c>
      <c r="K53" s="360" t="s">
        <v>791</v>
      </c>
      <c r="L53" s="360"/>
      <c r="M53" s="360"/>
      <c r="N53" s="361" t="s">
        <v>847</v>
      </c>
      <c r="O53" s="361" t="s">
        <v>848</v>
      </c>
      <c r="P53" s="361" t="s">
        <v>847</v>
      </c>
      <c r="Q53" s="361" t="s">
        <v>82</v>
      </c>
      <c r="R53" s="361" t="s">
        <v>849</v>
      </c>
      <c r="S53" s="361" t="s">
        <v>82</v>
      </c>
      <c r="T53" s="361" t="s">
        <v>850</v>
      </c>
      <c r="U53" s="361" t="s">
        <v>82</v>
      </c>
      <c r="V53" s="361">
        <v>32</v>
      </c>
      <c r="W53" s="391" t="s">
        <v>82</v>
      </c>
      <c r="X53" s="576" t="s">
        <v>181</v>
      </c>
      <c r="Y53" s="362" t="s">
        <v>83</v>
      </c>
      <c r="Z53" s="362" t="s">
        <v>168</v>
      </c>
      <c r="AA53" s="363" t="s">
        <v>116</v>
      </c>
      <c r="AB53" s="363" t="s">
        <v>116</v>
      </c>
      <c r="AC53" s="363" t="s">
        <v>183</v>
      </c>
      <c r="AD53" s="363" t="s">
        <v>75</v>
      </c>
      <c r="AE53" s="363">
        <v>8</v>
      </c>
      <c r="AF53" s="363">
        <v>16</v>
      </c>
      <c r="AG53" s="363">
        <v>4</v>
      </c>
      <c r="AH53" s="363">
        <v>4</v>
      </c>
      <c r="AI53" s="577" t="s">
        <v>75</v>
      </c>
      <c r="AJ53" s="577">
        <v>9</v>
      </c>
      <c r="AK53" s="577">
        <v>17</v>
      </c>
      <c r="AL53" s="705">
        <v>8</v>
      </c>
      <c r="AM53" s="577">
        <f>SUM($AR$53:$AU$53)</f>
        <v>1</v>
      </c>
      <c r="AN53" s="579">
        <v>1</v>
      </c>
      <c r="AO53" s="579">
        <v>1</v>
      </c>
      <c r="AP53" s="579">
        <v>1</v>
      </c>
      <c r="AQ53" s="579">
        <v>1</v>
      </c>
      <c r="AR53" s="580">
        <v>1</v>
      </c>
      <c r="AS53" s="580"/>
      <c r="AT53" s="580"/>
      <c r="AU53" s="580"/>
      <c r="AV53" s="350" t="s">
        <v>1019</v>
      </c>
      <c r="AW53" s="418"/>
      <c r="AX53" s="350"/>
      <c r="AY53" s="353"/>
      <c r="AZ53" s="431"/>
      <c r="BA53" s="431" t="s">
        <v>838</v>
      </c>
      <c r="BB53" s="595"/>
      <c r="BC53" s="431"/>
      <c r="BD53" s="431" t="s">
        <v>474</v>
      </c>
      <c r="BE53" s="581" t="s">
        <v>846</v>
      </c>
      <c r="BF53" s="431"/>
      <c r="BI53" s="136" t="str">
        <f t="shared" si="3"/>
        <v>GESTIÓN</v>
      </c>
      <c r="BJ53" s="136" t="s">
        <v>674</v>
      </c>
      <c r="BK53" s="662"/>
      <c r="BL53" s="662"/>
      <c r="BM53" s="662"/>
      <c r="BN53" s="662"/>
      <c r="BO53" s="663"/>
      <c r="BP53" s="663"/>
      <c r="BQ53" s="662" t="str">
        <f t="shared" si="4"/>
        <v>EXCELENTE</v>
      </c>
    </row>
    <row r="54" spans="1:69" ht="49.5" customHeight="1" x14ac:dyDescent="0.25">
      <c r="A54" s="284" t="s">
        <v>79</v>
      </c>
      <c r="B54" s="284" t="s">
        <v>899</v>
      </c>
      <c r="C54" s="136" t="s">
        <v>135</v>
      </c>
      <c r="D54" s="136" t="s">
        <v>334</v>
      </c>
      <c r="E54" s="399" t="s">
        <v>922</v>
      </c>
      <c r="F54" s="399" t="s">
        <v>1013</v>
      </c>
      <c r="G54" s="285" t="s">
        <v>77</v>
      </c>
      <c r="H54" s="285" t="s">
        <v>78</v>
      </c>
      <c r="I54" s="285" t="s">
        <v>79</v>
      </c>
      <c r="J54" s="590" t="s">
        <v>807</v>
      </c>
      <c r="K54" s="416"/>
      <c r="L54" s="416"/>
      <c r="M54" s="416"/>
      <c r="N54" s="391" t="s">
        <v>704</v>
      </c>
      <c r="O54" s="391" t="s">
        <v>541</v>
      </c>
      <c r="P54" s="391" t="s">
        <v>705</v>
      </c>
      <c r="Q54" s="391" t="s">
        <v>82</v>
      </c>
      <c r="R54" s="391" t="s">
        <v>706</v>
      </c>
      <c r="S54" s="391" t="s">
        <v>82</v>
      </c>
      <c r="T54" s="391" t="s">
        <v>707</v>
      </c>
      <c r="U54" s="391" t="s">
        <v>82</v>
      </c>
      <c r="V54" s="391" t="s">
        <v>82</v>
      </c>
      <c r="W54" s="391" t="s">
        <v>82</v>
      </c>
      <c r="X54" s="422" t="s">
        <v>181</v>
      </c>
      <c r="Y54" s="422" t="s">
        <v>83</v>
      </c>
      <c r="Z54" s="422" t="s">
        <v>168</v>
      </c>
      <c r="AA54" s="423" t="s">
        <v>708</v>
      </c>
      <c r="AB54" s="423" t="s">
        <v>709</v>
      </c>
      <c r="AC54" s="423" t="s">
        <v>710</v>
      </c>
      <c r="AD54" s="423" t="s">
        <v>75</v>
      </c>
      <c r="AE54" s="423" t="s">
        <v>75</v>
      </c>
      <c r="AF54" s="591">
        <v>0.3</v>
      </c>
      <c r="AG54" s="591">
        <v>0.5</v>
      </c>
      <c r="AH54" s="591">
        <v>0.2</v>
      </c>
      <c r="AI54" s="592">
        <v>0</v>
      </c>
      <c r="AJ54" s="592">
        <v>0</v>
      </c>
      <c r="AK54" s="592">
        <v>0.3</v>
      </c>
      <c r="AL54" s="706">
        <v>0.5</v>
      </c>
      <c r="AM54" s="592">
        <f>SUM($AR$54:$AU$54)</f>
        <v>0.1</v>
      </c>
      <c r="AN54" s="593" t="s">
        <v>1016</v>
      </c>
      <c r="AO54" s="593" t="s">
        <v>1016</v>
      </c>
      <c r="AP54" s="593"/>
      <c r="AQ54" s="593"/>
      <c r="AR54" s="594">
        <v>0.1</v>
      </c>
      <c r="AS54" s="594"/>
      <c r="AT54" s="651"/>
      <c r="AU54" s="439"/>
      <c r="AV54" s="339" t="s">
        <v>1017</v>
      </c>
      <c r="AW54" s="339"/>
      <c r="AX54" s="339"/>
      <c r="AY54" s="339"/>
      <c r="AZ54" s="440"/>
      <c r="BA54" s="440" t="s">
        <v>838</v>
      </c>
      <c r="BB54" s="596"/>
      <c r="BC54" s="440"/>
      <c r="BD54" s="440"/>
      <c r="BE54" s="581" t="s">
        <v>846</v>
      </c>
      <c r="BF54" s="440"/>
      <c r="BI54" s="136" t="str">
        <f t="shared" si="3"/>
        <v>ACCIÓN</v>
      </c>
      <c r="BJ54" s="136" t="s">
        <v>674</v>
      </c>
      <c r="BK54" s="662"/>
      <c r="BL54" s="662"/>
      <c r="BM54" s="662"/>
      <c r="BN54" s="662"/>
      <c r="BO54" s="663"/>
      <c r="BP54" s="663"/>
      <c r="BQ54" s="662" t="str">
        <f t="shared" si="4"/>
        <v>EXCELENTE</v>
      </c>
    </row>
    <row r="55" spans="1:69" customFormat="1" ht="49.5" customHeight="1" x14ac:dyDescent="0.25">
      <c r="A55" s="776" t="s">
        <v>280</v>
      </c>
      <c r="B55" s="776"/>
      <c r="C55" s="776"/>
      <c r="D55" s="791" t="s">
        <v>335</v>
      </c>
      <c r="E55" s="778" t="s">
        <v>585</v>
      </c>
      <c r="F55" s="778" t="s">
        <v>1022</v>
      </c>
      <c r="G55" s="779" t="s">
        <v>215</v>
      </c>
      <c r="H55" s="802" t="s">
        <v>266</v>
      </c>
      <c r="I55" s="802" t="s">
        <v>280</v>
      </c>
      <c r="J55" s="858" t="s">
        <v>792</v>
      </c>
      <c r="K55" s="858"/>
      <c r="L55" s="858"/>
      <c r="M55" s="858"/>
      <c r="N55" s="778" t="s">
        <v>284</v>
      </c>
      <c r="O55" s="781" t="s">
        <v>357</v>
      </c>
      <c r="P55" s="781" t="s">
        <v>358</v>
      </c>
      <c r="Q55" s="781" t="s">
        <v>82</v>
      </c>
      <c r="R55" s="781" t="s">
        <v>359</v>
      </c>
      <c r="S55" s="781" t="s">
        <v>82</v>
      </c>
      <c r="T55" s="781" t="s">
        <v>360</v>
      </c>
      <c r="U55" s="781" t="s">
        <v>82</v>
      </c>
      <c r="V55" s="781" t="s">
        <v>75</v>
      </c>
      <c r="W55" s="781" t="s">
        <v>75</v>
      </c>
      <c r="X55" s="781" t="s">
        <v>199</v>
      </c>
      <c r="Y55" s="781" t="s">
        <v>83</v>
      </c>
      <c r="Z55" s="781" t="s">
        <v>168</v>
      </c>
      <c r="AA55" s="781"/>
      <c r="AB55" s="781"/>
      <c r="AC55" s="781"/>
      <c r="AD55" s="799" t="s">
        <v>75</v>
      </c>
      <c r="AE55" s="799">
        <v>0.3</v>
      </c>
      <c r="AF55" s="799">
        <v>0.7</v>
      </c>
      <c r="AG55" s="799"/>
      <c r="AH55" s="799"/>
      <c r="AI55" s="395" t="s">
        <v>75</v>
      </c>
      <c r="AJ55" s="395">
        <v>0.3</v>
      </c>
      <c r="AK55" s="395">
        <v>0.7</v>
      </c>
      <c r="AL55" s="798">
        <v>0</v>
      </c>
      <c r="AM55" s="859" t="s">
        <v>579</v>
      </c>
      <c r="AN55" s="798" t="s">
        <v>579</v>
      </c>
      <c r="AO55" s="798" t="s">
        <v>579</v>
      </c>
      <c r="AP55" s="798" t="s">
        <v>579</v>
      </c>
      <c r="AQ55" s="798" t="s">
        <v>579</v>
      </c>
      <c r="AR55" s="798" t="s">
        <v>579</v>
      </c>
      <c r="AS55" s="798" t="s">
        <v>579</v>
      </c>
      <c r="AT55" s="798" t="s">
        <v>579</v>
      </c>
      <c r="AU55" s="798" t="s">
        <v>579</v>
      </c>
      <c r="AV55" s="781" t="s">
        <v>579</v>
      </c>
      <c r="AW55" s="778" t="s">
        <v>579</v>
      </c>
      <c r="AX55" s="778" t="s">
        <v>579</v>
      </c>
      <c r="AY55" s="781" t="s">
        <v>579</v>
      </c>
      <c r="AZ55" s="849" t="s">
        <v>579</v>
      </c>
      <c r="BA55" s="849" t="s">
        <v>579</v>
      </c>
      <c r="BB55" s="849"/>
      <c r="BC55" s="849"/>
      <c r="BD55" s="849" t="s">
        <v>579</v>
      </c>
      <c r="BE55" s="849"/>
      <c r="BF55" s="860"/>
      <c r="BG55" s="861"/>
      <c r="BH55" s="861">
        <v>2</v>
      </c>
      <c r="BI55" s="873" t="str">
        <f t="shared" si="3"/>
        <v>GESTIÓN</v>
      </c>
      <c r="BJ55" s="136" t="s">
        <v>673</v>
      </c>
      <c r="BK55" s="662" t="s">
        <v>945</v>
      </c>
      <c r="BL55" s="662"/>
      <c r="BM55" s="662" t="s">
        <v>946</v>
      </c>
      <c r="BN55" s="662"/>
      <c r="BO55" s="663" t="s">
        <v>947</v>
      </c>
      <c r="BP55" s="663" t="s">
        <v>948</v>
      </c>
      <c r="BQ55" s="662" t="str">
        <f t="shared" si="4"/>
        <v>EXCELENTE</v>
      </c>
    </row>
    <row r="56" spans="1:69" customFormat="1" ht="49.5" customHeight="1" x14ac:dyDescent="0.25">
      <c r="A56" s="776" t="s">
        <v>280</v>
      </c>
      <c r="B56" s="776"/>
      <c r="C56" s="776"/>
      <c r="D56" s="791" t="s">
        <v>335</v>
      </c>
      <c r="E56" s="778" t="s">
        <v>584</v>
      </c>
      <c r="F56" s="778" t="s">
        <v>1023</v>
      </c>
      <c r="G56" s="779" t="s">
        <v>77</v>
      </c>
      <c r="H56" s="779" t="s">
        <v>266</v>
      </c>
      <c r="I56" s="802" t="s">
        <v>280</v>
      </c>
      <c r="J56" s="858" t="s">
        <v>792</v>
      </c>
      <c r="K56" s="858"/>
      <c r="L56" s="858"/>
      <c r="M56" s="858"/>
      <c r="N56" s="778" t="s">
        <v>355</v>
      </c>
      <c r="O56" s="781" t="s">
        <v>282</v>
      </c>
      <c r="P56" s="781" t="s">
        <v>281</v>
      </c>
      <c r="Q56" s="781" t="s">
        <v>82</v>
      </c>
      <c r="R56" s="781" t="s">
        <v>356</v>
      </c>
      <c r="S56" s="781" t="s">
        <v>82</v>
      </c>
      <c r="T56" s="781" t="s">
        <v>348</v>
      </c>
      <c r="U56" s="781" t="s">
        <v>82</v>
      </c>
      <c r="V56" s="781" t="s">
        <v>75</v>
      </c>
      <c r="W56" s="781" t="s">
        <v>75</v>
      </c>
      <c r="X56" s="785" t="s">
        <v>181</v>
      </c>
      <c r="Y56" s="781" t="s">
        <v>210</v>
      </c>
      <c r="Z56" s="781" t="s">
        <v>168</v>
      </c>
      <c r="AA56" s="781"/>
      <c r="AB56" s="781"/>
      <c r="AC56" s="781"/>
      <c r="AD56" s="781" t="s">
        <v>75</v>
      </c>
      <c r="AE56" s="781" t="s">
        <v>75</v>
      </c>
      <c r="AF56" s="781">
        <v>1</v>
      </c>
      <c r="AG56" s="781">
        <v>1</v>
      </c>
      <c r="AH56" s="781"/>
      <c r="AI56" s="406" t="s">
        <v>75</v>
      </c>
      <c r="AJ56" s="407" t="s">
        <v>75</v>
      </c>
      <c r="AK56" s="395">
        <v>1</v>
      </c>
      <c r="AL56" s="798">
        <v>0</v>
      </c>
      <c r="AM56" s="859" t="s">
        <v>579</v>
      </c>
      <c r="AN56" s="798" t="s">
        <v>579</v>
      </c>
      <c r="AO56" s="798" t="s">
        <v>579</v>
      </c>
      <c r="AP56" s="798" t="s">
        <v>579</v>
      </c>
      <c r="AQ56" s="798" t="s">
        <v>579</v>
      </c>
      <c r="AR56" s="798" t="s">
        <v>579</v>
      </c>
      <c r="AS56" s="798" t="s">
        <v>579</v>
      </c>
      <c r="AT56" s="798" t="s">
        <v>579</v>
      </c>
      <c r="AU56" s="798" t="s">
        <v>579</v>
      </c>
      <c r="AV56" s="781" t="s">
        <v>579</v>
      </c>
      <c r="AW56" s="781" t="s">
        <v>579</v>
      </c>
      <c r="AX56" s="778" t="s">
        <v>579</v>
      </c>
      <c r="AY56" s="781" t="s">
        <v>579</v>
      </c>
      <c r="AZ56" s="849" t="s">
        <v>579</v>
      </c>
      <c r="BA56" s="849" t="s">
        <v>579</v>
      </c>
      <c r="BB56" s="849"/>
      <c r="BC56" s="849"/>
      <c r="BD56" s="849" t="s">
        <v>579</v>
      </c>
      <c r="BE56" s="849"/>
      <c r="BF56" s="849"/>
      <c r="BG56" s="862"/>
      <c r="BH56" s="862">
        <v>2</v>
      </c>
      <c r="BI56" s="873" t="str">
        <f t="shared" si="3"/>
        <v>GESTIÓN</v>
      </c>
      <c r="BJ56" s="136" t="s">
        <v>673</v>
      </c>
      <c r="BK56" s="662" t="s">
        <v>945</v>
      </c>
      <c r="BL56" s="662"/>
      <c r="BM56" s="662" t="s">
        <v>946</v>
      </c>
      <c r="BN56" s="662"/>
      <c r="BO56" s="663" t="s">
        <v>947</v>
      </c>
      <c r="BP56" s="663" t="s">
        <v>948</v>
      </c>
      <c r="BQ56" s="662" t="str">
        <f t="shared" si="4"/>
        <v>EXCELENTE</v>
      </c>
    </row>
    <row r="57" spans="1:69" customFormat="1" ht="49.5" customHeight="1" x14ac:dyDescent="0.25">
      <c r="A57" s="136" t="s">
        <v>280</v>
      </c>
      <c r="B57" s="136" t="s">
        <v>900</v>
      </c>
      <c r="C57" s="136"/>
      <c r="D57" s="46" t="s">
        <v>335</v>
      </c>
      <c r="E57" s="328" t="s">
        <v>1032</v>
      </c>
      <c r="F57" s="328" t="s">
        <v>1030</v>
      </c>
      <c r="G57" s="48" t="s">
        <v>215</v>
      </c>
      <c r="H57" s="329" t="s">
        <v>266</v>
      </c>
      <c r="I57" s="329" t="s">
        <v>280</v>
      </c>
      <c r="J57" s="390" t="s">
        <v>792</v>
      </c>
      <c r="K57" s="390"/>
      <c r="L57" s="390"/>
      <c r="M57" s="390"/>
      <c r="N57" s="391" t="s">
        <v>717</v>
      </c>
      <c r="O57" s="392" t="s">
        <v>718</v>
      </c>
      <c r="P57" s="392" t="s">
        <v>719</v>
      </c>
      <c r="Q57" s="392" t="s">
        <v>82</v>
      </c>
      <c r="R57" s="392" t="s">
        <v>719</v>
      </c>
      <c r="S57" s="392" t="s">
        <v>82</v>
      </c>
      <c r="T57" s="392" t="s">
        <v>720</v>
      </c>
      <c r="U57" s="392" t="s">
        <v>82</v>
      </c>
      <c r="V57" s="392" t="s">
        <v>75</v>
      </c>
      <c r="W57" s="392" t="s">
        <v>75</v>
      </c>
      <c r="X57" s="334" t="s">
        <v>181</v>
      </c>
      <c r="Y57" s="393" t="s">
        <v>83</v>
      </c>
      <c r="Z57" s="393" t="s">
        <v>168</v>
      </c>
      <c r="AA57" s="394"/>
      <c r="AB57" s="394"/>
      <c r="AC57" s="394"/>
      <c r="AD57" s="394" t="s">
        <v>75</v>
      </c>
      <c r="AE57" s="394" t="s">
        <v>75</v>
      </c>
      <c r="AF57" s="394" t="s">
        <v>75</v>
      </c>
      <c r="AG57" s="394">
        <v>6</v>
      </c>
      <c r="AH57" s="394">
        <v>4</v>
      </c>
      <c r="AI57" s="406" t="s">
        <v>75</v>
      </c>
      <c r="AJ57" s="407" t="s">
        <v>75</v>
      </c>
      <c r="AK57" s="407" t="s">
        <v>75</v>
      </c>
      <c r="AL57" s="655">
        <v>6</v>
      </c>
      <c r="AM57" s="655">
        <f>SUM($AR$57:$AU$57)</f>
        <v>0</v>
      </c>
      <c r="AN57" s="464">
        <v>0</v>
      </c>
      <c r="AO57" s="720">
        <v>1</v>
      </c>
      <c r="AP57" s="720">
        <v>2</v>
      </c>
      <c r="AQ57" s="720">
        <v>1</v>
      </c>
      <c r="AR57" s="465">
        <v>0</v>
      </c>
      <c r="AS57" s="465"/>
      <c r="AT57" s="465"/>
      <c r="AU57" s="465"/>
      <c r="AV57" s="339" t="s">
        <v>1033</v>
      </c>
      <c r="AW57" s="339"/>
      <c r="AX57" s="339"/>
      <c r="AY57" s="339"/>
      <c r="AZ57" s="382"/>
      <c r="BA57" s="382"/>
      <c r="BB57" s="382"/>
      <c r="BC57" s="382"/>
      <c r="BD57" s="382"/>
      <c r="BE57" s="382"/>
      <c r="BF57" s="382"/>
      <c r="BG57" s="7"/>
      <c r="BH57" s="7"/>
      <c r="BI57" s="46" t="str">
        <f t="shared" si="3"/>
        <v>GESTIÓN</v>
      </c>
      <c r="BJ57" s="136" t="s">
        <v>674</v>
      </c>
      <c r="BK57" s="662"/>
      <c r="BL57" s="662"/>
      <c r="BM57" s="662"/>
      <c r="BN57" s="662"/>
      <c r="BO57" s="663"/>
      <c r="BP57" s="663"/>
      <c r="BQ57" s="662" t="str">
        <f t="shared" si="4"/>
        <v>DEFICIENTE</v>
      </c>
    </row>
    <row r="58" spans="1:69" customFormat="1" ht="49.5" customHeight="1" x14ac:dyDescent="0.25">
      <c r="A58" s="776" t="s">
        <v>280</v>
      </c>
      <c r="B58" s="776" t="s">
        <v>901</v>
      </c>
      <c r="C58" s="776"/>
      <c r="D58" s="791" t="s">
        <v>335</v>
      </c>
      <c r="E58" s="778" t="s">
        <v>711</v>
      </c>
      <c r="F58" s="778" t="s">
        <v>1022</v>
      </c>
      <c r="G58" s="779" t="s">
        <v>215</v>
      </c>
      <c r="H58" s="802" t="s">
        <v>266</v>
      </c>
      <c r="I58" s="802" t="s">
        <v>280</v>
      </c>
      <c r="J58" s="858" t="s">
        <v>792</v>
      </c>
      <c r="K58" s="858"/>
      <c r="L58" s="858"/>
      <c r="M58" s="858"/>
      <c r="N58" s="778" t="s">
        <v>712</v>
      </c>
      <c r="O58" s="781" t="s">
        <v>713</v>
      </c>
      <c r="P58" s="781" t="s">
        <v>714</v>
      </c>
      <c r="Q58" s="781" t="s">
        <v>82</v>
      </c>
      <c r="R58" s="781" t="s">
        <v>715</v>
      </c>
      <c r="S58" s="781" t="s">
        <v>82</v>
      </c>
      <c r="T58" s="781" t="s">
        <v>716</v>
      </c>
      <c r="U58" s="781" t="s">
        <v>82</v>
      </c>
      <c r="V58" s="781" t="s">
        <v>75</v>
      </c>
      <c r="W58" s="781" t="s">
        <v>75</v>
      </c>
      <c r="X58" s="785" t="s">
        <v>114</v>
      </c>
      <c r="Y58" s="781" t="s">
        <v>83</v>
      </c>
      <c r="Z58" s="781" t="s">
        <v>168</v>
      </c>
      <c r="AA58" s="781"/>
      <c r="AB58" s="781"/>
      <c r="AC58" s="781"/>
      <c r="AD58" s="781" t="s">
        <v>75</v>
      </c>
      <c r="AE58" s="781" t="s">
        <v>75</v>
      </c>
      <c r="AF58" s="781" t="s">
        <v>75</v>
      </c>
      <c r="AG58" s="863">
        <v>1</v>
      </c>
      <c r="AH58" s="863">
        <v>1</v>
      </c>
      <c r="AI58" s="406" t="s">
        <v>75</v>
      </c>
      <c r="AJ58" s="407" t="s">
        <v>75</v>
      </c>
      <c r="AK58" s="395" t="s">
        <v>75</v>
      </c>
      <c r="AL58" s="798">
        <v>1</v>
      </c>
      <c r="AM58" s="798" t="s">
        <v>656</v>
      </c>
      <c r="AN58" s="798" t="s">
        <v>656</v>
      </c>
      <c r="AO58" s="798" t="s">
        <v>656</v>
      </c>
      <c r="AP58" s="798" t="s">
        <v>656</v>
      </c>
      <c r="AQ58" s="798" t="s">
        <v>656</v>
      </c>
      <c r="AR58" s="798"/>
      <c r="AS58" s="798"/>
      <c r="AT58" s="798"/>
      <c r="AU58" s="798"/>
      <c r="AV58" s="778"/>
      <c r="AW58" s="778"/>
      <c r="AX58" s="778"/>
      <c r="AY58" s="778"/>
      <c r="AZ58" s="849"/>
      <c r="BA58" s="849"/>
      <c r="BB58" s="849"/>
      <c r="BC58" s="849"/>
      <c r="BD58" s="849" t="s">
        <v>656</v>
      </c>
      <c r="BE58" s="849"/>
      <c r="BF58" s="849"/>
      <c r="BG58" s="862"/>
      <c r="BH58" s="862">
        <v>1</v>
      </c>
      <c r="BI58" s="873" t="str">
        <f t="shared" si="3"/>
        <v>GESTIÓN</v>
      </c>
      <c r="BJ58" s="136" t="s">
        <v>673</v>
      </c>
      <c r="BK58" s="662"/>
      <c r="BL58" s="662"/>
      <c r="BM58" s="662"/>
      <c r="BN58" s="662"/>
      <c r="BO58" s="663"/>
      <c r="BP58" s="663"/>
      <c r="BQ58" s="662" t="str">
        <f t="shared" si="4"/>
        <v>EXCELENTE</v>
      </c>
    </row>
    <row r="59" spans="1:69" customFormat="1" ht="49.5" customHeight="1" x14ac:dyDescent="0.25">
      <c r="A59" s="136" t="s">
        <v>280</v>
      </c>
      <c r="B59" s="136"/>
      <c r="C59" s="136" t="s">
        <v>737</v>
      </c>
      <c r="D59" s="46" t="s">
        <v>335</v>
      </c>
      <c r="E59" s="328" t="s">
        <v>1111</v>
      </c>
      <c r="F59" s="328" t="s">
        <v>1112</v>
      </c>
      <c r="G59" s="48" t="s">
        <v>215</v>
      </c>
      <c r="H59" s="329" t="s">
        <v>266</v>
      </c>
      <c r="I59" s="329" t="s">
        <v>280</v>
      </c>
      <c r="J59" s="330" t="s">
        <v>792</v>
      </c>
      <c r="K59" s="390"/>
      <c r="L59" s="390"/>
      <c r="M59" s="390"/>
      <c r="N59" s="391" t="s">
        <v>1113</v>
      </c>
      <c r="O59" s="392" t="s">
        <v>1114</v>
      </c>
      <c r="P59" s="392" t="s">
        <v>1115</v>
      </c>
      <c r="Q59" s="392" t="s">
        <v>1116</v>
      </c>
      <c r="R59" s="392" t="s">
        <v>1117</v>
      </c>
      <c r="S59" s="392" t="s">
        <v>1118</v>
      </c>
      <c r="T59" s="392" t="s">
        <v>1119</v>
      </c>
      <c r="U59" s="392" t="s">
        <v>1119</v>
      </c>
      <c r="V59" s="392" t="s">
        <v>75</v>
      </c>
      <c r="W59" s="392" t="s">
        <v>75</v>
      </c>
      <c r="X59" s="334" t="s">
        <v>114</v>
      </c>
      <c r="Y59" s="393" t="s">
        <v>83</v>
      </c>
      <c r="Z59" s="393" t="s">
        <v>168</v>
      </c>
      <c r="AA59" s="394" t="s">
        <v>522</v>
      </c>
      <c r="AB59" s="394" t="s">
        <v>522</v>
      </c>
      <c r="AC59" s="394" t="s">
        <v>526</v>
      </c>
      <c r="AD59" s="394" t="s">
        <v>75</v>
      </c>
      <c r="AE59" s="394" t="s">
        <v>75</v>
      </c>
      <c r="AF59" s="394" t="s">
        <v>75</v>
      </c>
      <c r="AG59" s="463" t="s">
        <v>75</v>
      </c>
      <c r="AH59" s="463">
        <v>1</v>
      </c>
      <c r="AI59" s="406" t="s">
        <v>75</v>
      </c>
      <c r="AJ59" s="407" t="s">
        <v>75</v>
      </c>
      <c r="AK59" s="395" t="s">
        <v>75</v>
      </c>
      <c r="AL59" s="395" t="s">
        <v>75</v>
      </c>
      <c r="AM59" s="442">
        <f>IFERROR(INDEX($AR$59:$AU$59,1,COUNTA($AR$59:$AU$59)),"ND")</f>
        <v>1</v>
      </c>
      <c r="AN59" s="396">
        <v>1</v>
      </c>
      <c r="AO59" s="396">
        <v>1</v>
      </c>
      <c r="AP59" s="396">
        <v>1</v>
      </c>
      <c r="AQ59" s="396">
        <v>1</v>
      </c>
      <c r="AR59" s="397">
        <v>1</v>
      </c>
      <c r="AS59" s="397"/>
      <c r="AT59" s="397"/>
      <c r="AU59" s="397"/>
      <c r="AV59" s="339"/>
      <c r="AW59" s="339"/>
      <c r="AX59" s="339"/>
      <c r="AY59" s="339"/>
      <c r="AZ59" s="382"/>
      <c r="BA59" s="382"/>
      <c r="BB59" s="382"/>
      <c r="BC59" s="382"/>
      <c r="BD59" s="382"/>
      <c r="BE59" s="382"/>
      <c r="BF59" s="382"/>
      <c r="BG59" s="7"/>
      <c r="BH59" s="7"/>
      <c r="BI59" s="46"/>
      <c r="BJ59" s="136" t="s">
        <v>674</v>
      </c>
      <c r="BK59" s="662"/>
      <c r="BL59" s="662"/>
      <c r="BM59" s="662"/>
      <c r="BN59" s="662"/>
      <c r="BO59" s="663"/>
      <c r="BP59" s="663"/>
      <c r="BQ59" s="662"/>
    </row>
    <row r="60" spans="1:69" customFormat="1" ht="49.5" customHeight="1" x14ac:dyDescent="0.25">
      <c r="A60" s="136" t="s">
        <v>280</v>
      </c>
      <c r="B60" s="136" t="s">
        <v>903</v>
      </c>
      <c r="C60" s="136" t="s">
        <v>865</v>
      </c>
      <c r="D60" s="46" t="s">
        <v>334</v>
      </c>
      <c r="E60" s="328" t="s">
        <v>583</v>
      </c>
      <c r="F60" s="328" t="s">
        <v>1024</v>
      </c>
      <c r="G60" s="48" t="s">
        <v>215</v>
      </c>
      <c r="H60" s="48" t="s">
        <v>266</v>
      </c>
      <c r="I60" s="329" t="s">
        <v>280</v>
      </c>
      <c r="J60" s="330" t="s">
        <v>791</v>
      </c>
      <c r="K60" s="416" t="s">
        <v>808</v>
      </c>
      <c r="L60" s="390"/>
      <c r="M60" s="390"/>
      <c r="N60" s="391" t="s">
        <v>285</v>
      </c>
      <c r="O60" s="392" t="s">
        <v>541</v>
      </c>
      <c r="P60" s="392" t="s">
        <v>345</v>
      </c>
      <c r="Q60" s="392" t="s">
        <v>524</v>
      </c>
      <c r="R60" s="392" t="s">
        <v>346</v>
      </c>
      <c r="S60" s="392" t="s">
        <v>347</v>
      </c>
      <c r="T60" s="392" t="s">
        <v>348</v>
      </c>
      <c r="U60" s="392" t="s">
        <v>525</v>
      </c>
      <c r="V60" s="392" t="s">
        <v>75</v>
      </c>
      <c r="W60" s="392" t="s">
        <v>75</v>
      </c>
      <c r="X60" s="393" t="s">
        <v>181</v>
      </c>
      <c r="Y60" s="393" t="s">
        <v>83</v>
      </c>
      <c r="Z60" s="393" t="s">
        <v>168</v>
      </c>
      <c r="AA60" s="394" t="s">
        <v>522</v>
      </c>
      <c r="AB60" s="394" t="s">
        <v>522</v>
      </c>
      <c r="AC60" s="394" t="s">
        <v>526</v>
      </c>
      <c r="AD60" s="417">
        <v>0.1</v>
      </c>
      <c r="AE60" s="417">
        <v>0.3</v>
      </c>
      <c r="AF60" s="417">
        <v>0.3</v>
      </c>
      <c r="AG60" s="417">
        <v>0.25</v>
      </c>
      <c r="AH60" s="417">
        <f>100%-(AI60+AJ60+AK60+AL60)</f>
        <v>5.0000000000000044E-2</v>
      </c>
      <c r="AI60" s="395">
        <v>0.03</v>
      </c>
      <c r="AJ60" s="395">
        <v>0.35</v>
      </c>
      <c r="AK60" s="395">
        <v>0.32</v>
      </c>
      <c r="AL60" s="395">
        <v>0.25</v>
      </c>
      <c r="AM60" s="395">
        <f>SUM($AR$60:$AU$60)</f>
        <v>2.1499999999999998E-2</v>
      </c>
      <c r="AN60" s="396">
        <v>2.1499999999999998E-2</v>
      </c>
      <c r="AO60" s="396">
        <v>2.3300000000000001E-2</v>
      </c>
      <c r="AP60" s="396">
        <v>2.5999999999999999E-3</v>
      </c>
      <c r="AQ60" s="396">
        <v>2.5999999999999999E-3</v>
      </c>
      <c r="AR60" s="397">
        <v>2.1499999999999998E-2</v>
      </c>
      <c r="AS60" s="397"/>
      <c r="AT60" s="397"/>
      <c r="AU60" s="397"/>
      <c r="AV60" s="339" t="s">
        <v>1031</v>
      </c>
      <c r="AW60" s="339"/>
      <c r="AX60" s="339"/>
      <c r="AY60" s="339"/>
      <c r="AZ60" s="382"/>
      <c r="BA60" s="382"/>
      <c r="BB60" s="382"/>
      <c r="BC60" s="382"/>
      <c r="BD60" s="382"/>
      <c r="BE60" s="398" t="s">
        <v>501</v>
      </c>
      <c r="BF60" s="398" t="s">
        <v>75</v>
      </c>
      <c r="BG60" s="160" t="s">
        <v>75</v>
      </c>
      <c r="BH60" s="7"/>
      <c r="BI60" s="46" t="str">
        <f t="shared" si="3"/>
        <v>ACCIÓN</v>
      </c>
      <c r="BJ60" s="136" t="s">
        <v>674</v>
      </c>
      <c r="BK60" s="662"/>
      <c r="BL60" s="662"/>
      <c r="BM60" s="662"/>
      <c r="BN60" s="662"/>
      <c r="BO60" s="663"/>
      <c r="BP60" s="663"/>
      <c r="BQ60" s="662" t="str">
        <f t="shared" si="4"/>
        <v>EXCELENTE</v>
      </c>
    </row>
    <row r="61" spans="1:69" customFormat="1" ht="49.5" customHeight="1" x14ac:dyDescent="0.25">
      <c r="A61" s="776" t="s">
        <v>280</v>
      </c>
      <c r="B61" s="776"/>
      <c r="C61" s="776"/>
      <c r="D61" s="791" t="s">
        <v>335</v>
      </c>
      <c r="E61" s="778" t="s">
        <v>582</v>
      </c>
      <c r="F61" s="778" t="s">
        <v>1025</v>
      </c>
      <c r="G61" s="779" t="s">
        <v>215</v>
      </c>
      <c r="H61" s="779" t="s">
        <v>266</v>
      </c>
      <c r="I61" s="802" t="s">
        <v>280</v>
      </c>
      <c r="J61" s="850" t="s">
        <v>792</v>
      </c>
      <c r="K61" s="782"/>
      <c r="L61" s="782"/>
      <c r="M61" s="782" t="s">
        <v>791</v>
      </c>
      <c r="N61" s="784" t="s">
        <v>283</v>
      </c>
      <c r="O61" s="780" t="s">
        <v>349</v>
      </c>
      <c r="P61" s="780" t="s">
        <v>350</v>
      </c>
      <c r="Q61" s="780" t="s">
        <v>82</v>
      </c>
      <c r="R61" s="780" t="s">
        <v>351</v>
      </c>
      <c r="S61" s="780" t="s">
        <v>82</v>
      </c>
      <c r="T61" s="780" t="s">
        <v>352</v>
      </c>
      <c r="U61" s="780" t="s">
        <v>82</v>
      </c>
      <c r="V61" s="781" t="s">
        <v>75</v>
      </c>
      <c r="W61" s="781" t="s">
        <v>75</v>
      </c>
      <c r="X61" s="780" t="s">
        <v>181</v>
      </c>
      <c r="Y61" s="780" t="s">
        <v>186</v>
      </c>
      <c r="Z61" s="780" t="s">
        <v>168</v>
      </c>
      <c r="AA61" s="780"/>
      <c r="AB61" s="780"/>
      <c r="AC61" s="780"/>
      <c r="AD61" s="780" t="s">
        <v>75</v>
      </c>
      <c r="AE61" s="864">
        <v>1</v>
      </c>
      <c r="AF61" s="864">
        <v>4</v>
      </c>
      <c r="AG61" s="864" t="s">
        <v>579</v>
      </c>
      <c r="AH61" s="864" t="s">
        <v>579</v>
      </c>
      <c r="AI61" s="419" t="s">
        <v>75</v>
      </c>
      <c r="AJ61" s="419">
        <v>1</v>
      </c>
      <c r="AK61" s="419">
        <v>4</v>
      </c>
      <c r="AL61" s="867" t="s">
        <v>579</v>
      </c>
      <c r="AM61" s="867" t="s">
        <v>579</v>
      </c>
      <c r="AN61" s="838" t="s">
        <v>579</v>
      </c>
      <c r="AO61" s="838" t="s">
        <v>579</v>
      </c>
      <c r="AP61" s="838" t="s">
        <v>579</v>
      </c>
      <c r="AQ61" s="838" t="s">
        <v>579</v>
      </c>
      <c r="AR61" s="838" t="s">
        <v>579</v>
      </c>
      <c r="AS61" s="838" t="s">
        <v>579</v>
      </c>
      <c r="AT61" s="838" t="s">
        <v>579</v>
      </c>
      <c r="AU61" s="838" t="s">
        <v>579</v>
      </c>
      <c r="AV61" s="826" t="s">
        <v>579</v>
      </c>
      <c r="AW61" s="780" t="s">
        <v>579</v>
      </c>
      <c r="AX61" s="780" t="s">
        <v>579</v>
      </c>
      <c r="AY61" s="780" t="s">
        <v>579</v>
      </c>
      <c r="AZ61" s="809" t="s">
        <v>579</v>
      </c>
      <c r="BA61" s="809" t="s">
        <v>579</v>
      </c>
      <c r="BB61" s="809" t="s">
        <v>579</v>
      </c>
      <c r="BC61" s="809" t="s">
        <v>579</v>
      </c>
      <c r="BD61" s="809" t="s">
        <v>1029</v>
      </c>
      <c r="BE61" s="809"/>
      <c r="BF61" s="809"/>
      <c r="BG61" s="813"/>
      <c r="BH61" s="813">
        <v>2</v>
      </c>
      <c r="BI61" s="873" t="str">
        <f t="shared" si="3"/>
        <v>GESTIÓN</v>
      </c>
      <c r="BJ61" s="136" t="s">
        <v>673</v>
      </c>
      <c r="BK61" s="662" t="s">
        <v>945</v>
      </c>
      <c r="BL61" s="662"/>
      <c r="BM61" s="662" t="s">
        <v>946</v>
      </c>
      <c r="BN61" s="662"/>
      <c r="BO61" s="663" t="s">
        <v>947</v>
      </c>
      <c r="BP61" s="663" t="s">
        <v>948</v>
      </c>
      <c r="BQ61" s="662" t="str">
        <f t="shared" si="4"/>
        <v>EXCELENTE</v>
      </c>
    </row>
    <row r="62" spans="1:69" customFormat="1" ht="49.5" customHeight="1" x14ac:dyDescent="0.25">
      <c r="A62" s="776" t="s">
        <v>280</v>
      </c>
      <c r="B62" s="776"/>
      <c r="C62" s="776" t="s">
        <v>135</v>
      </c>
      <c r="D62" s="791" t="s">
        <v>334</v>
      </c>
      <c r="E62" s="778" t="s">
        <v>429</v>
      </c>
      <c r="F62" s="778" t="s">
        <v>1026</v>
      </c>
      <c r="G62" s="779" t="s">
        <v>215</v>
      </c>
      <c r="H62" s="779" t="s">
        <v>266</v>
      </c>
      <c r="I62" s="802" t="s">
        <v>280</v>
      </c>
      <c r="J62" s="827"/>
      <c r="K62" s="783" t="s">
        <v>808</v>
      </c>
      <c r="L62" s="782"/>
      <c r="M62" s="782"/>
      <c r="N62" s="784" t="s">
        <v>425</v>
      </c>
      <c r="O62" s="780" t="s">
        <v>426</v>
      </c>
      <c r="P62" s="780" t="s">
        <v>427</v>
      </c>
      <c r="Q62" s="780" t="s">
        <v>82</v>
      </c>
      <c r="R62" s="780" t="s">
        <v>428</v>
      </c>
      <c r="S62" s="780" t="s">
        <v>82</v>
      </c>
      <c r="T62" s="780" t="s">
        <v>352</v>
      </c>
      <c r="U62" s="780" t="s">
        <v>82</v>
      </c>
      <c r="V62" s="781" t="s">
        <v>75</v>
      </c>
      <c r="W62" s="781" t="s">
        <v>75</v>
      </c>
      <c r="X62" s="780" t="s">
        <v>181</v>
      </c>
      <c r="Y62" s="780" t="s">
        <v>83</v>
      </c>
      <c r="Z62" s="780" t="s">
        <v>168</v>
      </c>
      <c r="AA62" s="780" t="s">
        <v>522</v>
      </c>
      <c r="AB62" s="780" t="s">
        <v>522</v>
      </c>
      <c r="AC62" s="781" t="s">
        <v>526</v>
      </c>
      <c r="AD62" s="838">
        <v>1</v>
      </c>
      <c r="AE62" s="838" t="s">
        <v>75</v>
      </c>
      <c r="AF62" s="838" t="s">
        <v>579</v>
      </c>
      <c r="AG62" s="838" t="s">
        <v>579</v>
      </c>
      <c r="AH62" s="838" t="s">
        <v>579</v>
      </c>
      <c r="AI62" s="415">
        <v>0.5</v>
      </c>
      <c r="AJ62" s="338">
        <v>0.5</v>
      </c>
      <c r="AK62" s="415" t="s">
        <v>579</v>
      </c>
      <c r="AL62" s="838" t="s">
        <v>579</v>
      </c>
      <c r="AM62" s="867" t="s">
        <v>579</v>
      </c>
      <c r="AN62" s="814" t="s">
        <v>579</v>
      </c>
      <c r="AO62" s="814" t="s">
        <v>579</v>
      </c>
      <c r="AP62" s="838" t="s">
        <v>579</v>
      </c>
      <c r="AQ62" s="838" t="s">
        <v>579</v>
      </c>
      <c r="AR62" s="838" t="s">
        <v>579</v>
      </c>
      <c r="AS62" s="838" t="s">
        <v>579</v>
      </c>
      <c r="AT62" s="838" t="s">
        <v>579</v>
      </c>
      <c r="AU62" s="838" t="s">
        <v>579</v>
      </c>
      <c r="AV62" s="826" t="s">
        <v>579</v>
      </c>
      <c r="AW62" s="780" t="s">
        <v>579</v>
      </c>
      <c r="AX62" s="780" t="s">
        <v>579</v>
      </c>
      <c r="AY62" s="780" t="s">
        <v>579</v>
      </c>
      <c r="AZ62" s="809" t="s">
        <v>579</v>
      </c>
      <c r="BA62" s="809" t="s">
        <v>579</v>
      </c>
      <c r="BB62" s="809" t="s">
        <v>579</v>
      </c>
      <c r="BC62" s="809" t="s">
        <v>579</v>
      </c>
      <c r="BD62" s="809" t="s">
        <v>579</v>
      </c>
      <c r="BE62" s="837"/>
      <c r="BF62" s="809" t="s">
        <v>542</v>
      </c>
      <c r="BG62" s="813"/>
      <c r="BH62" s="813">
        <v>2</v>
      </c>
      <c r="BI62" s="873" t="str">
        <f t="shared" si="3"/>
        <v>ACCIÓN</v>
      </c>
      <c r="BJ62" s="136" t="s">
        <v>673</v>
      </c>
      <c r="BK62" s="662" t="s">
        <v>945</v>
      </c>
      <c r="BL62" s="662"/>
      <c r="BM62" s="662" t="s">
        <v>946</v>
      </c>
      <c r="BN62" s="662"/>
      <c r="BO62" s="663" t="s">
        <v>947</v>
      </c>
      <c r="BP62" s="663" t="s">
        <v>948</v>
      </c>
      <c r="BQ62" s="662" t="str">
        <f t="shared" si="4"/>
        <v>EXCELENTE</v>
      </c>
    </row>
    <row r="63" spans="1:69" s="7" customFormat="1" ht="49.5" customHeight="1" x14ac:dyDescent="0.25">
      <c r="A63" s="776" t="s">
        <v>280</v>
      </c>
      <c r="B63" s="776" t="s">
        <v>902</v>
      </c>
      <c r="C63" s="776" t="s">
        <v>135</v>
      </c>
      <c r="D63" s="865" t="s">
        <v>334</v>
      </c>
      <c r="E63" s="778" t="s">
        <v>581</v>
      </c>
      <c r="F63" s="778" t="s">
        <v>1027</v>
      </c>
      <c r="G63" s="779" t="s">
        <v>215</v>
      </c>
      <c r="H63" s="779" t="s">
        <v>266</v>
      </c>
      <c r="I63" s="802" t="s">
        <v>280</v>
      </c>
      <c r="J63" s="800" t="s">
        <v>808</v>
      </c>
      <c r="K63" s="858"/>
      <c r="L63" s="858"/>
      <c r="M63" s="858"/>
      <c r="N63" s="778" t="s">
        <v>514</v>
      </c>
      <c r="O63" s="781" t="s">
        <v>515</v>
      </c>
      <c r="P63" s="781" t="s">
        <v>516</v>
      </c>
      <c r="Q63" s="781" t="s">
        <v>517</v>
      </c>
      <c r="R63" s="781" t="s">
        <v>518</v>
      </c>
      <c r="S63" s="781" t="s">
        <v>519</v>
      </c>
      <c r="T63" s="781" t="s">
        <v>520</v>
      </c>
      <c r="U63" s="781" t="s">
        <v>521</v>
      </c>
      <c r="V63" s="781" t="s">
        <v>75</v>
      </c>
      <c r="W63" s="781" t="s">
        <v>75</v>
      </c>
      <c r="X63" s="781" t="s">
        <v>199</v>
      </c>
      <c r="Y63" s="781" t="s">
        <v>83</v>
      </c>
      <c r="Z63" s="781" t="s">
        <v>168</v>
      </c>
      <c r="AA63" s="781" t="s">
        <v>522</v>
      </c>
      <c r="AB63" s="781" t="s">
        <v>522</v>
      </c>
      <c r="AC63" s="781" t="s">
        <v>523</v>
      </c>
      <c r="AD63" s="781" t="s">
        <v>75</v>
      </c>
      <c r="AE63" s="781" t="s">
        <v>75</v>
      </c>
      <c r="AF63" s="781">
        <v>0.4</v>
      </c>
      <c r="AG63" s="866">
        <v>0.6</v>
      </c>
      <c r="AH63" s="838" t="s">
        <v>579</v>
      </c>
      <c r="AI63" s="406" t="s">
        <v>75</v>
      </c>
      <c r="AJ63" s="406" t="s">
        <v>75</v>
      </c>
      <c r="AK63" s="481">
        <v>0.4</v>
      </c>
      <c r="AL63" s="846">
        <v>0.6</v>
      </c>
      <c r="AM63" s="867" t="s">
        <v>579</v>
      </c>
      <c r="AN63" s="814" t="s">
        <v>579</v>
      </c>
      <c r="AO63" s="814" t="s">
        <v>579</v>
      </c>
      <c r="AP63" s="838" t="s">
        <v>579</v>
      </c>
      <c r="AQ63" s="838" t="s">
        <v>579</v>
      </c>
      <c r="AR63" s="838" t="s">
        <v>579</v>
      </c>
      <c r="AS63" s="838" t="s">
        <v>579</v>
      </c>
      <c r="AT63" s="838" t="s">
        <v>579</v>
      </c>
      <c r="AU63" s="838" t="s">
        <v>579</v>
      </c>
      <c r="AV63" s="826" t="s">
        <v>579</v>
      </c>
      <c r="AW63" s="780" t="s">
        <v>579</v>
      </c>
      <c r="AX63" s="780" t="s">
        <v>579</v>
      </c>
      <c r="AY63" s="780" t="s">
        <v>579</v>
      </c>
      <c r="AZ63" s="809" t="s">
        <v>579</v>
      </c>
      <c r="BA63" s="809" t="s">
        <v>579</v>
      </c>
      <c r="BB63" s="809" t="s">
        <v>579</v>
      </c>
      <c r="BC63" s="809" t="s">
        <v>579</v>
      </c>
      <c r="BD63" s="809" t="s">
        <v>579</v>
      </c>
      <c r="BE63" s="860" t="s">
        <v>501</v>
      </c>
      <c r="BF63" s="868" t="s">
        <v>1028</v>
      </c>
      <c r="BG63" s="861" t="s">
        <v>75</v>
      </c>
      <c r="BH63" s="862"/>
      <c r="BI63" s="873" t="str">
        <f t="shared" si="3"/>
        <v>ACCIÓN</v>
      </c>
      <c r="BJ63" s="136" t="s">
        <v>673</v>
      </c>
      <c r="BK63" s="662"/>
      <c r="BL63" s="662"/>
      <c r="BM63" s="662"/>
      <c r="BN63" s="662"/>
      <c r="BO63" s="663"/>
      <c r="BP63" s="663"/>
      <c r="BQ63" s="662" t="str">
        <f t="shared" si="4"/>
        <v>EXCELENTE</v>
      </c>
    </row>
    <row r="64" spans="1:69" customFormat="1" ht="49.5" customHeight="1" x14ac:dyDescent="0.25">
      <c r="A64" s="47" t="s">
        <v>136</v>
      </c>
      <c r="B64" s="47" t="s">
        <v>904</v>
      </c>
      <c r="C64" s="136"/>
      <c r="D64" s="46" t="s">
        <v>335</v>
      </c>
      <c r="E64" s="328" t="s">
        <v>415</v>
      </c>
      <c r="F64" s="328" t="s">
        <v>1020</v>
      </c>
      <c r="G64" s="48" t="s">
        <v>215</v>
      </c>
      <c r="H64" s="48" t="s">
        <v>214</v>
      </c>
      <c r="I64" s="48" t="s">
        <v>136</v>
      </c>
      <c r="J64" s="429"/>
      <c r="K64" s="330" t="s">
        <v>792</v>
      </c>
      <c r="L64" s="330" t="s">
        <v>791</v>
      </c>
      <c r="M64" s="330"/>
      <c r="N64" s="332" t="s">
        <v>416</v>
      </c>
      <c r="O64" s="331" t="s">
        <v>417</v>
      </c>
      <c r="P64" s="385" t="s">
        <v>418</v>
      </c>
      <c r="Q64" s="386" t="s">
        <v>419</v>
      </c>
      <c r="R64" s="344" t="s">
        <v>420</v>
      </c>
      <c r="S64" s="344" t="s">
        <v>421</v>
      </c>
      <c r="T64" s="344" t="s">
        <v>422</v>
      </c>
      <c r="U64" s="344" t="s">
        <v>423</v>
      </c>
      <c r="V64" s="344" t="s">
        <v>75</v>
      </c>
      <c r="W64" s="344" t="s">
        <v>75</v>
      </c>
      <c r="X64" s="334" t="s">
        <v>181</v>
      </c>
      <c r="Y64" s="345" t="s">
        <v>83</v>
      </c>
      <c r="Z64" s="345" t="s">
        <v>168</v>
      </c>
      <c r="AA64" s="346" t="s">
        <v>211</v>
      </c>
      <c r="AB64" s="346" t="s">
        <v>212</v>
      </c>
      <c r="AC64" s="346" t="s">
        <v>213</v>
      </c>
      <c r="AD64" s="346" t="s">
        <v>75</v>
      </c>
      <c r="AE64" s="375">
        <v>1</v>
      </c>
      <c r="AF64" s="375">
        <v>1</v>
      </c>
      <c r="AG64" s="375">
        <v>1</v>
      </c>
      <c r="AH64" s="375">
        <v>1</v>
      </c>
      <c r="AI64" s="347" t="s">
        <v>75</v>
      </c>
      <c r="AJ64" s="357">
        <v>1</v>
      </c>
      <c r="AK64" s="357">
        <v>1</v>
      </c>
      <c r="AL64" s="371">
        <v>1</v>
      </c>
      <c r="AM64" s="357">
        <f>SUM(AS64:AV64)</f>
        <v>0</v>
      </c>
      <c r="AN64" s="717">
        <v>0.23860000000000001</v>
      </c>
      <c r="AO64" s="718">
        <v>0.27579999999999999</v>
      </c>
      <c r="AP64" s="718">
        <v>0.23860000000000001</v>
      </c>
      <c r="AQ64" s="718">
        <v>0.247</v>
      </c>
      <c r="AR64" s="719">
        <v>0.21859999999999999</v>
      </c>
      <c r="AS64" s="674"/>
      <c r="AT64" s="677"/>
      <c r="AU64" s="678"/>
      <c r="AV64" s="355" t="s">
        <v>1021</v>
      </c>
      <c r="AW64" s="350"/>
      <c r="AX64" s="428"/>
      <c r="AY64" s="350"/>
      <c r="AZ64" s="467"/>
      <c r="BA64" s="342"/>
      <c r="BB64" s="342"/>
      <c r="BC64" s="342"/>
      <c r="BD64" s="342"/>
      <c r="BE64" s="342"/>
      <c r="BF64" s="342"/>
      <c r="BI64" s="46" t="str">
        <f t="shared" si="3"/>
        <v>GESTIÓN</v>
      </c>
      <c r="BJ64" s="136" t="s">
        <v>674</v>
      </c>
      <c r="BK64" s="662">
        <v>0</v>
      </c>
      <c r="BL64" s="662">
        <v>75</v>
      </c>
      <c r="BM64" s="662">
        <v>75.001000000000005</v>
      </c>
      <c r="BN64" s="662">
        <v>99.998999999999995</v>
      </c>
      <c r="BO64" s="663">
        <v>100</v>
      </c>
      <c r="BP64" s="663">
        <v>100</v>
      </c>
      <c r="BQ64" s="662" t="str">
        <f t="shared" si="4"/>
        <v>DEFICIENTE</v>
      </c>
    </row>
    <row r="65" spans="1:16381" customFormat="1" ht="49.5" customHeight="1" x14ac:dyDescent="0.25">
      <c r="A65" s="136" t="s">
        <v>99</v>
      </c>
      <c r="B65" s="136" t="s">
        <v>906</v>
      </c>
      <c r="C65" s="136" t="s">
        <v>135</v>
      </c>
      <c r="D65" s="46" t="s">
        <v>334</v>
      </c>
      <c r="E65" s="328" t="s">
        <v>96</v>
      </c>
      <c r="F65" s="328" t="s">
        <v>910</v>
      </c>
      <c r="G65" s="50" t="s">
        <v>97</v>
      </c>
      <c r="H65" s="329" t="s">
        <v>98</v>
      </c>
      <c r="I65" s="329" t="s">
        <v>99</v>
      </c>
      <c r="J65" s="330" t="s">
        <v>322</v>
      </c>
      <c r="K65" s="330" t="s">
        <v>791</v>
      </c>
      <c r="L65" s="330"/>
      <c r="M65" s="330"/>
      <c r="N65" s="331" t="s">
        <v>100</v>
      </c>
      <c r="O65" s="344" t="s">
        <v>101</v>
      </c>
      <c r="P65" s="331" t="s">
        <v>100</v>
      </c>
      <c r="Q65" s="344" t="s">
        <v>82</v>
      </c>
      <c r="R65" s="344" t="s">
        <v>184</v>
      </c>
      <c r="S65" s="344" t="s">
        <v>82</v>
      </c>
      <c r="T65" s="344" t="s">
        <v>505</v>
      </c>
      <c r="U65" s="344" t="s">
        <v>82</v>
      </c>
      <c r="V65" s="344" t="s">
        <v>75</v>
      </c>
      <c r="W65" s="344" t="s">
        <v>75</v>
      </c>
      <c r="X65" s="334" t="s">
        <v>181</v>
      </c>
      <c r="Y65" s="345" t="s">
        <v>186</v>
      </c>
      <c r="Z65" s="345" t="s">
        <v>168</v>
      </c>
      <c r="AA65" s="346" t="s">
        <v>506</v>
      </c>
      <c r="AB65" s="346" t="s">
        <v>506</v>
      </c>
      <c r="AC65" s="346" t="s">
        <v>187</v>
      </c>
      <c r="AD65" s="346">
        <v>1</v>
      </c>
      <c r="AE65" s="346">
        <v>1</v>
      </c>
      <c r="AF65" s="346">
        <v>2</v>
      </c>
      <c r="AG65" s="346">
        <v>2</v>
      </c>
      <c r="AH65" s="346">
        <v>1</v>
      </c>
      <c r="AI65" s="347">
        <v>0.3</v>
      </c>
      <c r="AJ65" s="347">
        <v>1.7</v>
      </c>
      <c r="AK65" s="352">
        <v>2</v>
      </c>
      <c r="AL65" s="707">
        <v>2</v>
      </c>
      <c r="AM65" s="352">
        <f>SUM(AR65:AV66)</f>
        <v>0</v>
      </c>
      <c r="AN65" s="668"/>
      <c r="AO65" s="668"/>
      <c r="AP65" s="668"/>
      <c r="AQ65" s="668"/>
      <c r="AR65" s="714">
        <v>0</v>
      </c>
      <c r="AS65" s="671"/>
      <c r="AT65" s="671"/>
      <c r="AU65" s="679"/>
      <c r="AV65" s="339" t="s">
        <v>988</v>
      </c>
      <c r="AW65" s="350"/>
      <c r="AX65" s="353"/>
      <c r="AY65" s="354"/>
      <c r="AZ65" s="342"/>
      <c r="BA65" s="342"/>
      <c r="BB65" s="351"/>
      <c r="BC65" s="355"/>
      <c r="BD65" s="342" t="s">
        <v>440</v>
      </c>
      <c r="BE65" s="343" t="s">
        <v>501</v>
      </c>
      <c r="BF65" s="343" t="s">
        <v>75</v>
      </c>
      <c r="BG65" s="8" t="s">
        <v>75</v>
      </c>
      <c r="BI65" s="46" t="str">
        <f t="shared" si="3"/>
        <v>ACCIÓN</v>
      </c>
      <c r="BJ65" s="136" t="s">
        <v>674</v>
      </c>
      <c r="BK65" s="662"/>
      <c r="BL65" s="662"/>
      <c r="BM65" s="662"/>
      <c r="BN65" s="662"/>
      <c r="BO65" s="663"/>
      <c r="BP65" s="663"/>
      <c r="BQ65" s="662" t="str">
        <f t="shared" si="4"/>
        <v>DEFICIENTE</v>
      </c>
    </row>
    <row r="66" spans="1:16381" ht="49.5" customHeight="1" x14ac:dyDescent="0.25">
      <c r="A66" s="793" t="s">
        <v>99</v>
      </c>
      <c r="B66" s="793" t="s">
        <v>907</v>
      </c>
      <c r="C66" s="776"/>
      <c r="D66" s="777" t="s">
        <v>335</v>
      </c>
      <c r="E66" s="778" t="s">
        <v>395</v>
      </c>
      <c r="F66" s="778" t="s">
        <v>1001</v>
      </c>
      <c r="G66" s="801" t="s">
        <v>97</v>
      </c>
      <c r="H66" s="802" t="s">
        <v>98</v>
      </c>
      <c r="I66" s="803" t="s">
        <v>99</v>
      </c>
      <c r="J66" s="782" t="s">
        <v>792</v>
      </c>
      <c r="K66" s="782"/>
      <c r="L66" s="782"/>
      <c r="M66" s="782"/>
      <c r="N66" s="784" t="s">
        <v>476</v>
      </c>
      <c r="O66" s="780" t="s">
        <v>477</v>
      </c>
      <c r="P66" s="780"/>
      <c r="Q66" s="780"/>
      <c r="R66" s="780"/>
      <c r="S66" s="780"/>
      <c r="T66" s="780" t="s">
        <v>505</v>
      </c>
      <c r="U66" s="780"/>
      <c r="V66" s="780"/>
      <c r="W66" s="780"/>
      <c r="X66" s="785" t="s">
        <v>181</v>
      </c>
      <c r="Y66" s="780" t="s">
        <v>83</v>
      </c>
      <c r="Z66" s="780" t="s">
        <v>168</v>
      </c>
      <c r="AA66" s="780" t="s">
        <v>118</v>
      </c>
      <c r="AB66" s="780" t="s">
        <v>118</v>
      </c>
      <c r="AC66" s="780" t="s">
        <v>187</v>
      </c>
      <c r="AD66" s="780">
        <v>0</v>
      </c>
      <c r="AE66" s="780">
        <v>0.35</v>
      </c>
      <c r="AF66" s="780">
        <v>0.65</v>
      </c>
      <c r="AG66" s="838" t="s">
        <v>579</v>
      </c>
      <c r="AH66" s="838" t="s">
        <v>579</v>
      </c>
      <c r="AI66" s="347">
        <v>0</v>
      </c>
      <c r="AJ66" s="347">
        <v>0.35</v>
      </c>
      <c r="AK66" s="357">
        <v>0.65</v>
      </c>
      <c r="AL66" s="814">
        <v>0</v>
      </c>
      <c r="AM66" s="837" t="s">
        <v>579</v>
      </c>
      <c r="AN66" s="869"/>
      <c r="AO66" s="869"/>
      <c r="AP66" s="869"/>
      <c r="AQ66" s="869"/>
      <c r="AR66" s="870" t="s">
        <v>579</v>
      </c>
      <c r="AS66" s="871" t="s">
        <v>579</v>
      </c>
      <c r="AT66" s="871" t="s">
        <v>579</v>
      </c>
      <c r="AU66" s="871" t="s">
        <v>579</v>
      </c>
      <c r="AV66" s="781" t="s">
        <v>579</v>
      </c>
      <c r="AW66" s="778" t="s">
        <v>579</v>
      </c>
      <c r="AX66" s="778" t="s">
        <v>579</v>
      </c>
      <c r="AY66" s="778" t="s">
        <v>579</v>
      </c>
      <c r="AZ66" s="849" t="s">
        <v>579</v>
      </c>
      <c r="BA66" s="849" t="s">
        <v>579</v>
      </c>
      <c r="BB66" s="872" t="s">
        <v>579</v>
      </c>
      <c r="BC66" s="792" t="s">
        <v>579</v>
      </c>
      <c r="BD66" s="792" t="s">
        <v>579</v>
      </c>
      <c r="BE66" s="792" t="s">
        <v>579</v>
      </c>
      <c r="BF66" s="792" t="s">
        <v>579</v>
      </c>
      <c r="BG66" s="792" t="s">
        <v>579</v>
      </c>
      <c r="BH66" s="862">
        <v>2</v>
      </c>
      <c r="BI66" s="873" t="str">
        <f t="shared" si="3"/>
        <v>GESTIÓN</v>
      </c>
      <c r="BJ66" s="136" t="s">
        <v>673</v>
      </c>
      <c r="BK66" s="662" t="s">
        <v>945</v>
      </c>
      <c r="BL66" s="662"/>
      <c r="BM66" s="662" t="s">
        <v>946</v>
      </c>
      <c r="BN66" s="662"/>
      <c r="BO66" s="663" t="s">
        <v>947</v>
      </c>
      <c r="BP66" s="663" t="s">
        <v>948</v>
      </c>
      <c r="BQ66" s="662" t="str">
        <f t="shared" si="4"/>
        <v>EXCELENTE</v>
      </c>
    </row>
    <row r="67" spans="1:16381" ht="49.5" customHeight="1" x14ac:dyDescent="0.25">
      <c r="A67" s="136" t="s">
        <v>99</v>
      </c>
      <c r="B67" s="136" t="s">
        <v>912</v>
      </c>
      <c r="C67" s="136" t="s">
        <v>865</v>
      </c>
      <c r="D67" s="46" t="s">
        <v>335</v>
      </c>
      <c r="E67" s="328" t="s">
        <v>834</v>
      </c>
      <c r="F67" s="328" t="s">
        <v>911</v>
      </c>
      <c r="G67" s="48" t="s">
        <v>97</v>
      </c>
      <c r="H67" s="48" t="s">
        <v>98</v>
      </c>
      <c r="I67" s="48" t="s">
        <v>99</v>
      </c>
      <c r="J67" s="330" t="s">
        <v>791</v>
      </c>
      <c r="K67" s="330" t="s">
        <v>792</v>
      </c>
      <c r="L67" s="330"/>
      <c r="M67" s="330"/>
      <c r="N67" s="361" t="s">
        <v>774</v>
      </c>
      <c r="O67" s="344" t="s">
        <v>296</v>
      </c>
      <c r="P67" s="344" t="s">
        <v>773</v>
      </c>
      <c r="Q67" s="344" t="s">
        <v>82</v>
      </c>
      <c r="R67" s="344" t="s">
        <v>728</v>
      </c>
      <c r="S67" s="344" t="s">
        <v>82</v>
      </c>
      <c r="T67" s="344" t="s">
        <v>729</v>
      </c>
      <c r="U67" s="344" t="s">
        <v>82</v>
      </c>
      <c r="V67" s="344" t="s">
        <v>75</v>
      </c>
      <c r="W67" s="344" t="s">
        <v>75</v>
      </c>
      <c r="X67" s="334" t="s">
        <v>114</v>
      </c>
      <c r="Y67" s="345" t="s">
        <v>83</v>
      </c>
      <c r="Z67" s="345" t="s">
        <v>168</v>
      </c>
      <c r="AA67" s="346" t="s">
        <v>233</v>
      </c>
      <c r="AB67" s="346" t="s">
        <v>233</v>
      </c>
      <c r="AC67" s="346" t="s">
        <v>187</v>
      </c>
      <c r="AD67" s="346" t="s">
        <v>75</v>
      </c>
      <c r="AE67" s="346" t="s">
        <v>75</v>
      </c>
      <c r="AF67" s="346" t="s">
        <v>75</v>
      </c>
      <c r="AG67" s="405">
        <v>0.97</v>
      </c>
      <c r="AH67" s="405">
        <v>0.97</v>
      </c>
      <c r="AI67" s="347" t="s">
        <v>75</v>
      </c>
      <c r="AJ67" s="347" t="s">
        <v>75</v>
      </c>
      <c r="AK67" s="347" t="s">
        <v>75</v>
      </c>
      <c r="AL67" s="371">
        <v>0.97</v>
      </c>
      <c r="AM67" s="357">
        <f>IFERROR(INDEX($AR$67:$AU$67,1,COUNTA($AR$67:$AU$67)),"ND")</f>
        <v>0.95</v>
      </c>
      <c r="AN67" s="669"/>
      <c r="AO67" s="669"/>
      <c r="AP67" s="669"/>
      <c r="AQ67" s="669"/>
      <c r="AR67" s="672">
        <v>0.95</v>
      </c>
      <c r="AS67" s="675"/>
      <c r="AT67" s="675"/>
      <c r="AU67" s="675"/>
      <c r="AV67" s="350" t="s">
        <v>992</v>
      </c>
      <c r="AW67" s="350"/>
      <c r="AX67" s="350"/>
      <c r="AY67" s="339"/>
      <c r="AZ67" s="382"/>
      <c r="BA67" s="382"/>
      <c r="BB67" s="351"/>
      <c r="BC67" s="355"/>
      <c r="BD67" s="342"/>
      <c r="BE67" s="342" t="s">
        <v>725</v>
      </c>
      <c r="BF67" s="382"/>
      <c r="BG67" s="7"/>
      <c r="BH67" s="7"/>
      <c r="BI67" s="46" t="str">
        <f t="shared" si="3"/>
        <v>GESTIÓN</v>
      </c>
      <c r="BJ67" s="136" t="s">
        <v>674</v>
      </c>
      <c r="BK67" s="662">
        <v>0</v>
      </c>
      <c r="BL67" s="662">
        <v>96.999899999999997</v>
      </c>
      <c r="BM67" s="662">
        <v>97</v>
      </c>
      <c r="BN67" s="662">
        <v>98</v>
      </c>
      <c r="BO67" s="663">
        <v>98.001000000000005</v>
      </c>
      <c r="BP67" s="663">
        <v>100</v>
      </c>
      <c r="BQ67" s="662" t="str">
        <f t="shared" si="4"/>
        <v>DEFICIENTE</v>
      </c>
    </row>
    <row r="68" spans="1:16381" ht="49.5" customHeight="1" x14ac:dyDescent="0.25">
      <c r="A68" s="136" t="s">
        <v>99</v>
      </c>
      <c r="B68" s="136" t="s">
        <v>913</v>
      </c>
      <c r="C68" s="136" t="s">
        <v>865</v>
      </c>
      <c r="D68" s="46" t="s">
        <v>335</v>
      </c>
      <c r="E68" s="328" t="s">
        <v>905</v>
      </c>
      <c r="F68" s="328" t="s">
        <v>914</v>
      </c>
      <c r="G68" s="48" t="s">
        <v>97</v>
      </c>
      <c r="H68" s="48" t="s">
        <v>98</v>
      </c>
      <c r="I68" s="48" t="s">
        <v>99</v>
      </c>
      <c r="J68" s="330" t="s">
        <v>791</v>
      </c>
      <c r="K68" s="330" t="s">
        <v>792</v>
      </c>
      <c r="L68" s="330"/>
      <c r="M68" s="330"/>
      <c r="N68" s="361" t="s">
        <v>916</v>
      </c>
      <c r="O68" s="344" t="s">
        <v>915</v>
      </c>
      <c r="P68" s="344" t="s">
        <v>917</v>
      </c>
      <c r="Q68" s="344" t="s">
        <v>82</v>
      </c>
      <c r="R68" s="344" t="s">
        <v>918</v>
      </c>
      <c r="S68" s="344" t="s">
        <v>82</v>
      </c>
      <c r="T68" s="344" t="s">
        <v>919</v>
      </c>
      <c r="U68" s="344" t="s">
        <v>82</v>
      </c>
      <c r="V68" s="344" t="s">
        <v>75</v>
      </c>
      <c r="W68" s="344" t="s">
        <v>75</v>
      </c>
      <c r="X68" s="334" t="s">
        <v>114</v>
      </c>
      <c r="Y68" s="345" t="s">
        <v>83</v>
      </c>
      <c r="Z68" s="345" t="s">
        <v>115</v>
      </c>
      <c r="AA68" s="346" t="s">
        <v>232</v>
      </c>
      <c r="AB68" s="346" t="s">
        <v>233</v>
      </c>
      <c r="AC68" s="346" t="s">
        <v>187</v>
      </c>
      <c r="AD68" s="346" t="s">
        <v>75</v>
      </c>
      <c r="AE68" s="346" t="s">
        <v>75</v>
      </c>
      <c r="AF68" s="346" t="s">
        <v>75</v>
      </c>
      <c r="AG68" s="405">
        <v>0.98</v>
      </c>
      <c r="AH68" s="405">
        <v>0.98</v>
      </c>
      <c r="AI68" s="347" t="s">
        <v>75</v>
      </c>
      <c r="AJ68" s="347" t="s">
        <v>75</v>
      </c>
      <c r="AK68" s="347" t="s">
        <v>75</v>
      </c>
      <c r="AL68" s="371">
        <v>0.98</v>
      </c>
      <c r="AM68" s="357">
        <f>IFERROR(INDEX($AR$68:$AU$68,1,COUNTA($AR$68:$AU$68)),"ND")</f>
        <v>0.98</v>
      </c>
      <c r="AN68" s="670"/>
      <c r="AO68" s="670"/>
      <c r="AP68" s="670"/>
      <c r="AQ68" s="670"/>
      <c r="AR68" s="673">
        <v>0.98</v>
      </c>
      <c r="AS68" s="676"/>
      <c r="AT68" s="676"/>
      <c r="AU68" s="676"/>
      <c r="AV68" s="350" t="s">
        <v>993</v>
      </c>
      <c r="AW68" s="350"/>
      <c r="AX68" s="350"/>
      <c r="AY68" s="339"/>
      <c r="AZ68" s="382"/>
      <c r="BA68" s="382"/>
      <c r="BB68" s="351"/>
      <c r="BC68" s="355"/>
      <c r="BD68" s="342"/>
      <c r="BE68" s="342"/>
      <c r="BF68" s="382"/>
      <c r="BG68" s="7"/>
      <c r="BH68" s="7"/>
      <c r="BI68" s="46" t="str">
        <f t="shared" si="3"/>
        <v>GESTIÓN</v>
      </c>
      <c r="BJ68" s="136" t="s">
        <v>674</v>
      </c>
      <c r="BK68" s="662"/>
      <c r="BL68" s="662"/>
      <c r="BM68" s="662"/>
      <c r="BN68" s="662"/>
      <c r="BO68" s="663"/>
      <c r="BP68" s="663"/>
      <c r="BQ68" s="662" t="str">
        <f t="shared" si="4"/>
        <v>EXCELENTE</v>
      </c>
    </row>
    <row r="69" spans="1:16381" ht="49.5" customHeight="1" x14ac:dyDescent="0.25">
      <c r="A69" s="136" t="s">
        <v>99</v>
      </c>
      <c r="B69" s="136" t="s">
        <v>909</v>
      </c>
      <c r="C69" s="136" t="s">
        <v>865</v>
      </c>
      <c r="D69" s="46" t="s">
        <v>334</v>
      </c>
      <c r="E69" s="328" t="s">
        <v>836</v>
      </c>
      <c r="F69" s="328" t="s">
        <v>908</v>
      </c>
      <c r="G69" s="48" t="s">
        <v>97</v>
      </c>
      <c r="H69" s="48" t="s">
        <v>98</v>
      </c>
      <c r="I69" s="48" t="s">
        <v>99</v>
      </c>
      <c r="J69" s="390" t="s">
        <v>731</v>
      </c>
      <c r="K69" s="390" t="s">
        <v>791</v>
      </c>
      <c r="L69" s="390"/>
      <c r="M69" s="390"/>
      <c r="N69" s="391" t="s">
        <v>722</v>
      </c>
      <c r="O69" s="392" t="s">
        <v>733</v>
      </c>
      <c r="P69" s="392" t="s">
        <v>723</v>
      </c>
      <c r="Q69" s="392" t="s">
        <v>82</v>
      </c>
      <c r="R69" s="392" t="s">
        <v>735</v>
      </c>
      <c r="S69" s="392" t="s">
        <v>82</v>
      </c>
      <c r="T69" s="392" t="s">
        <v>724</v>
      </c>
      <c r="U69" s="392" t="s">
        <v>82</v>
      </c>
      <c r="V69" s="392" t="s">
        <v>75</v>
      </c>
      <c r="W69" s="392" t="s">
        <v>75</v>
      </c>
      <c r="X69" s="334" t="s">
        <v>181</v>
      </c>
      <c r="Y69" s="393" t="s">
        <v>83</v>
      </c>
      <c r="Z69" s="393" t="s">
        <v>168</v>
      </c>
      <c r="AA69" s="394" t="s">
        <v>233</v>
      </c>
      <c r="AB69" s="394" t="s">
        <v>233</v>
      </c>
      <c r="AC69" s="394" t="s">
        <v>187</v>
      </c>
      <c r="AD69" s="394" t="s">
        <v>75</v>
      </c>
      <c r="AE69" s="394" t="s">
        <v>75</v>
      </c>
      <c r="AF69" s="394" t="s">
        <v>75</v>
      </c>
      <c r="AG69" s="463">
        <v>1</v>
      </c>
      <c r="AH69" s="394"/>
      <c r="AI69" s="554" t="s">
        <v>75</v>
      </c>
      <c r="AJ69" s="554" t="s">
        <v>75</v>
      </c>
      <c r="AK69" s="554" t="s">
        <v>75</v>
      </c>
      <c r="AL69" s="395">
        <v>1</v>
      </c>
      <c r="AM69" s="442">
        <f>SUM(AR69:AV69)</f>
        <v>0</v>
      </c>
      <c r="AN69" s="380">
        <v>0.1</v>
      </c>
      <c r="AO69" s="380">
        <v>0.35</v>
      </c>
      <c r="AP69" s="380">
        <v>0.3</v>
      </c>
      <c r="AQ69" s="380">
        <v>0.25</v>
      </c>
      <c r="AR69" s="439"/>
      <c r="AS69" s="397"/>
      <c r="AT69" s="397"/>
      <c r="AU69" s="397"/>
      <c r="AV69" s="378" t="s">
        <v>579</v>
      </c>
      <c r="AW69" s="350" t="s">
        <v>579</v>
      </c>
      <c r="AX69" s="339" t="s">
        <v>579</v>
      </c>
      <c r="AY69" s="339" t="s">
        <v>579</v>
      </c>
      <c r="AZ69" s="382"/>
      <c r="BA69" s="382"/>
      <c r="BB69" s="444"/>
      <c r="BC69" s="644"/>
      <c r="BD69" s="382"/>
      <c r="BE69" s="382" t="s">
        <v>725</v>
      </c>
      <c r="BF69" s="382"/>
      <c r="BG69" s="7"/>
      <c r="BH69" s="7"/>
      <c r="BI69" s="46" t="str">
        <f t="shared" si="3"/>
        <v>ACCIÓN</v>
      </c>
      <c r="BJ69" s="136" t="s">
        <v>674</v>
      </c>
      <c r="BK69" s="662"/>
      <c r="BL69" s="662"/>
      <c r="BM69" s="662"/>
      <c r="BN69" s="662"/>
      <c r="BO69" s="663"/>
      <c r="BP69" s="663"/>
      <c r="BQ69" s="662" t="str">
        <f t="shared" si="4"/>
        <v>DEFICIENTE</v>
      </c>
    </row>
    <row r="70" spans="1:16381" ht="49.5" customHeight="1" x14ac:dyDescent="0.25">
      <c r="A70" s="322" t="s">
        <v>99</v>
      </c>
      <c r="B70" s="322"/>
      <c r="C70" s="322" t="s">
        <v>865</v>
      </c>
      <c r="D70" s="873" t="s">
        <v>334</v>
      </c>
      <c r="E70" s="379" t="s">
        <v>989</v>
      </c>
      <c r="F70" s="379" t="s">
        <v>996</v>
      </c>
      <c r="G70" s="874" t="s">
        <v>97</v>
      </c>
      <c r="H70" s="874" t="s">
        <v>98</v>
      </c>
      <c r="I70" s="874" t="s">
        <v>99</v>
      </c>
      <c r="J70" s="875" t="s">
        <v>731</v>
      </c>
      <c r="K70" s="875" t="s">
        <v>791</v>
      </c>
      <c r="L70" s="875"/>
      <c r="M70" s="875"/>
      <c r="N70" s="379" t="s">
        <v>997</v>
      </c>
      <c r="O70" s="876" t="s">
        <v>999</v>
      </c>
      <c r="P70" s="876"/>
      <c r="Q70" s="876"/>
      <c r="R70" s="876"/>
      <c r="S70" s="876"/>
      <c r="T70" s="876"/>
      <c r="U70" s="876"/>
      <c r="V70" s="876"/>
      <c r="W70" s="876"/>
      <c r="X70" s="877"/>
      <c r="Y70" s="876"/>
      <c r="Z70" s="876"/>
      <c r="AA70" s="876"/>
      <c r="AB70" s="876"/>
      <c r="AC70" s="876"/>
      <c r="AD70" s="876"/>
      <c r="AE70" s="876"/>
      <c r="AF70" s="876"/>
      <c r="AG70" s="878" t="s">
        <v>990</v>
      </c>
      <c r="AH70" s="878">
        <v>1</v>
      </c>
      <c r="AI70" s="554"/>
      <c r="AJ70" s="554"/>
      <c r="AK70" s="554"/>
      <c r="AL70" s="879" t="s">
        <v>990</v>
      </c>
      <c r="AM70" s="880">
        <f>SUM(AR70:AV70)</f>
        <v>0.4</v>
      </c>
      <c r="AN70" s="878">
        <v>0.4</v>
      </c>
      <c r="AO70" s="878">
        <v>0.6</v>
      </c>
      <c r="AP70" s="878">
        <v>0</v>
      </c>
      <c r="AQ70" s="878">
        <v>0</v>
      </c>
      <c r="AR70" s="881">
        <v>0.4</v>
      </c>
      <c r="AS70" s="879"/>
      <c r="AT70" s="879"/>
      <c r="AU70" s="879"/>
      <c r="AV70" s="379" t="s">
        <v>991</v>
      </c>
      <c r="AW70" s="379"/>
      <c r="AX70" s="379"/>
      <c r="AY70" s="379"/>
      <c r="AZ70" s="882"/>
      <c r="BA70" s="882"/>
      <c r="BB70" s="883"/>
      <c r="BC70" s="884"/>
      <c r="BD70" s="882"/>
      <c r="BE70" s="882"/>
      <c r="BF70" s="882"/>
      <c r="BG70" s="885"/>
      <c r="BH70" s="885"/>
      <c r="BI70" s="873" t="s">
        <v>335</v>
      </c>
      <c r="BJ70" s="136" t="s">
        <v>674</v>
      </c>
      <c r="BK70" s="662"/>
      <c r="BL70" s="662"/>
      <c r="BM70" s="662"/>
      <c r="BN70" s="662"/>
      <c r="BO70" s="663"/>
      <c r="BP70" s="663"/>
      <c r="BQ70" s="662"/>
    </row>
    <row r="71" spans="1:16381" s="7" customFormat="1" ht="49.5" customHeight="1" x14ac:dyDescent="0.25">
      <c r="A71" s="136" t="s">
        <v>99</v>
      </c>
      <c r="B71" s="136" t="s">
        <v>921</v>
      </c>
      <c r="C71" s="136" t="s">
        <v>865</v>
      </c>
      <c r="D71" s="46" t="s">
        <v>335</v>
      </c>
      <c r="E71" s="328" t="s">
        <v>730</v>
      </c>
      <c r="F71" s="328" t="s">
        <v>920</v>
      </c>
      <c r="G71" s="48" t="s">
        <v>97</v>
      </c>
      <c r="H71" s="48" t="s">
        <v>98</v>
      </c>
      <c r="I71" s="48" t="s">
        <v>99</v>
      </c>
      <c r="J71" s="390" t="s">
        <v>791</v>
      </c>
      <c r="K71" s="390" t="s">
        <v>792</v>
      </c>
      <c r="L71" s="390"/>
      <c r="M71" s="390"/>
      <c r="N71" s="333" t="s">
        <v>732</v>
      </c>
      <c r="O71" s="392" t="s">
        <v>733</v>
      </c>
      <c r="P71" s="392" t="s">
        <v>734</v>
      </c>
      <c r="Q71" s="392" t="s">
        <v>82</v>
      </c>
      <c r="R71" s="392" t="s">
        <v>445</v>
      </c>
      <c r="S71" s="392" t="s">
        <v>82</v>
      </c>
      <c r="T71" s="392" t="s">
        <v>724</v>
      </c>
      <c r="U71" s="392" t="s">
        <v>82</v>
      </c>
      <c r="V71" s="392" t="s">
        <v>75</v>
      </c>
      <c r="W71" s="392" t="s">
        <v>75</v>
      </c>
      <c r="X71" s="334" t="s">
        <v>181</v>
      </c>
      <c r="Y71" s="393" t="s">
        <v>83</v>
      </c>
      <c r="Z71" s="393" t="s">
        <v>168</v>
      </c>
      <c r="AA71" s="394" t="s">
        <v>233</v>
      </c>
      <c r="AB71" s="394" t="s">
        <v>233</v>
      </c>
      <c r="AC71" s="394" t="s">
        <v>187</v>
      </c>
      <c r="AD71" s="394" t="s">
        <v>75</v>
      </c>
      <c r="AE71" s="394" t="s">
        <v>75</v>
      </c>
      <c r="AF71" s="394" t="s">
        <v>75</v>
      </c>
      <c r="AG71" s="463">
        <v>1</v>
      </c>
      <c r="AH71" s="394"/>
      <c r="AI71" s="554" t="s">
        <v>75</v>
      </c>
      <c r="AJ71" s="554" t="s">
        <v>75</v>
      </c>
      <c r="AK71" s="554" t="s">
        <v>75</v>
      </c>
      <c r="AL71" s="395">
        <v>1</v>
      </c>
      <c r="AM71" s="442">
        <f>SUM(AR71:AV71)</f>
        <v>0</v>
      </c>
      <c r="AN71" s="380">
        <v>0.15</v>
      </c>
      <c r="AO71" s="380">
        <v>0.3</v>
      </c>
      <c r="AP71" s="380">
        <v>0.25</v>
      </c>
      <c r="AQ71" s="380">
        <v>0.3</v>
      </c>
      <c r="AR71" s="443"/>
      <c r="AS71" s="443"/>
      <c r="AT71" s="443"/>
      <c r="AU71" s="443"/>
      <c r="AV71" s="339"/>
      <c r="AW71" s="339"/>
      <c r="AX71" s="339"/>
      <c r="AY71" s="339"/>
      <c r="AZ71" s="382"/>
      <c r="BA71" s="382"/>
      <c r="BB71" s="444"/>
      <c r="BC71" s="644"/>
      <c r="BD71" s="445" t="s">
        <v>457</v>
      </c>
      <c r="BE71" s="445"/>
      <c r="BF71" s="382"/>
      <c r="BI71" s="46" t="str">
        <f t="shared" si="3"/>
        <v>GESTIÓN</v>
      </c>
      <c r="BJ71" s="136" t="s">
        <v>674</v>
      </c>
      <c r="BK71" s="662"/>
      <c r="BL71" s="662"/>
      <c r="BM71" s="662"/>
      <c r="BN71" s="662"/>
      <c r="BO71" s="663"/>
      <c r="BP71" s="663"/>
      <c r="BQ71" s="662" t="str">
        <f t="shared" si="4"/>
        <v>DEFICIENTE</v>
      </c>
    </row>
    <row r="72" spans="1:16381" s="7" customFormat="1" ht="49.5" customHeight="1" x14ac:dyDescent="0.25">
      <c r="A72" s="136" t="s">
        <v>99</v>
      </c>
      <c r="B72" s="136" t="s">
        <v>921</v>
      </c>
      <c r="C72" s="136" t="s">
        <v>865</v>
      </c>
      <c r="D72" s="46" t="s">
        <v>335</v>
      </c>
      <c r="E72" s="328" t="s">
        <v>994</v>
      </c>
      <c r="F72" s="328" t="s">
        <v>995</v>
      </c>
      <c r="G72" s="48" t="s">
        <v>97</v>
      </c>
      <c r="H72" s="48" t="s">
        <v>98</v>
      </c>
      <c r="I72" s="48" t="s">
        <v>99</v>
      </c>
      <c r="J72" s="390" t="s">
        <v>791</v>
      </c>
      <c r="K72" s="390" t="s">
        <v>792</v>
      </c>
      <c r="L72" s="390"/>
      <c r="M72" s="390"/>
      <c r="N72" s="333" t="s">
        <v>998</v>
      </c>
      <c r="O72" s="392" t="s">
        <v>999</v>
      </c>
      <c r="P72" s="392" t="s">
        <v>734</v>
      </c>
      <c r="Q72" s="392" t="s">
        <v>82</v>
      </c>
      <c r="R72" s="392" t="s">
        <v>445</v>
      </c>
      <c r="S72" s="392" t="s">
        <v>82</v>
      </c>
      <c r="T72" s="392" t="s">
        <v>724</v>
      </c>
      <c r="U72" s="392" t="s">
        <v>82</v>
      </c>
      <c r="V72" s="392" t="s">
        <v>75</v>
      </c>
      <c r="W72" s="392" t="s">
        <v>75</v>
      </c>
      <c r="X72" s="334" t="s">
        <v>181</v>
      </c>
      <c r="Y72" s="393" t="s">
        <v>83</v>
      </c>
      <c r="Z72" s="393" t="s">
        <v>168</v>
      </c>
      <c r="AA72" s="394" t="s">
        <v>233</v>
      </c>
      <c r="AB72" s="394" t="s">
        <v>233</v>
      </c>
      <c r="AC72" s="394" t="s">
        <v>187</v>
      </c>
      <c r="AD72" s="394" t="s">
        <v>75</v>
      </c>
      <c r="AE72" s="394" t="s">
        <v>75</v>
      </c>
      <c r="AF72" s="394" t="s">
        <v>75</v>
      </c>
      <c r="AG72" s="463" t="s">
        <v>75</v>
      </c>
      <c r="AH72" s="463">
        <v>1</v>
      </c>
      <c r="AI72" s="554" t="s">
        <v>75</v>
      </c>
      <c r="AJ72" s="554" t="s">
        <v>75</v>
      </c>
      <c r="AK72" s="554" t="s">
        <v>75</v>
      </c>
      <c r="AL72" s="395" t="s">
        <v>75</v>
      </c>
      <c r="AM72" s="442">
        <f>SUM(AR72:AV72)</f>
        <v>0.15</v>
      </c>
      <c r="AN72" s="380">
        <v>0.15</v>
      </c>
      <c r="AO72" s="380">
        <v>0.35</v>
      </c>
      <c r="AP72" s="380">
        <v>0.25</v>
      </c>
      <c r="AQ72" s="380">
        <v>0.25</v>
      </c>
      <c r="AR72" s="443">
        <v>0.15</v>
      </c>
      <c r="AS72" s="443"/>
      <c r="AT72" s="443"/>
      <c r="AU72" s="443"/>
      <c r="AV72" s="339" t="s">
        <v>1000</v>
      </c>
      <c r="AW72" s="339"/>
      <c r="AX72" s="339"/>
      <c r="AY72" s="339"/>
      <c r="AZ72" s="382"/>
      <c r="BA72" s="382"/>
      <c r="BB72" s="444"/>
      <c r="BC72" s="644"/>
      <c r="BD72" s="445" t="s">
        <v>457</v>
      </c>
      <c r="BE72" s="445"/>
      <c r="BF72" s="382"/>
      <c r="BI72" s="46" t="str">
        <f t="shared" ref="BI72" si="5">D72</f>
        <v>GESTIÓN</v>
      </c>
      <c r="BJ72" s="136" t="s">
        <v>674</v>
      </c>
      <c r="BK72" s="662"/>
      <c r="BL72" s="662"/>
      <c r="BM72" s="662"/>
      <c r="BN72" s="662"/>
      <c r="BO72" s="663"/>
      <c r="BP72" s="663"/>
      <c r="BQ72" s="662" t="str">
        <f t="shared" ref="BQ72" si="6">IF(AM72&lt;=BL72,"DEFICIENTE",IF(AM72&lt;BN72,"BUENO","EXCELENTE"))</f>
        <v>EXCELENTE</v>
      </c>
    </row>
    <row r="73" spans="1:16381" customFormat="1" ht="49.5" customHeight="1" x14ac:dyDescent="0.25">
      <c r="A73" s="322" t="s">
        <v>99</v>
      </c>
      <c r="B73" s="322" t="s">
        <v>923</v>
      </c>
      <c r="C73" s="322" t="s">
        <v>865</v>
      </c>
      <c r="D73" s="873" t="s">
        <v>334</v>
      </c>
      <c r="E73" s="379" t="s">
        <v>633</v>
      </c>
      <c r="F73" s="379"/>
      <c r="G73" s="874" t="s">
        <v>97</v>
      </c>
      <c r="H73" s="874" t="s">
        <v>98</v>
      </c>
      <c r="I73" s="874" t="s">
        <v>99</v>
      </c>
      <c r="J73" s="875" t="s">
        <v>731</v>
      </c>
      <c r="K73" s="875"/>
      <c r="L73" s="875"/>
      <c r="M73" s="875"/>
      <c r="N73" s="379" t="s">
        <v>466</v>
      </c>
      <c r="O73" s="876" t="s">
        <v>467</v>
      </c>
      <c r="P73" s="876" t="s">
        <v>468</v>
      </c>
      <c r="Q73" s="876" t="s">
        <v>82</v>
      </c>
      <c r="R73" s="876" t="s">
        <v>469</v>
      </c>
      <c r="S73" s="876" t="s">
        <v>82</v>
      </c>
      <c r="T73" s="876" t="s">
        <v>505</v>
      </c>
      <c r="U73" s="876" t="s">
        <v>82</v>
      </c>
      <c r="V73" s="876" t="s">
        <v>75</v>
      </c>
      <c r="W73" s="876" t="s">
        <v>75</v>
      </c>
      <c r="X73" s="877" t="s">
        <v>181</v>
      </c>
      <c r="Y73" s="876" t="s">
        <v>83</v>
      </c>
      <c r="Z73" s="876" t="s">
        <v>168</v>
      </c>
      <c r="AA73" s="876" t="s">
        <v>233</v>
      </c>
      <c r="AB73" s="876" t="s">
        <v>233</v>
      </c>
      <c r="AC73" s="876" t="s">
        <v>187</v>
      </c>
      <c r="AD73" s="879">
        <v>0.03</v>
      </c>
      <c r="AE73" s="879">
        <v>0.17</v>
      </c>
      <c r="AF73" s="879">
        <v>0.3</v>
      </c>
      <c r="AG73" s="910">
        <v>0.3</v>
      </c>
      <c r="AH73" s="910">
        <v>0.2</v>
      </c>
      <c r="AI73" s="879">
        <v>0.01</v>
      </c>
      <c r="AJ73" s="880">
        <v>0.14000000000000001</v>
      </c>
      <c r="AK73" s="878">
        <v>0.25</v>
      </c>
      <c r="AL73" s="878">
        <v>0.37</v>
      </c>
      <c r="AM73" s="878">
        <f>SUM($AR$73:$AU$73)</f>
        <v>0</v>
      </c>
      <c r="AN73" s="878">
        <v>0.06</v>
      </c>
      <c r="AO73" s="881">
        <v>0.11</v>
      </c>
      <c r="AP73" s="879">
        <v>0.13</v>
      </c>
      <c r="AQ73" s="879">
        <v>0.1</v>
      </c>
      <c r="AR73" s="879"/>
      <c r="AS73" s="379"/>
      <c r="AT73" s="379"/>
      <c r="AU73" s="379"/>
      <c r="AV73" s="379"/>
      <c r="AW73" s="882"/>
      <c r="AX73" s="882"/>
      <c r="AY73" s="883"/>
      <c r="AZ73" s="884"/>
      <c r="BA73" s="882"/>
      <c r="BB73" s="882"/>
      <c r="BC73" s="882"/>
      <c r="BD73" s="885" t="s">
        <v>457</v>
      </c>
      <c r="BE73" s="885"/>
      <c r="BF73" s="873"/>
      <c r="BG73" s="136"/>
      <c r="BH73" s="662">
        <v>1</v>
      </c>
      <c r="BI73" s="662" t="str">
        <f t="shared" si="3"/>
        <v>ACCIÓN</v>
      </c>
      <c r="BJ73" s="662" t="s">
        <v>673</v>
      </c>
      <c r="BK73" s="662" t="s">
        <v>945</v>
      </c>
      <c r="BL73" s="663"/>
      <c r="BM73" s="663" t="s">
        <v>946</v>
      </c>
      <c r="BN73" s="662"/>
      <c r="BO73" s="137" t="s">
        <v>947</v>
      </c>
      <c r="BP73" s="137"/>
      <c r="BQ73" s="137" t="str">
        <f t="shared" si="4"/>
        <v>DEFICIENTE</v>
      </c>
      <c r="BR73" s="137"/>
      <c r="BS73" s="137"/>
      <c r="BT73" s="137"/>
      <c r="BU73" s="137"/>
      <c r="BV73" s="137"/>
      <c r="BW73" s="137"/>
      <c r="BX73" s="137"/>
      <c r="BY73" s="137"/>
      <c r="BZ73" s="137"/>
      <c r="CA73" s="137"/>
      <c r="CB73" s="137"/>
      <c r="CC73" s="137"/>
      <c r="CD73" s="137"/>
      <c r="CE73" s="137"/>
      <c r="CF73" s="137"/>
      <c r="CG73" s="137"/>
      <c r="CH73" s="137"/>
      <c r="CI73" s="137"/>
      <c r="CJ73" s="137"/>
      <c r="CK73" s="137"/>
      <c r="CL73" s="137"/>
      <c r="CM73" s="137"/>
      <c r="CN73" s="137"/>
      <c r="CO73" s="137"/>
      <c r="CP73" s="137"/>
      <c r="CQ73" s="137"/>
      <c r="CR73" s="137"/>
      <c r="CS73" s="137"/>
      <c r="CT73" s="137"/>
      <c r="CU73" s="137"/>
      <c r="CV73" s="137"/>
      <c r="CW73" s="137"/>
      <c r="CX73" s="137"/>
      <c r="CY73" s="137"/>
      <c r="CZ73" s="137"/>
      <c r="DA73" s="137"/>
      <c r="DB73" s="137"/>
      <c r="DC73" s="137"/>
      <c r="DD73" s="137"/>
      <c r="DE73" s="137"/>
      <c r="DF73" s="137"/>
      <c r="DG73" s="137"/>
      <c r="DH73" s="137"/>
      <c r="DI73" s="137"/>
      <c r="DJ73" s="137"/>
      <c r="DK73" s="137"/>
      <c r="DL73" s="137"/>
      <c r="DM73" s="137"/>
      <c r="DN73" s="137"/>
      <c r="DO73" s="137"/>
      <c r="DP73" s="137"/>
      <c r="DQ73" s="137"/>
      <c r="DR73" s="137"/>
      <c r="DS73" s="137"/>
      <c r="DT73" s="137"/>
      <c r="DU73" s="137"/>
      <c r="DV73" s="137"/>
      <c r="DW73" s="137"/>
      <c r="DX73" s="137"/>
      <c r="DY73" s="137"/>
      <c r="DZ73" s="137"/>
      <c r="EA73" s="137"/>
      <c r="EB73" s="137"/>
      <c r="EC73" s="137"/>
      <c r="ED73" s="137"/>
      <c r="EE73" s="137"/>
      <c r="EF73" s="137"/>
      <c r="EG73" s="137"/>
      <c r="EH73" s="137"/>
      <c r="EI73" s="137"/>
      <c r="EJ73" s="137"/>
      <c r="EK73" s="137"/>
      <c r="EL73" s="137"/>
      <c r="EM73" s="137"/>
      <c r="EN73" s="137"/>
      <c r="EO73" s="137"/>
      <c r="EP73" s="137"/>
      <c r="EQ73" s="137"/>
      <c r="ER73" s="137"/>
      <c r="ES73" s="137"/>
      <c r="ET73" s="137"/>
      <c r="EU73" s="137"/>
      <c r="EV73" s="137"/>
      <c r="EW73" s="137"/>
      <c r="EX73" s="137"/>
      <c r="EY73" s="137"/>
      <c r="EZ73" s="137"/>
      <c r="FA73" s="137"/>
      <c r="FB73" s="137"/>
      <c r="FC73" s="137"/>
      <c r="FD73" s="137"/>
      <c r="FE73" s="137"/>
      <c r="FF73" s="137"/>
      <c r="FG73" s="137"/>
      <c r="FH73" s="137"/>
      <c r="FI73" s="137"/>
      <c r="FJ73" s="137"/>
      <c r="FK73" s="137"/>
      <c r="FL73" s="137"/>
      <c r="FM73" s="137"/>
      <c r="FN73" s="137"/>
      <c r="FO73" s="137"/>
      <c r="FP73" s="137"/>
      <c r="FQ73" s="137"/>
      <c r="FR73" s="137"/>
      <c r="FS73" s="137"/>
      <c r="FT73" s="137"/>
      <c r="FU73" s="137"/>
      <c r="FV73" s="137"/>
      <c r="FW73" s="137"/>
      <c r="FX73" s="137"/>
      <c r="FY73" s="137"/>
      <c r="FZ73" s="137"/>
      <c r="GA73" s="137"/>
      <c r="GB73" s="137"/>
      <c r="GC73" s="137"/>
      <c r="GD73" s="137"/>
      <c r="GE73" s="137"/>
      <c r="GF73" s="137"/>
      <c r="GG73" s="137"/>
      <c r="GH73" s="137"/>
      <c r="GI73" s="137"/>
      <c r="GJ73" s="137"/>
      <c r="GK73" s="137"/>
      <c r="GL73" s="137"/>
      <c r="GM73" s="137"/>
      <c r="GN73" s="137"/>
      <c r="GO73" s="137"/>
      <c r="GP73" s="137"/>
      <c r="GQ73" s="137"/>
      <c r="GR73" s="137"/>
      <c r="GS73" s="137"/>
      <c r="GT73" s="137"/>
      <c r="GU73" s="137"/>
      <c r="GV73" s="137"/>
      <c r="GW73" s="137"/>
      <c r="GX73" s="137"/>
      <c r="GY73" s="137"/>
      <c r="GZ73" s="137"/>
      <c r="HA73" s="137"/>
      <c r="HB73" s="137"/>
      <c r="HC73" s="137"/>
      <c r="HD73" s="137"/>
      <c r="HE73" s="137"/>
      <c r="HF73" s="137"/>
      <c r="HG73" s="137"/>
      <c r="HH73" s="137"/>
      <c r="HI73" s="137"/>
      <c r="HJ73" s="137"/>
      <c r="HK73" s="137"/>
      <c r="HL73" s="137"/>
      <c r="HM73" s="137"/>
      <c r="HN73" s="137"/>
      <c r="HO73" s="137"/>
      <c r="HP73" s="137"/>
      <c r="HQ73" s="137"/>
      <c r="HR73" s="137"/>
      <c r="HS73" s="137"/>
      <c r="HT73" s="137"/>
      <c r="HU73" s="137"/>
      <c r="HV73" s="137"/>
      <c r="HW73" s="137"/>
      <c r="HX73" s="137"/>
      <c r="HY73" s="137"/>
      <c r="HZ73" s="137"/>
      <c r="IA73" s="137"/>
      <c r="IB73" s="137"/>
      <c r="IC73" s="137"/>
      <c r="ID73" s="137"/>
      <c r="IE73" s="137"/>
      <c r="IF73" s="137"/>
      <c r="IG73" s="137"/>
      <c r="IH73" s="137"/>
      <c r="II73" s="137"/>
      <c r="IJ73" s="137"/>
      <c r="IK73" s="137"/>
      <c r="IL73" s="137"/>
      <c r="IM73" s="137"/>
      <c r="IN73" s="137"/>
      <c r="IO73" s="137"/>
      <c r="IP73" s="137"/>
      <c r="IQ73" s="137"/>
      <c r="IR73" s="137"/>
      <c r="IS73" s="137"/>
      <c r="IT73" s="137"/>
      <c r="IU73" s="137"/>
      <c r="IV73" s="137"/>
      <c r="IW73" s="137"/>
      <c r="IX73" s="137"/>
      <c r="IY73" s="137"/>
      <c r="IZ73" s="137"/>
      <c r="JA73" s="137"/>
      <c r="JB73" s="137"/>
      <c r="JC73" s="137"/>
      <c r="JD73" s="137"/>
      <c r="JE73" s="137"/>
      <c r="JF73" s="137"/>
      <c r="JG73" s="137"/>
      <c r="JH73" s="137"/>
      <c r="JI73" s="137"/>
      <c r="JJ73" s="137"/>
      <c r="JK73" s="137"/>
      <c r="JL73" s="137"/>
      <c r="JM73" s="137"/>
      <c r="JN73" s="137"/>
      <c r="JO73" s="137"/>
      <c r="JP73" s="137"/>
      <c r="JQ73" s="137"/>
      <c r="JR73" s="137"/>
      <c r="JS73" s="137"/>
      <c r="JT73" s="137"/>
      <c r="JU73" s="137"/>
      <c r="JV73" s="137"/>
      <c r="JW73" s="137"/>
      <c r="JX73" s="137"/>
      <c r="JY73" s="137"/>
      <c r="JZ73" s="137"/>
      <c r="KA73" s="137"/>
      <c r="KB73" s="137"/>
      <c r="KC73" s="137"/>
      <c r="KD73" s="137"/>
      <c r="KE73" s="137"/>
      <c r="KF73" s="137"/>
      <c r="KG73" s="137"/>
      <c r="KH73" s="137"/>
      <c r="KI73" s="137"/>
      <c r="KJ73" s="137"/>
      <c r="KK73" s="137"/>
      <c r="KL73" s="137"/>
      <c r="KM73" s="137"/>
      <c r="KN73" s="137"/>
      <c r="KO73" s="137"/>
      <c r="KP73" s="137"/>
      <c r="KQ73" s="137"/>
      <c r="KR73" s="137"/>
      <c r="KS73" s="137"/>
      <c r="KT73" s="137"/>
      <c r="KU73" s="137"/>
      <c r="KV73" s="137"/>
      <c r="KW73" s="137"/>
      <c r="KX73" s="137"/>
      <c r="KY73" s="137"/>
      <c r="KZ73" s="137"/>
      <c r="LA73" s="137"/>
      <c r="LB73" s="137"/>
      <c r="LC73" s="137"/>
      <c r="LD73" s="137"/>
      <c r="LE73" s="137"/>
      <c r="LF73" s="137"/>
      <c r="LG73" s="137"/>
      <c r="LH73" s="137"/>
      <c r="LI73" s="137"/>
      <c r="LJ73" s="137"/>
      <c r="LK73" s="137"/>
      <c r="LL73" s="137"/>
      <c r="LM73" s="137"/>
      <c r="LN73" s="137"/>
      <c r="LO73" s="137"/>
      <c r="LP73" s="137"/>
      <c r="LQ73" s="137"/>
      <c r="LR73" s="137"/>
      <c r="LS73" s="137"/>
      <c r="LT73" s="137"/>
      <c r="LU73" s="137"/>
      <c r="LV73" s="137"/>
      <c r="LW73" s="137"/>
      <c r="LX73" s="137"/>
      <c r="LY73" s="137"/>
      <c r="LZ73" s="137"/>
      <c r="MA73" s="137"/>
      <c r="MB73" s="137"/>
      <c r="MC73" s="137"/>
      <c r="MD73" s="137"/>
      <c r="ME73" s="137"/>
      <c r="MF73" s="137"/>
      <c r="MG73" s="137"/>
      <c r="MH73" s="137"/>
      <c r="MI73" s="137"/>
      <c r="MJ73" s="137"/>
      <c r="MK73" s="137"/>
      <c r="ML73" s="137"/>
      <c r="MM73" s="137"/>
      <c r="MN73" s="137"/>
      <c r="MO73" s="137"/>
      <c r="MP73" s="137"/>
      <c r="MQ73" s="137"/>
      <c r="MR73" s="137"/>
      <c r="MS73" s="137"/>
      <c r="MT73" s="137"/>
      <c r="MU73" s="137"/>
      <c r="MV73" s="137"/>
      <c r="MW73" s="137"/>
      <c r="MX73" s="137"/>
      <c r="MY73" s="137"/>
      <c r="MZ73" s="137"/>
      <c r="NA73" s="137"/>
      <c r="NB73" s="137"/>
      <c r="NC73" s="137"/>
      <c r="ND73" s="137"/>
      <c r="NE73" s="137"/>
      <c r="NF73" s="137"/>
      <c r="NG73" s="137"/>
      <c r="NH73" s="137"/>
      <c r="NI73" s="137"/>
      <c r="NJ73" s="137"/>
      <c r="NK73" s="137"/>
      <c r="NL73" s="137"/>
      <c r="NM73" s="137"/>
      <c r="NN73" s="137"/>
      <c r="NO73" s="137"/>
      <c r="NP73" s="137"/>
      <c r="NQ73" s="137"/>
      <c r="NR73" s="137"/>
      <c r="NS73" s="137"/>
      <c r="NT73" s="137"/>
      <c r="NU73" s="137"/>
      <c r="NV73" s="137"/>
      <c r="NW73" s="137"/>
      <c r="NX73" s="137"/>
      <c r="NY73" s="137"/>
      <c r="NZ73" s="137"/>
      <c r="OA73" s="137"/>
      <c r="OB73" s="137"/>
      <c r="OC73" s="137"/>
      <c r="OD73" s="137"/>
      <c r="OE73" s="137"/>
      <c r="OF73" s="137"/>
      <c r="OG73" s="137"/>
      <c r="OH73" s="137"/>
      <c r="OI73" s="137"/>
      <c r="OJ73" s="137"/>
      <c r="OK73" s="137"/>
      <c r="OL73" s="137"/>
      <c r="OM73" s="137"/>
      <c r="ON73" s="137"/>
      <c r="OO73" s="137"/>
      <c r="OP73" s="137"/>
      <c r="OQ73" s="137"/>
      <c r="OR73" s="137"/>
      <c r="OS73" s="137"/>
      <c r="OT73" s="137"/>
      <c r="OU73" s="137"/>
      <c r="OV73" s="137"/>
      <c r="OW73" s="137"/>
      <c r="OX73" s="137"/>
      <c r="OY73" s="137"/>
      <c r="OZ73" s="137"/>
      <c r="PA73" s="137"/>
      <c r="PB73" s="137"/>
      <c r="PC73" s="137"/>
      <c r="PD73" s="137"/>
      <c r="PE73" s="137"/>
      <c r="PF73" s="137"/>
      <c r="PG73" s="137"/>
      <c r="PH73" s="137"/>
      <c r="PI73" s="137"/>
      <c r="PJ73" s="137"/>
      <c r="PK73" s="137"/>
      <c r="PL73" s="137"/>
      <c r="PM73" s="137"/>
      <c r="PN73" s="137"/>
      <c r="PO73" s="137"/>
      <c r="PP73" s="137"/>
      <c r="PQ73" s="137"/>
      <c r="PR73" s="137"/>
      <c r="PS73" s="137"/>
      <c r="PT73" s="137"/>
      <c r="PU73" s="137"/>
      <c r="PV73" s="137"/>
      <c r="PW73" s="137"/>
      <c r="PX73" s="137"/>
      <c r="PY73" s="137"/>
      <c r="PZ73" s="137"/>
      <c r="QA73" s="137"/>
      <c r="QB73" s="137"/>
      <c r="QC73" s="137"/>
      <c r="QD73" s="137"/>
      <c r="QE73" s="137"/>
      <c r="QF73" s="137"/>
      <c r="QG73" s="137"/>
      <c r="QH73" s="137"/>
      <c r="QI73" s="137"/>
      <c r="QJ73" s="137"/>
      <c r="QK73" s="137"/>
      <c r="QL73" s="137"/>
      <c r="QM73" s="137"/>
      <c r="QN73" s="137"/>
      <c r="QO73" s="137"/>
      <c r="QP73" s="137"/>
      <c r="QQ73" s="137"/>
      <c r="QR73" s="137"/>
      <c r="QS73" s="137"/>
      <c r="QT73" s="137"/>
      <c r="QU73" s="137"/>
      <c r="QV73" s="137"/>
      <c r="QW73" s="137"/>
      <c r="QX73" s="137"/>
      <c r="QY73" s="137"/>
      <c r="QZ73" s="137"/>
      <c r="RA73" s="137"/>
      <c r="RB73" s="137"/>
      <c r="RC73" s="137"/>
      <c r="RD73" s="137"/>
      <c r="RE73" s="137"/>
      <c r="RF73" s="137"/>
      <c r="RG73" s="137"/>
      <c r="RH73" s="137"/>
      <c r="RI73" s="137"/>
      <c r="RJ73" s="137"/>
      <c r="RK73" s="137"/>
      <c r="RL73" s="137"/>
      <c r="RM73" s="137"/>
      <c r="RN73" s="137"/>
      <c r="RO73" s="137"/>
      <c r="RP73" s="137"/>
      <c r="RQ73" s="137"/>
      <c r="RR73" s="137"/>
      <c r="RS73" s="137"/>
      <c r="RT73" s="137"/>
      <c r="RU73" s="137"/>
      <c r="RV73" s="137"/>
      <c r="RW73" s="137"/>
      <c r="RX73" s="137"/>
      <c r="RY73" s="137"/>
      <c r="RZ73" s="137"/>
      <c r="SA73" s="137"/>
      <c r="SB73" s="137"/>
      <c r="SC73" s="137"/>
      <c r="SD73" s="137"/>
      <c r="SE73" s="137"/>
      <c r="SF73" s="137"/>
      <c r="SG73" s="137"/>
      <c r="SH73" s="137"/>
      <c r="SI73" s="137"/>
      <c r="SJ73" s="137"/>
      <c r="SK73" s="137"/>
      <c r="SL73" s="137"/>
      <c r="SM73" s="137"/>
      <c r="SN73" s="137"/>
      <c r="SO73" s="137"/>
      <c r="SP73" s="137"/>
      <c r="SQ73" s="137"/>
      <c r="SR73" s="137"/>
      <c r="SS73" s="137"/>
      <c r="ST73" s="137"/>
      <c r="SU73" s="137"/>
      <c r="SV73" s="137"/>
      <c r="SW73" s="137"/>
      <c r="SX73" s="137"/>
      <c r="SY73" s="137"/>
      <c r="SZ73" s="137"/>
      <c r="TA73" s="137"/>
      <c r="TB73" s="137"/>
      <c r="TC73" s="137"/>
      <c r="TD73" s="137"/>
      <c r="TE73" s="137"/>
      <c r="TF73" s="137"/>
      <c r="TG73" s="137"/>
      <c r="TH73" s="137"/>
      <c r="TI73" s="137"/>
      <c r="TJ73" s="137"/>
      <c r="TK73" s="137"/>
      <c r="TL73" s="137"/>
      <c r="TM73" s="137"/>
      <c r="TN73" s="137"/>
      <c r="TO73" s="137"/>
      <c r="TP73" s="137"/>
      <c r="TQ73" s="137"/>
      <c r="TR73" s="137"/>
      <c r="TS73" s="137"/>
      <c r="TT73" s="137"/>
      <c r="TU73" s="137"/>
      <c r="TV73" s="137"/>
      <c r="TW73" s="137"/>
      <c r="TX73" s="137"/>
      <c r="TY73" s="137"/>
      <c r="TZ73" s="137"/>
      <c r="UA73" s="137"/>
      <c r="UB73" s="137"/>
      <c r="UC73" s="137"/>
      <c r="UD73" s="137"/>
      <c r="UE73" s="137"/>
      <c r="UF73" s="137"/>
      <c r="UG73" s="137"/>
      <c r="UH73" s="137"/>
      <c r="UI73" s="137"/>
      <c r="UJ73" s="137"/>
      <c r="UK73" s="137"/>
      <c r="UL73" s="137"/>
      <c r="UM73" s="137"/>
      <c r="UN73" s="137"/>
      <c r="UO73" s="137"/>
      <c r="UP73" s="137"/>
      <c r="UQ73" s="137"/>
      <c r="UR73" s="137"/>
      <c r="US73" s="137"/>
      <c r="UT73" s="137"/>
      <c r="UU73" s="137"/>
      <c r="UV73" s="137"/>
      <c r="UW73" s="137"/>
      <c r="UX73" s="137"/>
      <c r="UY73" s="137"/>
      <c r="UZ73" s="137"/>
      <c r="VA73" s="137"/>
      <c r="VB73" s="137"/>
      <c r="VC73" s="137"/>
      <c r="VD73" s="137"/>
      <c r="VE73" s="137"/>
      <c r="VF73" s="137"/>
      <c r="VG73" s="137"/>
      <c r="VH73" s="137"/>
      <c r="VI73" s="137"/>
      <c r="VJ73" s="137"/>
      <c r="VK73" s="137"/>
      <c r="VL73" s="137"/>
      <c r="VM73" s="137"/>
      <c r="VN73" s="137"/>
      <c r="VO73" s="137"/>
      <c r="VP73" s="137"/>
      <c r="VQ73" s="137"/>
      <c r="VR73" s="137"/>
      <c r="VS73" s="137"/>
      <c r="VT73" s="137"/>
      <c r="VU73" s="137"/>
      <c r="VV73" s="137"/>
      <c r="VW73" s="137"/>
      <c r="VX73" s="137"/>
      <c r="VY73" s="137"/>
      <c r="VZ73" s="137"/>
      <c r="WA73" s="137"/>
      <c r="WB73" s="137"/>
      <c r="WC73" s="137"/>
      <c r="WD73" s="137"/>
      <c r="WE73" s="137"/>
      <c r="WF73" s="137"/>
      <c r="WG73" s="137"/>
      <c r="WH73" s="137"/>
      <c r="WI73" s="137"/>
      <c r="WJ73" s="137"/>
      <c r="WK73" s="137"/>
      <c r="WL73" s="137"/>
      <c r="WM73" s="137"/>
      <c r="WN73" s="137"/>
      <c r="WO73" s="137"/>
      <c r="WP73" s="137"/>
      <c r="WQ73" s="137"/>
      <c r="WR73" s="137"/>
      <c r="WS73" s="137"/>
      <c r="WT73" s="137"/>
      <c r="WU73" s="137"/>
      <c r="WV73" s="137"/>
      <c r="WW73" s="137"/>
      <c r="WX73" s="137"/>
      <c r="WY73" s="137"/>
      <c r="WZ73" s="137"/>
      <c r="XA73" s="137"/>
      <c r="XB73" s="137"/>
      <c r="XC73" s="137"/>
      <c r="XD73" s="137"/>
      <c r="XE73" s="137"/>
      <c r="XF73" s="137"/>
      <c r="XG73" s="137"/>
      <c r="XH73" s="137"/>
      <c r="XI73" s="137"/>
      <c r="XJ73" s="137"/>
      <c r="XK73" s="137"/>
      <c r="XL73" s="137"/>
      <c r="XM73" s="137"/>
      <c r="XN73" s="137"/>
      <c r="XO73" s="137"/>
      <c r="XP73" s="137"/>
      <c r="XQ73" s="137"/>
      <c r="XR73" s="137"/>
      <c r="XS73" s="137"/>
      <c r="XT73" s="137"/>
      <c r="XU73" s="137"/>
      <c r="XV73" s="137"/>
      <c r="XW73" s="137"/>
      <c r="XX73" s="137"/>
      <c r="XY73" s="137"/>
      <c r="XZ73" s="137"/>
      <c r="YA73" s="137"/>
      <c r="YB73" s="137"/>
      <c r="YC73" s="137"/>
      <c r="YD73" s="137"/>
      <c r="YE73" s="137"/>
      <c r="YF73" s="137"/>
      <c r="YG73" s="137"/>
      <c r="YH73" s="137"/>
      <c r="YI73" s="137"/>
      <c r="YJ73" s="137"/>
      <c r="YK73" s="137"/>
      <c r="YL73" s="137"/>
      <c r="YM73" s="137"/>
      <c r="YN73" s="137"/>
      <c r="YO73" s="137"/>
      <c r="YP73" s="137"/>
      <c r="YQ73" s="137"/>
      <c r="YR73" s="137"/>
      <c r="YS73" s="137"/>
      <c r="YT73" s="137"/>
      <c r="YU73" s="137"/>
      <c r="YV73" s="137"/>
      <c r="YW73" s="137"/>
      <c r="YX73" s="137"/>
      <c r="YY73" s="137"/>
      <c r="YZ73" s="137"/>
      <c r="ZA73" s="137"/>
      <c r="ZB73" s="137"/>
      <c r="ZC73" s="137"/>
      <c r="ZD73" s="137"/>
      <c r="ZE73" s="137"/>
      <c r="ZF73" s="137"/>
      <c r="ZG73" s="137"/>
      <c r="ZH73" s="137"/>
      <c r="ZI73" s="137"/>
      <c r="ZJ73" s="137"/>
      <c r="ZK73" s="137"/>
      <c r="ZL73" s="137"/>
      <c r="ZM73" s="137"/>
      <c r="ZN73" s="137"/>
      <c r="ZO73" s="137"/>
      <c r="ZP73" s="137"/>
      <c r="ZQ73" s="137"/>
      <c r="ZR73" s="137"/>
      <c r="ZS73" s="137"/>
      <c r="ZT73" s="137"/>
      <c r="ZU73" s="137"/>
      <c r="ZV73" s="137"/>
      <c r="ZW73" s="137"/>
      <c r="ZX73" s="137"/>
      <c r="ZY73" s="137"/>
      <c r="ZZ73" s="137"/>
      <c r="AAA73" s="137"/>
      <c r="AAB73" s="137"/>
      <c r="AAC73" s="137"/>
      <c r="AAD73" s="137"/>
      <c r="AAE73" s="137"/>
      <c r="AAF73" s="137"/>
      <c r="AAG73" s="137"/>
      <c r="AAH73" s="137"/>
      <c r="AAI73" s="137"/>
      <c r="AAJ73" s="137"/>
      <c r="AAK73" s="137"/>
      <c r="AAL73" s="137"/>
      <c r="AAM73" s="137"/>
      <c r="AAN73" s="137"/>
      <c r="AAO73" s="137"/>
      <c r="AAP73" s="137"/>
      <c r="AAQ73" s="137"/>
      <c r="AAR73" s="137"/>
      <c r="AAS73" s="137"/>
      <c r="AAT73" s="137"/>
      <c r="AAU73" s="137"/>
      <c r="AAV73" s="137"/>
      <c r="AAW73" s="137"/>
      <c r="AAX73" s="137"/>
      <c r="AAY73" s="137"/>
      <c r="AAZ73" s="137"/>
      <c r="ABA73" s="137"/>
      <c r="ABB73" s="137"/>
      <c r="ABC73" s="137"/>
      <c r="ABD73" s="137"/>
      <c r="ABE73" s="137"/>
      <c r="ABF73" s="137"/>
      <c r="ABG73" s="137"/>
      <c r="ABH73" s="137"/>
      <c r="ABI73" s="137"/>
      <c r="ABJ73" s="137"/>
      <c r="ABK73" s="137"/>
      <c r="ABL73" s="137"/>
      <c r="ABM73" s="137"/>
      <c r="ABN73" s="137"/>
      <c r="ABO73" s="137"/>
      <c r="ABP73" s="137"/>
      <c r="ABQ73" s="137"/>
      <c r="ABR73" s="137"/>
      <c r="ABS73" s="137"/>
      <c r="ABT73" s="137"/>
      <c r="ABU73" s="137"/>
      <c r="ABV73" s="137"/>
      <c r="ABW73" s="137"/>
      <c r="ABX73" s="137"/>
      <c r="ABY73" s="137"/>
      <c r="ABZ73" s="137"/>
      <c r="ACA73" s="137"/>
      <c r="ACB73" s="137"/>
      <c r="ACC73" s="137"/>
      <c r="ACD73" s="137"/>
      <c r="ACE73" s="137"/>
      <c r="ACF73" s="137"/>
      <c r="ACG73" s="137"/>
      <c r="ACH73" s="137"/>
      <c r="ACI73" s="137"/>
      <c r="ACJ73" s="137"/>
      <c r="ACK73" s="137"/>
      <c r="ACL73" s="137"/>
      <c r="ACM73" s="137"/>
      <c r="ACN73" s="137"/>
      <c r="ACO73" s="137"/>
      <c r="ACP73" s="137"/>
      <c r="ACQ73" s="137"/>
      <c r="ACR73" s="137"/>
      <c r="ACS73" s="137"/>
      <c r="ACT73" s="137"/>
      <c r="ACU73" s="137"/>
      <c r="ACV73" s="137"/>
      <c r="ACW73" s="137"/>
      <c r="ACX73" s="137"/>
      <c r="ACY73" s="137"/>
      <c r="ACZ73" s="137"/>
      <c r="ADA73" s="137"/>
      <c r="ADB73" s="137"/>
      <c r="ADC73" s="137"/>
      <c r="ADD73" s="137"/>
      <c r="ADE73" s="137"/>
      <c r="ADF73" s="137"/>
      <c r="ADG73" s="137"/>
      <c r="ADH73" s="137"/>
      <c r="ADI73" s="137"/>
      <c r="ADJ73" s="137"/>
      <c r="ADK73" s="137"/>
      <c r="ADL73" s="137"/>
      <c r="ADM73" s="137"/>
      <c r="ADN73" s="137"/>
      <c r="ADO73" s="137"/>
      <c r="ADP73" s="137"/>
      <c r="ADQ73" s="137"/>
      <c r="ADR73" s="137"/>
      <c r="ADS73" s="137"/>
      <c r="ADT73" s="137"/>
      <c r="ADU73" s="137"/>
      <c r="ADV73" s="137"/>
      <c r="ADW73" s="137"/>
      <c r="ADX73" s="137"/>
      <c r="ADY73" s="137"/>
      <c r="ADZ73" s="137"/>
      <c r="AEA73" s="137"/>
      <c r="AEB73" s="137"/>
      <c r="AEC73" s="137"/>
      <c r="AED73" s="137"/>
      <c r="AEE73" s="137"/>
      <c r="AEF73" s="137"/>
      <c r="AEG73" s="137"/>
      <c r="AEH73" s="137"/>
      <c r="AEI73" s="137"/>
      <c r="AEJ73" s="137"/>
      <c r="AEK73" s="137"/>
      <c r="AEL73" s="137"/>
      <c r="AEM73" s="137"/>
      <c r="AEN73" s="137"/>
      <c r="AEO73" s="137"/>
      <c r="AEP73" s="137"/>
      <c r="AEQ73" s="137"/>
      <c r="AER73" s="137"/>
      <c r="AES73" s="137"/>
      <c r="AET73" s="137"/>
      <c r="AEU73" s="137"/>
      <c r="AEV73" s="137"/>
      <c r="AEW73" s="137"/>
      <c r="AEX73" s="137"/>
      <c r="AEY73" s="137"/>
      <c r="AEZ73" s="137"/>
      <c r="AFA73" s="137"/>
      <c r="AFB73" s="137"/>
      <c r="AFC73" s="137"/>
      <c r="AFD73" s="137"/>
      <c r="AFE73" s="137"/>
      <c r="AFF73" s="137"/>
      <c r="AFG73" s="137"/>
      <c r="AFH73" s="137"/>
      <c r="AFI73" s="137"/>
      <c r="AFJ73" s="137"/>
      <c r="AFK73" s="137"/>
      <c r="AFL73" s="137"/>
      <c r="AFM73" s="137"/>
      <c r="AFN73" s="137"/>
      <c r="AFO73" s="137"/>
      <c r="AFP73" s="137"/>
      <c r="AFQ73" s="137"/>
      <c r="AFR73" s="137"/>
      <c r="AFS73" s="137"/>
      <c r="AFT73" s="137"/>
      <c r="AFU73" s="137"/>
      <c r="AFV73" s="137"/>
      <c r="AFW73" s="137"/>
      <c r="AFX73" s="137"/>
      <c r="AFY73" s="137"/>
      <c r="AFZ73" s="137"/>
      <c r="AGA73" s="137"/>
      <c r="AGB73" s="137"/>
      <c r="AGC73" s="137"/>
      <c r="AGD73" s="137"/>
      <c r="AGE73" s="137"/>
      <c r="AGF73" s="137"/>
      <c r="AGG73" s="137"/>
      <c r="AGH73" s="137"/>
      <c r="AGI73" s="137"/>
      <c r="AGJ73" s="137"/>
      <c r="AGK73" s="137"/>
      <c r="AGL73" s="137"/>
      <c r="AGM73" s="137"/>
      <c r="AGN73" s="137"/>
      <c r="AGO73" s="137"/>
      <c r="AGP73" s="137"/>
      <c r="AGQ73" s="137"/>
      <c r="AGR73" s="137"/>
      <c r="AGS73" s="137"/>
      <c r="AGT73" s="137"/>
      <c r="AGU73" s="137"/>
      <c r="AGV73" s="137"/>
      <c r="AGW73" s="137"/>
      <c r="AGX73" s="137"/>
      <c r="AGY73" s="137"/>
      <c r="AGZ73" s="137"/>
      <c r="AHA73" s="137"/>
      <c r="AHB73" s="137"/>
      <c r="AHC73" s="137"/>
      <c r="AHD73" s="137"/>
      <c r="AHE73" s="137"/>
      <c r="AHF73" s="137"/>
      <c r="AHG73" s="137"/>
      <c r="AHH73" s="137"/>
      <c r="AHI73" s="137"/>
      <c r="AHJ73" s="137"/>
      <c r="AHK73" s="137"/>
      <c r="AHL73" s="137"/>
      <c r="AHM73" s="137"/>
      <c r="AHN73" s="137"/>
      <c r="AHO73" s="137"/>
      <c r="AHP73" s="137"/>
      <c r="AHQ73" s="137"/>
      <c r="AHR73" s="137"/>
      <c r="AHS73" s="137"/>
      <c r="AHT73" s="137"/>
      <c r="AHU73" s="137"/>
      <c r="AHV73" s="137"/>
      <c r="AHW73" s="137"/>
      <c r="AHX73" s="137"/>
      <c r="AHY73" s="137"/>
      <c r="AHZ73" s="137"/>
      <c r="AIA73" s="137"/>
      <c r="AIB73" s="137"/>
      <c r="AIC73" s="137"/>
      <c r="AID73" s="137"/>
      <c r="AIE73" s="137"/>
      <c r="AIF73" s="137"/>
      <c r="AIG73" s="137"/>
      <c r="AIH73" s="137"/>
      <c r="AII73" s="137"/>
      <c r="AIJ73" s="137"/>
      <c r="AIK73" s="137"/>
      <c r="AIL73" s="137"/>
      <c r="AIM73" s="137"/>
      <c r="AIN73" s="137"/>
      <c r="AIO73" s="137"/>
      <c r="AIP73" s="137"/>
      <c r="AIQ73" s="137"/>
      <c r="AIR73" s="137"/>
      <c r="AIS73" s="137"/>
      <c r="AIT73" s="137"/>
      <c r="AIU73" s="137"/>
      <c r="AIV73" s="137"/>
      <c r="AIW73" s="137"/>
      <c r="AIX73" s="137"/>
      <c r="AIY73" s="137"/>
      <c r="AIZ73" s="137"/>
      <c r="AJA73" s="137"/>
      <c r="AJB73" s="137"/>
      <c r="AJC73" s="137"/>
      <c r="AJD73" s="137"/>
      <c r="AJE73" s="137"/>
      <c r="AJF73" s="137"/>
      <c r="AJG73" s="137"/>
      <c r="AJH73" s="137"/>
      <c r="AJI73" s="137"/>
      <c r="AJJ73" s="137"/>
      <c r="AJK73" s="137"/>
      <c r="AJL73" s="137"/>
      <c r="AJM73" s="137"/>
      <c r="AJN73" s="137"/>
      <c r="AJO73" s="137"/>
      <c r="AJP73" s="137"/>
      <c r="AJQ73" s="137"/>
      <c r="AJR73" s="137"/>
      <c r="AJS73" s="137"/>
      <c r="AJT73" s="137"/>
      <c r="AJU73" s="137"/>
      <c r="AJV73" s="137"/>
      <c r="AJW73" s="137"/>
      <c r="AJX73" s="137"/>
      <c r="AJY73" s="137"/>
      <c r="AJZ73" s="137"/>
      <c r="AKA73" s="137"/>
      <c r="AKB73" s="137"/>
      <c r="AKC73" s="137"/>
      <c r="AKD73" s="137"/>
      <c r="AKE73" s="137"/>
      <c r="AKF73" s="137"/>
      <c r="AKG73" s="137"/>
      <c r="AKH73" s="137"/>
      <c r="AKI73" s="137"/>
      <c r="AKJ73" s="137"/>
      <c r="AKK73" s="137"/>
      <c r="AKL73" s="137"/>
      <c r="AKM73" s="137"/>
      <c r="AKN73" s="137"/>
      <c r="AKO73" s="137"/>
      <c r="AKP73" s="137"/>
      <c r="AKQ73" s="137"/>
      <c r="AKR73" s="137"/>
      <c r="AKS73" s="137"/>
      <c r="AKT73" s="137"/>
      <c r="AKU73" s="137"/>
      <c r="AKV73" s="137"/>
      <c r="AKW73" s="137"/>
      <c r="AKX73" s="137"/>
      <c r="AKY73" s="137"/>
      <c r="AKZ73" s="137"/>
      <c r="ALA73" s="137"/>
      <c r="ALB73" s="137"/>
      <c r="ALC73" s="137"/>
      <c r="ALD73" s="137"/>
      <c r="ALE73" s="137"/>
      <c r="ALF73" s="137"/>
      <c r="ALG73" s="137"/>
      <c r="ALH73" s="137"/>
      <c r="ALI73" s="137"/>
      <c r="ALJ73" s="137"/>
      <c r="ALK73" s="137"/>
      <c r="ALL73" s="137"/>
      <c r="ALM73" s="137"/>
      <c r="ALN73" s="137"/>
      <c r="ALO73" s="137"/>
      <c r="ALP73" s="137"/>
      <c r="ALQ73" s="137"/>
      <c r="ALR73" s="137"/>
      <c r="ALS73" s="137"/>
      <c r="ALT73" s="137"/>
      <c r="ALU73" s="137"/>
      <c r="ALV73" s="137"/>
      <c r="ALW73" s="137"/>
      <c r="ALX73" s="137"/>
      <c r="ALY73" s="137"/>
      <c r="ALZ73" s="137"/>
      <c r="AMA73" s="137"/>
      <c r="AMB73" s="137"/>
      <c r="AMC73" s="137"/>
      <c r="AMD73" s="137"/>
      <c r="AME73" s="137"/>
      <c r="AMF73" s="137"/>
      <c r="AMG73" s="137"/>
      <c r="AMH73" s="137"/>
      <c r="AMI73" s="137"/>
      <c r="AMJ73" s="137"/>
      <c r="AMK73" s="137"/>
      <c r="AML73" s="137"/>
      <c r="AMM73" s="137"/>
      <c r="AMN73" s="137"/>
      <c r="AMO73" s="137"/>
      <c r="AMP73" s="137"/>
      <c r="AMQ73" s="137"/>
      <c r="AMR73" s="137"/>
      <c r="AMS73" s="137"/>
      <c r="AMT73" s="137"/>
      <c r="AMU73" s="137"/>
      <c r="AMV73" s="137"/>
      <c r="AMW73" s="137"/>
      <c r="AMX73" s="137"/>
      <c r="AMY73" s="137"/>
      <c r="AMZ73" s="137"/>
      <c r="ANA73" s="137"/>
      <c r="ANB73" s="137"/>
      <c r="ANC73" s="137"/>
      <c r="AND73" s="137"/>
      <c r="ANE73" s="137"/>
      <c r="ANF73" s="137"/>
      <c r="ANG73" s="137"/>
      <c r="ANH73" s="137"/>
      <c r="ANI73" s="137"/>
      <c r="ANJ73" s="137"/>
      <c r="ANK73" s="137"/>
      <c r="ANL73" s="137"/>
      <c r="ANM73" s="137"/>
      <c r="ANN73" s="137"/>
      <c r="ANO73" s="137"/>
      <c r="ANP73" s="137"/>
      <c r="ANQ73" s="137"/>
      <c r="ANR73" s="137"/>
      <c r="ANS73" s="137"/>
      <c r="ANT73" s="137"/>
      <c r="ANU73" s="137"/>
      <c r="ANV73" s="137"/>
      <c r="ANW73" s="137"/>
      <c r="ANX73" s="137"/>
      <c r="ANY73" s="137"/>
      <c r="ANZ73" s="137"/>
      <c r="AOA73" s="137"/>
      <c r="AOB73" s="137"/>
      <c r="AOC73" s="137"/>
      <c r="AOD73" s="137"/>
      <c r="AOE73" s="137"/>
      <c r="AOF73" s="137"/>
      <c r="AOG73" s="137"/>
      <c r="AOH73" s="137"/>
      <c r="AOI73" s="137"/>
      <c r="AOJ73" s="137"/>
      <c r="AOK73" s="137"/>
      <c r="AOL73" s="137"/>
      <c r="AOM73" s="137"/>
      <c r="AON73" s="137"/>
      <c r="AOO73" s="137"/>
      <c r="AOP73" s="137"/>
      <c r="AOQ73" s="137"/>
      <c r="AOR73" s="137"/>
      <c r="AOS73" s="137"/>
      <c r="AOT73" s="137"/>
      <c r="AOU73" s="137"/>
      <c r="AOV73" s="137"/>
      <c r="AOW73" s="137"/>
      <c r="AOX73" s="137"/>
      <c r="AOY73" s="137"/>
      <c r="AOZ73" s="137"/>
      <c r="APA73" s="137"/>
      <c r="APB73" s="137"/>
      <c r="APC73" s="137"/>
      <c r="APD73" s="137"/>
      <c r="APE73" s="137"/>
      <c r="APF73" s="137"/>
      <c r="APG73" s="137"/>
      <c r="APH73" s="137"/>
      <c r="API73" s="137"/>
      <c r="APJ73" s="137"/>
      <c r="APK73" s="137"/>
      <c r="APL73" s="137"/>
      <c r="APM73" s="137"/>
      <c r="APN73" s="137"/>
      <c r="APO73" s="137"/>
      <c r="APP73" s="137"/>
      <c r="APQ73" s="137"/>
      <c r="APR73" s="137"/>
      <c r="APS73" s="137"/>
      <c r="APT73" s="137"/>
      <c r="APU73" s="137"/>
      <c r="APV73" s="137"/>
      <c r="APW73" s="137"/>
      <c r="APX73" s="137"/>
      <c r="APY73" s="137"/>
      <c r="APZ73" s="137"/>
      <c r="AQA73" s="137"/>
      <c r="AQB73" s="137"/>
      <c r="AQC73" s="137"/>
      <c r="AQD73" s="137"/>
      <c r="AQE73" s="137"/>
      <c r="AQF73" s="137"/>
      <c r="AQG73" s="137"/>
      <c r="AQH73" s="137"/>
      <c r="AQI73" s="137"/>
      <c r="AQJ73" s="137"/>
      <c r="AQK73" s="137"/>
      <c r="AQL73" s="137"/>
      <c r="AQM73" s="137"/>
      <c r="AQN73" s="137"/>
      <c r="AQO73" s="137"/>
      <c r="AQP73" s="137"/>
      <c r="AQQ73" s="137"/>
      <c r="AQR73" s="137"/>
      <c r="AQS73" s="137"/>
      <c r="AQT73" s="137"/>
      <c r="AQU73" s="137"/>
      <c r="AQV73" s="137"/>
      <c r="AQW73" s="137"/>
      <c r="AQX73" s="137"/>
      <c r="AQY73" s="137"/>
      <c r="AQZ73" s="137"/>
      <c r="ARA73" s="137"/>
      <c r="ARB73" s="137"/>
      <c r="ARC73" s="137"/>
      <c r="ARD73" s="137"/>
      <c r="ARE73" s="137"/>
      <c r="ARF73" s="137"/>
      <c r="ARG73" s="137"/>
      <c r="ARH73" s="137"/>
      <c r="ARI73" s="137"/>
      <c r="ARJ73" s="137"/>
      <c r="ARK73" s="137"/>
      <c r="ARL73" s="137"/>
      <c r="ARM73" s="137"/>
      <c r="ARN73" s="137"/>
      <c r="ARO73" s="137"/>
      <c r="ARP73" s="137"/>
      <c r="ARQ73" s="137"/>
      <c r="ARR73" s="137"/>
      <c r="ARS73" s="137"/>
      <c r="ART73" s="137"/>
      <c r="ARU73" s="137"/>
      <c r="ARV73" s="137"/>
      <c r="ARW73" s="137"/>
      <c r="ARX73" s="137"/>
      <c r="ARY73" s="137"/>
      <c r="ARZ73" s="137"/>
      <c r="ASA73" s="137"/>
      <c r="ASB73" s="137"/>
      <c r="ASC73" s="137"/>
      <c r="ASD73" s="137"/>
      <c r="ASE73" s="137"/>
      <c r="ASF73" s="137"/>
      <c r="ASG73" s="137"/>
      <c r="ASH73" s="137"/>
      <c r="ASI73" s="137"/>
      <c r="ASJ73" s="137"/>
      <c r="ASK73" s="137"/>
      <c r="ASL73" s="137"/>
      <c r="ASM73" s="137"/>
      <c r="ASN73" s="137"/>
      <c r="ASO73" s="137"/>
      <c r="ASP73" s="137"/>
      <c r="ASQ73" s="137"/>
      <c r="ASR73" s="137"/>
      <c r="ASS73" s="137"/>
      <c r="AST73" s="137"/>
      <c r="ASU73" s="137"/>
      <c r="ASV73" s="137"/>
      <c r="ASW73" s="137"/>
      <c r="ASX73" s="137"/>
      <c r="ASY73" s="137"/>
      <c r="ASZ73" s="137"/>
      <c r="ATA73" s="137"/>
      <c r="ATB73" s="137"/>
      <c r="ATC73" s="137"/>
      <c r="ATD73" s="137"/>
      <c r="ATE73" s="137"/>
      <c r="ATF73" s="137"/>
      <c r="ATG73" s="137"/>
      <c r="ATH73" s="137"/>
      <c r="ATI73" s="137"/>
      <c r="ATJ73" s="137"/>
      <c r="ATK73" s="137"/>
      <c r="ATL73" s="137"/>
      <c r="ATM73" s="137"/>
      <c r="ATN73" s="137"/>
      <c r="ATO73" s="137"/>
      <c r="ATP73" s="137"/>
      <c r="ATQ73" s="137"/>
      <c r="ATR73" s="137"/>
      <c r="ATS73" s="137"/>
      <c r="ATT73" s="137"/>
      <c r="ATU73" s="137"/>
      <c r="ATV73" s="137"/>
      <c r="ATW73" s="137"/>
      <c r="ATX73" s="137"/>
      <c r="ATY73" s="137"/>
      <c r="ATZ73" s="137"/>
      <c r="AUA73" s="137"/>
      <c r="AUB73" s="137"/>
      <c r="AUC73" s="137"/>
      <c r="AUD73" s="137"/>
      <c r="AUE73" s="137"/>
      <c r="AUF73" s="137"/>
      <c r="AUG73" s="137"/>
      <c r="AUH73" s="137"/>
      <c r="AUI73" s="137"/>
      <c r="AUJ73" s="137"/>
      <c r="AUK73" s="137"/>
      <c r="AUL73" s="137"/>
      <c r="AUM73" s="137"/>
      <c r="AUN73" s="137"/>
      <c r="AUO73" s="137"/>
      <c r="AUP73" s="137"/>
      <c r="AUQ73" s="137"/>
      <c r="AUR73" s="137"/>
      <c r="AUS73" s="137"/>
      <c r="AUT73" s="137"/>
      <c r="AUU73" s="137"/>
      <c r="AUV73" s="137"/>
      <c r="AUW73" s="137"/>
      <c r="AUX73" s="137"/>
      <c r="AUY73" s="137"/>
      <c r="AUZ73" s="137"/>
      <c r="AVA73" s="137"/>
      <c r="AVB73" s="137"/>
      <c r="AVC73" s="137"/>
      <c r="AVD73" s="137"/>
      <c r="AVE73" s="137"/>
      <c r="AVF73" s="137"/>
      <c r="AVG73" s="137"/>
      <c r="AVH73" s="137"/>
      <c r="AVI73" s="137"/>
      <c r="AVJ73" s="137"/>
      <c r="AVK73" s="137"/>
      <c r="AVL73" s="137"/>
      <c r="AVM73" s="137"/>
      <c r="AVN73" s="137"/>
      <c r="AVO73" s="137"/>
      <c r="AVP73" s="137"/>
      <c r="AVQ73" s="137"/>
      <c r="AVR73" s="137"/>
      <c r="AVS73" s="137"/>
      <c r="AVT73" s="137"/>
      <c r="AVU73" s="137"/>
      <c r="AVV73" s="137"/>
      <c r="AVW73" s="137"/>
      <c r="AVX73" s="137"/>
      <c r="AVY73" s="137"/>
      <c r="AVZ73" s="137"/>
      <c r="AWA73" s="137"/>
      <c r="AWB73" s="137"/>
      <c r="AWC73" s="137"/>
      <c r="AWD73" s="137"/>
      <c r="AWE73" s="137"/>
      <c r="AWF73" s="137"/>
      <c r="AWG73" s="137"/>
      <c r="AWH73" s="137"/>
      <c r="AWI73" s="137"/>
      <c r="AWJ73" s="137"/>
      <c r="AWK73" s="137"/>
      <c r="AWL73" s="137"/>
      <c r="AWM73" s="137"/>
      <c r="AWN73" s="137"/>
      <c r="AWO73" s="137"/>
      <c r="AWP73" s="137"/>
      <c r="AWQ73" s="137"/>
      <c r="AWR73" s="137"/>
      <c r="AWS73" s="137"/>
      <c r="AWT73" s="137"/>
      <c r="AWU73" s="137"/>
      <c r="AWV73" s="137"/>
      <c r="AWW73" s="137"/>
      <c r="AWX73" s="137"/>
      <c r="AWY73" s="137"/>
      <c r="AWZ73" s="137"/>
      <c r="AXA73" s="137"/>
      <c r="AXB73" s="137"/>
      <c r="AXC73" s="137"/>
      <c r="AXD73" s="137"/>
      <c r="AXE73" s="137"/>
      <c r="AXF73" s="137"/>
      <c r="AXG73" s="137"/>
      <c r="AXH73" s="137"/>
      <c r="AXI73" s="137"/>
      <c r="AXJ73" s="137"/>
      <c r="AXK73" s="137"/>
      <c r="AXL73" s="137"/>
      <c r="AXM73" s="137"/>
      <c r="AXN73" s="137"/>
      <c r="AXO73" s="137"/>
      <c r="AXP73" s="137"/>
      <c r="AXQ73" s="137"/>
      <c r="AXR73" s="137"/>
      <c r="AXS73" s="137"/>
      <c r="AXT73" s="137"/>
      <c r="AXU73" s="137"/>
      <c r="AXV73" s="137"/>
      <c r="AXW73" s="137"/>
      <c r="AXX73" s="137"/>
      <c r="AXY73" s="137"/>
      <c r="AXZ73" s="137"/>
      <c r="AYA73" s="137"/>
      <c r="AYB73" s="137"/>
      <c r="AYC73" s="137"/>
      <c r="AYD73" s="137"/>
      <c r="AYE73" s="137"/>
      <c r="AYF73" s="137"/>
      <c r="AYG73" s="137"/>
      <c r="AYH73" s="137"/>
      <c r="AYI73" s="137"/>
      <c r="AYJ73" s="137"/>
      <c r="AYK73" s="137"/>
      <c r="AYL73" s="137"/>
      <c r="AYM73" s="137"/>
      <c r="AYN73" s="137"/>
      <c r="AYO73" s="137"/>
      <c r="AYP73" s="137"/>
      <c r="AYQ73" s="137"/>
      <c r="AYR73" s="137"/>
      <c r="AYS73" s="137"/>
      <c r="AYT73" s="137"/>
      <c r="AYU73" s="137"/>
      <c r="AYV73" s="137"/>
      <c r="AYW73" s="137"/>
      <c r="AYX73" s="137"/>
      <c r="AYY73" s="137"/>
      <c r="AYZ73" s="137"/>
      <c r="AZA73" s="137"/>
      <c r="AZB73" s="137"/>
      <c r="AZC73" s="137"/>
      <c r="AZD73" s="137"/>
      <c r="AZE73" s="137"/>
      <c r="AZF73" s="137"/>
      <c r="AZG73" s="137"/>
      <c r="AZH73" s="137"/>
      <c r="AZI73" s="137"/>
      <c r="AZJ73" s="137"/>
      <c r="AZK73" s="137"/>
      <c r="AZL73" s="137"/>
      <c r="AZM73" s="137"/>
      <c r="AZN73" s="137"/>
      <c r="AZO73" s="137"/>
      <c r="AZP73" s="137"/>
      <c r="AZQ73" s="137"/>
      <c r="AZR73" s="137"/>
      <c r="AZS73" s="137"/>
      <c r="AZT73" s="137"/>
      <c r="AZU73" s="137"/>
      <c r="AZV73" s="137"/>
      <c r="AZW73" s="137"/>
      <c r="AZX73" s="137"/>
      <c r="AZY73" s="137"/>
      <c r="AZZ73" s="137"/>
      <c r="BAA73" s="137"/>
      <c r="BAB73" s="137"/>
      <c r="BAC73" s="137"/>
      <c r="BAD73" s="137"/>
      <c r="BAE73" s="137"/>
      <c r="BAF73" s="137"/>
      <c r="BAG73" s="137"/>
      <c r="BAH73" s="137"/>
      <c r="BAI73" s="137"/>
      <c r="BAJ73" s="137"/>
      <c r="BAK73" s="137"/>
      <c r="BAL73" s="137"/>
      <c r="BAM73" s="137"/>
      <c r="BAN73" s="137"/>
      <c r="BAO73" s="137"/>
      <c r="BAP73" s="137"/>
      <c r="BAQ73" s="137"/>
      <c r="BAR73" s="137"/>
      <c r="BAS73" s="137"/>
      <c r="BAT73" s="137"/>
      <c r="BAU73" s="137"/>
      <c r="BAV73" s="137"/>
      <c r="BAW73" s="137"/>
      <c r="BAX73" s="137"/>
      <c r="BAY73" s="137"/>
      <c r="BAZ73" s="137"/>
      <c r="BBA73" s="137"/>
      <c r="BBB73" s="137"/>
      <c r="BBC73" s="137"/>
      <c r="BBD73" s="137"/>
      <c r="BBE73" s="137"/>
      <c r="BBF73" s="137"/>
      <c r="BBG73" s="137"/>
      <c r="BBH73" s="137"/>
      <c r="BBI73" s="137"/>
      <c r="BBJ73" s="137"/>
      <c r="BBK73" s="137"/>
      <c r="BBL73" s="137"/>
      <c r="BBM73" s="137"/>
      <c r="BBN73" s="137"/>
      <c r="BBO73" s="137"/>
      <c r="BBP73" s="137"/>
      <c r="BBQ73" s="137"/>
      <c r="BBR73" s="137"/>
      <c r="BBS73" s="137"/>
      <c r="BBT73" s="137"/>
      <c r="BBU73" s="137"/>
      <c r="BBV73" s="137"/>
      <c r="BBW73" s="137"/>
      <c r="BBX73" s="137"/>
      <c r="BBY73" s="137"/>
      <c r="BBZ73" s="137"/>
      <c r="BCA73" s="137"/>
      <c r="BCB73" s="137"/>
      <c r="BCC73" s="137"/>
      <c r="BCD73" s="137"/>
      <c r="BCE73" s="137"/>
      <c r="BCF73" s="137"/>
      <c r="BCG73" s="137"/>
      <c r="BCH73" s="137"/>
      <c r="BCI73" s="137"/>
      <c r="BCJ73" s="137"/>
      <c r="BCK73" s="137"/>
      <c r="BCL73" s="137"/>
      <c r="BCM73" s="137"/>
      <c r="BCN73" s="137"/>
      <c r="BCO73" s="137"/>
      <c r="BCP73" s="137"/>
      <c r="BCQ73" s="137"/>
      <c r="BCR73" s="137"/>
      <c r="BCS73" s="137"/>
      <c r="BCT73" s="137"/>
      <c r="BCU73" s="137"/>
      <c r="BCV73" s="137"/>
      <c r="BCW73" s="137"/>
      <c r="BCX73" s="137"/>
      <c r="BCY73" s="137"/>
      <c r="BCZ73" s="137"/>
      <c r="BDA73" s="137"/>
      <c r="BDB73" s="137"/>
      <c r="BDC73" s="137"/>
      <c r="BDD73" s="137"/>
      <c r="BDE73" s="137"/>
      <c r="BDF73" s="137"/>
      <c r="BDG73" s="137"/>
      <c r="BDH73" s="137"/>
      <c r="BDI73" s="137"/>
      <c r="BDJ73" s="137"/>
      <c r="BDK73" s="137"/>
      <c r="BDL73" s="137"/>
      <c r="BDM73" s="137"/>
      <c r="BDN73" s="137"/>
      <c r="BDO73" s="137"/>
      <c r="BDP73" s="137"/>
      <c r="BDQ73" s="137"/>
      <c r="BDR73" s="137"/>
      <c r="BDS73" s="137"/>
      <c r="BDT73" s="137"/>
      <c r="BDU73" s="137"/>
      <c r="BDV73" s="137"/>
      <c r="BDW73" s="137"/>
      <c r="BDX73" s="137"/>
      <c r="BDY73" s="137"/>
      <c r="BDZ73" s="137"/>
      <c r="BEA73" s="137"/>
      <c r="BEB73" s="137"/>
      <c r="BEC73" s="137"/>
      <c r="BED73" s="137"/>
      <c r="BEE73" s="137"/>
      <c r="BEF73" s="137"/>
      <c r="BEG73" s="137"/>
      <c r="BEH73" s="137"/>
      <c r="BEI73" s="137"/>
      <c r="BEJ73" s="137"/>
      <c r="BEK73" s="137"/>
      <c r="BEL73" s="137"/>
      <c r="BEM73" s="137"/>
      <c r="BEN73" s="137"/>
      <c r="BEO73" s="137"/>
      <c r="BEP73" s="137"/>
      <c r="BEQ73" s="137"/>
      <c r="BER73" s="137"/>
      <c r="BES73" s="137"/>
      <c r="BET73" s="137"/>
      <c r="BEU73" s="137"/>
      <c r="BEV73" s="137"/>
      <c r="BEW73" s="137"/>
      <c r="BEX73" s="137"/>
      <c r="BEY73" s="137"/>
      <c r="BEZ73" s="137"/>
      <c r="BFA73" s="137"/>
      <c r="BFB73" s="137"/>
      <c r="BFC73" s="137"/>
      <c r="BFD73" s="137"/>
      <c r="BFE73" s="137"/>
      <c r="BFF73" s="137"/>
      <c r="BFG73" s="137"/>
      <c r="BFH73" s="137"/>
      <c r="BFI73" s="137"/>
      <c r="BFJ73" s="137"/>
      <c r="BFK73" s="137"/>
      <c r="BFL73" s="137"/>
      <c r="BFM73" s="137"/>
      <c r="BFN73" s="137"/>
      <c r="BFO73" s="137"/>
      <c r="BFP73" s="137"/>
      <c r="BFQ73" s="137"/>
      <c r="BFR73" s="137"/>
      <c r="BFS73" s="137"/>
      <c r="BFT73" s="137"/>
      <c r="BFU73" s="137"/>
      <c r="BFV73" s="137"/>
      <c r="BFW73" s="137"/>
      <c r="BFX73" s="137"/>
      <c r="BFY73" s="137"/>
      <c r="BFZ73" s="137"/>
      <c r="BGA73" s="137"/>
      <c r="BGB73" s="137"/>
      <c r="BGC73" s="137"/>
      <c r="BGD73" s="137"/>
      <c r="BGE73" s="137"/>
      <c r="BGF73" s="137"/>
      <c r="BGG73" s="137"/>
      <c r="BGH73" s="137"/>
      <c r="BGI73" s="137"/>
      <c r="BGJ73" s="137"/>
      <c r="BGK73" s="137"/>
      <c r="BGL73" s="137"/>
      <c r="BGM73" s="137"/>
      <c r="BGN73" s="137"/>
      <c r="BGO73" s="137"/>
      <c r="BGP73" s="137"/>
      <c r="BGQ73" s="137"/>
      <c r="BGR73" s="137"/>
      <c r="BGS73" s="137"/>
      <c r="BGT73" s="137"/>
      <c r="BGU73" s="137"/>
      <c r="BGV73" s="137"/>
      <c r="BGW73" s="137"/>
      <c r="BGX73" s="137"/>
      <c r="BGY73" s="137"/>
      <c r="BGZ73" s="137"/>
      <c r="BHA73" s="137"/>
      <c r="BHB73" s="137"/>
      <c r="BHC73" s="137"/>
      <c r="BHD73" s="137"/>
      <c r="BHE73" s="137"/>
      <c r="BHF73" s="137"/>
      <c r="BHG73" s="137"/>
      <c r="BHH73" s="137"/>
      <c r="BHI73" s="137"/>
      <c r="BHJ73" s="137"/>
      <c r="BHK73" s="137"/>
      <c r="BHL73" s="137"/>
      <c r="BHM73" s="137"/>
      <c r="BHN73" s="137"/>
      <c r="BHO73" s="137"/>
      <c r="BHP73" s="137"/>
      <c r="BHQ73" s="137"/>
      <c r="BHR73" s="137"/>
      <c r="BHS73" s="137"/>
      <c r="BHT73" s="137"/>
      <c r="BHU73" s="137"/>
      <c r="BHV73" s="137"/>
      <c r="BHW73" s="137"/>
      <c r="BHX73" s="137"/>
      <c r="BHY73" s="137"/>
      <c r="BHZ73" s="137"/>
      <c r="BIA73" s="137"/>
      <c r="BIB73" s="137"/>
      <c r="BIC73" s="137"/>
      <c r="BID73" s="137"/>
      <c r="BIE73" s="137"/>
      <c r="BIF73" s="137"/>
      <c r="BIG73" s="137"/>
      <c r="BIH73" s="137"/>
      <c r="BII73" s="137"/>
      <c r="BIJ73" s="137"/>
      <c r="BIK73" s="137"/>
      <c r="BIL73" s="137"/>
      <c r="BIM73" s="137"/>
      <c r="BIN73" s="137"/>
      <c r="BIO73" s="137"/>
      <c r="BIP73" s="137"/>
      <c r="BIQ73" s="137"/>
      <c r="BIR73" s="137"/>
      <c r="BIS73" s="137"/>
      <c r="BIT73" s="137"/>
      <c r="BIU73" s="137"/>
      <c r="BIV73" s="137"/>
      <c r="BIW73" s="137"/>
      <c r="BIX73" s="137"/>
      <c r="BIY73" s="137"/>
      <c r="BIZ73" s="137"/>
      <c r="BJA73" s="137"/>
      <c r="BJB73" s="137"/>
      <c r="BJC73" s="137"/>
      <c r="BJD73" s="137"/>
      <c r="BJE73" s="137"/>
      <c r="BJF73" s="137"/>
      <c r="BJG73" s="137"/>
      <c r="BJH73" s="137"/>
      <c r="BJI73" s="137"/>
      <c r="BJJ73" s="137"/>
      <c r="BJK73" s="137"/>
      <c r="BJL73" s="137"/>
      <c r="BJM73" s="137"/>
      <c r="BJN73" s="137"/>
      <c r="BJO73" s="137"/>
      <c r="BJP73" s="137"/>
      <c r="BJQ73" s="137"/>
      <c r="BJR73" s="137"/>
      <c r="BJS73" s="137"/>
      <c r="BJT73" s="137"/>
      <c r="BJU73" s="137"/>
      <c r="BJV73" s="137"/>
      <c r="BJW73" s="137"/>
      <c r="BJX73" s="137"/>
      <c r="BJY73" s="137"/>
      <c r="BJZ73" s="137"/>
      <c r="BKA73" s="137"/>
      <c r="BKB73" s="137"/>
      <c r="BKC73" s="137"/>
      <c r="BKD73" s="137"/>
      <c r="BKE73" s="137"/>
      <c r="BKF73" s="137"/>
      <c r="BKG73" s="137"/>
      <c r="BKH73" s="137"/>
      <c r="BKI73" s="137"/>
      <c r="BKJ73" s="137"/>
      <c r="BKK73" s="137"/>
      <c r="BKL73" s="137"/>
      <c r="BKM73" s="137"/>
      <c r="BKN73" s="137"/>
      <c r="BKO73" s="137"/>
      <c r="BKP73" s="137"/>
      <c r="BKQ73" s="137"/>
      <c r="BKR73" s="137"/>
      <c r="BKS73" s="137"/>
      <c r="BKT73" s="137"/>
      <c r="BKU73" s="137"/>
      <c r="BKV73" s="137"/>
      <c r="BKW73" s="137"/>
      <c r="BKX73" s="137"/>
      <c r="BKY73" s="137"/>
      <c r="BKZ73" s="137"/>
      <c r="BLA73" s="137"/>
      <c r="BLB73" s="137"/>
      <c r="BLC73" s="137"/>
      <c r="BLD73" s="137"/>
      <c r="BLE73" s="137"/>
      <c r="BLF73" s="137"/>
      <c r="BLG73" s="137"/>
      <c r="BLH73" s="137"/>
      <c r="BLI73" s="137"/>
      <c r="BLJ73" s="137"/>
      <c r="BLK73" s="137"/>
      <c r="BLL73" s="137"/>
      <c r="BLM73" s="137"/>
      <c r="BLN73" s="137"/>
      <c r="BLO73" s="137"/>
      <c r="BLP73" s="137"/>
      <c r="BLQ73" s="137"/>
      <c r="BLR73" s="137"/>
      <c r="BLS73" s="137"/>
      <c r="BLT73" s="137"/>
      <c r="BLU73" s="137"/>
      <c r="BLV73" s="137"/>
      <c r="BLW73" s="137"/>
      <c r="BLX73" s="137"/>
      <c r="BLY73" s="137"/>
      <c r="BLZ73" s="137"/>
      <c r="BMA73" s="137"/>
      <c r="BMB73" s="137"/>
      <c r="BMC73" s="137"/>
      <c r="BMD73" s="137"/>
      <c r="BME73" s="137"/>
      <c r="BMF73" s="137"/>
      <c r="BMG73" s="137"/>
      <c r="BMH73" s="137"/>
      <c r="BMI73" s="137"/>
      <c r="BMJ73" s="137"/>
      <c r="BMK73" s="137"/>
      <c r="BML73" s="137"/>
      <c r="BMM73" s="137"/>
      <c r="BMN73" s="137"/>
      <c r="BMO73" s="137"/>
      <c r="BMP73" s="137"/>
      <c r="BMQ73" s="137"/>
      <c r="BMR73" s="137"/>
      <c r="BMS73" s="137"/>
      <c r="BMT73" s="137"/>
      <c r="BMU73" s="137"/>
      <c r="BMV73" s="137"/>
      <c r="BMW73" s="137"/>
      <c r="BMX73" s="137"/>
      <c r="BMY73" s="137"/>
      <c r="BMZ73" s="137"/>
      <c r="BNA73" s="137"/>
      <c r="BNB73" s="137"/>
      <c r="BNC73" s="137"/>
      <c r="BND73" s="137"/>
      <c r="BNE73" s="137"/>
      <c r="BNF73" s="137"/>
      <c r="BNG73" s="137"/>
      <c r="BNH73" s="137"/>
      <c r="BNI73" s="137"/>
      <c r="BNJ73" s="137"/>
      <c r="BNK73" s="137"/>
      <c r="BNL73" s="137"/>
      <c r="BNM73" s="137"/>
      <c r="BNN73" s="137"/>
      <c r="BNO73" s="137"/>
      <c r="BNP73" s="137"/>
      <c r="BNQ73" s="137"/>
      <c r="BNR73" s="137"/>
      <c r="BNS73" s="137"/>
      <c r="BNT73" s="137"/>
      <c r="BNU73" s="137"/>
      <c r="BNV73" s="137"/>
      <c r="BNW73" s="137"/>
      <c r="BNX73" s="137"/>
      <c r="BNY73" s="137"/>
      <c r="BNZ73" s="137"/>
      <c r="BOA73" s="137"/>
      <c r="BOB73" s="137"/>
      <c r="BOC73" s="137"/>
      <c r="BOD73" s="137"/>
      <c r="BOE73" s="137"/>
      <c r="BOF73" s="137"/>
      <c r="BOG73" s="137"/>
      <c r="BOH73" s="137"/>
      <c r="BOI73" s="137"/>
      <c r="BOJ73" s="137"/>
      <c r="BOK73" s="137"/>
      <c r="BOL73" s="137"/>
      <c r="BOM73" s="137"/>
      <c r="BON73" s="137"/>
      <c r="BOO73" s="137"/>
      <c r="BOP73" s="137"/>
      <c r="BOQ73" s="137"/>
      <c r="BOR73" s="137"/>
      <c r="BOS73" s="137"/>
      <c r="BOT73" s="137"/>
      <c r="BOU73" s="137"/>
      <c r="BOV73" s="137"/>
      <c r="BOW73" s="137"/>
      <c r="BOX73" s="137"/>
      <c r="BOY73" s="137"/>
      <c r="BOZ73" s="137"/>
      <c r="BPA73" s="137"/>
      <c r="BPB73" s="137"/>
      <c r="BPC73" s="137"/>
      <c r="BPD73" s="137"/>
      <c r="BPE73" s="137"/>
      <c r="BPF73" s="137"/>
      <c r="BPG73" s="137"/>
      <c r="BPH73" s="137"/>
      <c r="BPI73" s="137"/>
      <c r="BPJ73" s="137"/>
      <c r="BPK73" s="137"/>
      <c r="BPL73" s="137"/>
      <c r="BPM73" s="137"/>
      <c r="BPN73" s="137"/>
      <c r="BPO73" s="137"/>
      <c r="BPP73" s="137"/>
      <c r="BPQ73" s="137"/>
      <c r="BPR73" s="137"/>
      <c r="BPS73" s="137"/>
      <c r="BPT73" s="137"/>
      <c r="BPU73" s="137"/>
      <c r="BPV73" s="137"/>
      <c r="BPW73" s="137"/>
      <c r="BPX73" s="137"/>
      <c r="BPY73" s="137"/>
      <c r="BPZ73" s="137"/>
      <c r="BQA73" s="137"/>
      <c r="BQB73" s="137"/>
      <c r="BQC73" s="137"/>
      <c r="BQD73" s="137"/>
      <c r="BQE73" s="137"/>
      <c r="BQF73" s="137"/>
      <c r="BQG73" s="137"/>
      <c r="BQH73" s="137"/>
      <c r="BQI73" s="137"/>
      <c r="BQJ73" s="137"/>
      <c r="BQK73" s="137"/>
      <c r="BQL73" s="137"/>
      <c r="BQM73" s="137"/>
      <c r="BQN73" s="137"/>
      <c r="BQO73" s="137"/>
      <c r="BQP73" s="137"/>
      <c r="BQQ73" s="137"/>
      <c r="BQR73" s="137"/>
      <c r="BQS73" s="137"/>
      <c r="BQT73" s="137"/>
      <c r="BQU73" s="137"/>
      <c r="BQV73" s="137"/>
      <c r="BQW73" s="137"/>
      <c r="BQX73" s="137"/>
      <c r="BQY73" s="137"/>
      <c r="BQZ73" s="137"/>
      <c r="BRA73" s="137"/>
      <c r="BRB73" s="137"/>
      <c r="BRC73" s="137"/>
      <c r="BRD73" s="137"/>
      <c r="BRE73" s="137"/>
      <c r="BRF73" s="137"/>
      <c r="BRG73" s="137"/>
      <c r="BRH73" s="137"/>
      <c r="BRI73" s="137"/>
      <c r="BRJ73" s="137"/>
      <c r="BRK73" s="137"/>
      <c r="BRL73" s="137"/>
      <c r="BRM73" s="137"/>
      <c r="BRN73" s="137"/>
      <c r="BRO73" s="137"/>
      <c r="BRP73" s="137"/>
      <c r="BRQ73" s="137"/>
      <c r="BRR73" s="137"/>
      <c r="BRS73" s="137"/>
      <c r="BRT73" s="137"/>
      <c r="BRU73" s="137"/>
      <c r="BRV73" s="137"/>
      <c r="BRW73" s="137"/>
      <c r="BRX73" s="137"/>
      <c r="BRY73" s="137"/>
      <c r="BRZ73" s="137"/>
      <c r="BSA73" s="137"/>
      <c r="BSB73" s="137"/>
      <c r="BSC73" s="137"/>
      <c r="BSD73" s="137"/>
      <c r="BSE73" s="137"/>
      <c r="BSF73" s="137"/>
      <c r="BSG73" s="137"/>
      <c r="BSH73" s="137"/>
      <c r="BSI73" s="137"/>
      <c r="BSJ73" s="137"/>
      <c r="BSK73" s="137"/>
      <c r="BSL73" s="137"/>
      <c r="BSM73" s="137"/>
      <c r="BSN73" s="137"/>
      <c r="BSO73" s="137"/>
      <c r="BSP73" s="137"/>
      <c r="BSQ73" s="137"/>
      <c r="BSR73" s="137"/>
      <c r="BSS73" s="137"/>
      <c r="BST73" s="137"/>
      <c r="BSU73" s="137"/>
      <c r="BSV73" s="137"/>
      <c r="BSW73" s="137"/>
      <c r="BSX73" s="137"/>
      <c r="BSY73" s="137"/>
      <c r="BSZ73" s="137"/>
      <c r="BTA73" s="137"/>
      <c r="BTB73" s="137"/>
      <c r="BTC73" s="137"/>
      <c r="BTD73" s="137"/>
      <c r="BTE73" s="137"/>
      <c r="BTF73" s="137"/>
      <c r="BTG73" s="137"/>
      <c r="BTH73" s="137"/>
      <c r="BTI73" s="137"/>
      <c r="BTJ73" s="137"/>
      <c r="BTK73" s="137"/>
      <c r="BTL73" s="137"/>
      <c r="BTM73" s="137"/>
      <c r="BTN73" s="137"/>
      <c r="BTO73" s="137"/>
      <c r="BTP73" s="137"/>
      <c r="BTQ73" s="137"/>
      <c r="BTR73" s="137"/>
      <c r="BTS73" s="137"/>
      <c r="BTT73" s="137"/>
      <c r="BTU73" s="137"/>
      <c r="BTV73" s="137"/>
      <c r="BTW73" s="137"/>
      <c r="BTX73" s="137"/>
      <c r="BTY73" s="137"/>
      <c r="BTZ73" s="137"/>
      <c r="BUA73" s="137"/>
      <c r="BUB73" s="137"/>
      <c r="BUC73" s="137"/>
      <c r="BUD73" s="137"/>
      <c r="BUE73" s="137"/>
      <c r="BUF73" s="137"/>
      <c r="BUG73" s="137"/>
      <c r="BUH73" s="137"/>
      <c r="BUI73" s="137"/>
      <c r="BUJ73" s="137"/>
      <c r="BUK73" s="137"/>
      <c r="BUL73" s="137"/>
      <c r="BUM73" s="137"/>
      <c r="BUN73" s="137"/>
      <c r="BUO73" s="137"/>
      <c r="BUP73" s="137"/>
      <c r="BUQ73" s="137"/>
      <c r="BUR73" s="137"/>
      <c r="BUS73" s="137"/>
      <c r="BUT73" s="137"/>
      <c r="BUU73" s="137"/>
      <c r="BUV73" s="137"/>
      <c r="BUW73" s="137"/>
      <c r="BUX73" s="137"/>
      <c r="BUY73" s="137"/>
      <c r="BUZ73" s="137"/>
      <c r="BVA73" s="137"/>
      <c r="BVB73" s="137"/>
      <c r="BVC73" s="137"/>
      <c r="BVD73" s="137"/>
      <c r="BVE73" s="137"/>
      <c r="BVF73" s="137"/>
      <c r="BVG73" s="137"/>
      <c r="BVH73" s="137"/>
      <c r="BVI73" s="137"/>
      <c r="BVJ73" s="137"/>
      <c r="BVK73" s="137"/>
      <c r="BVL73" s="137"/>
      <c r="BVM73" s="137"/>
      <c r="BVN73" s="137"/>
      <c r="BVO73" s="137"/>
      <c r="BVP73" s="137"/>
      <c r="BVQ73" s="137"/>
      <c r="BVR73" s="137"/>
      <c r="BVS73" s="137"/>
      <c r="BVT73" s="137"/>
      <c r="BVU73" s="137"/>
      <c r="BVV73" s="137"/>
      <c r="BVW73" s="137"/>
      <c r="BVX73" s="137"/>
      <c r="BVY73" s="137"/>
      <c r="BVZ73" s="137"/>
      <c r="BWA73" s="137"/>
      <c r="BWB73" s="137"/>
      <c r="BWC73" s="137"/>
      <c r="BWD73" s="137"/>
      <c r="BWE73" s="137"/>
      <c r="BWF73" s="137"/>
      <c r="BWG73" s="137"/>
      <c r="BWH73" s="137"/>
      <c r="BWI73" s="137"/>
      <c r="BWJ73" s="137"/>
      <c r="BWK73" s="137"/>
      <c r="BWL73" s="137"/>
      <c r="BWM73" s="137"/>
      <c r="BWN73" s="137"/>
      <c r="BWO73" s="137"/>
      <c r="BWP73" s="137"/>
      <c r="BWQ73" s="137"/>
      <c r="BWR73" s="137"/>
      <c r="BWS73" s="137"/>
      <c r="BWT73" s="137"/>
      <c r="BWU73" s="137"/>
      <c r="BWV73" s="137"/>
      <c r="BWW73" s="137"/>
      <c r="BWX73" s="137"/>
      <c r="BWY73" s="137"/>
      <c r="BWZ73" s="137"/>
      <c r="BXA73" s="137"/>
      <c r="BXB73" s="137"/>
      <c r="BXC73" s="137"/>
      <c r="BXD73" s="137"/>
      <c r="BXE73" s="137"/>
      <c r="BXF73" s="137"/>
      <c r="BXG73" s="137"/>
      <c r="BXH73" s="137"/>
      <c r="BXI73" s="137"/>
      <c r="BXJ73" s="137"/>
      <c r="BXK73" s="137"/>
      <c r="BXL73" s="137"/>
      <c r="BXM73" s="137"/>
      <c r="BXN73" s="137"/>
      <c r="BXO73" s="137"/>
      <c r="BXP73" s="137"/>
      <c r="BXQ73" s="137"/>
      <c r="BXR73" s="137"/>
      <c r="BXS73" s="137"/>
      <c r="BXT73" s="137"/>
      <c r="BXU73" s="137"/>
      <c r="BXV73" s="137"/>
      <c r="BXW73" s="137"/>
      <c r="BXX73" s="137"/>
      <c r="BXY73" s="137"/>
      <c r="BXZ73" s="137"/>
      <c r="BYA73" s="137"/>
      <c r="BYB73" s="137"/>
      <c r="BYC73" s="137"/>
      <c r="BYD73" s="137"/>
      <c r="BYE73" s="137"/>
      <c r="BYF73" s="137"/>
      <c r="BYG73" s="137"/>
      <c r="BYH73" s="137"/>
      <c r="BYI73" s="137"/>
      <c r="BYJ73" s="137"/>
      <c r="BYK73" s="137"/>
      <c r="BYL73" s="137"/>
      <c r="BYM73" s="137"/>
      <c r="BYN73" s="137"/>
      <c r="BYO73" s="137"/>
      <c r="BYP73" s="137"/>
      <c r="BYQ73" s="137"/>
      <c r="BYR73" s="137"/>
      <c r="BYS73" s="137"/>
      <c r="BYT73" s="137"/>
      <c r="BYU73" s="137"/>
      <c r="BYV73" s="137"/>
      <c r="BYW73" s="137"/>
      <c r="BYX73" s="137"/>
      <c r="BYY73" s="137"/>
      <c r="BYZ73" s="137"/>
      <c r="BZA73" s="137"/>
      <c r="BZB73" s="137"/>
      <c r="BZC73" s="137"/>
      <c r="BZD73" s="137"/>
      <c r="BZE73" s="137"/>
      <c r="BZF73" s="137"/>
      <c r="BZG73" s="137"/>
      <c r="BZH73" s="137"/>
      <c r="BZI73" s="137"/>
      <c r="BZJ73" s="137"/>
      <c r="BZK73" s="137"/>
      <c r="BZL73" s="137"/>
      <c r="BZM73" s="137"/>
      <c r="BZN73" s="137"/>
      <c r="BZO73" s="137"/>
      <c r="BZP73" s="137"/>
      <c r="BZQ73" s="137"/>
      <c r="BZR73" s="137"/>
      <c r="BZS73" s="137"/>
      <c r="BZT73" s="137"/>
      <c r="BZU73" s="137"/>
      <c r="BZV73" s="137"/>
      <c r="BZW73" s="137"/>
      <c r="BZX73" s="137"/>
      <c r="BZY73" s="137"/>
      <c r="BZZ73" s="137"/>
      <c r="CAA73" s="137"/>
      <c r="CAB73" s="137"/>
      <c r="CAC73" s="137"/>
      <c r="CAD73" s="137"/>
      <c r="CAE73" s="137"/>
      <c r="CAF73" s="137"/>
      <c r="CAG73" s="137"/>
      <c r="CAH73" s="137"/>
      <c r="CAI73" s="137"/>
      <c r="CAJ73" s="137"/>
      <c r="CAK73" s="137"/>
      <c r="CAL73" s="137"/>
      <c r="CAM73" s="137"/>
      <c r="CAN73" s="137"/>
      <c r="CAO73" s="137"/>
      <c r="CAP73" s="137"/>
      <c r="CAQ73" s="137"/>
      <c r="CAR73" s="137"/>
      <c r="CAS73" s="137"/>
      <c r="CAT73" s="137"/>
      <c r="CAU73" s="137"/>
      <c r="CAV73" s="137"/>
      <c r="CAW73" s="137"/>
      <c r="CAX73" s="137"/>
      <c r="CAY73" s="137"/>
      <c r="CAZ73" s="137"/>
      <c r="CBA73" s="137"/>
      <c r="CBB73" s="137"/>
      <c r="CBC73" s="137"/>
      <c r="CBD73" s="137"/>
      <c r="CBE73" s="137"/>
      <c r="CBF73" s="137"/>
      <c r="CBG73" s="137"/>
      <c r="CBH73" s="137"/>
      <c r="CBI73" s="137"/>
      <c r="CBJ73" s="137"/>
      <c r="CBK73" s="137"/>
      <c r="CBL73" s="137"/>
      <c r="CBM73" s="137"/>
      <c r="CBN73" s="137"/>
      <c r="CBO73" s="137"/>
      <c r="CBP73" s="137"/>
      <c r="CBQ73" s="137"/>
      <c r="CBR73" s="137"/>
      <c r="CBS73" s="137"/>
      <c r="CBT73" s="137"/>
      <c r="CBU73" s="137"/>
      <c r="CBV73" s="137"/>
      <c r="CBW73" s="137"/>
      <c r="CBX73" s="137"/>
      <c r="CBY73" s="137"/>
      <c r="CBZ73" s="137"/>
      <c r="CCA73" s="137"/>
      <c r="CCB73" s="137"/>
      <c r="CCC73" s="137"/>
      <c r="CCD73" s="137"/>
      <c r="CCE73" s="137"/>
      <c r="CCF73" s="137"/>
      <c r="CCG73" s="137"/>
      <c r="CCH73" s="137"/>
      <c r="CCI73" s="137"/>
      <c r="CCJ73" s="137"/>
      <c r="CCK73" s="137"/>
      <c r="CCL73" s="137"/>
      <c r="CCM73" s="137"/>
      <c r="CCN73" s="137"/>
      <c r="CCO73" s="137"/>
      <c r="CCP73" s="137"/>
      <c r="CCQ73" s="137"/>
      <c r="CCR73" s="137"/>
      <c r="CCS73" s="137"/>
      <c r="CCT73" s="137"/>
      <c r="CCU73" s="137"/>
      <c r="CCV73" s="137"/>
      <c r="CCW73" s="137"/>
      <c r="CCX73" s="137"/>
      <c r="CCY73" s="137"/>
      <c r="CCZ73" s="137"/>
      <c r="CDA73" s="137"/>
      <c r="CDB73" s="137"/>
      <c r="CDC73" s="137"/>
      <c r="CDD73" s="137"/>
      <c r="CDE73" s="137"/>
      <c r="CDF73" s="137"/>
      <c r="CDG73" s="137"/>
      <c r="CDH73" s="137"/>
      <c r="CDI73" s="137"/>
      <c r="CDJ73" s="137"/>
      <c r="CDK73" s="137"/>
      <c r="CDL73" s="137"/>
      <c r="CDM73" s="137"/>
      <c r="CDN73" s="137"/>
      <c r="CDO73" s="137"/>
      <c r="CDP73" s="137"/>
      <c r="CDQ73" s="137"/>
      <c r="CDR73" s="137"/>
      <c r="CDS73" s="137"/>
      <c r="CDT73" s="137"/>
      <c r="CDU73" s="137"/>
      <c r="CDV73" s="137"/>
      <c r="CDW73" s="137"/>
      <c r="CDX73" s="137"/>
      <c r="CDY73" s="137"/>
      <c r="CDZ73" s="137"/>
      <c r="CEA73" s="137"/>
      <c r="CEB73" s="137"/>
      <c r="CEC73" s="137"/>
      <c r="CED73" s="137"/>
      <c r="CEE73" s="137"/>
      <c r="CEF73" s="137"/>
      <c r="CEG73" s="137"/>
      <c r="CEH73" s="137"/>
      <c r="CEI73" s="137"/>
      <c r="CEJ73" s="137"/>
      <c r="CEK73" s="137"/>
      <c r="CEL73" s="137"/>
      <c r="CEM73" s="137"/>
      <c r="CEN73" s="137"/>
      <c r="CEO73" s="137"/>
      <c r="CEP73" s="137"/>
      <c r="CEQ73" s="137"/>
      <c r="CER73" s="137"/>
      <c r="CES73" s="137"/>
      <c r="CET73" s="137"/>
      <c r="CEU73" s="137"/>
      <c r="CEV73" s="137"/>
      <c r="CEW73" s="137"/>
      <c r="CEX73" s="137"/>
      <c r="CEY73" s="137"/>
      <c r="CEZ73" s="137"/>
      <c r="CFA73" s="137"/>
      <c r="CFB73" s="137"/>
      <c r="CFC73" s="137"/>
      <c r="CFD73" s="137"/>
      <c r="CFE73" s="137"/>
      <c r="CFF73" s="137"/>
      <c r="CFG73" s="137"/>
      <c r="CFH73" s="137"/>
      <c r="CFI73" s="137"/>
      <c r="CFJ73" s="137"/>
      <c r="CFK73" s="137"/>
      <c r="CFL73" s="137"/>
      <c r="CFM73" s="137"/>
      <c r="CFN73" s="137"/>
      <c r="CFO73" s="137"/>
      <c r="CFP73" s="137"/>
      <c r="CFQ73" s="137"/>
      <c r="CFR73" s="137"/>
      <c r="CFS73" s="137"/>
      <c r="CFT73" s="137"/>
      <c r="CFU73" s="137"/>
      <c r="CFV73" s="137"/>
      <c r="CFW73" s="137"/>
      <c r="CFX73" s="137"/>
      <c r="CFY73" s="137"/>
      <c r="CFZ73" s="137"/>
      <c r="CGA73" s="137"/>
      <c r="CGB73" s="137"/>
      <c r="CGC73" s="137"/>
      <c r="CGD73" s="137"/>
      <c r="CGE73" s="137"/>
      <c r="CGF73" s="137"/>
      <c r="CGG73" s="137"/>
      <c r="CGH73" s="137"/>
      <c r="CGI73" s="137"/>
      <c r="CGJ73" s="137"/>
      <c r="CGK73" s="137"/>
      <c r="CGL73" s="137"/>
      <c r="CGM73" s="137"/>
      <c r="CGN73" s="137"/>
      <c r="CGO73" s="137"/>
      <c r="CGP73" s="137"/>
      <c r="CGQ73" s="137"/>
      <c r="CGR73" s="137"/>
      <c r="CGS73" s="137"/>
      <c r="CGT73" s="137"/>
      <c r="CGU73" s="137"/>
      <c r="CGV73" s="137"/>
      <c r="CGW73" s="137"/>
      <c r="CGX73" s="137"/>
      <c r="CGY73" s="137"/>
      <c r="CGZ73" s="137"/>
      <c r="CHA73" s="137"/>
      <c r="CHB73" s="137"/>
      <c r="CHC73" s="137"/>
      <c r="CHD73" s="137"/>
      <c r="CHE73" s="137"/>
      <c r="CHF73" s="137"/>
      <c r="CHG73" s="137"/>
      <c r="CHH73" s="137"/>
      <c r="CHI73" s="137"/>
      <c r="CHJ73" s="137"/>
      <c r="CHK73" s="137"/>
      <c r="CHL73" s="137"/>
      <c r="CHM73" s="137"/>
      <c r="CHN73" s="137"/>
      <c r="CHO73" s="137"/>
      <c r="CHP73" s="137"/>
      <c r="CHQ73" s="137"/>
      <c r="CHR73" s="137"/>
      <c r="CHS73" s="137"/>
      <c r="CHT73" s="137"/>
      <c r="CHU73" s="137"/>
      <c r="CHV73" s="137"/>
      <c r="CHW73" s="137"/>
      <c r="CHX73" s="137"/>
      <c r="CHY73" s="137"/>
      <c r="CHZ73" s="137"/>
      <c r="CIA73" s="137"/>
      <c r="CIB73" s="137"/>
      <c r="CIC73" s="137"/>
      <c r="CID73" s="137"/>
      <c r="CIE73" s="137"/>
      <c r="CIF73" s="137"/>
      <c r="CIG73" s="137"/>
      <c r="CIH73" s="137"/>
      <c r="CII73" s="137"/>
      <c r="CIJ73" s="137"/>
      <c r="CIK73" s="137"/>
      <c r="CIL73" s="137"/>
      <c r="CIM73" s="137"/>
      <c r="CIN73" s="137"/>
      <c r="CIO73" s="137"/>
      <c r="CIP73" s="137"/>
      <c r="CIQ73" s="137"/>
      <c r="CIR73" s="137"/>
      <c r="CIS73" s="137"/>
      <c r="CIT73" s="137"/>
      <c r="CIU73" s="137"/>
      <c r="CIV73" s="137"/>
      <c r="CIW73" s="137"/>
      <c r="CIX73" s="137"/>
      <c r="CIY73" s="137"/>
      <c r="CIZ73" s="137"/>
      <c r="CJA73" s="137"/>
      <c r="CJB73" s="137"/>
      <c r="CJC73" s="137"/>
      <c r="CJD73" s="137"/>
      <c r="CJE73" s="137"/>
      <c r="CJF73" s="137"/>
      <c r="CJG73" s="137"/>
      <c r="CJH73" s="137"/>
      <c r="CJI73" s="137"/>
      <c r="CJJ73" s="137"/>
      <c r="CJK73" s="137"/>
      <c r="CJL73" s="137"/>
      <c r="CJM73" s="137"/>
      <c r="CJN73" s="137"/>
      <c r="CJO73" s="137"/>
      <c r="CJP73" s="137"/>
      <c r="CJQ73" s="137"/>
      <c r="CJR73" s="137"/>
      <c r="CJS73" s="137"/>
      <c r="CJT73" s="137"/>
      <c r="CJU73" s="137"/>
      <c r="CJV73" s="137"/>
      <c r="CJW73" s="137"/>
      <c r="CJX73" s="137"/>
      <c r="CJY73" s="137"/>
      <c r="CJZ73" s="137"/>
      <c r="CKA73" s="137"/>
      <c r="CKB73" s="137"/>
      <c r="CKC73" s="137"/>
      <c r="CKD73" s="137"/>
      <c r="CKE73" s="137"/>
      <c r="CKF73" s="137"/>
      <c r="CKG73" s="137"/>
      <c r="CKH73" s="137"/>
      <c r="CKI73" s="137"/>
      <c r="CKJ73" s="137"/>
      <c r="CKK73" s="137"/>
      <c r="CKL73" s="137"/>
      <c r="CKM73" s="137"/>
      <c r="CKN73" s="137"/>
      <c r="CKO73" s="137"/>
      <c r="CKP73" s="137"/>
      <c r="CKQ73" s="137"/>
      <c r="CKR73" s="137"/>
      <c r="CKS73" s="137"/>
      <c r="CKT73" s="137"/>
      <c r="CKU73" s="137"/>
      <c r="CKV73" s="137"/>
      <c r="CKW73" s="137"/>
      <c r="CKX73" s="137"/>
      <c r="CKY73" s="137"/>
      <c r="CKZ73" s="137"/>
      <c r="CLA73" s="137"/>
      <c r="CLB73" s="137"/>
      <c r="CLC73" s="137"/>
      <c r="CLD73" s="137"/>
      <c r="CLE73" s="137"/>
      <c r="CLF73" s="137"/>
      <c r="CLG73" s="137"/>
      <c r="CLH73" s="137"/>
      <c r="CLI73" s="137"/>
      <c r="CLJ73" s="137"/>
      <c r="CLK73" s="137"/>
      <c r="CLL73" s="137"/>
      <c r="CLM73" s="137"/>
      <c r="CLN73" s="137"/>
      <c r="CLO73" s="137"/>
      <c r="CLP73" s="137"/>
      <c r="CLQ73" s="137"/>
      <c r="CLR73" s="137"/>
      <c r="CLS73" s="137"/>
      <c r="CLT73" s="137"/>
      <c r="CLU73" s="137"/>
      <c r="CLV73" s="137"/>
      <c r="CLW73" s="137"/>
      <c r="CLX73" s="137"/>
      <c r="CLY73" s="137"/>
      <c r="CLZ73" s="137"/>
      <c r="CMA73" s="137"/>
      <c r="CMB73" s="137"/>
      <c r="CMC73" s="137"/>
      <c r="CMD73" s="137"/>
      <c r="CME73" s="137"/>
      <c r="CMF73" s="137"/>
      <c r="CMG73" s="137"/>
      <c r="CMH73" s="137"/>
      <c r="CMI73" s="137"/>
      <c r="CMJ73" s="137"/>
      <c r="CMK73" s="137"/>
      <c r="CML73" s="137"/>
      <c r="CMM73" s="137"/>
      <c r="CMN73" s="137"/>
      <c r="CMO73" s="137"/>
      <c r="CMP73" s="137"/>
      <c r="CMQ73" s="137"/>
      <c r="CMR73" s="137"/>
      <c r="CMS73" s="137"/>
      <c r="CMT73" s="137"/>
      <c r="CMU73" s="137"/>
      <c r="CMV73" s="137"/>
      <c r="CMW73" s="137"/>
      <c r="CMX73" s="137"/>
      <c r="CMY73" s="137"/>
      <c r="CMZ73" s="137"/>
      <c r="CNA73" s="137"/>
      <c r="CNB73" s="137"/>
      <c r="CNC73" s="137"/>
      <c r="CND73" s="137"/>
      <c r="CNE73" s="137"/>
      <c r="CNF73" s="137"/>
      <c r="CNG73" s="137"/>
      <c r="CNH73" s="137"/>
      <c r="CNI73" s="137"/>
      <c r="CNJ73" s="137"/>
      <c r="CNK73" s="137"/>
      <c r="CNL73" s="137"/>
      <c r="CNM73" s="137"/>
      <c r="CNN73" s="137"/>
      <c r="CNO73" s="137"/>
      <c r="CNP73" s="137"/>
      <c r="CNQ73" s="137"/>
      <c r="CNR73" s="137"/>
      <c r="CNS73" s="137"/>
      <c r="CNT73" s="137"/>
      <c r="CNU73" s="137"/>
      <c r="CNV73" s="137"/>
      <c r="CNW73" s="137"/>
      <c r="CNX73" s="137"/>
      <c r="CNY73" s="137"/>
      <c r="CNZ73" s="137"/>
      <c r="COA73" s="137"/>
      <c r="COB73" s="137"/>
      <c r="COC73" s="137"/>
      <c r="COD73" s="137"/>
      <c r="COE73" s="137"/>
      <c r="COF73" s="137"/>
      <c r="COG73" s="137"/>
      <c r="COH73" s="137"/>
      <c r="COI73" s="137"/>
      <c r="COJ73" s="137"/>
      <c r="COK73" s="137"/>
      <c r="COL73" s="137"/>
      <c r="COM73" s="137"/>
      <c r="CON73" s="137"/>
      <c r="COO73" s="137"/>
      <c r="COP73" s="137"/>
      <c r="COQ73" s="137"/>
      <c r="COR73" s="137"/>
      <c r="COS73" s="137"/>
      <c r="COT73" s="137"/>
      <c r="COU73" s="137"/>
      <c r="COV73" s="137"/>
      <c r="COW73" s="137"/>
      <c r="COX73" s="137"/>
      <c r="COY73" s="137"/>
      <c r="COZ73" s="137"/>
      <c r="CPA73" s="137"/>
      <c r="CPB73" s="137"/>
      <c r="CPC73" s="137"/>
      <c r="CPD73" s="137"/>
      <c r="CPE73" s="137"/>
      <c r="CPF73" s="137"/>
      <c r="CPG73" s="137"/>
      <c r="CPH73" s="137"/>
      <c r="CPI73" s="137"/>
      <c r="CPJ73" s="137"/>
      <c r="CPK73" s="137"/>
      <c r="CPL73" s="137"/>
      <c r="CPM73" s="137"/>
      <c r="CPN73" s="137"/>
      <c r="CPO73" s="137"/>
      <c r="CPP73" s="137"/>
      <c r="CPQ73" s="137"/>
      <c r="CPR73" s="137"/>
      <c r="CPS73" s="137"/>
      <c r="CPT73" s="137"/>
      <c r="CPU73" s="137"/>
      <c r="CPV73" s="137"/>
      <c r="CPW73" s="137"/>
      <c r="CPX73" s="137"/>
      <c r="CPY73" s="137"/>
      <c r="CPZ73" s="137"/>
      <c r="CQA73" s="137"/>
      <c r="CQB73" s="137"/>
      <c r="CQC73" s="137"/>
      <c r="CQD73" s="137"/>
      <c r="CQE73" s="137"/>
      <c r="CQF73" s="137"/>
      <c r="CQG73" s="137"/>
      <c r="CQH73" s="137"/>
      <c r="CQI73" s="137"/>
      <c r="CQJ73" s="137"/>
      <c r="CQK73" s="137"/>
      <c r="CQL73" s="137"/>
      <c r="CQM73" s="137"/>
      <c r="CQN73" s="137"/>
      <c r="CQO73" s="137"/>
      <c r="CQP73" s="137"/>
      <c r="CQQ73" s="137"/>
      <c r="CQR73" s="137"/>
      <c r="CQS73" s="137"/>
      <c r="CQT73" s="137"/>
      <c r="CQU73" s="137"/>
      <c r="CQV73" s="137"/>
      <c r="CQW73" s="137"/>
      <c r="CQX73" s="137"/>
      <c r="CQY73" s="137"/>
      <c r="CQZ73" s="137"/>
      <c r="CRA73" s="137"/>
      <c r="CRB73" s="137"/>
      <c r="CRC73" s="137"/>
      <c r="CRD73" s="137"/>
      <c r="CRE73" s="137"/>
      <c r="CRF73" s="137"/>
      <c r="CRG73" s="137"/>
      <c r="CRH73" s="137"/>
      <c r="CRI73" s="137"/>
      <c r="CRJ73" s="137"/>
      <c r="CRK73" s="137"/>
      <c r="CRL73" s="137"/>
      <c r="CRM73" s="137"/>
      <c r="CRN73" s="137"/>
      <c r="CRO73" s="137"/>
      <c r="CRP73" s="137"/>
      <c r="CRQ73" s="137"/>
      <c r="CRR73" s="137"/>
      <c r="CRS73" s="137"/>
      <c r="CRT73" s="137"/>
      <c r="CRU73" s="137"/>
      <c r="CRV73" s="137"/>
      <c r="CRW73" s="137"/>
      <c r="CRX73" s="137"/>
      <c r="CRY73" s="137"/>
      <c r="CRZ73" s="137"/>
      <c r="CSA73" s="137"/>
      <c r="CSB73" s="137"/>
      <c r="CSC73" s="137"/>
      <c r="CSD73" s="137"/>
      <c r="CSE73" s="137"/>
      <c r="CSF73" s="137"/>
      <c r="CSG73" s="137"/>
      <c r="CSH73" s="137"/>
      <c r="CSI73" s="137"/>
      <c r="CSJ73" s="137"/>
      <c r="CSK73" s="137"/>
      <c r="CSL73" s="137"/>
      <c r="CSM73" s="137"/>
      <c r="CSN73" s="137"/>
      <c r="CSO73" s="137"/>
      <c r="CSP73" s="137"/>
      <c r="CSQ73" s="137"/>
      <c r="CSR73" s="137"/>
      <c r="CSS73" s="137"/>
      <c r="CST73" s="137"/>
      <c r="CSU73" s="137"/>
      <c r="CSV73" s="137"/>
      <c r="CSW73" s="137"/>
      <c r="CSX73" s="137"/>
      <c r="CSY73" s="137"/>
      <c r="CSZ73" s="137"/>
      <c r="CTA73" s="137"/>
      <c r="CTB73" s="137"/>
      <c r="CTC73" s="137"/>
      <c r="CTD73" s="137"/>
      <c r="CTE73" s="137"/>
      <c r="CTF73" s="137"/>
      <c r="CTG73" s="137"/>
      <c r="CTH73" s="137"/>
      <c r="CTI73" s="137"/>
      <c r="CTJ73" s="137"/>
      <c r="CTK73" s="137"/>
      <c r="CTL73" s="137"/>
      <c r="CTM73" s="137"/>
      <c r="CTN73" s="137"/>
      <c r="CTO73" s="137"/>
      <c r="CTP73" s="137"/>
      <c r="CTQ73" s="137"/>
      <c r="CTR73" s="137"/>
      <c r="CTS73" s="137"/>
      <c r="CTT73" s="137"/>
      <c r="CTU73" s="137"/>
      <c r="CTV73" s="137"/>
      <c r="CTW73" s="137"/>
      <c r="CTX73" s="137"/>
      <c r="CTY73" s="137"/>
      <c r="CTZ73" s="137"/>
      <c r="CUA73" s="137"/>
      <c r="CUB73" s="137"/>
      <c r="CUC73" s="137"/>
      <c r="CUD73" s="137"/>
      <c r="CUE73" s="137"/>
      <c r="CUF73" s="137"/>
      <c r="CUG73" s="137"/>
      <c r="CUH73" s="137"/>
      <c r="CUI73" s="137"/>
      <c r="CUJ73" s="137"/>
      <c r="CUK73" s="137"/>
      <c r="CUL73" s="137"/>
      <c r="CUM73" s="137"/>
      <c r="CUN73" s="137"/>
      <c r="CUO73" s="137"/>
      <c r="CUP73" s="137"/>
      <c r="CUQ73" s="137"/>
      <c r="CUR73" s="137"/>
      <c r="CUS73" s="137"/>
      <c r="CUT73" s="137"/>
      <c r="CUU73" s="137"/>
      <c r="CUV73" s="137"/>
      <c r="CUW73" s="137"/>
      <c r="CUX73" s="137"/>
      <c r="CUY73" s="137"/>
      <c r="CUZ73" s="137"/>
      <c r="CVA73" s="137"/>
      <c r="CVB73" s="137"/>
      <c r="CVC73" s="137"/>
      <c r="CVD73" s="137"/>
      <c r="CVE73" s="137"/>
      <c r="CVF73" s="137"/>
      <c r="CVG73" s="137"/>
      <c r="CVH73" s="137"/>
      <c r="CVI73" s="137"/>
      <c r="CVJ73" s="137"/>
      <c r="CVK73" s="137"/>
      <c r="CVL73" s="137"/>
      <c r="CVM73" s="137"/>
      <c r="CVN73" s="137"/>
      <c r="CVO73" s="137"/>
      <c r="CVP73" s="137"/>
      <c r="CVQ73" s="137"/>
      <c r="CVR73" s="137"/>
      <c r="CVS73" s="137"/>
      <c r="CVT73" s="137"/>
      <c r="CVU73" s="137"/>
      <c r="CVV73" s="137"/>
      <c r="CVW73" s="137"/>
      <c r="CVX73" s="137"/>
      <c r="CVY73" s="137"/>
      <c r="CVZ73" s="137"/>
      <c r="CWA73" s="137"/>
      <c r="CWB73" s="137"/>
      <c r="CWC73" s="137"/>
      <c r="CWD73" s="137"/>
      <c r="CWE73" s="137"/>
      <c r="CWF73" s="137"/>
      <c r="CWG73" s="137"/>
      <c r="CWH73" s="137"/>
      <c r="CWI73" s="137"/>
      <c r="CWJ73" s="137"/>
      <c r="CWK73" s="137"/>
      <c r="CWL73" s="137"/>
      <c r="CWM73" s="137"/>
      <c r="CWN73" s="137"/>
      <c r="CWO73" s="137"/>
      <c r="CWP73" s="137"/>
      <c r="CWQ73" s="137"/>
      <c r="CWR73" s="137"/>
      <c r="CWS73" s="137"/>
      <c r="CWT73" s="137"/>
      <c r="CWU73" s="137"/>
      <c r="CWV73" s="137"/>
      <c r="CWW73" s="137"/>
      <c r="CWX73" s="137"/>
      <c r="CWY73" s="137"/>
      <c r="CWZ73" s="137"/>
      <c r="CXA73" s="137"/>
      <c r="CXB73" s="137"/>
      <c r="CXC73" s="137"/>
      <c r="CXD73" s="137"/>
      <c r="CXE73" s="137"/>
      <c r="CXF73" s="137"/>
      <c r="CXG73" s="137"/>
      <c r="CXH73" s="137"/>
      <c r="CXI73" s="137"/>
      <c r="CXJ73" s="137"/>
      <c r="CXK73" s="137"/>
      <c r="CXL73" s="137"/>
      <c r="CXM73" s="137"/>
      <c r="CXN73" s="137"/>
      <c r="CXO73" s="137"/>
      <c r="CXP73" s="137"/>
      <c r="CXQ73" s="137"/>
      <c r="CXR73" s="137"/>
      <c r="CXS73" s="137"/>
      <c r="CXT73" s="137"/>
      <c r="CXU73" s="137"/>
      <c r="CXV73" s="137"/>
      <c r="CXW73" s="137"/>
      <c r="CXX73" s="137"/>
      <c r="CXY73" s="137"/>
      <c r="CXZ73" s="137"/>
      <c r="CYA73" s="137"/>
      <c r="CYB73" s="137"/>
      <c r="CYC73" s="137"/>
      <c r="CYD73" s="137"/>
      <c r="CYE73" s="137"/>
      <c r="CYF73" s="137"/>
      <c r="CYG73" s="137"/>
      <c r="CYH73" s="137"/>
      <c r="CYI73" s="137"/>
      <c r="CYJ73" s="137"/>
      <c r="CYK73" s="137"/>
      <c r="CYL73" s="137"/>
      <c r="CYM73" s="137"/>
      <c r="CYN73" s="137"/>
      <c r="CYO73" s="137"/>
      <c r="CYP73" s="137"/>
      <c r="CYQ73" s="137"/>
      <c r="CYR73" s="137"/>
      <c r="CYS73" s="137"/>
      <c r="CYT73" s="137"/>
      <c r="CYU73" s="137"/>
      <c r="CYV73" s="137"/>
      <c r="CYW73" s="137"/>
      <c r="CYX73" s="137"/>
      <c r="CYY73" s="137"/>
      <c r="CYZ73" s="137"/>
      <c r="CZA73" s="137"/>
      <c r="CZB73" s="137"/>
      <c r="CZC73" s="137"/>
      <c r="CZD73" s="137"/>
      <c r="CZE73" s="137"/>
      <c r="CZF73" s="137"/>
      <c r="CZG73" s="137"/>
      <c r="CZH73" s="137"/>
      <c r="CZI73" s="137"/>
      <c r="CZJ73" s="137"/>
      <c r="CZK73" s="137"/>
      <c r="CZL73" s="137"/>
      <c r="CZM73" s="137"/>
      <c r="CZN73" s="137"/>
      <c r="CZO73" s="137"/>
      <c r="CZP73" s="137"/>
      <c r="CZQ73" s="137"/>
      <c r="CZR73" s="137"/>
      <c r="CZS73" s="137"/>
      <c r="CZT73" s="137"/>
      <c r="CZU73" s="137"/>
      <c r="CZV73" s="137"/>
      <c r="CZW73" s="137"/>
      <c r="CZX73" s="137"/>
      <c r="CZY73" s="137"/>
      <c r="CZZ73" s="137"/>
      <c r="DAA73" s="137"/>
      <c r="DAB73" s="137"/>
      <c r="DAC73" s="137"/>
      <c r="DAD73" s="137"/>
      <c r="DAE73" s="137"/>
      <c r="DAF73" s="137"/>
      <c r="DAG73" s="137"/>
      <c r="DAH73" s="137"/>
      <c r="DAI73" s="137"/>
      <c r="DAJ73" s="137"/>
      <c r="DAK73" s="137"/>
      <c r="DAL73" s="137"/>
      <c r="DAM73" s="137"/>
      <c r="DAN73" s="137"/>
      <c r="DAO73" s="137"/>
      <c r="DAP73" s="137"/>
      <c r="DAQ73" s="137"/>
      <c r="DAR73" s="137"/>
      <c r="DAS73" s="137"/>
      <c r="DAT73" s="137"/>
      <c r="DAU73" s="137"/>
      <c r="DAV73" s="137"/>
      <c r="DAW73" s="137"/>
      <c r="DAX73" s="137"/>
      <c r="DAY73" s="137"/>
      <c r="DAZ73" s="137"/>
      <c r="DBA73" s="137"/>
      <c r="DBB73" s="137"/>
      <c r="DBC73" s="137"/>
      <c r="DBD73" s="137"/>
      <c r="DBE73" s="137"/>
      <c r="DBF73" s="137"/>
      <c r="DBG73" s="137"/>
      <c r="DBH73" s="137"/>
      <c r="DBI73" s="137"/>
      <c r="DBJ73" s="137"/>
      <c r="DBK73" s="137"/>
      <c r="DBL73" s="137"/>
      <c r="DBM73" s="137"/>
      <c r="DBN73" s="137"/>
      <c r="DBO73" s="137"/>
      <c r="DBP73" s="137"/>
      <c r="DBQ73" s="137"/>
      <c r="DBR73" s="137"/>
      <c r="DBS73" s="137"/>
      <c r="DBT73" s="137"/>
      <c r="DBU73" s="137"/>
      <c r="DBV73" s="137"/>
      <c r="DBW73" s="137"/>
      <c r="DBX73" s="137"/>
      <c r="DBY73" s="137"/>
      <c r="DBZ73" s="137"/>
      <c r="DCA73" s="137"/>
      <c r="DCB73" s="137"/>
      <c r="DCC73" s="137"/>
      <c r="DCD73" s="137"/>
      <c r="DCE73" s="137"/>
      <c r="DCF73" s="137"/>
      <c r="DCG73" s="137"/>
      <c r="DCH73" s="137"/>
      <c r="DCI73" s="137"/>
      <c r="DCJ73" s="137"/>
      <c r="DCK73" s="137"/>
      <c r="DCL73" s="137"/>
      <c r="DCM73" s="137"/>
      <c r="DCN73" s="137"/>
      <c r="DCO73" s="137"/>
      <c r="DCP73" s="137"/>
      <c r="DCQ73" s="137"/>
      <c r="DCR73" s="137"/>
      <c r="DCS73" s="137"/>
      <c r="DCT73" s="137"/>
      <c r="DCU73" s="137"/>
      <c r="DCV73" s="137"/>
      <c r="DCW73" s="137"/>
      <c r="DCX73" s="137"/>
      <c r="DCY73" s="137"/>
      <c r="DCZ73" s="137"/>
      <c r="DDA73" s="137"/>
      <c r="DDB73" s="137"/>
      <c r="DDC73" s="137"/>
      <c r="DDD73" s="137"/>
      <c r="DDE73" s="137"/>
      <c r="DDF73" s="137"/>
      <c r="DDG73" s="137"/>
      <c r="DDH73" s="137"/>
      <c r="DDI73" s="137"/>
      <c r="DDJ73" s="137"/>
      <c r="DDK73" s="137"/>
      <c r="DDL73" s="137"/>
      <c r="DDM73" s="137"/>
      <c r="DDN73" s="137"/>
      <c r="DDO73" s="137"/>
      <c r="DDP73" s="137"/>
      <c r="DDQ73" s="137"/>
      <c r="DDR73" s="137"/>
      <c r="DDS73" s="137"/>
      <c r="DDT73" s="137"/>
      <c r="DDU73" s="137"/>
      <c r="DDV73" s="137"/>
      <c r="DDW73" s="137"/>
      <c r="DDX73" s="137"/>
      <c r="DDY73" s="137"/>
      <c r="DDZ73" s="137"/>
      <c r="DEA73" s="137"/>
      <c r="DEB73" s="137"/>
      <c r="DEC73" s="137"/>
      <c r="DED73" s="137"/>
      <c r="DEE73" s="137"/>
      <c r="DEF73" s="137"/>
      <c r="DEG73" s="137"/>
      <c r="DEH73" s="137"/>
      <c r="DEI73" s="137"/>
      <c r="DEJ73" s="137"/>
      <c r="DEK73" s="137"/>
      <c r="DEL73" s="137"/>
      <c r="DEM73" s="137"/>
      <c r="DEN73" s="137"/>
      <c r="DEO73" s="137"/>
      <c r="DEP73" s="137"/>
      <c r="DEQ73" s="137"/>
      <c r="DER73" s="137"/>
      <c r="DES73" s="137"/>
      <c r="DET73" s="137"/>
      <c r="DEU73" s="137"/>
      <c r="DEV73" s="137"/>
      <c r="DEW73" s="137"/>
      <c r="DEX73" s="137"/>
      <c r="DEY73" s="137"/>
      <c r="DEZ73" s="137"/>
      <c r="DFA73" s="137"/>
      <c r="DFB73" s="137"/>
      <c r="DFC73" s="137"/>
      <c r="DFD73" s="137"/>
      <c r="DFE73" s="137"/>
      <c r="DFF73" s="137"/>
      <c r="DFG73" s="137"/>
      <c r="DFH73" s="137"/>
      <c r="DFI73" s="137"/>
      <c r="DFJ73" s="137"/>
      <c r="DFK73" s="137"/>
      <c r="DFL73" s="137"/>
      <c r="DFM73" s="137"/>
      <c r="DFN73" s="137"/>
      <c r="DFO73" s="137"/>
      <c r="DFP73" s="137"/>
      <c r="DFQ73" s="137"/>
      <c r="DFR73" s="137"/>
      <c r="DFS73" s="137"/>
      <c r="DFT73" s="137"/>
      <c r="DFU73" s="137"/>
      <c r="DFV73" s="137"/>
      <c r="DFW73" s="137"/>
      <c r="DFX73" s="137"/>
      <c r="DFY73" s="137"/>
      <c r="DFZ73" s="137"/>
      <c r="DGA73" s="137"/>
      <c r="DGB73" s="137"/>
      <c r="DGC73" s="137"/>
      <c r="DGD73" s="137"/>
      <c r="DGE73" s="137"/>
      <c r="DGF73" s="137"/>
      <c r="DGG73" s="137"/>
      <c r="DGH73" s="137"/>
      <c r="DGI73" s="137"/>
      <c r="DGJ73" s="137"/>
      <c r="DGK73" s="137"/>
      <c r="DGL73" s="137"/>
      <c r="DGM73" s="137"/>
      <c r="DGN73" s="137"/>
      <c r="DGO73" s="137"/>
      <c r="DGP73" s="137"/>
      <c r="DGQ73" s="137"/>
      <c r="DGR73" s="137"/>
      <c r="DGS73" s="137"/>
      <c r="DGT73" s="137"/>
      <c r="DGU73" s="137"/>
      <c r="DGV73" s="137"/>
      <c r="DGW73" s="137"/>
      <c r="DGX73" s="137"/>
      <c r="DGY73" s="137"/>
      <c r="DGZ73" s="137"/>
      <c r="DHA73" s="137"/>
      <c r="DHB73" s="137"/>
      <c r="DHC73" s="137"/>
      <c r="DHD73" s="137"/>
      <c r="DHE73" s="137"/>
      <c r="DHF73" s="137"/>
      <c r="DHG73" s="137"/>
      <c r="DHH73" s="137"/>
      <c r="DHI73" s="137"/>
      <c r="DHJ73" s="137"/>
      <c r="DHK73" s="137"/>
      <c r="DHL73" s="137"/>
      <c r="DHM73" s="137"/>
      <c r="DHN73" s="137"/>
      <c r="DHO73" s="137"/>
      <c r="DHP73" s="137"/>
      <c r="DHQ73" s="137"/>
      <c r="DHR73" s="137"/>
      <c r="DHS73" s="137"/>
      <c r="DHT73" s="137"/>
      <c r="DHU73" s="137"/>
      <c r="DHV73" s="137"/>
      <c r="DHW73" s="137"/>
      <c r="DHX73" s="137"/>
      <c r="DHY73" s="137"/>
      <c r="DHZ73" s="137"/>
      <c r="DIA73" s="137"/>
      <c r="DIB73" s="137"/>
      <c r="DIC73" s="137"/>
      <c r="DID73" s="137"/>
      <c r="DIE73" s="137"/>
      <c r="DIF73" s="137"/>
      <c r="DIG73" s="137"/>
      <c r="DIH73" s="137"/>
      <c r="DII73" s="137"/>
      <c r="DIJ73" s="137"/>
      <c r="DIK73" s="137"/>
      <c r="DIL73" s="137"/>
      <c r="DIM73" s="137"/>
      <c r="DIN73" s="137"/>
      <c r="DIO73" s="137"/>
      <c r="DIP73" s="137"/>
      <c r="DIQ73" s="137"/>
      <c r="DIR73" s="137"/>
      <c r="DIS73" s="137"/>
      <c r="DIT73" s="137"/>
      <c r="DIU73" s="137"/>
      <c r="DIV73" s="137"/>
      <c r="DIW73" s="137"/>
      <c r="DIX73" s="137"/>
      <c r="DIY73" s="137"/>
      <c r="DIZ73" s="137"/>
      <c r="DJA73" s="137"/>
      <c r="DJB73" s="137"/>
      <c r="DJC73" s="137"/>
      <c r="DJD73" s="137"/>
      <c r="DJE73" s="137"/>
      <c r="DJF73" s="137"/>
      <c r="DJG73" s="137"/>
      <c r="DJH73" s="137"/>
      <c r="DJI73" s="137"/>
      <c r="DJJ73" s="137"/>
      <c r="DJK73" s="137"/>
      <c r="DJL73" s="137"/>
      <c r="DJM73" s="137"/>
      <c r="DJN73" s="137"/>
      <c r="DJO73" s="137"/>
      <c r="DJP73" s="137"/>
      <c r="DJQ73" s="137"/>
      <c r="DJR73" s="137"/>
      <c r="DJS73" s="137"/>
      <c r="DJT73" s="137"/>
      <c r="DJU73" s="137"/>
      <c r="DJV73" s="137"/>
      <c r="DJW73" s="137"/>
      <c r="DJX73" s="137"/>
      <c r="DJY73" s="137"/>
      <c r="DJZ73" s="137"/>
      <c r="DKA73" s="137"/>
      <c r="DKB73" s="137"/>
      <c r="DKC73" s="137"/>
      <c r="DKD73" s="137"/>
      <c r="DKE73" s="137"/>
      <c r="DKF73" s="137"/>
      <c r="DKG73" s="137"/>
      <c r="DKH73" s="137"/>
      <c r="DKI73" s="137"/>
      <c r="DKJ73" s="137"/>
      <c r="DKK73" s="137"/>
      <c r="DKL73" s="137"/>
      <c r="DKM73" s="137"/>
      <c r="DKN73" s="137"/>
      <c r="DKO73" s="137"/>
      <c r="DKP73" s="137"/>
      <c r="DKQ73" s="137"/>
      <c r="DKR73" s="137"/>
      <c r="DKS73" s="137"/>
      <c r="DKT73" s="137"/>
      <c r="DKU73" s="137"/>
      <c r="DKV73" s="137"/>
      <c r="DKW73" s="137"/>
      <c r="DKX73" s="137"/>
      <c r="DKY73" s="137"/>
      <c r="DKZ73" s="137"/>
      <c r="DLA73" s="137"/>
      <c r="DLB73" s="137"/>
      <c r="DLC73" s="137"/>
      <c r="DLD73" s="137"/>
      <c r="DLE73" s="137"/>
      <c r="DLF73" s="137"/>
      <c r="DLG73" s="137"/>
      <c r="DLH73" s="137"/>
      <c r="DLI73" s="137"/>
      <c r="DLJ73" s="137"/>
      <c r="DLK73" s="137"/>
      <c r="DLL73" s="137"/>
      <c r="DLM73" s="137"/>
      <c r="DLN73" s="137"/>
      <c r="DLO73" s="137"/>
      <c r="DLP73" s="137"/>
      <c r="DLQ73" s="137"/>
      <c r="DLR73" s="137"/>
      <c r="DLS73" s="137"/>
      <c r="DLT73" s="137"/>
      <c r="DLU73" s="137"/>
      <c r="DLV73" s="137"/>
      <c r="DLW73" s="137"/>
      <c r="DLX73" s="137"/>
      <c r="DLY73" s="137"/>
      <c r="DLZ73" s="137"/>
      <c r="DMA73" s="137"/>
      <c r="DMB73" s="137"/>
      <c r="DMC73" s="137"/>
      <c r="DMD73" s="137"/>
      <c r="DME73" s="137"/>
      <c r="DMF73" s="137"/>
      <c r="DMG73" s="137"/>
      <c r="DMH73" s="137"/>
      <c r="DMI73" s="137"/>
      <c r="DMJ73" s="137"/>
      <c r="DMK73" s="137"/>
      <c r="DML73" s="137"/>
      <c r="DMM73" s="137"/>
      <c r="DMN73" s="137"/>
      <c r="DMO73" s="137"/>
      <c r="DMP73" s="137"/>
      <c r="DMQ73" s="137"/>
      <c r="DMR73" s="137"/>
      <c r="DMS73" s="137"/>
      <c r="DMT73" s="137"/>
      <c r="DMU73" s="137"/>
      <c r="DMV73" s="137"/>
      <c r="DMW73" s="137"/>
      <c r="DMX73" s="137"/>
      <c r="DMY73" s="137"/>
      <c r="DMZ73" s="137"/>
      <c r="DNA73" s="137"/>
      <c r="DNB73" s="137"/>
      <c r="DNC73" s="137"/>
      <c r="DND73" s="137"/>
      <c r="DNE73" s="137"/>
      <c r="DNF73" s="137"/>
      <c r="DNG73" s="137"/>
      <c r="DNH73" s="137"/>
      <c r="DNI73" s="137"/>
      <c r="DNJ73" s="137"/>
      <c r="DNK73" s="137"/>
      <c r="DNL73" s="137"/>
      <c r="DNM73" s="137"/>
      <c r="DNN73" s="137"/>
      <c r="DNO73" s="137"/>
      <c r="DNP73" s="137"/>
      <c r="DNQ73" s="137"/>
      <c r="DNR73" s="137"/>
      <c r="DNS73" s="137"/>
      <c r="DNT73" s="137"/>
      <c r="DNU73" s="137"/>
      <c r="DNV73" s="137"/>
      <c r="DNW73" s="137"/>
      <c r="DNX73" s="137"/>
      <c r="DNY73" s="137"/>
      <c r="DNZ73" s="137"/>
      <c r="DOA73" s="137"/>
      <c r="DOB73" s="137"/>
      <c r="DOC73" s="137"/>
      <c r="DOD73" s="137"/>
      <c r="DOE73" s="137"/>
      <c r="DOF73" s="137"/>
      <c r="DOG73" s="137"/>
      <c r="DOH73" s="137"/>
      <c r="DOI73" s="137"/>
      <c r="DOJ73" s="137"/>
      <c r="DOK73" s="137"/>
      <c r="DOL73" s="137"/>
      <c r="DOM73" s="137"/>
      <c r="DON73" s="137"/>
      <c r="DOO73" s="137"/>
      <c r="DOP73" s="137"/>
      <c r="DOQ73" s="137"/>
      <c r="DOR73" s="137"/>
      <c r="DOS73" s="137"/>
      <c r="DOT73" s="137"/>
      <c r="DOU73" s="137"/>
      <c r="DOV73" s="137"/>
      <c r="DOW73" s="137"/>
      <c r="DOX73" s="137"/>
      <c r="DOY73" s="137"/>
      <c r="DOZ73" s="137"/>
      <c r="DPA73" s="137"/>
      <c r="DPB73" s="137"/>
      <c r="DPC73" s="137"/>
      <c r="DPD73" s="137"/>
      <c r="DPE73" s="137"/>
      <c r="DPF73" s="137"/>
      <c r="DPG73" s="137"/>
      <c r="DPH73" s="137"/>
      <c r="DPI73" s="137"/>
      <c r="DPJ73" s="137"/>
      <c r="DPK73" s="137"/>
      <c r="DPL73" s="137"/>
      <c r="DPM73" s="137"/>
      <c r="DPN73" s="137"/>
      <c r="DPO73" s="137"/>
      <c r="DPP73" s="137"/>
      <c r="DPQ73" s="137"/>
      <c r="DPR73" s="137"/>
      <c r="DPS73" s="137"/>
      <c r="DPT73" s="137"/>
      <c r="DPU73" s="137"/>
      <c r="DPV73" s="137"/>
      <c r="DPW73" s="137"/>
      <c r="DPX73" s="137"/>
      <c r="DPY73" s="137"/>
      <c r="DPZ73" s="137"/>
      <c r="DQA73" s="137"/>
      <c r="DQB73" s="137"/>
      <c r="DQC73" s="137"/>
      <c r="DQD73" s="137"/>
      <c r="DQE73" s="137"/>
      <c r="DQF73" s="137"/>
      <c r="DQG73" s="137"/>
      <c r="DQH73" s="137"/>
      <c r="DQI73" s="137"/>
      <c r="DQJ73" s="137"/>
      <c r="DQK73" s="137"/>
      <c r="DQL73" s="137"/>
      <c r="DQM73" s="137"/>
      <c r="DQN73" s="137"/>
      <c r="DQO73" s="137"/>
      <c r="DQP73" s="137"/>
      <c r="DQQ73" s="137"/>
      <c r="DQR73" s="137"/>
      <c r="DQS73" s="137"/>
      <c r="DQT73" s="137"/>
      <c r="DQU73" s="137"/>
      <c r="DQV73" s="137"/>
      <c r="DQW73" s="137"/>
      <c r="DQX73" s="137"/>
      <c r="DQY73" s="137"/>
      <c r="DQZ73" s="137"/>
      <c r="DRA73" s="137"/>
      <c r="DRB73" s="137"/>
      <c r="DRC73" s="137"/>
      <c r="DRD73" s="137"/>
      <c r="DRE73" s="137"/>
      <c r="DRF73" s="137"/>
      <c r="DRG73" s="137"/>
      <c r="DRH73" s="137"/>
      <c r="DRI73" s="137"/>
      <c r="DRJ73" s="137"/>
      <c r="DRK73" s="137"/>
      <c r="DRL73" s="137"/>
      <c r="DRM73" s="137"/>
      <c r="DRN73" s="137"/>
      <c r="DRO73" s="137"/>
      <c r="DRP73" s="137"/>
      <c r="DRQ73" s="137"/>
      <c r="DRR73" s="137"/>
      <c r="DRS73" s="137"/>
      <c r="DRT73" s="137"/>
      <c r="DRU73" s="137"/>
      <c r="DRV73" s="137"/>
      <c r="DRW73" s="137"/>
      <c r="DRX73" s="137"/>
      <c r="DRY73" s="137"/>
      <c r="DRZ73" s="137"/>
      <c r="DSA73" s="137"/>
      <c r="DSB73" s="137"/>
      <c r="DSC73" s="137"/>
      <c r="DSD73" s="137"/>
      <c r="DSE73" s="137"/>
      <c r="DSF73" s="137"/>
      <c r="DSG73" s="137"/>
      <c r="DSH73" s="137"/>
      <c r="DSI73" s="137"/>
      <c r="DSJ73" s="137"/>
      <c r="DSK73" s="137"/>
      <c r="DSL73" s="137"/>
      <c r="DSM73" s="137"/>
      <c r="DSN73" s="137"/>
      <c r="DSO73" s="137"/>
      <c r="DSP73" s="137"/>
      <c r="DSQ73" s="137"/>
      <c r="DSR73" s="137"/>
      <c r="DSS73" s="137"/>
      <c r="DST73" s="137"/>
      <c r="DSU73" s="137"/>
      <c r="DSV73" s="137"/>
      <c r="DSW73" s="137"/>
      <c r="DSX73" s="137"/>
      <c r="DSY73" s="137"/>
      <c r="DSZ73" s="137"/>
      <c r="DTA73" s="137"/>
      <c r="DTB73" s="137"/>
      <c r="DTC73" s="137"/>
      <c r="DTD73" s="137"/>
      <c r="DTE73" s="137"/>
      <c r="DTF73" s="137"/>
      <c r="DTG73" s="137"/>
      <c r="DTH73" s="137"/>
      <c r="DTI73" s="137"/>
      <c r="DTJ73" s="137"/>
      <c r="DTK73" s="137"/>
      <c r="DTL73" s="137"/>
      <c r="DTM73" s="137"/>
      <c r="DTN73" s="137"/>
      <c r="DTO73" s="137"/>
      <c r="DTP73" s="137"/>
      <c r="DTQ73" s="137"/>
      <c r="DTR73" s="137"/>
      <c r="DTS73" s="137"/>
      <c r="DTT73" s="137"/>
      <c r="DTU73" s="137"/>
      <c r="DTV73" s="137"/>
      <c r="DTW73" s="137"/>
      <c r="DTX73" s="137"/>
      <c r="DTY73" s="137"/>
      <c r="DTZ73" s="137"/>
      <c r="DUA73" s="137"/>
      <c r="DUB73" s="137"/>
      <c r="DUC73" s="137"/>
      <c r="DUD73" s="137"/>
      <c r="DUE73" s="137"/>
      <c r="DUF73" s="137"/>
      <c r="DUG73" s="137"/>
      <c r="DUH73" s="137"/>
      <c r="DUI73" s="137"/>
      <c r="DUJ73" s="137"/>
      <c r="DUK73" s="137"/>
      <c r="DUL73" s="137"/>
      <c r="DUM73" s="137"/>
      <c r="DUN73" s="137"/>
      <c r="DUO73" s="137"/>
      <c r="DUP73" s="137"/>
      <c r="DUQ73" s="137"/>
      <c r="DUR73" s="137"/>
      <c r="DUS73" s="137"/>
      <c r="DUT73" s="137"/>
      <c r="DUU73" s="137"/>
      <c r="DUV73" s="137"/>
      <c r="DUW73" s="137"/>
      <c r="DUX73" s="137"/>
      <c r="DUY73" s="137"/>
      <c r="DUZ73" s="137"/>
      <c r="DVA73" s="137"/>
      <c r="DVB73" s="137"/>
      <c r="DVC73" s="137"/>
      <c r="DVD73" s="137"/>
      <c r="DVE73" s="137"/>
      <c r="DVF73" s="137"/>
      <c r="DVG73" s="137"/>
      <c r="DVH73" s="137"/>
      <c r="DVI73" s="137"/>
      <c r="DVJ73" s="137"/>
      <c r="DVK73" s="137"/>
      <c r="DVL73" s="137"/>
      <c r="DVM73" s="137"/>
      <c r="DVN73" s="137"/>
      <c r="DVO73" s="137"/>
      <c r="DVP73" s="137"/>
      <c r="DVQ73" s="137"/>
      <c r="DVR73" s="137"/>
      <c r="DVS73" s="137"/>
      <c r="DVT73" s="137"/>
      <c r="DVU73" s="137"/>
      <c r="DVV73" s="137"/>
      <c r="DVW73" s="137"/>
      <c r="DVX73" s="137"/>
      <c r="DVY73" s="137"/>
      <c r="DVZ73" s="137"/>
      <c r="DWA73" s="137"/>
      <c r="DWB73" s="137"/>
      <c r="DWC73" s="137"/>
      <c r="DWD73" s="137"/>
      <c r="DWE73" s="137"/>
      <c r="DWF73" s="137"/>
      <c r="DWG73" s="137"/>
      <c r="DWH73" s="137"/>
      <c r="DWI73" s="137"/>
      <c r="DWJ73" s="137"/>
      <c r="DWK73" s="137"/>
      <c r="DWL73" s="137"/>
      <c r="DWM73" s="137"/>
      <c r="DWN73" s="137"/>
      <c r="DWO73" s="137"/>
      <c r="DWP73" s="137"/>
      <c r="DWQ73" s="137"/>
      <c r="DWR73" s="137"/>
      <c r="DWS73" s="137"/>
      <c r="DWT73" s="137"/>
      <c r="DWU73" s="137"/>
      <c r="DWV73" s="137"/>
      <c r="DWW73" s="137"/>
      <c r="DWX73" s="137"/>
      <c r="DWY73" s="137"/>
      <c r="DWZ73" s="137"/>
      <c r="DXA73" s="137"/>
      <c r="DXB73" s="137"/>
      <c r="DXC73" s="137"/>
      <c r="DXD73" s="137"/>
      <c r="DXE73" s="137"/>
      <c r="DXF73" s="137"/>
      <c r="DXG73" s="137"/>
      <c r="DXH73" s="137"/>
      <c r="DXI73" s="137"/>
      <c r="DXJ73" s="137"/>
      <c r="DXK73" s="137"/>
      <c r="DXL73" s="137"/>
      <c r="DXM73" s="137"/>
      <c r="DXN73" s="137"/>
      <c r="DXO73" s="137"/>
      <c r="DXP73" s="137"/>
      <c r="DXQ73" s="137"/>
      <c r="DXR73" s="137"/>
      <c r="DXS73" s="137"/>
      <c r="DXT73" s="137"/>
      <c r="DXU73" s="137"/>
      <c r="DXV73" s="137"/>
      <c r="DXW73" s="137"/>
      <c r="DXX73" s="137"/>
      <c r="DXY73" s="137"/>
      <c r="DXZ73" s="137"/>
      <c r="DYA73" s="137"/>
      <c r="DYB73" s="137"/>
      <c r="DYC73" s="137"/>
      <c r="DYD73" s="137"/>
      <c r="DYE73" s="137"/>
      <c r="DYF73" s="137"/>
      <c r="DYG73" s="137"/>
      <c r="DYH73" s="137"/>
      <c r="DYI73" s="137"/>
      <c r="DYJ73" s="137"/>
      <c r="DYK73" s="137"/>
      <c r="DYL73" s="137"/>
      <c r="DYM73" s="137"/>
      <c r="DYN73" s="137"/>
      <c r="DYO73" s="137"/>
      <c r="DYP73" s="137"/>
      <c r="DYQ73" s="137"/>
      <c r="DYR73" s="137"/>
      <c r="DYS73" s="137"/>
      <c r="DYT73" s="137"/>
      <c r="DYU73" s="137"/>
      <c r="DYV73" s="137"/>
      <c r="DYW73" s="137"/>
      <c r="DYX73" s="137"/>
      <c r="DYY73" s="137"/>
      <c r="DYZ73" s="137"/>
      <c r="DZA73" s="137"/>
      <c r="DZB73" s="137"/>
      <c r="DZC73" s="137"/>
      <c r="DZD73" s="137"/>
      <c r="DZE73" s="137"/>
      <c r="DZF73" s="137"/>
      <c r="DZG73" s="137"/>
      <c r="DZH73" s="137"/>
      <c r="DZI73" s="137"/>
      <c r="DZJ73" s="137"/>
      <c r="DZK73" s="137"/>
      <c r="DZL73" s="137"/>
      <c r="DZM73" s="137"/>
      <c r="DZN73" s="137"/>
      <c r="DZO73" s="137"/>
      <c r="DZP73" s="137"/>
      <c r="DZQ73" s="137"/>
      <c r="DZR73" s="137"/>
      <c r="DZS73" s="137"/>
      <c r="DZT73" s="137"/>
      <c r="DZU73" s="137"/>
      <c r="DZV73" s="137"/>
      <c r="DZW73" s="137"/>
      <c r="DZX73" s="137"/>
      <c r="DZY73" s="137"/>
      <c r="DZZ73" s="137"/>
      <c r="EAA73" s="137"/>
      <c r="EAB73" s="137"/>
      <c r="EAC73" s="137"/>
      <c r="EAD73" s="137"/>
      <c r="EAE73" s="137"/>
      <c r="EAF73" s="137"/>
      <c r="EAG73" s="137"/>
      <c r="EAH73" s="137"/>
      <c r="EAI73" s="137"/>
      <c r="EAJ73" s="137"/>
      <c r="EAK73" s="137"/>
      <c r="EAL73" s="137"/>
      <c r="EAM73" s="137"/>
      <c r="EAN73" s="137"/>
      <c r="EAO73" s="137"/>
      <c r="EAP73" s="137"/>
      <c r="EAQ73" s="137"/>
      <c r="EAR73" s="137"/>
      <c r="EAS73" s="137"/>
      <c r="EAT73" s="137"/>
      <c r="EAU73" s="137"/>
      <c r="EAV73" s="137"/>
      <c r="EAW73" s="137"/>
      <c r="EAX73" s="137"/>
      <c r="EAY73" s="137"/>
      <c r="EAZ73" s="137"/>
      <c r="EBA73" s="137"/>
      <c r="EBB73" s="137"/>
      <c r="EBC73" s="137"/>
      <c r="EBD73" s="137"/>
      <c r="EBE73" s="137"/>
      <c r="EBF73" s="137"/>
      <c r="EBG73" s="137"/>
      <c r="EBH73" s="137"/>
      <c r="EBI73" s="137"/>
      <c r="EBJ73" s="137"/>
      <c r="EBK73" s="137"/>
      <c r="EBL73" s="137"/>
      <c r="EBM73" s="137"/>
      <c r="EBN73" s="137"/>
      <c r="EBO73" s="137"/>
      <c r="EBP73" s="137"/>
      <c r="EBQ73" s="137"/>
      <c r="EBR73" s="137"/>
      <c r="EBS73" s="137"/>
      <c r="EBT73" s="137"/>
      <c r="EBU73" s="137"/>
      <c r="EBV73" s="137"/>
      <c r="EBW73" s="137"/>
      <c r="EBX73" s="137"/>
      <c r="EBY73" s="137"/>
      <c r="EBZ73" s="137"/>
      <c r="ECA73" s="137"/>
      <c r="ECB73" s="137"/>
      <c r="ECC73" s="137"/>
      <c r="ECD73" s="137"/>
      <c r="ECE73" s="137"/>
      <c r="ECF73" s="137"/>
      <c r="ECG73" s="137"/>
      <c r="ECH73" s="137"/>
      <c r="ECI73" s="137"/>
      <c r="ECJ73" s="137"/>
      <c r="ECK73" s="137"/>
      <c r="ECL73" s="137"/>
      <c r="ECM73" s="137"/>
      <c r="ECN73" s="137"/>
      <c r="ECO73" s="137"/>
      <c r="ECP73" s="137"/>
      <c r="ECQ73" s="137"/>
      <c r="ECR73" s="137"/>
      <c r="ECS73" s="137"/>
      <c r="ECT73" s="137"/>
      <c r="ECU73" s="137"/>
      <c r="ECV73" s="137"/>
      <c r="ECW73" s="137"/>
      <c r="ECX73" s="137"/>
      <c r="ECY73" s="137"/>
      <c r="ECZ73" s="137"/>
      <c r="EDA73" s="137"/>
      <c r="EDB73" s="137"/>
      <c r="EDC73" s="137"/>
      <c r="EDD73" s="137"/>
      <c r="EDE73" s="137"/>
      <c r="EDF73" s="137"/>
      <c r="EDG73" s="137"/>
      <c r="EDH73" s="137"/>
      <c r="EDI73" s="137"/>
      <c r="EDJ73" s="137"/>
      <c r="EDK73" s="137"/>
      <c r="EDL73" s="137"/>
      <c r="EDM73" s="137"/>
      <c r="EDN73" s="137"/>
      <c r="EDO73" s="137"/>
      <c r="EDP73" s="137"/>
      <c r="EDQ73" s="137"/>
      <c r="EDR73" s="137"/>
      <c r="EDS73" s="137"/>
      <c r="EDT73" s="137"/>
      <c r="EDU73" s="137"/>
      <c r="EDV73" s="137"/>
      <c r="EDW73" s="137"/>
      <c r="EDX73" s="137"/>
      <c r="EDY73" s="137"/>
      <c r="EDZ73" s="137"/>
      <c r="EEA73" s="137"/>
      <c r="EEB73" s="137"/>
      <c r="EEC73" s="137"/>
      <c r="EED73" s="137"/>
      <c r="EEE73" s="137"/>
      <c r="EEF73" s="137"/>
      <c r="EEG73" s="137"/>
      <c r="EEH73" s="137"/>
      <c r="EEI73" s="137"/>
      <c r="EEJ73" s="137"/>
      <c r="EEK73" s="137"/>
      <c r="EEL73" s="137"/>
      <c r="EEM73" s="137"/>
      <c r="EEN73" s="137"/>
      <c r="EEO73" s="137"/>
      <c r="EEP73" s="137"/>
      <c r="EEQ73" s="137"/>
      <c r="EER73" s="137"/>
      <c r="EES73" s="137"/>
      <c r="EET73" s="137"/>
      <c r="EEU73" s="137"/>
      <c r="EEV73" s="137"/>
      <c r="EEW73" s="137"/>
      <c r="EEX73" s="137"/>
      <c r="EEY73" s="137"/>
      <c r="EEZ73" s="137"/>
      <c r="EFA73" s="137"/>
      <c r="EFB73" s="137"/>
      <c r="EFC73" s="137"/>
      <c r="EFD73" s="137"/>
      <c r="EFE73" s="137"/>
      <c r="EFF73" s="137"/>
      <c r="EFG73" s="137"/>
      <c r="EFH73" s="137"/>
      <c r="EFI73" s="137"/>
      <c r="EFJ73" s="137"/>
      <c r="EFK73" s="137"/>
      <c r="EFL73" s="137"/>
      <c r="EFM73" s="137"/>
      <c r="EFN73" s="137"/>
      <c r="EFO73" s="137"/>
      <c r="EFP73" s="137"/>
      <c r="EFQ73" s="137"/>
      <c r="EFR73" s="137"/>
      <c r="EFS73" s="137"/>
      <c r="EFT73" s="137"/>
      <c r="EFU73" s="137"/>
      <c r="EFV73" s="137"/>
      <c r="EFW73" s="137"/>
      <c r="EFX73" s="137"/>
      <c r="EFY73" s="137"/>
      <c r="EFZ73" s="137"/>
      <c r="EGA73" s="137"/>
      <c r="EGB73" s="137"/>
      <c r="EGC73" s="137"/>
      <c r="EGD73" s="137"/>
      <c r="EGE73" s="137"/>
      <c r="EGF73" s="137"/>
      <c r="EGG73" s="137"/>
      <c r="EGH73" s="137"/>
      <c r="EGI73" s="137"/>
      <c r="EGJ73" s="137"/>
      <c r="EGK73" s="137"/>
      <c r="EGL73" s="137"/>
      <c r="EGM73" s="137"/>
      <c r="EGN73" s="137"/>
      <c r="EGO73" s="137"/>
      <c r="EGP73" s="137"/>
      <c r="EGQ73" s="137"/>
      <c r="EGR73" s="137"/>
      <c r="EGS73" s="137"/>
      <c r="EGT73" s="137"/>
      <c r="EGU73" s="137"/>
      <c r="EGV73" s="137"/>
      <c r="EGW73" s="137"/>
      <c r="EGX73" s="137"/>
      <c r="EGY73" s="137"/>
      <c r="EGZ73" s="137"/>
      <c r="EHA73" s="137"/>
      <c r="EHB73" s="137"/>
      <c r="EHC73" s="137"/>
      <c r="EHD73" s="137"/>
      <c r="EHE73" s="137"/>
      <c r="EHF73" s="137"/>
      <c r="EHG73" s="137"/>
      <c r="EHH73" s="137"/>
      <c r="EHI73" s="137"/>
      <c r="EHJ73" s="137"/>
      <c r="EHK73" s="137"/>
      <c r="EHL73" s="137"/>
      <c r="EHM73" s="137"/>
      <c r="EHN73" s="137"/>
      <c r="EHO73" s="137"/>
      <c r="EHP73" s="137"/>
      <c r="EHQ73" s="137"/>
      <c r="EHR73" s="137"/>
      <c r="EHS73" s="137"/>
      <c r="EHT73" s="137"/>
      <c r="EHU73" s="137"/>
      <c r="EHV73" s="137"/>
      <c r="EHW73" s="137"/>
      <c r="EHX73" s="137"/>
      <c r="EHY73" s="137"/>
      <c r="EHZ73" s="137"/>
      <c r="EIA73" s="137"/>
      <c r="EIB73" s="137"/>
      <c r="EIC73" s="137"/>
      <c r="EID73" s="137"/>
      <c r="EIE73" s="137"/>
      <c r="EIF73" s="137"/>
      <c r="EIG73" s="137"/>
      <c r="EIH73" s="137"/>
      <c r="EII73" s="137"/>
      <c r="EIJ73" s="137"/>
      <c r="EIK73" s="137"/>
      <c r="EIL73" s="137"/>
      <c r="EIM73" s="137"/>
      <c r="EIN73" s="137"/>
      <c r="EIO73" s="137"/>
      <c r="EIP73" s="137"/>
      <c r="EIQ73" s="137"/>
      <c r="EIR73" s="137"/>
      <c r="EIS73" s="137"/>
      <c r="EIT73" s="137"/>
      <c r="EIU73" s="137"/>
      <c r="EIV73" s="137"/>
      <c r="EIW73" s="137"/>
      <c r="EIX73" s="137"/>
      <c r="EIY73" s="137"/>
      <c r="EIZ73" s="137"/>
      <c r="EJA73" s="137"/>
      <c r="EJB73" s="137"/>
      <c r="EJC73" s="137"/>
      <c r="EJD73" s="137"/>
      <c r="EJE73" s="137"/>
      <c r="EJF73" s="137"/>
      <c r="EJG73" s="137"/>
      <c r="EJH73" s="137"/>
      <c r="EJI73" s="137"/>
      <c r="EJJ73" s="137"/>
      <c r="EJK73" s="137"/>
      <c r="EJL73" s="137"/>
      <c r="EJM73" s="137"/>
      <c r="EJN73" s="137"/>
      <c r="EJO73" s="137"/>
      <c r="EJP73" s="137"/>
      <c r="EJQ73" s="137"/>
      <c r="EJR73" s="137"/>
      <c r="EJS73" s="137"/>
      <c r="EJT73" s="137"/>
      <c r="EJU73" s="137"/>
      <c r="EJV73" s="137"/>
      <c r="EJW73" s="137"/>
      <c r="EJX73" s="137"/>
      <c r="EJY73" s="137"/>
      <c r="EJZ73" s="137"/>
      <c r="EKA73" s="137"/>
      <c r="EKB73" s="137"/>
      <c r="EKC73" s="137"/>
      <c r="EKD73" s="137"/>
      <c r="EKE73" s="137"/>
      <c r="EKF73" s="137"/>
      <c r="EKG73" s="137"/>
      <c r="EKH73" s="137"/>
      <c r="EKI73" s="137"/>
      <c r="EKJ73" s="137"/>
      <c r="EKK73" s="137"/>
      <c r="EKL73" s="137"/>
      <c r="EKM73" s="137"/>
      <c r="EKN73" s="137"/>
      <c r="EKO73" s="137"/>
      <c r="EKP73" s="137"/>
      <c r="EKQ73" s="137"/>
      <c r="EKR73" s="137"/>
      <c r="EKS73" s="137"/>
      <c r="EKT73" s="137"/>
      <c r="EKU73" s="137"/>
      <c r="EKV73" s="137"/>
      <c r="EKW73" s="137"/>
      <c r="EKX73" s="137"/>
      <c r="EKY73" s="137"/>
      <c r="EKZ73" s="137"/>
      <c r="ELA73" s="137"/>
      <c r="ELB73" s="137"/>
      <c r="ELC73" s="137"/>
      <c r="ELD73" s="137"/>
      <c r="ELE73" s="137"/>
      <c r="ELF73" s="137"/>
      <c r="ELG73" s="137"/>
      <c r="ELH73" s="137"/>
      <c r="ELI73" s="137"/>
      <c r="ELJ73" s="137"/>
      <c r="ELK73" s="137"/>
      <c r="ELL73" s="137"/>
      <c r="ELM73" s="137"/>
      <c r="ELN73" s="137"/>
      <c r="ELO73" s="137"/>
      <c r="ELP73" s="137"/>
      <c r="ELQ73" s="137"/>
      <c r="ELR73" s="137"/>
      <c r="ELS73" s="137"/>
      <c r="ELT73" s="137"/>
      <c r="ELU73" s="137"/>
      <c r="ELV73" s="137"/>
      <c r="ELW73" s="137"/>
      <c r="ELX73" s="137"/>
      <c r="ELY73" s="137"/>
      <c r="ELZ73" s="137"/>
      <c r="EMA73" s="137"/>
      <c r="EMB73" s="137"/>
      <c r="EMC73" s="137"/>
      <c r="EMD73" s="137"/>
      <c r="EME73" s="137"/>
      <c r="EMF73" s="137"/>
      <c r="EMG73" s="137"/>
      <c r="EMH73" s="137"/>
      <c r="EMI73" s="137"/>
      <c r="EMJ73" s="137"/>
      <c r="EMK73" s="137"/>
      <c r="EML73" s="137"/>
      <c r="EMM73" s="137"/>
      <c r="EMN73" s="137"/>
      <c r="EMO73" s="137"/>
      <c r="EMP73" s="137"/>
      <c r="EMQ73" s="137"/>
      <c r="EMR73" s="137"/>
      <c r="EMS73" s="137"/>
      <c r="EMT73" s="137"/>
      <c r="EMU73" s="137"/>
      <c r="EMV73" s="137"/>
      <c r="EMW73" s="137"/>
      <c r="EMX73" s="137"/>
      <c r="EMY73" s="137"/>
      <c r="EMZ73" s="137"/>
      <c r="ENA73" s="137"/>
      <c r="ENB73" s="137"/>
      <c r="ENC73" s="137"/>
      <c r="END73" s="137"/>
      <c r="ENE73" s="137"/>
      <c r="ENF73" s="137"/>
      <c r="ENG73" s="137"/>
      <c r="ENH73" s="137"/>
      <c r="ENI73" s="137"/>
      <c r="ENJ73" s="137"/>
      <c r="ENK73" s="137"/>
      <c r="ENL73" s="137"/>
      <c r="ENM73" s="137"/>
      <c r="ENN73" s="137"/>
      <c r="ENO73" s="137"/>
      <c r="ENP73" s="137"/>
      <c r="ENQ73" s="137"/>
      <c r="ENR73" s="137"/>
      <c r="ENS73" s="137"/>
      <c r="ENT73" s="137"/>
      <c r="ENU73" s="137"/>
      <c r="ENV73" s="137"/>
      <c r="ENW73" s="137"/>
      <c r="ENX73" s="137"/>
      <c r="ENY73" s="137"/>
      <c r="ENZ73" s="137"/>
      <c r="EOA73" s="137"/>
      <c r="EOB73" s="137"/>
      <c r="EOC73" s="137"/>
      <c r="EOD73" s="137"/>
      <c r="EOE73" s="137"/>
      <c r="EOF73" s="137"/>
      <c r="EOG73" s="137"/>
      <c r="EOH73" s="137"/>
      <c r="EOI73" s="137"/>
      <c r="EOJ73" s="137"/>
      <c r="EOK73" s="137"/>
      <c r="EOL73" s="137"/>
      <c r="EOM73" s="137"/>
      <c r="EON73" s="137"/>
      <c r="EOO73" s="137"/>
      <c r="EOP73" s="137"/>
      <c r="EOQ73" s="137"/>
      <c r="EOR73" s="137"/>
      <c r="EOS73" s="137"/>
      <c r="EOT73" s="137"/>
      <c r="EOU73" s="137"/>
      <c r="EOV73" s="137"/>
      <c r="EOW73" s="137"/>
      <c r="EOX73" s="137"/>
      <c r="EOY73" s="137"/>
      <c r="EOZ73" s="137"/>
      <c r="EPA73" s="137"/>
      <c r="EPB73" s="137"/>
      <c r="EPC73" s="137"/>
      <c r="EPD73" s="137"/>
      <c r="EPE73" s="137"/>
      <c r="EPF73" s="137"/>
      <c r="EPG73" s="137"/>
      <c r="EPH73" s="137"/>
      <c r="EPI73" s="137"/>
      <c r="EPJ73" s="137"/>
      <c r="EPK73" s="137"/>
      <c r="EPL73" s="137"/>
      <c r="EPM73" s="137"/>
      <c r="EPN73" s="137"/>
      <c r="EPO73" s="137"/>
      <c r="EPP73" s="137"/>
      <c r="EPQ73" s="137"/>
      <c r="EPR73" s="137"/>
      <c r="EPS73" s="137"/>
      <c r="EPT73" s="137"/>
      <c r="EPU73" s="137"/>
      <c r="EPV73" s="137"/>
      <c r="EPW73" s="137"/>
      <c r="EPX73" s="137"/>
      <c r="EPY73" s="137"/>
      <c r="EPZ73" s="137"/>
      <c r="EQA73" s="137"/>
      <c r="EQB73" s="137"/>
      <c r="EQC73" s="137"/>
      <c r="EQD73" s="137"/>
      <c r="EQE73" s="137"/>
      <c r="EQF73" s="137"/>
      <c r="EQG73" s="137"/>
      <c r="EQH73" s="137"/>
      <c r="EQI73" s="137"/>
      <c r="EQJ73" s="137"/>
      <c r="EQK73" s="137"/>
      <c r="EQL73" s="137"/>
      <c r="EQM73" s="137"/>
      <c r="EQN73" s="137"/>
      <c r="EQO73" s="137"/>
      <c r="EQP73" s="137"/>
      <c r="EQQ73" s="137"/>
      <c r="EQR73" s="137"/>
      <c r="EQS73" s="137"/>
      <c r="EQT73" s="137"/>
      <c r="EQU73" s="137"/>
      <c r="EQV73" s="137"/>
      <c r="EQW73" s="137"/>
      <c r="EQX73" s="137"/>
      <c r="EQY73" s="137"/>
      <c r="EQZ73" s="137"/>
      <c r="ERA73" s="137"/>
      <c r="ERB73" s="137"/>
      <c r="ERC73" s="137"/>
      <c r="ERD73" s="137"/>
      <c r="ERE73" s="137"/>
      <c r="ERF73" s="137"/>
      <c r="ERG73" s="137"/>
      <c r="ERH73" s="137"/>
      <c r="ERI73" s="137"/>
      <c r="ERJ73" s="137"/>
      <c r="ERK73" s="137"/>
      <c r="ERL73" s="137"/>
      <c r="ERM73" s="137"/>
      <c r="ERN73" s="137"/>
      <c r="ERO73" s="137"/>
      <c r="ERP73" s="137"/>
      <c r="ERQ73" s="137"/>
      <c r="ERR73" s="137"/>
      <c r="ERS73" s="137"/>
      <c r="ERT73" s="137"/>
      <c r="ERU73" s="137"/>
      <c r="ERV73" s="137"/>
      <c r="ERW73" s="137"/>
      <c r="ERX73" s="137"/>
      <c r="ERY73" s="137"/>
      <c r="ERZ73" s="137"/>
      <c r="ESA73" s="137"/>
      <c r="ESB73" s="137"/>
      <c r="ESC73" s="137"/>
      <c r="ESD73" s="137"/>
      <c r="ESE73" s="137"/>
      <c r="ESF73" s="137"/>
      <c r="ESG73" s="137"/>
      <c r="ESH73" s="137"/>
      <c r="ESI73" s="137"/>
      <c r="ESJ73" s="137"/>
      <c r="ESK73" s="137"/>
      <c r="ESL73" s="137"/>
      <c r="ESM73" s="137"/>
      <c r="ESN73" s="137"/>
      <c r="ESO73" s="137"/>
      <c r="ESP73" s="137"/>
      <c r="ESQ73" s="137"/>
      <c r="ESR73" s="137"/>
      <c r="ESS73" s="137"/>
      <c r="EST73" s="137"/>
      <c r="ESU73" s="137"/>
      <c r="ESV73" s="137"/>
      <c r="ESW73" s="137"/>
      <c r="ESX73" s="137"/>
      <c r="ESY73" s="137"/>
      <c r="ESZ73" s="137"/>
      <c r="ETA73" s="137"/>
      <c r="ETB73" s="137"/>
      <c r="ETC73" s="137"/>
      <c r="ETD73" s="137"/>
      <c r="ETE73" s="137"/>
      <c r="ETF73" s="137"/>
      <c r="ETG73" s="137"/>
      <c r="ETH73" s="137"/>
      <c r="ETI73" s="137"/>
      <c r="ETJ73" s="137"/>
      <c r="ETK73" s="137"/>
      <c r="ETL73" s="137"/>
      <c r="ETM73" s="137"/>
      <c r="ETN73" s="137"/>
      <c r="ETO73" s="137"/>
      <c r="ETP73" s="137"/>
      <c r="ETQ73" s="137"/>
      <c r="ETR73" s="137"/>
      <c r="ETS73" s="137"/>
      <c r="ETT73" s="137"/>
      <c r="ETU73" s="137"/>
      <c r="ETV73" s="137"/>
      <c r="ETW73" s="137"/>
      <c r="ETX73" s="137"/>
      <c r="ETY73" s="137"/>
      <c r="ETZ73" s="137"/>
      <c r="EUA73" s="137"/>
      <c r="EUB73" s="137"/>
      <c r="EUC73" s="137"/>
      <c r="EUD73" s="137"/>
      <c r="EUE73" s="137"/>
      <c r="EUF73" s="137"/>
      <c r="EUG73" s="137"/>
      <c r="EUH73" s="137"/>
      <c r="EUI73" s="137"/>
      <c r="EUJ73" s="137"/>
      <c r="EUK73" s="137"/>
      <c r="EUL73" s="137"/>
      <c r="EUM73" s="137"/>
      <c r="EUN73" s="137"/>
      <c r="EUO73" s="137"/>
      <c r="EUP73" s="137"/>
      <c r="EUQ73" s="137"/>
      <c r="EUR73" s="137"/>
      <c r="EUS73" s="137"/>
      <c r="EUT73" s="137"/>
      <c r="EUU73" s="137"/>
      <c r="EUV73" s="137"/>
      <c r="EUW73" s="137"/>
      <c r="EUX73" s="137"/>
      <c r="EUY73" s="137"/>
      <c r="EUZ73" s="137"/>
      <c r="EVA73" s="137"/>
      <c r="EVB73" s="137"/>
      <c r="EVC73" s="137"/>
      <c r="EVD73" s="137"/>
      <c r="EVE73" s="137"/>
      <c r="EVF73" s="137"/>
      <c r="EVG73" s="137"/>
      <c r="EVH73" s="137"/>
      <c r="EVI73" s="137"/>
      <c r="EVJ73" s="137"/>
      <c r="EVK73" s="137"/>
      <c r="EVL73" s="137"/>
      <c r="EVM73" s="137"/>
      <c r="EVN73" s="137"/>
      <c r="EVO73" s="137"/>
      <c r="EVP73" s="137"/>
      <c r="EVQ73" s="137"/>
      <c r="EVR73" s="137"/>
      <c r="EVS73" s="137"/>
      <c r="EVT73" s="137"/>
      <c r="EVU73" s="137"/>
      <c r="EVV73" s="137"/>
      <c r="EVW73" s="137"/>
      <c r="EVX73" s="137"/>
      <c r="EVY73" s="137"/>
      <c r="EVZ73" s="137"/>
      <c r="EWA73" s="137"/>
      <c r="EWB73" s="137"/>
      <c r="EWC73" s="137"/>
      <c r="EWD73" s="137"/>
      <c r="EWE73" s="137"/>
      <c r="EWF73" s="137"/>
      <c r="EWG73" s="137"/>
      <c r="EWH73" s="137"/>
      <c r="EWI73" s="137"/>
      <c r="EWJ73" s="137"/>
      <c r="EWK73" s="137"/>
      <c r="EWL73" s="137"/>
      <c r="EWM73" s="137"/>
      <c r="EWN73" s="137"/>
      <c r="EWO73" s="137"/>
      <c r="EWP73" s="137"/>
      <c r="EWQ73" s="137"/>
      <c r="EWR73" s="137"/>
      <c r="EWS73" s="137"/>
      <c r="EWT73" s="137"/>
      <c r="EWU73" s="137"/>
      <c r="EWV73" s="137"/>
      <c r="EWW73" s="137"/>
      <c r="EWX73" s="137"/>
      <c r="EWY73" s="137"/>
      <c r="EWZ73" s="137"/>
      <c r="EXA73" s="137"/>
      <c r="EXB73" s="137"/>
      <c r="EXC73" s="137"/>
      <c r="EXD73" s="137"/>
      <c r="EXE73" s="137"/>
      <c r="EXF73" s="137"/>
      <c r="EXG73" s="137"/>
      <c r="EXH73" s="137"/>
      <c r="EXI73" s="137"/>
      <c r="EXJ73" s="137"/>
      <c r="EXK73" s="137"/>
      <c r="EXL73" s="137"/>
      <c r="EXM73" s="137"/>
      <c r="EXN73" s="137"/>
      <c r="EXO73" s="137"/>
      <c r="EXP73" s="137"/>
      <c r="EXQ73" s="137"/>
      <c r="EXR73" s="137"/>
      <c r="EXS73" s="137"/>
      <c r="EXT73" s="137"/>
      <c r="EXU73" s="137"/>
      <c r="EXV73" s="137"/>
      <c r="EXW73" s="137"/>
      <c r="EXX73" s="137"/>
      <c r="EXY73" s="137"/>
      <c r="EXZ73" s="137"/>
      <c r="EYA73" s="137"/>
      <c r="EYB73" s="137"/>
      <c r="EYC73" s="137"/>
      <c r="EYD73" s="137"/>
      <c r="EYE73" s="137"/>
      <c r="EYF73" s="137"/>
      <c r="EYG73" s="137"/>
      <c r="EYH73" s="137"/>
      <c r="EYI73" s="137"/>
      <c r="EYJ73" s="137"/>
      <c r="EYK73" s="137"/>
      <c r="EYL73" s="137"/>
      <c r="EYM73" s="137"/>
      <c r="EYN73" s="137"/>
      <c r="EYO73" s="137"/>
      <c r="EYP73" s="137"/>
      <c r="EYQ73" s="137"/>
      <c r="EYR73" s="137"/>
      <c r="EYS73" s="137"/>
      <c r="EYT73" s="137"/>
      <c r="EYU73" s="137"/>
      <c r="EYV73" s="137"/>
      <c r="EYW73" s="137"/>
      <c r="EYX73" s="137"/>
      <c r="EYY73" s="137"/>
      <c r="EYZ73" s="137"/>
      <c r="EZA73" s="137"/>
      <c r="EZB73" s="137"/>
      <c r="EZC73" s="137"/>
      <c r="EZD73" s="137"/>
      <c r="EZE73" s="137"/>
      <c r="EZF73" s="137"/>
      <c r="EZG73" s="137"/>
      <c r="EZH73" s="137"/>
      <c r="EZI73" s="137"/>
      <c r="EZJ73" s="137"/>
      <c r="EZK73" s="137"/>
      <c r="EZL73" s="137"/>
      <c r="EZM73" s="137"/>
      <c r="EZN73" s="137"/>
      <c r="EZO73" s="137"/>
      <c r="EZP73" s="137"/>
      <c r="EZQ73" s="137"/>
      <c r="EZR73" s="137"/>
      <c r="EZS73" s="137"/>
      <c r="EZT73" s="137"/>
      <c r="EZU73" s="137"/>
      <c r="EZV73" s="137"/>
      <c r="EZW73" s="137"/>
      <c r="EZX73" s="137"/>
      <c r="EZY73" s="137"/>
      <c r="EZZ73" s="137"/>
      <c r="FAA73" s="137"/>
      <c r="FAB73" s="137"/>
      <c r="FAC73" s="137"/>
      <c r="FAD73" s="137"/>
      <c r="FAE73" s="137"/>
      <c r="FAF73" s="137"/>
      <c r="FAG73" s="137"/>
      <c r="FAH73" s="137"/>
      <c r="FAI73" s="137"/>
      <c r="FAJ73" s="137"/>
      <c r="FAK73" s="137"/>
      <c r="FAL73" s="137"/>
      <c r="FAM73" s="137"/>
      <c r="FAN73" s="137"/>
      <c r="FAO73" s="137"/>
      <c r="FAP73" s="137"/>
      <c r="FAQ73" s="137"/>
      <c r="FAR73" s="137"/>
      <c r="FAS73" s="137"/>
      <c r="FAT73" s="137"/>
      <c r="FAU73" s="137"/>
      <c r="FAV73" s="137"/>
      <c r="FAW73" s="137"/>
      <c r="FAX73" s="137"/>
      <c r="FAY73" s="137"/>
      <c r="FAZ73" s="137"/>
      <c r="FBA73" s="137"/>
      <c r="FBB73" s="137"/>
      <c r="FBC73" s="137"/>
      <c r="FBD73" s="137"/>
      <c r="FBE73" s="137"/>
      <c r="FBF73" s="137"/>
      <c r="FBG73" s="137"/>
      <c r="FBH73" s="137"/>
      <c r="FBI73" s="137"/>
      <c r="FBJ73" s="137"/>
      <c r="FBK73" s="137"/>
      <c r="FBL73" s="137"/>
      <c r="FBM73" s="137"/>
      <c r="FBN73" s="137"/>
      <c r="FBO73" s="137"/>
      <c r="FBP73" s="137"/>
      <c r="FBQ73" s="137"/>
      <c r="FBR73" s="137"/>
      <c r="FBS73" s="137"/>
      <c r="FBT73" s="137"/>
      <c r="FBU73" s="137"/>
      <c r="FBV73" s="137"/>
      <c r="FBW73" s="137"/>
      <c r="FBX73" s="137"/>
      <c r="FBY73" s="137"/>
      <c r="FBZ73" s="137"/>
      <c r="FCA73" s="137"/>
      <c r="FCB73" s="137"/>
      <c r="FCC73" s="137"/>
      <c r="FCD73" s="137"/>
      <c r="FCE73" s="137"/>
      <c r="FCF73" s="137"/>
      <c r="FCG73" s="137"/>
      <c r="FCH73" s="137"/>
      <c r="FCI73" s="137"/>
      <c r="FCJ73" s="137"/>
      <c r="FCK73" s="137"/>
      <c r="FCL73" s="137"/>
      <c r="FCM73" s="137"/>
      <c r="FCN73" s="137"/>
      <c r="FCO73" s="137"/>
      <c r="FCP73" s="137"/>
      <c r="FCQ73" s="137"/>
      <c r="FCR73" s="137"/>
      <c r="FCS73" s="137"/>
      <c r="FCT73" s="137"/>
      <c r="FCU73" s="137"/>
      <c r="FCV73" s="137"/>
      <c r="FCW73" s="137"/>
      <c r="FCX73" s="137"/>
      <c r="FCY73" s="137"/>
      <c r="FCZ73" s="137"/>
      <c r="FDA73" s="137"/>
      <c r="FDB73" s="137"/>
      <c r="FDC73" s="137"/>
      <c r="FDD73" s="137"/>
      <c r="FDE73" s="137"/>
      <c r="FDF73" s="137"/>
      <c r="FDG73" s="137"/>
      <c r="FDH73" s="137"/>
      <c r="FDI73" s="137"/>
      <c r="FDJ73" s="137"/>
      <c r="FDK73" s="137"/>
      <c r="FDL73" s="137"/>
      <c r="FDM73" s="137"/>
      <c r="FDN73" s="137"/>
      <c r="FDO73" s="137"/>
      <c r="FDP73" s="137"/>
      <c r="FDQ73" s="137"/>
      <c r="FDR73" s="137"/>
      <c r="FDS73" s="137"/>
      <c r="FDT73" s="137"/>
      <c r="FDU73" s="137"/>
      <c r="FDV73" s="137"/>
      <c r="FDW73" s="137"/>
      <c r="FDX73" s="137"/>
      <c r="FDY73" s="137"/>
      <c r="FDZ73" s="137"/>
      <c r="FEA73" s="137"/>
      <c r="FEB73" s="137"/>
      <c r="FEC73" s="137"/>
      <c r="FED73" s="137"/>
      <c r="FEE73" s="137"/>
      <c r="FEF73" s="137"/>
      <c r="FEG73" s="137"/>
      <c r="FEH73" s="137"/>
      <c r="FEI73" s="137"/>
      <c r="FEJ73" s="137"/>
      <c r="FEK73" s="137"/>
      <c r="FEL73" s="137"/>
      <c r="FEM73" s="137"/>
      <c r="FEN73" s="137"/>
      <c r="FEO73" s="137"/>
      <c r="FEP73" s="137"/>
      <c r="FEQ73" s="137"/>
      <c r="FER73" s="137"/>
      <c r="FES73" s="137"/>
      <c r="FET73" s="137"/>
      <c r="FEU73" s="137"/>
      <c r="FEV73" s="137"/>
      <c r="FEW73" s="137"/>
      <c r="FEX73" s="137"/>
      <c r="FEY73" s="137"/>
      <c r="FEZ73" s="137"/>
      <c r="FFA73" s="137"/>
      <c r="FFB73" s="137"/>
      <c r="FFC73" s="137"/>
      <c r="FFD73" s="137"/>
      <c r="FFE73" s="137"/>
      <c r="FFF73" s="137"/>
      <c r="FFG73" s="137"/>
      <c r="FFH73" s="137"/>
      <c r="FFI73" s="137"/>
      <c r="FFJ73" s="137"/>
      <c r="FFK73" s="137"/>
      <c r="FFL73" s="137"/>
      <c r="FFM73" s="137"/>
      <c r="FFN73" s="137"/>
      <c r="FFO73" s="137"/>
      <c r="FFP73" s="137"/>
      <c r="FFQ73" s="137"/>
      <c r="FFR73" s="137"/>
      <c r="FFS73" s="137"/>
      <c r="FFT73" s="137"/>
      <c r="FFU73" s="137"/>
      <c r="FFV73" s="137"/>
      <c r="FFW73" s="137"/>
      <c r="FFX73" s="137"/>
      <c r="FFY73" s="137"/>
      <c r="FFZ73" s="137"/>
      <c r="FGA73" s="137"/>
      <c r="FGB73" s="137"/>
      <c r="FGC73" s="137"/>
      <c r="FGD73" s="137"/>
      <c r="FGE73" s="137"/>
      <c r="FGF73" s="137"/>
      <c r="FGG73" s="137"/>
      <c r="FGH73" s="137"/>
      <c r="FGI73" s="137"/>
      <c r="FGJ73" s="137"/>
      <c r="FGK73" s="137"/>
      <c r="FGL73" s="137"/>
      <c r="FGM73" s="137"/>
      <c r="FGN73" s="137"/>
      <c r="FGO73" s="137"/>
      <c r="FGP73" s="137"/>
      <c r="FGQ73" s="137"/>
      <c r="FGR73" s="137"/>
      <c r="FGS73" s="137"/>
      <c r="FGT73" s="137"/>
      <c r="FGU73" s="137"/>
      <c r="FGV73" s="137"/>
      <c r="FGW73" s="137"/>
      <c r="FGX73" s="137"/>
      <c r="FGY73" s="137"/>
      <c r="FGZ73" s="137"/>
      <c r="FHA73" s="137"/>
      <c r="FHB73" s="137"/>
      <c r="FHC73" s="137"/>
      <c r="FHD73" s="137"/>
      <c r="FHE73" s="137"/>
      <c r="FHF73" s="137"/>
      <c r="FHG73" s="137"/>
      <c r="FHH73" s="137"/>
      <c r="FHI73" s="137"/>
      <c r="FHJ73" s="137"/>
      <c r="FHK73" s="137"/>
      <c r="FHL73" s="137"/>
      <c r="FHM73" s="137"/>
      <c r="FHN73" s="137"/>
      <c r="FHO73" s="137"/>
      <c r="FHP73" s="137"/>
      <c r="FHQ73" s="137"/>
      <c r="FHR73" s="137"/>
      <c r="FHS73" s="137"/>
      <c r="FHT73" s="137"/>
      <c r="FHU73" s="137"/>
      <c r="FHV73" s="137"/>
      <c r="FHW73" s="137"/>
      <c r="FHX73" s="137"/>
      <c r="FHY73" s="137"/>
      <c r="FHZ73" s="137"/>
      <c r="FIA73" s="137"/>
      <c r="FIB73" s="137"/>
      <c r="FIC73" s="137"/>
      <c r="FID73" s="137"/>
      <c r="FIE73" s="137"/>
      <c r="FIF73" s="137"/>
      <c r="FIG73" s="137"/>
      <c r="FIH73" s="137"/>
      <c r="FII73" s="137"/>
      <c r="FIJ73" s="137"/>
      <c r="FIK73" s="137"/>
      <c r="FIL73" s="137"/>
      <c r="FIM73" s="137"/>
      <c r="FIN73" s="137"/>
      <c r="FIO73" s="137"/>
      <c r="FIP73" s="137"/>
      <c r="FIQ73" s="137"/>
      <c r="FIR73" s="137"/>
      <c r="FIS73" s="137"/>
      <c r="FIT73" s="137"/>
      <c r="FIU73" s="137"/>
      <c r="FIV73" s="137"/>
      <c r="FIW73" s="137"/>
      <c r="FIX73" s="137"/>
      <c r="FIY73" s="137"/>
      <c r="FIZ73" s="137"/>
      <c r="FJA73" s="137"/>
      <c r="FJB73" s="137"/>
      <c r="FJC73" s="137"/>
      <c r="FJD73" s="137"/>
      <c r="FJE73" s="137"/>
      <c r="FJF73" s="137"/>
      <c r="FJG73" s="137"/>
      <c r="FJH73" s="137"/>
      <c r="FJI73" s="137"/>
      <c r="FJJ73" s="137"/>
      <c r="FJK73" s="137"/>
      <c r="FJL73" s="137"/>
      <c r="FJM73" s="137"/>
      <c r="FJN73" s="137"/>
      <c r="FJO73" s="137"/>
      <c r="FJP73" s="137"/>
      <c r="FJQ73" s="137"/>
      <c r="FJR73" s="137"/>
      <c r="FJS73" s="137"/>
      <c r="FJT73" s="137"/>
      <c r="FJU73" s="137"/>
      <c r="FJV73" s="137"/>
      <c r="FJW73" s="137"/>
      <c r="FJX73" s="137"/>
      <c r="FJY73" s="137"/>
      <c r="FJZ73" s="137"/>
      <c r="FKA73" s="137"/>
      <c r="FKB73" s="137"/>
      <c r="FKC73" s="137"/>
      <c r="FKD73" s="137"/>
      <c r="FKE73" s="137"/>
      <c r="FKF73" s="137"/>
      <c r="FKG73" s="137"/>
      <c r="FKH73" s="137"/>
      <c r="FKI73" s="137"/>
      <c r="FKJ73" s="137"/>
      <c r="FKK73" s="137"/>
      <c r="FKL73" s="137"/>
      <c r="FKM73" s="137"/>
      <c r="FKN73" s="137"/>
      <c r="FKO73" s="137"/>
      <c r="FKP73" s="137"/>
      <c r="FKQ73" s="137"/>
      <c r="FKR73" s="137"/>
      <c r="FKS73" s="137"/>
      <c r="FKT73" s="137"/>
      <c r="FKU73" s="137"/>
      <c r="FKV73" s="137"/>
      <c r="FKW73" s="137"/>
      <c r="FKX73" s="137"/>
      <c r="FKY73" s="137"/>
      <c r="FKZ73" s="137"/>
      <c r="FLA73" s="137"/>
      <c r="FLB73" s="137"/>
      <c r="FLC73" s="137"/>
      <c r="FLD73" s="137"/>
      <c r="FLE73" s="137"/>
      <c r="FLF73" s="137"/>
      <c r="FLG73" s="137"/>
      <c r="FLH73" s="137"/>
      <c r="FLI73" s="137"/>
      <c r="FLJ73" s="137"/>
      <c r="FLK73" s="137"/>
      <c r="FLL73" s="137"/>
      <c r="FLM73" s="137"/>
      <c r="FLN73" s="137"/>
      <c r="FLO73" s="137"/>
      <c r="FLP73" s="137"/>
      <c r="FLQ73" s="137"/>
      <c r="FLR73" s="137"/>
      <c r="FLS73" s="137"/>
      <c r="FLT73" s="137"/>
      <c r="FLU73" s="137"/>
      <c r="FLV73" s="137"/>
      <c r="FLW73" s="137"/>
      <c r="FLX73" s="137"/>
      <c r="FLY73" s="137"/>
      <c r="FLZ73" s="137"/>
      <c r="FMA73" s="137"/>
      <c r="FMB73" s="137"/>
      <c r="FMC73" s="137"/>
      <c r="FMD73" s="137"/>
      <c r="FME73" s="137"/>
      <c r="FMF73" s="137"/>
      <c r="FMG73" s="137"/>
      <c r="FMH73" s="137"/>
      <c r="FMI73" s="137"/>
      <c r="FMJ73" s="137"/>
      <c r="FMK73" s="137"/>
      <c r="FML73" s="137"/>
      <c r="FMM73" s="137"/>
      <c r="FMN73" s="137"/>
      <c r="FMO73" s="137"/>
      <c r="FMP73" s="137"/>
      <c r="FMQ73" s="137"/>
      <c r="FMR73" s="137"/>
      <c r="FMS73" s="137"/>
      <c r="FMT73" s="137"/>
      <c r="FMU73" s="137"/>
      <c r="FMV73" s="137"/>
      <c r="FMW73" s="137"/>
      <c r="FMX73" s="137"/>
      <c r="FMY73" s="137"/>
      <c r="FMZ73" s="137"/>
      <c r="FNA73" s="137"/>
      <c r="FNB73" s="137"/>
      <c r="FNC73" s="137"/>
      <c r="FND73" s="137"/>
      <c r="FNE73" s="137"/>
      <c r="FNF73" s="137"/>
      <c r="FNG73" s="137"/>
      <c r="FNH73" s="137"/>
      <c r="FNI73" s="137"/>
      <c r="FNJ73" s="137"/>
      <c r="FNK73" s="137"/>
      <c r="FNL73" s="137"/>
      <c r="FNM73" s="137"/>
      <c r="FNN73" s="137"/>
      <c r="FNO73" s="137"/>
      <c r="FNP73" s="137"/>
      <c r="FNQ73" s="137"/>
      <c r="FNR73" s="137"/>
      <c r="FNS73" s="137"/>
      <c r="FNT73" s="137"/>
      <c r="FNU73" s="137"/>
      <c r="FNV73" s="137"/>
      <c r="FNW73" s="137"/>
      <c r="FNX73" s="137"/>
      <c r="FNY73" s="137"/>
      <c r="FNZ73" s="137"/>
      <c r="FOA73" s="137"/>
      <c r="FOB73" s="137"/>
      <c r="FOC73" s="137"/>
      <c r="FOD73" s="137"/>
      <c r="FOE73" s="137"/>
      <c r="FOF73" s="137"/>
      <c r="FOG73" s="137"/>
      <c r="FOH73" s="137"/>
      <c r="FOI73" s="137"/>
      <c r="FOJ73" s="137"/>
      <c r="FOK73" s="137"/>
      <c r="FOL73" s="137"/>
      <c r="FOM73" s="137"/>
      <c r="FON73" s="137"/>
      <c r="FOO73" s="137"/>
      <c r="FOP73" s="137"/>
      <c r="FOQ73" s="137"/>
      <c r="FOR73" s="137"/>
      <c r="FOS73" s="137"/>
      <c r="FOT73" s="137"/>
      <c r="FOU73" s="137"/>
      <c r="FOV73" s="137"/>
      <c r="FOW73" s="137"/>
      <c r="FOX73" s="137"/>
      <c r="FOY73" s="137"/>
      <c r="FOZ73" s="137"/>
      <c r="FPA73" s="137"/>
      <c r="FPB73" s="137"/>
      <c r="FPC73" s="137"/>
      <c r="FPD73" s="137"/>
      <c r="FPE73" s="137"/>
      <c r="FPF73" s="137"/>
      <c r="FPG73" s="137"/>
      <c r="FPH73" s="137"/>
      <c r="FPI73" s="137"/>
      <c r="FPJ73" s="137"/>
      <c r="FPK73" s="137"/>
      <c r="FPL73" s="137"/>
      <c r="FPM73" s="137"/>
      <c r="FPN73" s="137"/>
      <c r="FPO73" s="137"/>
      <c r="FPP73" s="137"/>
      <c r="FPQ73" s="137"/>
      <c r="FPR73" s="137"/>
      <c r="FPS73" s="137"/>
      <c r="FPT73" s="137"/>
      <c r="FPU73" s="137"/>
      <c r="FPV73" s="137"/>
      <c r="FPW73" s="137"/>
      <c r="FPX73" s="137"/>
      <c r="FPY73" s="137"/>
      <c r="FPZ73" s="137"/>
      <c r="FQA73" s="137"/>
      <c r="FQB73" s="137"/>
      <c r="FQC73" s="137"/>
      <c r="FQD73" s="137"/>
      <c r="FQE73" s="137"/>
      <c r="FQF73" s="137"/>
      <c r="FQG73" s="137"/>
      <c r="FQH73" s="137"/>
      <c r="FQI73" s="137"/>
      <c r="FQJ73" s="137"/>
      <c r="FQK73" s="137"/>
      <c r="FQL73" s="137"/>
      <c r="FQM73" s="137"/>
      <c r="FQN73" s="137"/>
      <c r="FQO73" s="137"/>
      <c r="FQP73" s="137"/>
      <c r="FQQ73" s="137"/>
      <c r="FQR73" s="137"/>
      <c r="FQS73" s="137"/>
      <c r="FQT73" s="137"/>
      <c r="FQU73" s="137"/>
      <c r="FQV73" s="137"/>
      <c r="FQW73" s="137"/>
      <c r="FQX73" s="137"/>
      <c r="FQY73" s="137"/>
      <c r="FQZ73" s="137"/>
      <c r="FRA73" s="137"/>
      <c r="FRB73" s="137"/>
      <c r="FRC73" s="137"/>
      <c r="FRD73" s="137"/>
      <c r="FRE73" s="137"/>
      <c r="FRF73" s="137"/>
      <c r="FRG73" s="137"/>
      <c r="FRH73" s="137"/>
      <c r="FRI73" s="137"/>
      <c r="FRJ73" s="137"/>
      <c r="FRK73" s="137"/>
      <c r="FRL73" s="137"/>
      <c r="FRM73" s="137"/>
      <c r="FRN73" s="137"/>
      <c r="FRO73" s="137"/>
      <c r="FRP73" s="137"/>
      <c r="FRQ73" s="137"/>
      <c r="FRR73" s="137"/>
      <c r="FRS73" s="137"/>
      <c r="FRT73" s="137"/>
      <c r="FRU73" s="137"/>
      <c r="FRV73" s="137"/>
      <c r="FRW73" s="137"/>
      <c r="FRX73" s="137"/>
      <c r="FRY73" s="137"/>
      <c r="FRZ73" s="137"/>
      <c r="FSA73" s="137"/>
      <c r="FSB73" s="137"/>
      <c r="FSC73" s="137"/>
      <c r="FSD73" s="137"/>
      <c r="FSE73" s="137"/>
      <c r="FSF73" s="137"/>
      <c r="FSG73" s="137"/>
      <c r="FSH73" s="137"/>
      <c r="FSI73" s="137"/>
      <c r="FSJ73" s="137"/>
      <c r="FSK73" s="137"/>
      <c r="FSL73" s="137"/>
      <c r="FSM73" s="137"/>
      <c r="FSN73" s="137"/>
      <c r="FSO73" s="137"/>
      <c r="FSP73" s="137"/>
      <c r="FSQ73" s="137"/>
      <c r="FSR73" s="137"/>
      <c r="FSS73" s="137"/>
      <c r="FST73" s="137"/>
      <c r="FSU73" s="137"/>
      <c r="FSV73" s="137"/>
      <c r="FSW73" s="137"/>
      <c r="FSX73" s="137"/>
      <c r="FSY73" s="137"/>
      <c r="FSZ73" s="137"/>
      <c r="FTA73" s="137"/>
      <c r="FTB73" s="137"/>
      <c r="FTC73" s="137"/>
      <c r="FTD73" s="137"/>
      <c r="FTE73" s="137"/>
      <c r="FTF73" s="137"/>
      <c r="FTG73" s="137"/>
      <c r="FTH73" s="137"/>
      <c r="FTI73" s="137"/>
      <c r="FTJ73" s="137"/>
      <c r="FTK73" s="137"/>
      <c r="FTL73" s="137"/>
      <c r="FTM73" s="137"/>
      <c r="FTN73" s="137"/>
      <c r="FTO73" s="137"/>
      <c r="FTP73" s="137"/>
      <c r="FTQ73" s="137"/>
      <c r="FTR73" s="137"/>
      <c r="FTS73" s="137"/>
      <c r="FTT73" s="137"/>
      <c r="FTU73" s="137"/>
      <c r="FTV73" s="137"/>
      <c r="FTW73" s="137"/>
      <c r="FTX73" s="137"/>
      <c r="FTY73" s="137"/>
      <c r="FTZ73" s="137"/>
      <c r="FUA73" s="137"/>
      <c r="FUB73" s="137"/>
      <c r="FUC73" s="137"/>
      <c r="FUD73" s="137"/>
      <c r="FUE73" s="137"/>
      <c r="FUF73" s="137"/>
      <c r="FUG73" s="137"/>
      <c r="FUH73" s="137"/>
      <c r="FUI73" s="137"/>
      <c r="FUJ73" s="137"/>
      <c r="FUK73" s="137"/>
      <c r="FUL73" s="137"/>
      <c r="FUM73" s="137"/>
      <c r="FUN73" s="137"/>
      <c r="FUO73" s="137"/>
      <c r="FUP73" s="137"/>
      <c r="FUQ73" s="137"/>
      <c r="FUR73" s="137"/>
      <c r="FUS73" s="137"/>
      <c r="FUT73" s="137"/>
      <c r="FUU73" s="137"/>
      <c r="FUV73" s="137"/>
      <c r="FUW73" s="137"/>
      <c r="FUX73" s="137"/>
      <c r="FUY73" s="137"/>
      <c r="FUZ73" s="137"/>
      <c r="FVA73" s="137"/>
      <c r="FVB73" s="137"/>
      <c r="FVC73" s="137"/>
      <c r="FVD73" s="137"/>
      <c r="FVE73" s="137"/>
      <c r="FVF73" s="137"/>
      <c r="FVG73" s="137"/>
      <c r="FVH73" s="137"/>
      <c r="FVI73" s="137"/>
      <c r="FVJ73" s="137"/>
      <c r="FVK73" s="137"/>
      <c r="FVL73" s="137"/>
      <c r="FVM73" s="137"/>
      <c r="FVN73" s="137"/>
      <c r="FVO73" s="137"/>
      <c r="FVP73" s="137"/>
      <c r="FVQ73" s="137"/>
      <c r="FVR73" s="137"/>
      <c r="FVS73" s="137"/>
      <c r="FVT73" s="137"/>
      <c r="FVU73" s="137"/>
      <c r="FVV73" s="137"/>
      <c r="FVW73" s="137"/>
      <c r="FVX73" s="137"/>
      <c r="FVY73" s="137"/>
      <c r="FVZ73" s="137"/>
      <c r="FWA73" s="137"/>
      <c r="FWB73" s="137"/>
      <c r="FWC73" s="137"/>
      <c r="FWD73" s="137"/>
      <c r="FWE73" s="137"/>
      <c r="FWF73" s="137"/>
      <c r="FWG73" s="137"/>
      <c r="FWH73" s="137"/>
      <c r="FWI73" s="137"/>
      <c r="FWJ73" s="137"/>
      <c r="FWK73" s="137"/>
      <c r="FWL73" s="137"/>
      <c r="FWM73" s="137"/>
      <c r="FWN73" s="137"/>
      <c r="FWO73" s="137"/>
      <c r="FWP73" s="137"/>
      <c r="FWQ73" s="137"/>
      <c r="FWR73" s="137"/>
      <c r="FWS73" s="137"/>
      <c r="FWT73" s="137"/>
      <c r="FWU73" s="137"/>
      <c r="FWV73" s="137"/>
      <c r="FWW73" s="137"/>
      <c r="FWX73" s="137"/>
      <c r="FWY73" s="137"/>
      <c r="FWZ73" s="137"/>
      <c r="FXA73" s="137"/>
      <c r="FXB73" s="137"/>
      <c r="FXC73" s="137"/>
      <c r="FXD73" s="137"/>
      <c r="FXE73" s="137"/>
      <c r="FXF73" s="137"/>
      <c r="FXG73" s="137"/>
      <c r="FXH73" s="137"/>
      <c r="FXI73" s="137"/>
      <c r="FXJ73" s="137"/>
      <c r="FXK73" s="137"/>
      <c r="FXL73" s="137"/>
      <c r="FXM73" s="137"/>
      <c r="FXN73" s="137"/>
      <c r="FXO73" s="137"/>
      <c r="FXP73" s="137"/>
      <c r="FXQ73" s="137"/>
      <c r="FXR73" s="137"/>
      <c r="FXS73" s="137"/>
      <c r="FXT73" s="137"/>
      <c r="FXU73" s="137"/>
      <c r="FXV73" s="137"/>
      <c r="FXW73" s="137"/>
      <c r="FXX73" s="137"/>
      <c r="FXY73" s="137"/>
      <c r="FXZ73" s="137"/>
      <c r="FYA73" s="137"/>
      <c r="FYB73" s="137"/>
      <c r="FYC73" s="137"/>
      <c r="FYD73" s="137"/>
      <c r="FYE73" s="137"/>
      <c r="FYF73" s="137"/>
      <c r="FYG73" s="137"/>
      <c r="FYH73" s="137"/>
      <c r="FYI73" s="137"/>
      <c r="FYJ73" s="137"/>
      <c r="FYK73" s="137"/>
      <c r="FYL73" s="137"/>
      <c r="FYM73" s="137"/>
      <c r="FYN73" s="137"/>
      <c r="FYO73" s="137"/>
      <c r="FYP73" s="137"/>
      <c r="FYQ73" s="137"/>
      <c r="FYR73" s="137"/>
      <c r="FYS73" s="137"/>
      <c r="FYT73" s="137"/>
      <c r="FYU73" s="137"/>
      <c r="FYV73" s="137"/>
      <c r="FYW73" s="137"/>
      <c r="FYX73" s="137"/>
      <c r="FYY73" s="137"/>
      <c r="FYZ73" s="137"/>
      <c r="FZA73" s="137"/>
      <c r="FZB73" s="137"/>
      <c r="FZC73" s="137"/>
      <c r="FZD73" s="137"/>
      <c r="FZE73" s="137"/>
      <c r="FZF73" s="137"/>
      <c r="FZG73" s="137"/>
      <c r="FZH73" s="137"/>
      <c r="FZI73" s="137"/>
      <c r="FZJ73" s="137"/>
      <c r="FZK73" s="137"/>
      <c r="FZL73" s="137"/>
      <c r="FZM73" s="137"/>
      <c r="FZN73" s="137"/>
      <c r="FZO73" s="137"/>
      <c r="FZP73" s="137"/>
      <c r="FZQ73" s="137"/>
      <c r="FZR73" s="137"/>
      <c r="FZS73" s="137"/>
      <c r="FZT73" s="137"/>
      <c r="FZU73" s="137"/>
      <c r="FZV73" s="137"/>
      <c r="FZW73" s="137"/>
      <c r="FZX73" s="137"/>
      <c r="FZY73" s="137"/>
      <c r="FZZ73" s="137"/>
      <c r="GAA73" s="137"/>
      <c r="GAB73" s="137"/>
      <c r="GAC73" s="137"/>
      <c r="GAD73" s="137"/>
      <c r="GAE73" s="137"/>
      <c r="GAF73" s="137"/>
      <c r="GAG73" s="137"/>
      <c r="GAH73" s="137"/>
      <c r="GAI73" s="137"/>
      <c r="GAJ73" s="137"/>
      <c r="GAK73" s="137"/>
      <c r="GAL73" s="137"/>
      <c r="GAM73" s="137"/>
      <c r="GAN73" s="137"/>
      <c r="GAO73" s="137"/>
      <c r="GAP73" s="137"/>
      <c r="GAQ73" s="137"/>
      <c r="GAR73" s="137"/>
      <c r="GAS73" s="137"/>
      <c r="GAT73" s="137"/>
      <c r="GAU73" s="137"/>
      <c r="GAV73" s="137"/>
      <c r="GAW73" s="137"/>
      <c r="GAX73" s="137"/>
      <c r="GAY73" s="137"/>
      <c r="GAZ73" s="137"/>
      <c r="GBA73" s="137"/>
      <c r="GBB73" s="137"/>
      <c r="GBC73" s="137"/>
      <c r="GBD73" s="137"/>
      <c r="GBE73" s="137"/>
      <c r="GBF73" s="137"/>
      <c r="GBG73" s="137"/>
      <c r="GBH73" s="137"/>
      <c r="GBI73" s="137"/>
      <c r="GBJ73" s="137"/>
      <c r="GBK73" s="137"/>
      <c r="GBL73" s="137"/>
      <c r="GBM73" s="137"/>
      <c r="GBN73" s="137"/>
      <c r="GBO73" s="137"/>
      <c r="GBP73" s="137"/>
      <c r="GBQ73" s="137"/>
      <c r="GBR73" s="137"/>
      <c r="GBS73" s="137"/>
      <c r="GBT73" s="137"/>
      <c r="GBU73" s="137"/>
      <c r="GBV73" s="137"/>
      <c r="GBW73" s="137"/>
      <c r="GBX73" s="137"/>
      <c r="GBY73" s="137"/>
      <c r="GBZ73" s="137"/>
      <c r="GCA73" s="137"/>
      <c r="GCB73" s="137"/>
      <c r="GCC73" s="137"/>
      <c r="GCD73" s="137"/>
      <c r="GCE73" s="137"/>
      <c r="GCF73" s="137"/>
      <c r="GCG73" s="137"/>
      <c r="GCH73" s="137"/>
      <c r="GCI73" s="137"/>
      <c r="GCJ73" s="137"/>
      <c r="GCK73" s="137"/>
      <c r="GCL73" s="137"/>
      <c r="GCM73" s="137"/>
      <c r="GCN73" s="137"/>
      <c r="GCO73" s="137"/>
      <c r="GCP73" s="137"/>
      <c r="GCQ73" s="137"/>
      <c r="GCR73" s="137"/>
      <c r="GCS73" s="137"/>
      <c r="GCT73" s="137"/>
      <c r="GCU73" s="137"/>
      <c r="GCV73" s="137"/>
      <c r="GCW73" s="137"/>
      <c r="GCX73" s="137"/>
      <c r="GCY73" s="137"/>
      <c r="GCZ73" s="137"/>
      <c r="GDA73" s="137"/>
      <c r="GDB73" s="137"/>
      <c r="GDC73" s="137"/>
      <c r="GDD73" s="137"/>
      <c r="GDE73" s="137"/>
      <c r="GDF73" s="137"/>
      <c r="GDG73" s="137"/>
      <c r="GDH73" s="137"/>
      <c r="GDI73" s="137"/>
      <c r="GDJ73" s="137"/>
      <c r="GDK73" s="137"/>
      <c r="GDL73" s="137"/>
      <c r="GDM73" s="137"/>
      <c r="GDN73" s="137"/>
      <c r="GDO73" s="137"/>
      <c r="GDP73" s="137"/>
      <c r="GDQ73" s="137"/>
      <c r="GDR73" s="137"/>
      <c r="GDS73" s="137"/>
      <c r="GDT73" s="137"/>
      <c r="GDU73" s="137"/>
      <c r="GDV73" s="137"/>
      <c r="GDW73" s="137"/>
      <c r="GDX73" s="137"/>
      <c r="GDY73" s="137"/>
      <c r="GDZ73" s="137"/>
      <c r="GEA73" s="137"/>
      <c r="GEB73" s="137"/>
      <c r="GEC73" s="137"/>
      <c r="GED73" s="137"/>
      <c r="GEE73" s="137"/>
      <c r="GEF73" s="137"/>
      <c r="GEG73" s="137"/>
      <c r="GEH73" s="137"/>
      <c r="GEI73" s="137"/>
      <c r="GEJ73" s="137"/>
      <c r="GEK73" s="137"/>
      <c r="GEL73" s="137"/>
      <c r="GEM73" s="137"/>
      <c r="GEN73" s="137"/>
      <c r="GEO73" s="137"/>
      <c r="GEP73" s="137"/>
      <c r="GEQ73" s="137"/>
      <c r="GER73" s="137"/>
      <c r="GES73" s="137"/>
      <c r="GET73" s="137"/>
      <c r="GEU73" s="137"/>
      <c r="GEV73" s="137"/>
      <c r="GEW73" s="137"/>
      <c r="GEX73" s="137"/>
      <c r="GEY73" s="137"/>
      <c r="GEZ73" s="137"/>
      <c r="GFA73" s="137"/>
      <c r="GFB73" s="137"/>
      <c r="GFC73" s="137"/>
      <c r="GFD73" s="137"/>
      <c r="GFE73" s="137"/>
      <c r="GFF73" s="137"/>
      <c r="GFG73" s="137"/>
      <c r="GFH73" s="137"/>
      <c r="GFI73" s="137"/>
      <c r="GFJ73" s="137"/>
      <c r="GFK73" s="137"/>
      <c r="GFL73" s="137"/>
      <c r="GFM73" s="137"/>
      <c r="GFN73" s="137"/>
      <c r="GFO73" s="137"/>
      <c r="GFP73" s="137"/>
      <c r="GFQ73" s="137"/>
      <c r="GFR73" s="137"/>
      <c r="GFS73" s="137"/>
      <c r="GFT73" s="137"/>
      <c r="GFU73" s="137"/>
      <c r="GFV73" s="137"/>
      <c r="GFW73" s="137"/>
      <c r="GFX73" s="137"/>
      <c r="GFY73" s="137"/>
      <c r="GFZ73" s="137"/>
      <c r="GGA73" s="137"/>
      <c r="GGB73" s="137"/>
      <c r="GGC73" s="137"/>
      <c r="GGD73" s="137"/>
      <c r="GGE73" s="137"/>
      <c r="GGF73" s="137"/>
      <c r="GGG73" s="137"/>
      <c r="GGH73" s="137"/>
      <c r="GGI73" s="137"/>
      <c r="GGJ73" s="137"/>
      <c r="GGK73" s="137"/>
      <c r="GGL73" s="137"/>
      <c r="GGM73" s="137"/>
      <c r="GGN73" s="137"/>
      <c r="GGO73" s="137"/>
      <c r="GGP73" s="137"/>
      <c r="GGQ73" s="137"/>
      <c r="GGR73" s="137"/>
      <c r="GGS73" s="137"/>
      <c r="GGT73" s="137"/>
      <c r="GGU73" s="137"/>
      <c r="GGV73" s="137"/>
      <c r="GGW73" s="137"/>
      <c r="GGX73" s="137"/>
      <c r="GGY73" s="137"/>
      <c r="GGZ73" s="137"/>
      <c r="GHA73" s="137"/>
      <c r="GHB73" s="137"/>
      <c r="GHC73" s="137"/>
      <c r="GHD73" s="137"/>
      <c r="GHE73" s="137"/>
      <c r="GHF73" s="137"/>
      <c r="GHG73" s="137"/>
      <c r="GHH73" s="137"/>
      <c r="GHI73" s="137"/>
      <c r="GHJ73" s="137"/>
      <c r="GHK73" s="137"/>
      <c r="GHL73" s="137"/>
      <c r="GHM73" s="137"/>
      <c r="GHN73" s="137"/>
      <c r="GHO73" s="137"/>
      <c r="GHP73" s="137"/>
      <c r="GHQ73" s="137"/>
      <c r="GHR73" s="137"/>
      <c r="GHS73" s="137"/>
      <c r="GHT73" s="137"/>
      <c r="GHU73" s="137"/>
      <c r="GHV73" s="137"/>
      <c r="GHW73" s="137"/>
      <c r="GHX73" s="137"/>
      <c r="GHY73" s="137"/>
      <c r="GHZ73" s="137"/>
      <c r="GIA73" s="137"/>
      <c r="GIB73" s="137"/>
      <c r="GIC73" s="137"/>
      <c r="GID73" s="137"/>
      <c r="GIE73" s="137"/>
      <c r="GIF73" s="137"/>
      <c r="GIG73" s="137"/>
      <c r="GIH73" s="137"/>
      <c r="GII73" s="137"/>
      <c r="GIJ73" s="137"/>
      <c r="GIK73" s="137"/>
      <c r="GIL73" s="137"/>
      <c r="GIM73" s="137"/>
      <c r="GIN73" s="137"/>
      <c r="GIO73" s="137"/>
      <c r="GIP73" s="137"/>
      <c r="GIQ73" s="137"/>
      <c r="GIR73" s="137"/>
      <c r="GIS73" s="137"/>
      <c r="GIT73" s="137"/>
      <c r="GIU73" s="137"/>
      <c r="GIV73" s="137"/>
      <c r="GIW73" s="137"/>
      <c r="GIX73" s="137"/>
      <c r="GIY73" s="137"/>
      <c r="GIZ73" s="137"/>
      <c r="GJA73" s="137"/>
      <c r="GJB73" s="137"/>
      <c r="GJC73" s="137"/>
      <c r="GJD73" s="137"/>
      <c r="GJE73" s="137"/>
      <c r="GJF73" s="137"/>
      <c r="GJG73" s="137"/>
      <c r="GJH73" s="137"/>
      <c r="GJI73" s="137"/>
      <c r="GJJ73" s="137"/>
      <c r="GJK73" s="137"/>
      <c r="GJL73" s="137"/>
      <c r="GJM73" s="137"/>
      <c r="GJN73" s="137"/>
      <c r="GJO73" s="137"/>
      <c r="GJP73" s="137"/>
      <c r="GJQ73" s="137"/>
      <c r="GJR73" s="137"/>
      <c r="GJS73" s="137"/>
      <c r="GJT73" s="137"/>
      <c r="GJU73" s="137"/>
      <c r="GJV73" s="137"/>
      <c r="GJW73" s="137"/>
      <c r="GJX73" s="137"/>
      <c r="GJY73" s="137"/>
      <c r="GJZ73" s="137"/>
      <c r="GKA73" s="137"/>
      <c r="GKB73" s="137"/>
      <c r="GKC73" s="137"/>
      <c r="GKD73" s="137"/>
      <c r="GKE73" s="137"/>
      <c r="GKF73" s="137"/>
      <c r="GKG73" s="137"/>
      <c r="GKH73" s="137"/>
      <c r="GKI73" s="137"/>
      <c r="GKJ73" s="137"/>
      <c r="GKK73" s="137"/>
      <c r="GKL73" s="137"/>
      <c r="GKM73" s="137"/>
      <c r="GKN73" s="137"/>
      <c r="GKO73" s="137"/>
      <c r="GKP73" s="137"/>
      <c r="GKQ73" s="137"/>
      <c r="GKR73" s="137"/>
      <c r="GKS73" s="137"/>
      <c r="GKT73" s="137"/>
      <c r="GKU73" s="137"/>
      <c r="GKV73" s="137"/>
      <c r="GKW73" s="137"/>
      <c r="GKX73" s="137"/>
      <c r="GKY73" s="137"/>
      <c r="GKZ73" s="137"/>
      <c r="GLA73" s="137"/>
      <c r="GLB73" s="137"/>
      <c r="GLC73" s="137"/>
      <c r="GLD73" s="137"/>
      <c r="GLE73" s="137"/>
      <c r="GLF73" s="137"/>
      <c r="GLG73" s="137"/>
      <c r="GLH73" s="137"/>
      <c r="GLI73" s="137"/>
      <c r="GLJ73" s="137"/>
      <c r="GLK73" s="137"/>
      <c r="GLL73" s="137"/>
      <c r="GLM73" s="137"/>
      <c r="GLN73" s="137"/>
      <c r="GLO73" s="137"/>
      <c r="GLP73" s="137"/>
      <c r="GLQ73" s="137"/>
      <c r="GLR73" s="137"/>
      <c r="GLS73" s="137"/>
      <c r="GLT73" s="137"/>
      <c r="GLU73" s="137"/>
      <c r="GLV73" s="137"/>
      <c r="GLW73" s="137"/>
      <c r="GLX73" s="137"/>
      <c r="GLY73" s="137"/>
      <c r="GLZ73" s="137"/>
      <c r="GMA73" s="137"/>
      <c r="GMB73" s="137"/>
      <c r="GMC73" s="137"/>
      <c r="GMD73" s="137"/>
      <c r="GME73" s="137"/>
      <c r="GMF73" s="137"/>
      <c r="GMG73" s="137"/>
      <c r="GMH73" s="137"/>
      <c r="GMI73" s="137"/>
      <c r="GMJ73" s="137"/>
      <c r="GMK73" s="137"/>
      <c r="GML73" s="137"/>
      <c r="GMM73" s="137"/>
      <c r="GMN73" s="137"/>
      <c r="GMO73" s="137"/>
      <c r="GMP73" s="137"/>
      <c r="GMQ73" s="137"/>
      <c r="GMR73" s="137"/>
      <c r="GMS73" s="137"/>
      <c r="GMT73" s="137"/>
      <c r="GMU73" s="137"/>
      <c r="GMV73" s="137"/>
      <c r="GMW73" s="137"/>
      <c r="GMX73" s="137"/>
      <c r="GMY73" s="137"/>
      <c r="GMZ73" s="137"/>
      <c r="GNA73" s="137"/>
      <c r="GNB73" s="137"/>
      <c r="GNC73" s="137"/>
      <c r="GND73" s="137"/>
      <c r="GNE73" s="137"/>
      <c r="GNF73" s="137"/>
      <c r="GNG73" s="137"/>
      <c r="GNH73" s="137"/>
      <c r="GNI73" s="137"/>
      <c r="GNJ73" s="137"/>
      <c r="GNK73" s="137"/>
      <c r="GNL73" s="137"/>
      <c r="GNM73" s="137"/>
      <c r="GNN73" s="137"/>
      <c r="GNO73" s="137"/>
      <c r="GNP73" s="137"/>
      <c r="GNQ73" s="137"/>
      <c r="GNR73" s="137"/>
      <c r="GNS73" s="137"/>
      <c r="GNT73" s="137"/>
      <c r="GNU73" s="137"/>
      <c r="GNV73" s="137"/>
      <c r="GNW73" s="137"/>
      <c r="GNX73" s="137"/>
      <c r="GNY73" s="137"/>
      <c r="GNZ73" s="137"/>
      <c r="GOA73" s="137"/>
      <c r="GOB73" s="137"/>
      <c r="GOC73" s="137"/>
      <c r="GOD73" s="137"/>
      <c r="GOE73" s="137"/>
      <c r="GOF73" s="137"/>
      <c r="GOG73" s="137"/>
      <c r="GOH73" s="137"/>
      <c r="GOI73" s="137"/>
      <c r="GOJ73" s="137"/>
      <c r="GOK73" s="137"/>
      <c r="GOL73" s="137"/>
      <c r="GOM73" s="137"/>
      <c r="GON73" s="137"/>
      <c r="GOO73" s="137"/>
      <c r="GOP73" s="137"/>
      <c r="GOQ73" s="137"/>
      <c r="GOR73" s="137"/>
      <c r="GOS73" s="137"/>
      <c r="GOT73" s="137"/>
      <c r="GOU73" s="137"/>
      <c r="GOV73" s="137"/>
      <c r="GOW73" s="137"/>
      <c r="GOX73" s="137"/>
      <c r="GOY73" s="137"/>
      <c r="GOZ73" s="137"/>
      <c r="GPA73" s="137"/>
      <c r="GPB73" s="137"/>
      <c r="GPC73" s="137"/>
      <c r="GPD73" s="137"/>
      <c r="GPE73" s="137"/>
      <c r="GPF73" s="137"/>
      <c r="GPG73" s="137"/>
      <c r="GPH73" s="137"/>
      <c r="GPI73" s="137"/>
      <c r="GPJ73" s="137"/>
      <c r="GPK73" s="137"/>
      <c r="GPL73" s="137"/>
      <c r="GPM73" s="137"/>
      <c r="GPN73" s="137"/>
      <c r="GPO73" s="137"/>
      <c r="GPP73" s="137"/>
      <c r="GPQ73" s="137"/>
      <c r="GPR73" s="137"/>
      <c r="GPS73" s="137"/>
      <c r="GPT73" s="137"/>
      <c r="GPU73" s="137"/>
      <c r="GPV73" s="137"/>
      <c r="GPW73" s="137"/>
      <c r="GPX73" s="137"/>
      <c r="GPY73" s="137"/>
      <c r="GPZ73" s="137"/>
      <c r="GQA73" s="137"/>
      <c r="GQB73" s="137"/>
      <c r="GQC73" s="137"/>
      <c r="GQD73" s="137"/>
      <c r="GQE73" s="137"/>
      <c r="GQF73" s="137"/>
      <c r="GQG73" s="137"/>
      <c r="GQH73" s="137"/>
      <c r="GQI73" s="137"/>
      <c r="GQJ73" s="137"/>
      <c r="GQK73" s="137"/>
      <c r="GQL73" s="137"/>
      <c r="GQM73" s="137"/>
      <c r="GQN73" s="137"/>
      <c r="GQO73" s="137"/>
      <c r="GQP73" s="137"/>
      <c r="GQQ73" s="137"/>
      <c r="GQR73" s="137"/>
      <c r="GQS73" s="137"/>
      <c r="GQT73" s="137"/>
      <c r="GQU73" s="137"/>
      <c r="GQV73" s="137"/>
      <c r="GQW73" s="137"/>
      <c r="GQX73" s="137"/>
      <c r="GQY73" s="137"/>
      <c r="GQZ73" s="137"/>
      <c r="GRA73" s="137"/>
      <c r="GRB73" s="137"/>
      <c r="GRC73" s="137"/>
      <c r="GRD73" s="137"/>
      <c r="GRE73" s="137"/>
      <c r="GRF73" s="137"/>
      <c r="GRG73" s="137"/>
      <c r="GRH73" s="137"/>
      <c r="GRI73" s="137"/>
      <c r="GRJ73" s="137"/>
      <c r="GRK73" s="137"/>
      <c r="GRL73" s="137"/>
      <c r="GRM73" s="137"/>
      <c r="GRN73" s="137"/>
      <c r="GRO73" s="137"/>
      <c r="GRP73" s="137"/>
      <c r="GRQ73" s="137"/>
      <c r="GRR73" s="137"/>
      <c r="GRS73" s="137"/>
      <c r="GRT73" s="137"/>
      <c r="GRU73" s="137"/>
      <c r="GRV73" s="137"/>
      <c r="GRW73" s="137"/>
      <c r="GRX73" s="137"/>
      <c r="GRY73" s="137"/>
      <c r="GRZ73" s="137"/>
      <c r="GSA73" s="137"/>
      <c r="GSB73" s="137"/>
      <c r="GSC73" s="137"/>
      <c r="GSD73" s="137"/>
      <c r="GSE73" s="137"/>
      <c r="GSF73" s="137"/>
      <c r="GSG73" s="137"/>
      <c r="GSH73" s="137"/>
      <c r="GSI73" s="137"/>
      <c r="GSJ73" s="137"/>
      <c r="GSK73" s="137"/>
      <c r="GSL73" s="137"/>
      <c r="GSM73" s="137"/>
      <c r="GSN73" s="137"/>
      <c r="GSO73" s="137"/>
      <c r="GSP73" s="137"/>
      <c r="GSQ73" s="137"/>
      <c r="GSR73" s="137"/>
      <c r="GSS73" s="137"/>
      <c r="GST73" s="137"/>
      <c r="GSU73" s="137"/>
      <c r="GSV73" s="137"/>
      <c r="GSW73" s="137"/>
      <c r="GSX73" s="137"/>
      <c r="GSY73" s="137"/>
      <c r="GSZ73" s="137"/>
      <c r="GTA73" s="137"/>
      <c r="GTB73" s="137"/>
      <c r="GTC73" s="137"/>
      <c r="GTD73" s="137"/>
      <c r="GTE73" s="137"/>
      <c r="GTF73" s="137"/>
      <c r="GTG73" s="137"/>
      <c r="GTH73" s="137"/>
      <c r="GTI73" s="137"/>
      <c r="GTJ73" s="137"/>
      <c r="GTK73" s="137"/>
      <c r="GTL73" s="137"/>
      <c r="GTM73" s="137"/>
      <c r="GTN73" s="137"/>
      <c r="GTO73" s="137"/>
      <c r="GTP73" s="137"/>
      <c r="GTQ73" s="137"/>
      <c r="GTR73" s="137"/>
      <c r="GTS73" s="137"/>
      <c r="GTT73" s="137"/>
      <c r="GTU73" s="137"/>
      <c r="GTV73" s="137"/>
      <c r="GTW73" s="137"/>
      <c r="GTX73" s="137"/>
      <c r="GTY73" s="137"/>
      <c r="GTZ73" s="137"/>
      <c r="GUA73" s="137"/>
      <c r="GUB73" s="137"/>
      <c r="GUC73" s="137"/>
      <c r="GUD73" s="137"/>
      <c r="GUE73" s="137"/>
      <c r="GUF73" s="137"/>
      <c r="GUG73" s="137"/>
      <c r="GUH73" s="137"/>
      <c r="GUI73" s="137"/>
      <c r="GUJ73" s="137"/>
      <c r="GUK73" s="137"/>
      <c r="GUL73" s="137"/>
      <c r="GUM73" s="137"/>
      <c r="GUN73" s="137"/>
      <c r="GUO73" s="137"/>
      <c r="GUP73" s="137"/>
      <c r="GUQ73" s="137"/>
      <c r="GUR73" s="137"/>
      <c r="GUS73" s="137"/>
      <c r="GUT73" s="137"/>
      <c r="GUU73" s="137"/>
      <c r="GUV73" s="137"/>
      <c r="GUW73" s="137"/>
      <c r="GUX73" s="137"/>
      <c r="GUY73" s="137"/>
      <c r="GUZ73" s="137"/>
      <c r="GVA73" s="137"/>
      <c r="GVB73" s="137"/>
      <c r="GVC73" s="137"/>
      <c r="GVD73" s="137"/>
      <c r="GVE73" s="137"/>
      <c r="GVF73" s="137"/>
      <c r="GVG73" s="137"/>
      <c r="GVH73" s="137"/>
      <c r="GVI73" s="137"/>
      <c r="GVJ73" s="137"/>
      <c r="GVK73" s="137"/>
      <c r="GVL73" s="137"/>
      <c r="GVM73" s="137"/>
      <c r="GVN73" s="137"/>
      <c r="GVO73" s="137"/>
      <c r="GVP73" s="137"/>
      <c r="GVQ73" s="137"/>
      <c r="GVR73" s="137"/>
      <c r="GVS73" s="137"/>
      <c r="GVT73" s="137"/>
      <c r="GVU73" s="137"/>
      <c r="GVV73" s="137"/>
      <c r="GVW73" s="137"/>
      <c r="GVX73" s="137"/>
      <c r="GVY73" s="137"/>
      <c r="GVZ73" s="137"/>
      <c r="GWA73" s="137"/>
      <c r="GWB73" s="137"/>
      <c r="GWC73" s="137"/>
      <c r="GWD73" s="137"/>
      <c r="GWE73" s="137"/>
      <c r="GWF73" s="137"/>
      <c r="GWG73" s="137"/>
      <c r="GWH73" s="137"/>
      <c r="GWI73" s="137"/>
      <c r="GWJ73" s="137"/>
      <c r="GWK73" s="137"/>
      <c r="GWL73" s="137"/>
      <c r="GWM73" s="137"/>
      <c r="GWN73" s="137"/>
      <c r="GWO73" s="137"/>
      <c r="GWP73" s="137"/>
      <c r="GWQ73" s="137"/>
      <c r="GWR73" s="137"/>
      <c r="GWS73" s="137"/>
      <c r="GWT73" s="137"/>
      <c r="GWU73" s="137"/>
      <c r="GWV73" s="137"/>
      <c r="GWW73" s="137"/>
      <c r="GWX73" s="137"/>
      <c r="GWY73" s="137"/>
      <c r="GWZ73" s="137"/>
      <c r="GXA73" s="137"/>
      <c r="GXB73" s="137"/>
      <c r="GXC73" s="137"/>
      <c r="GXD73" s="137"/>
      <c r="GXE73" s="137"/>
      <c r="GXF73" s="137"/>
      <c r="GXG73" s="137"/>
      <c r="GXH73" s="137"/>
      <c r="GXI73" s="137"/>
      <c r="GXJ73" s="137"/>
      <c r="GXK73" s="137"/>
      <c r="GXL73" s="137"/>
      <c r="GXM73" s="137"/>
      <c r="GXN73" s="137"/>
      <c r="GXO73" s="137"/>
      <c r="GXP73" s="137"/>
      <c r="GXQ73" s="137"/>
      <c r="GXR73" s="137"/>
      <c r="GXS73" s="137"/>
      <c r="GXT73" s="137"/>
      <c r="GXU73" s="137"/>
      <c r="GXV73" s="137"/>
      <c r="GXW73" s="137"/>
      <c r="GXX73" s="137"/>
      <c r="GXY73" s="137"/>
      <c r="GXZ73" s="137"/>
      <c r="GYA73" s="137"/>
      <c r="GYB73" s="137"/>
      <c r="GYC73" s="137"/>
      <c r="GYD73" s="137"/>
      <c r="GYE73" s="137"/>
      <c r="GYF73" s="137"/>
      <c r="GYG73" s="137"/>
      <c r="GYH73" s="137"/>
      <c r="GYI73" s="137"/>
      <c r="GYJ73" s="137"/>
      <c r="GYK73" s="137"/>
      <c r="GYL73" s="137"/>
      <c r="GYM73" s="137"/>
      <c r="GYN73" s="137"/>
      <c r="GYO73" s="137"/>
      <c r="GYP73" s="137"/>
      <c r="GYQ73" s="137"/>
      <c r="GYR73" s="137"/>
      <c r="GYS73" s="137"/>
      <c r="GYT73" s="137"/>
      <c r="GYU73" s="137"/>
      <c r="GYV73" s="137"/>
      <c r="GYW73" s="137"/>
      <c r="GYX73" s="137"/>
      <c r="GYY73" s="137"/>
      <c r="GYZ73" s="137"/>
      <c r="GZA73" s="137"/>
      <c r="GZB73" s="137"/>
      <c r="GZC73" s="137"/>
      <c r="GZD73" s="137"/>
      <c r="GZE73" s="137"/>
      <c r="GZF73" s="137"/>
      <c r="GZG73" s="137"/>
      <c r="GZH73" s="137"/>
      <c r="GZI73" s="137"/>
      <c r="GZJ73" s="137"/>
      <c r="GZK73" s="137"/>
      <c r="GZL73" s="137"/>
      <c r="GZM73" s="137"/>
      <c r="GZN73" s="137"/>
      <c r="GZO73" s="137"/>
      <c r="GZP73" s="137"/>
      <c r="GZQ73" s="137"/>
      <c r="GZR73" s="137"/>
      <c r="GZS73" s="137"/>
      <c r="GZT73" s="137"/>
      <c r="GZU73" s="137"/>
      <c r="GZV73" s="137"/>
      <c r="GZW73" s="137"/>
      <c r="GZX73" s="137"/>
      <c r="GZY73" s="137"/>
      <c r="GZZ73" s="137"/>
      <c r="HAA73" s="137"/>
      <c r="HAB73" s="137"/>
      <c r="HAC73" s="137"/>
      <c r="HAD73" s="137"/>
      <c r="HAE73" s="137"/>
      <c r="HAF73" s="137"/>
      <c r="HAG73" s="137"/>
      <c r="HAH73" s="137"/>
      <c r="HAI73" s="137"/>
      <c r="HAJ73" s="137"/>
      <c r="HAK73" s="137"/>
      <c r="HAL73" s="137"/>
      <c r="HAM73" s="137"/>
      <c r="HAN73" s="137"/>
      <c r="HAO73" s="137"/>
      <c r="HAP73" s="137"/>
      <c r="HAQ73" s="137"/>
      <c r="HAR73" s="137"/>
      <c r="HAS73" s="137"/>
      <c r="HAT73" s="137"/>
      <c r="HAU73" s="137"/>
      <c r="HAV73" s="137"/>
      <c r="HAW73" s="137"/>
      <c r="HAX73" s="137"/>
      <c r="HAY73" s="137"/>
      <c r="HAZ73" s="137"/>
      <c r="HBA73" s="137"/>
      <c r="HBB73" s="137"/>
      <c r="HBC73" s="137"/>
      <c r="HBD73" s="137"/>
      <c r="HBE73" s="137"/>
      <c r="HBF73" s="137"/>
      <c r="HBG73" s="137"/>
      <c r="HBH73" s="137"/>
      <c r="HBI73" s="137"/>
      <c r="HBJ73" s="137"/>
      <c r="HBK73" s="137"/>
      <c r="HBL73" s="137"/>
      <c r="HBM73" s="137"/>
      <c r="HBN73" s="137"/>
      <c r="HBO73" s="137"/>
      <c r="HBP73" s="137"/>
      <c r="HBQ73" s="137"/>
      <c r="HBR73" s="137"/>
      <c r="HBS73" s="137"/>
      <c r="HBT73" s="137"/>
      <c r="HBU73" s="137"/>
      <c r="HBV73" s="137"/>
      <c r="HBW73" s="137"/>
      <c r="HBX73" s="137"/>
      <c r="HBY73" s="137"/>
      <c r="HBZ73" s="137"/>
      <c r="HCA73" s="137"/>
      <c r="HCB73" s="137"/>
      <c r="HCC73" s="137"/>
      <c r="HCD73" s="137"/>
      <c r="HCE73" s="137"/>
      <c r="HCF73" s="137"/>
      <c r="HCG73" s="137"/>
      <c r="HCH73" s="137"/>
      <c r="HCI73" s="137"/>
      <c r="HCJ73" s="137"/>
      <c r="HCK73" s="137"/>
      <c r="HCL73" s="137"/>
      <c r="HCM73" s="137"/>
      <c r="HCN73" s="137"/>
      <c r="HCO73" s="137"/>
      <c r="HCP73" s="137"/>
      <c r="HCQ73" s="137"/>
      <c r="HCR73" s="137"/>
      <c r="HCS73" s="137"/>
      <c r="HCT73" s="137"/>
      <c r="HCU73" s="137"/>
      <c r="HCV73" s="137"/>
      <c r="HCW73" s="137"/>
      <c r="HCX73" s="137"/>
      <c r="HCY73" s="137"/>
      <c r="HCZ73" s="137"/>
      <c r="HDA73" s="137"/>
      <c r="HDB73" s="137"/>
      <c r="HDC73" s="137"/>
      <c r="HDD73" s="137"/>
      <c r="HDE73" s="137"/>
      <c r="HDF73" s="137"/>
      <c r="HDG73" s="137"/>
      <c r="HDH73" s="137"/>
      <c r="HDI73" s="137"/>
      <c r="HDJ73" s="137"/>
      <c r="HDK73" s="137"/>
      <c r="HDL73" s="137"/>
      <c r="HDM73" s="137"/>
      <c r="HDN73" s="137"/>
      <c r="HDO73" s="137"/>
      <c r="HDP73" s="137"/>
      <c r="HDQ73" s="137"/>
      <c r="HDR73" s="137"/>
      <c r="HDS73" s="137"/>
      <c r="HDT73" s="137"/>
      <c r="HDU73" s="137"/>
      <c r="HDV73" s="137"/>
      <c r="HDW73" s="137"/>
      <c r="HDX73" s="137"/>
      <c r="HDY73" s="137"/>
      <c r="HDZ73" s="137"/>
      <c r="HEA73" s="137"/>
      <c r="HEB73" s="137"/>
      <c r="HEC73" s="137"/>
      <c r="HED73" s="137"/>
      <c r="HEE73" s="137"/>
      <c r="HEF73" s="137"/>
      <c r="HEG73" s="137"/>
      <c r="HEH73" s="137"/>
      <c r="HEI73" s="137"/>
      <c r="HEJ73" s="137"/>
      <c r="HEK73" s="137"/>
      <c r="HEL73" s="137"/>
      <c r="HEM73" s="137"/>
      <c r="HEN73" s="137"/>
      <c r="HEO73" s="137"/>
      <c r="HEP73" s="137"/>
      <c r="HEQ73" s="137"/>
      <c r="HER73" s="137"/>
      <c r="HES73" s="137"/>
      <c r="HET73" s="137"/>
      <c r="HEU73" s="137"/>
      <c r="HEV73" s="137"/>
      <c r="HEW73" s="137"/>
      <c r="HEX73" s="137"/>
      <c r="HEY73" s="137"/>
      <c r="HEZ73" s="137"/>
      <c r="HFA73" s="137"/>
      <c r="HFB73" s="137"/>
      <c r="HFC73" s="137"/>
      <c r="HFD73" s="137"/>
      <c r="HFE73" s="137"/>
      <c r="HFF73" s="137"/>
      <c r="HFG73" s="137"/>
      <c r="HFH73" s="137"/>
      <c r="HFI73" s="137"/>
      <c r="HFJ73" s="137"/>
      <c r="HFK73" s="137"/>
      <c r="HFL73" s="137"/>
      <c r="HFM73" s="137"/>
      <c r="HFN73" s="137"/>
      <c r="HFO73" s="137"/>
      <c r="HFP73" s="137"/>
      <c r="HFQ73" s="137"/>
      <c r="HFR73" s="137"/>
      <c r="HFS73" s="137"/>
      <c r="HFT73" s="137"/>
      <c r="HFU73" s="137"/>
      <c r="HFV73" s="137"/>
      <c r="HFW73" s="137"/>
      <c r="HFX73" s="137"/>
      <c r="HFY73" s="137"/>
      <c r="HFZ73" s="137"/>
      <c r="HGA73" s="137"/>
      <c r="HGB73" s="137"/>
      <c r="HGC73" s="137"/>
      <c r="HGD73" s="137"/>
      <c r="HGE73" s="137"/>
      <c r="HGF73" s="137"/>
      <c r="HGG73" s="137"/>
      <c r="HGH73" s="137"/>
      <c r="HGI73" s="137"/>
      <c r="HGJ73" s="137"/>
      <c r="HGK73" s="137"/>
      <c r="HGL73" s="137"/>
      <c r="HGM73" s="137"/>
      <c r="HGN73" s="137"/>
      <c r="HGO73" s="137"/>
      <c r="HGP73" s="137"/>
      <c r="HGQ73" s="137"/>
      <c r="HGR73" s="137"/>
      <c r="HGS73" s="137"/>
      <c r="HGT73" s="137"/>
      <c r="HGU73" s="137"/>
      <c r="HGV73" s="137"/>
      <c r="HGW73" s="137"/>
      <c r="HGX73" s="137"/>
      <c r="HGY73" s="137"/>
      <c r="HGZ73" s="137"/>
      <c r="HHA73" s="137"/>
      <c r="HHB73" s="137"/>
      <c r="HHC73" s="137"/>
      <c r="HHD73" s="137"/>
      <c r="HHE73" s="137"/>
      <c r="HHF73" s="137"/>
      <c r="HHG73" s="137"/>
      <c r="HHH73" s="137"/>
      <c r="HHI73" s="137"/>
      <c r="HHJ73" s="137"/>
      <c r="HHK73" s="137"/>
      <c r="HHL73" s="137"/>
      <c r="HHM73" s="137"/>
      <c r="HHN73" s="137"/>
      <c r="HHO73" s="137"/>
      <c r="HHP73" s="137"/>
      <c r="HHQ73" s="137"/>
      <c r="HHR73" s="137"/>
      <c r="HHS73" s="137"/>
      <c r="HHT73" s="137"/>
      <c r="HHU73" s="137"/>
      <c r="HHV73" s="137"/>
      <c r="HHW73" s="137"/>
      <c r="HHX73" s="137"/>
      <c r="HHY73" s="137"/>
      <c r="HHZ73" s="137"/>
      <c r="HIA73" s="137"/>
      <c r="HIB73" s="137"/>
      <c r="HIC73" s="137"/>
      <c r="HID73" s="137"/>
      <c r="HIE73" s="137"/>
      <c r="HIF73" s="137"/>
      <c r="HIG73" s="137"/>
      <c r="HIH73" s="137"/>
      <c r="HII73" s="137"/>
      <c r="HIJ73" s="137"/>
      <c r="HIK73" s="137"/>
      <c r="HIL73" s="137"/>
      <c r="HIM73" s="137"/>
      <c r="HIN73" s="137"/>
      <c r="HIO73" s="137"/>
      <c r="HIP73" s="137"/>
      <c r="HIQ73" s="137"/>
      <c r="HIR73" s="137"/>
      <c r="HIS73" s="137"/>
      <c r="HIT73" s="137"/>
      <c r="HIU73" s="137"/>
      <c r="HIV73" s="137"/>
      <c r="HIW73" s="137"/>
      <c r="HIX73" s="137"/>
      <c r="HIY73" s="137"/>
      <c r="HIZ73" s="137"/>
      <c r="HJA73" s="137"/>
      <c r="HJB73" s="137"/>
      <c r="HJC73" s="137"/>
      <c r="HJD73" s="137"/>
      <c r="HJE73" s="137"/>
      <c r="HJF73" s="137"/>
      <c r="HJG73" s="137"/>
      <c r="HJH73" s="137"/>
      <c r="HJI73" s="137"/>
      <c r="HJJ73" s="137"/>
      <c r="HJK73" s="137"/>
      <c r="HJL73" s="137"/>
      <c r="HJM73" s="137"/>
      <c r="HJN73" s="137"/>
      <c r="HJO73" s="137"/>
      <c r="HJP73" s="137"/>
      <c r="HJQ73" s="137"/>
      <c r="HJR73" s="137"/>
      <c r="HJS73" s="137"/>
      <c r="HJT73" s="137"/>
      <c r="HJU73" s="137"/>
      <c r="HJV73" s="137"/>
      <c r="HJW73" s="137"/>
      <c r="HJX73" s="137"/>
      <c r="HJY73" s="137"/>
      <c r="HJZ73" s="137"/>
      <c r="HKA73" s="137"/>
      <c r="HKB73" s="137"/>
      <c r="HKC73" s="137"/>
      <c r="HKD73" s="137"/>
      <c r="HKE73" s="137"/>
      <c r="HKF73" s="137"/>
      <c r="HKG73" s="137"/>
      <c r="HKH73" s="137"/>
      <c r="HKI73" s="137"/>
      <c r="HKJ73" s="137"/>
      <c r="HKK73" s="137"/>
      <c r="HKL73" s="137"/>
      <c r="HKM73" s="137"/>
      <c r="HKN73" s="137"/>
      <c r="HKO73" s="137"/>
      <c r="HKP73" s="137"/>
      <c r="HKQ73" s="137"/>
      <c r="HKR73" s="137"/>
      <c r="HKS73" s="137"/>
      <c r="HKT73" s="137"/>
      <c r="HKU73" s="137"/>
      <c r="HKV73" s="137"/>
      <c r="HKW73" s="137"/>
      <c r="HKX73" s="137"/>
      <c r="HKY73" s="137"/>
      <c r="HKZ73" s="137"/>
      <c r="HLA73" s="137"/>
      <c r="HLB73" s="137"/>
      <c r="HLC73" s="137"/>
      <c r="HLD73" s="137"/>
      <c r="HLE73" s="137"/>
      <c r="HLF73" s="137"/>
      <c r="HLG73" s="137"/>
      <c r="HLH73" s="137"/>
      <c r="HLI73" s="137"/>
      <c r="HLJ73" s="137"/>
      <c r="HLK73" s="137"/>
      <c r="HLL73" s="137"/>
      <c r="HLM73" s="137"/>
      <c r="HLN73" s="137"/>
      <c r="HLO73" s="137"/>
      <c r="HLP73" s="137"/>
      <c r="HLQ73" s="137"/>
      <c r="HLR73" s="137"/>
      <c r="HLS73" s="137"/>
      <c r="HLT73" s="137"/>
      <c r="HLU73" s="137"/>
      <c r="HLV73" s="137"/>
      <c r="HLW73" s="137"/>
      <c r="HLX73" s="137"/>
      <c r="HLY73" s="137"/>
      <c r="HLZ73" s="137"/>
      <c r="HMA73" s="137"/>
      <c r="HMB73" s="137"/>
      <c r="HMC73" s="137"/>
      <c r="HMD73" s="137"/>
      <c r="HME73" s="137"/>
      <c r="HMF73" s="137"/>
      <c r="HMG73" s="137"/>
      <c r="HMH73" s="137"/>
      <c r="HMI73" s="137"/>
      <c r="HMJ73" s="137"/>
      <c r="HMK73" s="137"/>
      <c r="HML73" s="137"/>
      <c r="HMM73" s="137"/>
      <c r="HMN73" s="137"/>
      <c r="HMO73" s="137"/>
      <c r="HMP73" s="137"/>
      <c r="HMQ73" s="137"/>
      <c r="HMR73" s="137"/>
      <c r="HMS73" s="137"/>
      <c r="HMT73" s="137"/>
      <c r="HMU73" s="137"/>
      <c r="HMV73" s="137"/>
      <c r="HMW73" s="137"/>
      <c r="HMX73" s="137"/>
      <c r="HMY73" s="137"/>
      <c r="HMZ73" s="137"/>
      <c r="HNA73" s="137"/>
      <c r="HNB73" s="137"/>
      <c r="HNC73" s="137"/>
      <c r="HND73" s="137"/>
      <c r="HNE73" s="137"/>
      <c r="HNF73" s="137"/>
      <c r="HNG73" s="137"/>
      <c r="HNH73" s="137"/>
      <c r="HNI73" s="137"/>
      <c r="HNJ73" s="137"/>
      <c r="HNK73" s="137"/>
      <c r="HNL73" s="137"/>
      <c r="HNM73" s="137"/>
      <c r="HNN73" s="137"/>
      <c r="HNO73" s="137"/>
      <c r="HNP73" s="137"/>
      <c r="HNQ73" s="137"/>
      <c r="HNR73" s="137"/>
      <c r="HNS73" s="137"/>
      <c r="HNT73" s="137"/>
      <c r="HNU73" s="137"/>
      <c r="HNV73" s="137"/>
      <c r="HNW73" s="137"/>
      <c r="HNX73" s="137"/>
      <c r="HNY73" s="137"/>
      <c r="HNZ73" s="137"/>
      <c r="HOA73" s="137"/>
      <c r="HOB73" s="137"/>
      <c r="HOC73" s="137"/>
      <c r="HOD73" s="137"/>
      <c r="HOE73" s="137"/>
      <c r="HOF73" s="137"/>
      <c r="HOG73" s="137"/>
      <c r="HOH73" s="137"/>
      <c r="HOI73" s="137"/>
      <c r="HOJ73" s="137"/>
      <c r="HOK73" s="137"/>
      <c r="HOL73" s="137"/>
      <c r="HOM73" s="137"/>
      <c r="HON73" s="137"/>
      <c r="HOO73" s="137"/>
      <c r="HOP73" s="137"/>
      <c r="HOQ73" s="137"/>
      <c r="HOR73" s="137"/>
      <c r="HOS73" s="137"/>
      <c r="HOT73" s="137"/>
      <c r="HOU73" s="137"/>
      <c r="HOV73" s="137"/>
      <c r="HOW73" s="137"/>
      <c r="HOX73" s="137"/>
      <c r="HOY73" s="137"/>
      <c r="HOZ73" s="137"/>
      <c r="HPA73" s="137"/>
      <c r="HPB73" s="137"/>
      <c r="HPC73" s="137"/>
      <c r="HPD73" s="137"/>
      <c r="HPE73" s="137"/>
      <c r="HPF73" s="137"/>
      <c r="HPG73" s="137"/>
      <c r="HPH73" s="137"/>
      <c r="HPI73" s="137"/>
      <c r="HPJ73" s="137"/>
      <c r="HPK73" s="137"/>
      <c r="HPL73" s="137"/>
      <c r="HPM73" s="137"/>
      <c r="HPN73" s="137"/>
      <c r="HPO73" s="137"/>
      <c r="HPP73" s="137"/>
      <c r="HPQ73" s="137"/>
      <c r="HPR73" s="137"/>
      <c r="HPS73" s="137"/>
      <c r="HPT73" s="137"/>
      <c r="HPU73" s="137"/>
      <c r="HPV73" s="137"/>
      <c r="HPW73" s="137"/>
      <c r="HPX73" s="137"/>
      <c r="HPY73" s="137"/>
      <c r="HPZ73" s="137"/>
      <c r="HQA73" s="137"/>
      <c r="HQB73" s="137"/>
      <c r="HQC73" s="137"/>
      <c r="HQD73" s="137"/>
      <c r="HQE73" s="137"/>
      <c r="HQF73" s="137"/>
      <c r="HQG73" s="137"/>
      <c r="HQH73" s="137"/>
      <c r="HQI73" s="137"/>
      <c r="HQJ73" s="137"/>
      <c r="HQK73" s="137"/>
      <c r="HQL73" s="137"/>
      <c r="HQM73" s="137"/>
      <c r="HQN73" s="137"/>
      <c r="HQO73" s="137"/>
      <c r="HQP73" s="137"/>
      <c r="HQQ73" s="137"/>
      <c r="HQR73" s="137"/>
      <c r="HQS73" s="137"/>
      <c r="HQT73" s="137"/>
      <c r="HQU73" s="137"/>
      <c r="HQV73" s="137"/>
      <c r="HQW73" s="137"/>
      <c r="HQX73" s="137"/>
      <c r="HQY73" s="137"/>
      <c r="HQZ73" s="137"/>
      <c r="HRA73" s="137"/>
      <c r="HRB73" s="137"/>
      <c r="HRC73" s="137"/>
      <c r="HRD73" s="137"/>
      <c r="HRE73" s="137"/>
      <c r="HRF73" s="137"/>
      <c r="HRG73" s="137"/>
      <c r="HRH73" s="137"/>
      <c r="HRI73" s="137"/>
      <c r="HRJ73" s="137"/>
      <c r="HRK73" s="137"/>
      <c r="HRL73" s="137"/>
      <c r="HRM73" s="137"/>
      <c r="HRN73" s="137"/>
      <c r="HRO73" s="137"/>
      <c r="HRP73" s="137"/>
      <c r="HRQ73" s="137"/>
      <c r="HRR73" s="137"/>
      <c r="HRS73" s="137"/>
      <c r="HRT73" s="137"/>
      <c r="HRU73" s="137"/>
      <c r="HRV73" s="137"/>
      <c r="HRW73" s="137"/>
      <c r="HRX73" s="137"/>
      <c r="HRY73" s="137"/>
      <c r="HRZ73" s="137"/>
      <c r="HSA73" s="137"/>
      <c r="HSB73" s="137"/>
      <c r="HSC73" s="137"/>
      <c r="HSD73" s="137"/>
      <c r="HSE73" s="137"/>
      <c r="HSF73" s="137"/>
      <c r="HSG73" s="137"/>
      <c r="HSH73" s="137"/>
      <c r="HSI73" s="137"/>
      <c r="HSJ73" s="137"/>
      <c r="HSK73" s="137"/>
      <c r="HSL73" s="137"/>
      <c r="HSM73" s="137"/>
      <c r="HSN73" s="137"/>
      <c r="HSO73" s="137"/>
      <c r="HSP73" s="137"/>
      <c r="HSQ73" s="137"/>
      <c r="HSR73" s="137"/>
      <c r="HSS73" s="137"/>
      <c r="HST73" s="137"/>
      <c r="HSU73" s="137"/>
      <c r="HSV73" s="137"/>
      <c r="HSW73" s="137"/>
      <c r="HSX73" s="137"/>
      <c r="HSY73" s="137"/>
      <c r="HSZ73" s="137"/>
      <c r="HTA73" s="137"/>
      <c r="HTB73" s="137"/>
      <c r="HTC73" s="137"/>
      <c r="HTD73" s="137"/>
      <c r="HTE73" s="137"/>
      <c r="HTF73" s="137"/>
      <c r="HTG73" s="137"/>
      <c r="HTH73" s="137"/>
      <c r="HTI73" s="137"/>
      <c r="HTJ73" s="137"/>
      <c r="HTK73" s="137"/>
      <c r="HTL73" s="137"/>
      <c r="HTM73" s="137"/>
      <c r="HTN73" s="137"/>
      <c r="HTO73" s="137"/>
      <c r="HTP73" s="137"/>
      <c r="HTQ73" s="137"/>
      <c r="HTR73" s="137"/>
      <c r="HTS73" s="137"/>
      <c r="HTT73" s="137"/>
      <c r="HTU73" s="137"/>
      <c r="HTV73" s="137"/>
      <c r="HTW73" s="137"/>
      <c r="HTX73" s="137"/>
      <c r="HTY73" s="137"/>
      <c r="HTZ73" s="137"/>
      <c r="HUA73" s="137"/>
      <c r="HUB73" s="137"/>
      <c r="HUC73" s="137"/>
      <c r="HUD73" s="137"/>
      <c r="HUE73" s="137"/>
      <c r="HUF73" s="137"/>
      <c r="HUG73" s="137"/>
      <c r="HUH73" s="137"/>
      <c r="HUI73" s="137"/>
      <c r="HUJ73" s="137"/>
      <c r="HUK73" s="137"/>
      <c r="HUL73" s="137"/>
      <c r="HUM73" s="137"/>
      <c r="HUN73" s="137"/>
      <c r="HUO73" s="137"/>
      <c r="HUP73" s="137"/>
      <c r="HUQ73" s="137"/>
      <c r="HUR73" s="137"/>
      <c r="HUS73" s="137"/>
      <c r="HUT73" s="137"/>
      <c r="HUU73" s="137"/>
      <c r="HUV73" s="137"/>
      <c r="HUW73" s="137"/>
      <c r="HUX73" s="137"/>
      <c r="HUY73" s="137"/>
      <c r="HUZ73" s="137"/>
      <c r="HVA73" s="137"/>
      <c r="HVB73" s="137"/>
      <c r="HVC73" s="137"/>
      <c r="HVD73" s="137"/>
      <c r="HVE73" s="137"/>
      <c r="HVF73" s="137"/>
      <c r="HVG73" s="137"/>
      <c r="HVH73" s="137"/>
      <c r="HVI73" s="137"/>
      <c r="HVJ73" s="137"/>
      <c r="HVK73" s="137"/>
      <c r="HVL73" s="137"/>
      <c r="HVM73" s="137"/>
      <c r="HVN73" s="137"/>
      <c r="HVO73" s="137"/>
      <c r="HVP73" s="137"/>
      <c r="HVQ73" s="137"/>
      <c r="HVR73" s="137"/>
      <c r="HVS73" s="137"/>
      <c r="HVT73" s="137"/>
      <c r="HVU73" s="137"/>
      <c r="HVV73" s="137"/>
      <c r="HVW73" s="137"/>
      <c r="HVX73" s="137"/>
      <c r="HVY73" s="137"/>
      <c r="HVZ73" s="137"/>
      <c r="HWA73" s="137"/>
      <c r="HWB73" s="137"/>
      <c r="HWC73" s="137"/>
      <c r="HWD73" s="137"/>
      <c r="HWE73" s="137"/>
      <c r="HWF73" s="137"/>
      <c r="HWG73" s="137"/>
      <c r="HWH73" s="137"/>
      <c r="HWI73" s="137"/>
      <c r="HWJ73" s="137"/>
      <c r="HWK73" s="137"/>
      <c r="HWL73" s="137"/>
      <c r="HWM73" s="137"/>
      <c r="HWN73" s="137"/>
      <c r="HWO73" s="137"/>
      <c r="HWP73" s="137"/>
      <c r="HWQ73" s="137"/>
      <c r="HWR73" s="137"/>
      <c r="HWS73" s="137"/>
      <c r="HWT73" s="137"/>
      <c r="HWU73" s="137"/>
      <c r="HWV73" s="137"/>
      <c r="HWW73" s="137"/>
      <c r="HWX73" s="137"/>
      <c r="HWY73" s="137"/>
      <c r="HWZ73" s="137"/>
      <c r="HXA73" s="137"/>
      <c r="HXB73" s="137"/>
      <c r="HXC73" s="137"/>
      <c r="HXD73" s="137"/>
      <c r="HXE73" s="137"/>
      <c r="HXF73" s="137"/>
      <c r="HXG73" s="137"/>
      <c r="HXH73" s="137"/>
      <c r="HXI73" s="137"/>
      <c r="HXJ73" s="137"/>
      <c r="HXK73" s="137"/>
      <c r="HXL73" s="137"/>
      <c r="HXM73" s="137"/>
      <c r="HXN73" s="137"/>
      <c r="HXO73" s="137"/>
      <c r="HXP73" s="137"/>
      <c r="HXQ73" s="137"/>
      <c r="HXR73" s="137"/>
      <c r="HXS73" s="137"/>
      <c r="HXT73" s="137"/>
      <c r="HXU73" s="137"/>
      <c r="HXV73" s="137"/>
      <c r="HXW73" s="137"/>
      <c r="HXX73" s="137"/>
      <c r="HXY73" s="137"/>
      <c r="HXZ73" s="137"/>
      <c r="HYA73" s="137"/>
      <c r="HYB73" s="137"/>
      <c r="HYC73" s="137"/>
      <c r="HYD73" s="137"/>
      <c r="HYE73" s="137"/>
      <c r="HYF73" s="137"/>
      <c r="HYG73" s="137"/>
      <c r="HYH73" s="137"/>
      <c r="HYI73" s="137"/>
      <c r="HYJ73" s="137"/>
      <c r="HYK73" s="137"/>
      <c r="HYL73" s="137"/>
      <c r="HYM73" s="137"/>
      <c r="HYN73" s="137"/>
      <c r="HYO73" s="137"/>
      <c r="HYP73" s="137"/>
      <c r="HYQ73" s="137"/>
      <c r="HYR73" s="137"/>
      <c r="HYS73" s="137"/>
      <c r="HYT73" s="137"/>
      <c r="HYU73" s="137"/>
      <c r="HYV73" s="137"/>
      <c r="HYW73" s="137"/>
      <c r="HYX73" s="137"/>
      <c r="HYY73" s="137"/>
      <c r="HYZ73" s="137"/>
      <c r="HZA73" s="137"/>
      <c r="HZB73" s="137"/>
      <c r="HZC73" s="137"/>
      <c r="HZD73" s="137"/>
      <c r="HZE73" s="137"/>
      <c r="HZF73" s="137"/>
      <c r="HZG73" s="137"/>
      <c r="HZH73" s="137"/>
      <c r="HZI73" s="137"/>
      <c r="HZJ73" s="137"/>
      <c r="HZK73" s="137"/>
      <c r="HZL73" s="137"/>
      <c r="HZM73" s="137"/>
      <c r="HZN73" s="137"/>
      <c r="HZO73" s="137"/>
      <c r="HZP73" s="137"/>
      <c r="HZQ73" s="137"/>
      <c r="HZR73" s="137"/>
      <c r="HZS73" s="137"/>
      <c r="HZT73" s="137"/>
      <c r="HZU73" s="137"/>
      <c r="HZV73" s="137"/>
      <c r="HZW73" s="137"/>
      <c r="HZX73" s="137"/>
      <c r="HZY73" s="137"/>
      <c r="HZZ73" s="137"/>
      <c r="IAA73" s="137"/>
      <c r="IAB73" s="137"/>
      <c r="IAC73" s="137"/>
      <c r="IAD73" s="137"/>
      <c r="IAE73" s="137"/>
      <c r="IAF73" s="137"/>
      <c r="IAG73" s="137"/>
      <c r="IAH73" s="137"/>
      <c r="IAI73" s="137"/>
      <c r="IAJ73" s="137"/>
      <c r="IAK73" s="137"/>
      <c r="IAL73" s="137"/>
      <c r="IAM73" s="137"/>
      <c r="IAN73" s="137"/>
      <c r="IAO73" s="137"/>
      <c r="IAP73" s="137"/>
      <c r="IAQ73" s="137"/>
      <c r="IAR73" s="137"/>
      <c r="IAS73" s="137"/>
      <c r="IAT73" s="137"/>
      <c r="IAU73" s="137"/>
      <c r="IAV73" s="137"/>
      <c r="IAW73" s="137"/>
      <c r="IAX73" s="137"/>
      <c r="IAY73" s="137"/>
      <c r="IAZ73" s="137"/>
      <c r="IBA73" s="137"/>
      <c r="IBB73" s="137"/>
      <c r="IBC73" s="137"/>
      <c r="IBD73" s="137"/>
      <c r="IBE73" s="137"/>
      <c r="IBF73" s="137"/>
      <c r="IBG73" s="137"/>
      <c r="IBH73" s="137"/>
      <c r="IBI73" s="137"/>
      <c r="IBJ73" s="137"/>
      <c r="IBK73" s="137"/>
      <c r="IBL73" s="137"/>
      <c r="IBM73" s="137"/>
      <c r="IBN73" s="137"/>
      <c r="IBO73" s="137"/>
      <c r="IBP73" s="137"/>
      <c r="IBQ73" s="137"/>
      <c r="IBR73" s="137"/>
      <c r="IBS73" s="137"/>
      <c r="IBT73" s="137"/>
      <c r="IBU73" s="137"/>
      <c r="IBV73" s="137"/>
      <c r="IBW73" s="137"/>
      <c r="IBX73" s="137"/>
      <c r="IBY73" s="137"/>
      <c r="IBZ73" s="137"/>
      <c r="ICA73" s="137"/>
      <c r="ICB73" s="137"/>
      <c r="ICC73" s="137"/>
      <c r="ICD73" s="137"/>
      <c r="ICE73" s="137"/>
      <c r="ICF73" s="137"/>
      <c r="ICG73" s="137"/>
      <c r="ICH73" s="137"/>
      <c r="ICI73" s="137"/>
      <c r="ICJ73" s="137"/>
      <c r="ICK73" s="137"/>
      <c r="ICL73" s="137"/>
      <c r="ICM73" s="137"/>
      <c r="ICN73" s="137"/>
      <c r="ICO73" s="137"/>
      <c r="ICP73" s="137"/>
      <c r="ICQ73" s="137"/>
      <c r="ICR73" s="137"/>
      <c r="ICS73" s="137"/>
      <c r="ICT73" s="137"/>
      <c r="ICU73" s="137"/>
      <c r="ICV73" s="137"/>
      <c r="ICW73" s="137"/>
      <c r="ICX73" s="137"/>
      <c r="ICY73" s="137"/>
      <c r="ICZ73" s="137"/>
      <c r="IDA73" s="137"/>
      <c r="IDB73" s="137"/>
      <c r="IDC73" s="137"/>
      <c r="IDD73" s="137"/>
      <c r="IDE73" s="137"/>
      <c r="IDF73" s="137"/>
      <c r="IDG73" s="137"/>
      <c r="IDH73" s="137"/>
      <c r="IDI73" s="137"/>
      <c r="IDJ73" s="137"/>
      <c r="IDK73" s="137"/>
      <c r="IDL73" s="137"/>
      <c r="IDM73" s="137"/>
      <c r="IDN73" s="137"/>
      <c r="IDO73" s="137"/>
      <c r="IDP73" s="137"/>
      <c r="IDQ73" s="137"/>
      <c r="IDR73" s="137"/>
      <c r="IDS73" s="137"/>
      <c r="IDT73" s="137"/>
      <c r="IDU73" s="137"/>
      <c r="IDV73" s="137"/>
      <c r="IDW73" s="137"/>
      <c r="IDX73" s="137"/>
      <c r="IDY73" s="137"/>
      <c r="IDZ73" s="137"/>
      <c r="IEA73" s="137"/>
      <c r="IEB73" s="137"/>
      <c r="IEC73" s="137"/>
      <c r="IED73" s="137"/>
      <c r="IEE73" s="137"/>
      <c r="IEF73" s="137"/>
      <c r="IEG73" s="137"/>
      <c r="IEH73" s="137"/>
      <c r="IEI73" s="137"/>
      <c r="IEJ73" s="137"/>
      <c r="IEK73" s="137"/>
      <c r="IEL73" s="137"/>
      <c r="IEM73" s="137"/>
      <c r="IEN73" s="137"/>
      <c r="IEO73" s="137"/>
      <c r="IEP73" s="137"/>
      <c r="IEQ73" s="137"/>
      <c r="IER73" s="137"/>
      <c r="IES73" s="137"/>
      <c r="IET73" s="137"/>
      <c r="IEU73" s="137"/>
      <c r="IEV73" s="137"/>
      <c r="IEW73" s="137"/>
      <c r="IEX73" s="137"/>
      <c r="IEY73" s="137"/>
      <c r="IEZ73" s="137"/>
      <c r="IFA73" s="137"/>
      <c r="IFB73" s="137"/>
      <c r="IFC73" s="137"/>
      <c r="IFD73" s="137"/>
      <c r="IFE73" s="137"/>
      <c r="IFF73" s="137"/>
      <c r="IFG73" s="137"/>
      <c r="IFH73" s="137"/>
      <c r="IFI73" s="137"/>
      <c r="IFJ73" s="137"/>
      <c r="IFK73" s="137"/>
      <c r="IFL73" s="137"/>
      <c r="IFM73" s="137"/>
      <c r="IFN73" s="137"/>
      <c r="IFO73" s="137"/>
      <c r="IFP73" s="137"/>
      <c r="IFQ73" s="137"/>
      <c r="IFR73" s="137"/>
      <c r="IFS73" s="137"/>
      <c r="IFT73" s="137"/>
      <c r="IFU73" s="137"/>
      <c r="IFV73" s="137"/>
      <c r="IFW73" s="137"/>
      <c r="IFX73" s="137"/>
      <c r="IFY73" s="137"/>
      <c r="IFZ73" s="137"/>
      <c r="IGA73" s="137"/>
      <c r="IGB73" s="137"/>
      <c r="IGC73" s="137"/>
      <c r="IGD73" s="137"/>
      <c r="IGE73" s="137"/>
      <c r="IGF73" s="137"/>
      <c r="IGG73" s="137"/>
      <c r="IGH73" s="137"/>
      <c r="IGI73" s="137"/>
      <c r="IGJ73" s="137"/>
      <c r="IGK73" s="137"/>
      <c r="IGL73" s="137"/>
      <c r="IGM73" s="137"/>
      <c r="IGN73" s="137"/>
      <c r="IGO73" s="137"/>
      <c r="IGP73" s="137"/>
      <c r="IGQ73" s="137"/>
      <c r="IGR73" s="137"/>
      <c r="IGS73" s="137"/>
      <c r="IGT73" s="137"/>
      <c r="IGU73" s="137"/>
      <c r="IGV73" s="137"/>
      <c r="IGW73" s="137"/>
      <c r="IGX73" s="137"/>
      <c r="IGY73" s="137"/>
      <c r="IGZ73" s="137"/>
      <c r="IHA73" s="137"/>
      <c r="IHB73" s="137"/>
      <c r="IHC73" s="137"/>
      <c r="IHD73" s="137"/>
      <c r="IHE73" s="137"/>
      <c r="IHF73" s="137"/>
      <c r="IHG73" s="137"/>
      <c r="IHH73" s="137"/>
      <c r="IHI73" s="137"/>
      <c r="IHJ73" s="137"/>
      <c r="IHK73" s="137"/>
      <c r="IHL73" s="137"/>
      <c r="IHM73" s="137"/>
      <c r="IHN73" s="137"/>
      <c r="IHO73" s="137"/>
      <c r="IHP73" s="137"/>
      <c r="IHQ73" s="137"/>
      <c r="IHR73" s="137"/>
      <c r="IHS73" s="137"/>
      <c r="IHT73" s="137"/>
      <c r="IHU73" s="137"/>
      <c r="IHV73" s="137"/>
      <c r="IHW73" s="137"/>
      <c r="IHX73" s="137"/>
      <c r="IHY73" s="137"/>
      <c r="IHZ73" s="137"/>
      <c r="IIA73" s="137"/>
      <c r="IIB73" s="137"/>
      <c r="IIC73" s="137"/>
      <c r="IID73" s="137"/>
      <c r="IIE73" s="137"/>
      <c r="IIF73" s="137"/>
      <c r="IIG73" s="137"/>
      <c r="IIH73" s="137"/>
      <c r="III73" s="137"/>
      <c r="IIJ73" s="137"/>
      <c r="IIK73" s="137"/>
      <c r="IIL73" s="137"/>
      <c r="IIM73" s="137"/>
      <c r="IIN73" s="137"/>
      <c r="IIO73" s="137"/>
      <c r="IIP73" s="137"/>
      <c r="IIQ73" s="137"/>
      <c r="IIR73" s="137"/>
      <c r="IIS73" s="137"/>
      <c r="IIT73" s="137"/>
      <c r="IIU73" s="137"/>
      <c r="IIV73" s="137"/>
      <c r="IIW73" s="137"/>
      <c r="IIX73" s="137"/>
      <c r="IIY73" s="137"/>
      <c r="IIZ73" s="137"/>
      <c r="IJA73" s="137"/>
      <c r="IJB73" s="137"/>
      <c r="IJC73" s="137"/>
      <c r="IJD73" s="137"/>
      <c r="IJE73" s="137"/>
      <c r="IJF73" s="137"/>
      <c r="IJG73" s="137"/>
      <c r="IJH73" s="137"/>
      <c r="IJI73" s="137"/>
      <c r="IJJ73" s="137"/>
      <c r="IJK73" s="137"/>
      <c r="IJL73" s="137"/>
      <c r="IJM73" s="137"/>
      <c r="IJN73" s="137"/>
      <c r="IJO73" s="137"/>
      <c r="IJP73" s="137"/>
      <c r="IJQ73" s="137"/>
      <c r="IJR73" s="137"/>
      <c r="IJS73" s="137"/>
      <c r="IJT73" s="137"/>
      <c r="IJU73" s="137"/>
      <c r="IJV73" s="137"/>
      <c r="IJW73" s="137"/>
      <c r="IJX73" s="137"/>
      <c r="IJY73" s="137"/>
      <c r="IJZ73" s="137"/>
      <c r="IKA73" s="137"/>
      <c r="IKB73" s="137"/>
      <c r="IKC73" s="137"/>
      <c r="IKD73" s="137"/>
      <c r="IKE73" s="137"/>
      <c r="IKF73" s="137"/>
      <c r="IKG73" s="137"/>
      <c r="IKH73" s="137"/>
      <c r="IKI73" s="137"/>
      <c r="IKJ73" s="137"/>
      <c r="IKK73" s="137"/>
      <c r="IKL73" s="137"/>
      <c r="IKM73" s="137"/>
      <c r="IKN73" s="137"/>
      <c r="IKO73" s="137"/>
      <c r="IKP73" s="137"/>
      <c r="IKQ73" s="137"/>
      <c r="IKR73" s="137"/>
      <c r="IKS73" s="137"/>
      <c r="IKT73" s="137"/>
      <c r="IKU73" s="137"/>
      <c r="IKV73" s="137"/>
      <c r="IKW73" s="137"/>
      <c r="IKX73" s="137"/>
      <c r="IKY73" s="137"/>
      <c r="IKZ73" s="137"/>
      <c r="ILA73" s="137"/>
      <c r="ILB73" s="137"/>
      <c r="ILC73" s="137"/>
      <c r="ILD73" s="137"/>
      <c r="ILE73" s="137"/>
      <c r="ILF73" s="137"/>
      <c r="ILG73" s="137"/>
      <c r="ILH73" s="137"/>
      <c r="ILI73" s="137"/>
      <c r="ILJ73" s="137"/>
      <c r="ILK73" s="137"/>
      <c r="ILL73" s="137"/>
      <c r="ILM73" s="137"/>
      <c r="ILN73" s="137"/>
      <c r="ILO73" s="137"/>
      <c r="ILP73" s="137"/>
      <c r="ILQ73" s="137"/>
      <c r="ILR73" s="137"/>
      <c r="ILS73" s="137"/>
      <c r="ILT73" s="137"/>
      <c r="ILU73" s="137"/>
      <c r="ILV73" s="137"/>
      <c r="ILW73" s="137"/>
      <c r="ILX73" s="137"/>
      <c r="ILY73" s="137"/>
      <c r="ILZ73" s="137"/>
      <c r="IMA73" s="137"/>
      <c r="IMB73" s="137"/>
      <c r="IMC73" s="137"/>
      <c r="IMD73" s="137"/>
      <c r="IME73" s="137"/>
      <c r="IMF73" s="137"/>
      <c r="IMG73" s="137"/>
      <c r="IMH73" s="137"/>
      <c r="IMI73" s="137"/>
      <c r="IMJ73" s="137"/>
      <c r="IMK73" s="137"/>
      <c r="IML73" s="137"/>
      <c r="IMM73" s="137"/>
      <c r="IMN73" s="137"/>
      <c r="IMO73" s="137"/>
      <c r="IMP73" s="137"/>
      <c r="IMQ73" s="137"/>
      <c r="IMR73" s="137"/>
      <c r="IMS73" s="137"/>
      <c r="IMT73" s="137"/>
      <c r="IMU73" s="137"/>
      <c r="IMV73" s="137"/>
      <c r="IMW73" s="137"/>
      <c r="IMX73" s="137"/>
      <c r="IMY73" s="137"/>
      <c r="IMZ73" s="137"/>
      <c r="INA73" s="137"/>
      <c r="INB73" s="137"/>
      <c r="INC73" s="137"/>
      <c r="IND73" s="137"/>
      <c r="INE73" s="137"/>
      <c r="INF73" s="137"/>
      <c r="ING73" s="137"/>
      <c r="INH73" s="137"/>
      <c r="INI73" s="137"/>
      <c r="INJ73" s="137"/>
      <c r="INK73" s="137"/>
      <c r="INL73" s="137"/>
      <c r="INM73" s="137"/>
      <c r="INN73" s="137"/>
      <c r="INO73" s="137"/>
      <c r="INP73" s="137"/>
      <c r="INQ73" s="137"/>
      <c r="INR73" s="137"/>
      <c r="INS73" s="137"/>
      <c r="INT73" s="137"/>
      <c r="INU73" s="137"/>
      <c r="INV73" s="137"/>
      <c r="INW73" s="137"/>
      <c r="INX73" s="137"/>
      <c r="INY73" s="137"/>
      <c r="INZ73" s="137"/>
      <c r="IOA73" s="137"/>
      <c r="IOB73" s="137"/>
      <c r="IOC73" s="137"/>
      <c r="IOD73" s="137"/>
      <c r="IOE73" s="137"/>
      <c r="IOF73" s="137"/>
      <c r="IOG73" s="137"/>
      <c r="IOH73" s="137"/>
      <c r="IOI73" s="137"/>
      <c r="IOJ73" s="137"/>
      <c r="IOK73" s="137"/>
      <c r="IOL73" s="137"/>
      <c r="IOM73" s="137"/>
      <c r="ION73" s="137"/>
      <c r="IOO73" s="137"/>
      <c r="IOP73" s="137"/>
      <c r="IOQ73" s="137"/>
      <c r="IOR73" s="137"/>
      <c r="IOS73" s="137"/>
      <c r="IOT73" s="137"/>
      <c r="IOU73" s="137"/>
      <c r="IOV73" s="137"/>
      <c r="IOW73" s="137"/>
      <c r="IOX73" s="137"/>
      <c r="IOY73" s="137"/>
      <c r="IOZ73" s="137"/>
      <c r="IPA73" s="137"/>
      <c r="IPB73" s="137"/>
      <c r="IPC73" s="137"/>
      <c r="IPD73" s="137"/>
      <c r="IPE73" s="137"/>
      <c r="IPF73" s="137"/>
      <c r="IPG73" s="137"/>
      <c r="IPH73" s="137"/>
      <c r="IPI73" s="137"/>
      <c r="IPJ73" s="137"/>
      <c r="IPK73" s="137"/>
      <c r="IPL73" s="137"/>
      <c r="IPM73" s="137"/>
      <c r="IPN73" s="137"/>
      <c r="IPO73" s="137"/>
      <c r="IPP73" s="137"/>
      <c r="IPQ73" s="137"/>
      <c r="IPR73" s="137"/>
      <c r="IPS73" s="137"/>
      <c r="IPT73" s="137"/>
      <c r="IPU73" s="137"/>
      <c r="IPV73" s="137"/>
      <c r="IPW73" s="137"/>
      <c r="IPX73" s="137"/>
      <c r="IPY73" s="137"/>
      <c r="IPZ73" s="137"/>
      <c r="IQA73" s="137"/>
      <c r="IQB73" s="137"/>
      <c r="IQC73" s="137"/>
      <c r="IQD73" s="137"/>
      <c r="IQE73" s="137"/>
      <c r="IQF73" s="137"/>
      <c r="IQG73" s="137"/>
      <c r="IQH73" s="137"/>
      <c r="IQI73" s="137"/>
      <c r="IQJ73" s="137"/>
      <c r="IQK73" s="137"/>
      <c r="IQL73" s="137"/>
      <c r="IQM73" s="137"/>
      <c r="IQN73" s="137"/>
      <c r="IQO73" s="137"/>
      <c r="IQP73" s="137"/>
      <c r="IQQ73" s="137"/>
      <c r="IQR73" s="137"/>
      <c r="IQS73" s="137"/>
      <c r="IQT73" s="137"/>
      <c r="IQU73" s="137"/>
      <c r="IQV73" s="137"/>
      <c r="IQW73" s="137"/>
      <c r="IQX73" s="137"/>
      <c r="IQY73" s="137"/>
      <c r="IQZ73" s="137"/>
      <c r="IRA73" s="137"/>
      <c r="IRB73" s="137"/>
      <c r="IRC73" s="137"/>
      <c r="IRD73" s="137"/>
      <c r="IRE73" s="137"/>
      <c r="IRF73" s="137"/>
      <c r="IRG73" s="137"/>
      <c r="IRH73" s="137"/>
      <c r="IRI73" s="137"/>
      <c r="IRJ73" s="137"/>
      <c r="IRK73" s="137"/>
      <c r="IRL73" s="137"/>
      <c r="IRM73" s="137"/>
      <c r="IRN73" s="137"/>
      <c r="IRO73" s="137"/>
      <c r="IRP73" s="137"/>
      <c r="IRQ73" s="137"/>
      <c r="IRR73" s="137"/>
      <c r="IRS73" s="137"/>
      <c r="IRT73" s="137"/>
      <c r="IRU73" s="137"/>
      <c r="IRV73" s="137"/>
      <c r="IRW73" s="137"/>
      <c r="IRX73" s="137"/>
      <c r="IRY73" s="137"/>
      <c r="IRZ73" s="137"/>
      <c r="ISA73" s="137"/>
      <c r="ISB73" s="137"/>
      <c r="ISC73" s="137"/>
      <c r="ISD73" s="137"/>
      <c r="ISE73" s="137"/>
      <c r="ISF73" s="137"/>
      <c r="ISG73" s="137"/>
      <c r="ISH73" s="137"/>
      <c r="ISI73" s="137"/>
      <c r="ISJ73" s="137"/>
      <c r="ISK73" s="137"/>
      <c r="ISL73" s="137"/>
      <c r="ISM73" s="137"/>
      <c r="ISN73" s="137"/>
      <c r="ISO73" s="137"/>
      <c r="ISP73" s="137"/>
      <c r="ISQ73" s="137"/>
      <c r="ISR73" s="137"/>
      <c r="ISS73" s="137"/>
      <c r="IST73" s="137"/>
      <c r="ISU73" s="137"/>
      <c r="ISV73" s="137"/>
      <c r="ISW73" s="137"/>
      <c r="ISX73" s="137"/>
      <c r="ISY73" s="137"/>
      <c r="ISZ73" s="137"/>
      <c r="ITA73" s="137"/>
      <c r="ITB73" s="137"/>
      <c r="ITC73" s="137"/>
      <c r="ITD73" s="137"/>
      <c r="ITE73" s="137"/>
      <c r="ITF73" s="137"/>
      <c r="ITG73" s="137"/>
      <c r="ITH73" s="137"/>
      <c r="ITI73" s="137"/>
      <c r="ITJ73" s="137"/>
      <c r="ITK73" s="137"/>
      <c r="ITL73" s="137"/>
      <c r="ITM73" s="137"/>
      <c r="ITN73" s="137"/>
      <c r="ITO73" s="137"/>
      <c r="ITP73" s="137"/>
      <c r="ITQ73" s="137"/>
      <c r="ITR73" s="137"/>
      <c r="ITS73" s="137"/>
      <c r="ITT73" s="137"/>
      <c r="ITU73" s="137"/>
      <c r="ITV73" s="137"/>
      <c r="ITW73" s="137"/>
      <c r="ITX73" s="137"/>
      <c r="ITY73" s="137"/>
      <c r="ITZ73" s="137"/>
      <c r="IUA73" s="137"/>
      <c r="IUB73" s="137"/>
      <c r="IUC73" s="137"/>
      <c r="IUD73" s="137"/>
      <c r="IUE73" s="137"/>
      <c r="IUF73" s="137"/>
      <c r="IUG73" s="137"/>
      <c r="IUH73" s="137"/>
      <c r="IUI73" s="137"/>
      <c r="IUJ73" s="137"/>
      <c r="IUK73" s="137"/>
      <c r="IUL73" s="137"/>
      <c r="IUM73" s="137"/>
      <c r="IUN73" s="137"/>
      <c r="IUO73" s="137"/>
      <c r="IUP73" s="137"/>
      <c r="IUQ73" s="137"/>
      <c r="IUR73" s="137"/>
      <c r="IUS73" s="137"/>
      <c r="IUT73" s="137"/>
      <c r="IUU73" s="137"/>
      <c r="IUV73" s="137"/>
      <c r="IUW73" s="137"/>
      <c r="IUX73" s="137"/>
      <c r="IUY73" s="137"/>
      <c r="IUZ73" s="137"/>
      <c r="IVA73" s="137"/>
      <c r="IVB73" s="137"/>
      <c r="IVC73" s="137"/>
      <c r="IVD73" s="137"/>
      <c r="IVE73" s="137"/>
      <c r="IVF73" s="137"/>
      <c r="IVG73" s="137"/>
      <c r="IVH73" s="137"/>
      <c r="IVI73" s="137"/>
      <c r="IVJ73" s="137"/>
      <c r="IVK73" s="137"/>
      <c r="IVL73" s="137"/>
      <c r="IVM73" s="137"/>
      <c r="IVN73" s="137"/>
      <c r="IVO73" s="137"/>
      <c r="IVP73" s="137"/>
      <c r="IVQ73" s="137"/>
      <c r="IVR73" s="137"/>
      <c r="IVS73" s="137"/>
      <c r="IVT73" s="137"/>
      <c r="IVU73" s="137"/>
      <c r="IVV73" s="137"/>
      <c r="IVW73" s="137"/>
      <c r="IVX73" s="137"/>
      <c r="IVY73" s="137"/>
      <c r="IVZ73" s="137"/>
      <c r="IWA73" s="137"/>
      <c r="IWB73" s="137"/>
      <c r="IWC73" s="137"/>
      <c r="IWD73" s="137"/>
      <c r="IWE73" s="137"/>
      <c r="IWF73" s="137"/>
      <c r="IWG73" s="137"/>
      <c r="IWH73" s="137"/>
      <c r="IWI73" s="137"/>
      <c r="IWJ73" s="137"/>
      <c r="IWK73" s="137"/>
      <c r="IWL73" s="137"/>
      <c r="IWM73" s="137"/>
      <c r="IWN73" s="137"/>
      <c r="IWO73" s="137"/>
      <c r="IWP73" s="137"/>
      <c r="IWQ73" s="137"/>
      <c r="IWR73" s="137"/>
      <c r="IWS73" s="137"/>
      <c r="IWT73" s="137"/>
      <c r="IWU73" s="137"/>
      <c r="IWV73" s="137"/>
      <c r="IWW73" s="137"/>
      <c r="IWX73" s="137"/>
      <c r="IWY73" s="137"/>
      <c r="IWZ73" s="137"/>
      <c r="IXA73" s="137"/>
      <c r="IXB73" s="137"/>
      <c r="IXC73" s="137"/>
      <c r="IXD73" s="137"/>
      <c r="IXE73" s="137"/>
      <c r="IXF73" s="137"/>
      <c r="IXG73" s="137"/>
      <c r="IXH73" s="137"/>
      <c r="IXI73" s="137"/>
      <c r="IXJ73" s="137"/>
      <c r="IXK73" s="137"/>
      <c r="IXL73" s="137"/>
      <c r="IXM73" s="137"/>
      <c r="IXN73" s="137"/>
      <c r="IXO73" s="137"/>
      <c r="IXP73" s="137"/>
      <c r="IXQ73" s="137"/>
      <c r="IXR73" s="137"/>
      <c r="IXS73" s="137"/>
      <c r="IXT73" s="137"/>
      <c r="IXU73" s="137"/>
      <c r="IXV73" s="137"/>
      <c r="IXW73" s="137"/>
      <c r="IXX73" s="137"/>
      <c r="IXY73" s="137"/>
      <c r="IXZ73" s="137"/>
      <c r="IYA73" s="137"/>
      <c r="IYB73" s="137"/>
      <c r="IYC73" s="137"/>
      <c r="IYD73" s="137"/>
      <c r="IYE73" s="137"/>
      <c r="IYF73" s="137"/>
      <c r="IYG73" s="137"/>
      <c r="IYH73" s="137"/>
      <c r="IYI73" s="137"/>
      <c r="IYJ73" s="137"/>
      <c r="IYK73" s="137"/>
      <c r="IYL73" s="137"/>
      <c r="IYM73" s="137"/>
      <c r="IYN73" s="137"/>
      <c r="IYO73" s="137"/>
      <c r="IYP73" s="137"/>
      <c r="IYQ73" s="137"/>
      <c r="IYR73" s="137"/>
      <c r="IYS73" s="137"/>
      <c r="IYT73" s="137"/>
      <c r="IYU73" s="137"/>
      <c r="IYV73" s="137"/>
      <c r="IYW73" s="137"/>
      <c r="IYX73" s="137"/>
      <c r="IYY73" s="137"/>
      <c r="IYZ73" s="137"/>
      <c r="IZA73" s="137"/>
      <c r="IZB73" s="137"/>
      <c r="IZC73" s="137"/>
      <c r="IZD73" s="137"/>
      <c r="IZE73" s="137"/>
      <c r="IZF73" s="137"/>
      <c r="IZG73" s="137"/>
      <c r="IZH73" s="137"/>
      <c r="IZI73" s="137"/>
      <c r="IZJ73" s="137"/>
      <c r="IZK73" s="137"/>
      <c r="IZL73" s="137"/>
      <c r="IZM73" s="137"/>
      <c r="IZN73" s="137"/>
      <c r="IZO73" s="137"/>
      <c r="IZP73" s="137"/>
      <c r="IZQ73" s="137"/>
      <c r="IZR73" s="137"/>
      <c r="IZS73" s="137"/>
      <c r="IZT73" s="137"/>
      <c r="IZU73" s="137"/>
      <c r="IZV73" s="137"/>
      <c r="IZW73" s="137"/>
      <c r="IZX73" s="137"/>
      <c r="IZY73" s="137"/>
      <c r="IZZ73" s="137"/>
      <c r="JAA73" s="137"/>
      <c r="JAB73" s="137"/>
      <c r="JAC73" s="137"/>
      <c r="JAD73" s="137"/>
      <c r="JAE73" s="137"/>
      <c r="JAF73" s="137"/>
      <c r="JAG73" s="137"/>
      <c r="JAH73" s="137"/>
      <c r="JAI73" s="137"/>
      <c r="JAJ73" s="137"/>
      <c r="JAK73" s="137"/>
      <c r="JAL73" s="137"/>
      <c r="JAM73" s="137"/>
      <c r="JAN73" s="137"/>
      <c r="JAO73" s="137"/>
      <c r="JAP73" s="137"/>
      <c r="JAQ73" s="137"/>
      <c r="JAR73" s="137"/>
      <c r="JAS73" s="137"/>
      <c r="JAT73" s="137"/>
      <c r="JAU73" s="137"/>
      <c r="JAV73" s="137"/>
      <c r="JAW73" s="137"/>
      <c r="JAX73" s="137"/>
      <c r="JAY73" s="137"/>
      <c r="JAZ73" s="137"/>
      <c r="JBA73" s="137"/>
      <c r="JBB73" s="137"/>
      <c r="JBC73" s="137"/>
      <c r="JBD73" s="137"/>
      <c r="JBE73" s="137"/>
      <c r="JBF73" s="137"/>
      <c r="JBG73" s="137"/>
      <c r="JBH73" s="137"/>
      <c r="JBI73" s="137"/>
      <c r="JBJ73" s="137"/>
      <c r="JBK73" s="137"/>
      <c r="JBL73" s="137"/>
      <c r="JBM73" s="137"/>
      <c r="JBN73" s="137"/>
      <c r="JBO73" s="137"/>
      <c r="JBP73" s="137"/>
      <c r="JBQ73" s="137"/>
      <c r="JBR73" s="137"/>
      <c r="JBS73" s="137"/>
      <c r="JBT73" s="137"/>
      <c r="JBU73" s="137"/>
      <c r="JBV73" s="137"/>
      <c r="JBW73" s="137"/>
      <c r="JBX73" s="137"/>
      <c r="JBY73" s="137"/>
      <c r="JBZ73" s="137"/>
      <c r="JCA73" s="137"/>
      <c r="JCB73" s="137"/>
      <c r="JCC73" s="137"/>
      <c r="JCD73" s="137"/>
      <c r="JCE73" s="137"/>
      <c r="JCF73" s="137"/>
      <c r="JCG73" s="137"/>
      <c r="JCH73" s="137"/>
      <c r="JCI73" s="137"/>
      <c r="JCJ73" s="137"/>
      <c r="JCK73" s="137"/>
      <c r="JCL73" s="137"/>
      <c r="JCM73" s="137"/>
      <c r="JCN73" s="137"/>
      <c r="JCO73" s="137"/>
      <c r="JCP73" s="137"/>
      <c r="JCQ73" s="137"/>
      <c r="JCR73" s="137"/>
      <c r="JCS73" s="137"/>
      <c r="JCT73" s="137"/>
      <c r="JCU73" s="137"/>
      <c r="JCV73" s="137"/>
      <c r="JCW73" s="137"/>
      <c r="JCX73" s="137"/>
      <c r="JCY73" s="137"/>
      <c r="JCZ73" s="137"/>
      <c r="JDA73" s="137"/>
      <c r="JDB73" s="137"/>
      <c r="JDC73" s="137"/>
      <c r="JDD73" s="137"/>
      <c r="JDE73" s="137"/>
      <c r="JDF73" s="137"/>
      <c r="JDG73" s="137"/>
      <c r="JDH73" s="137"/>
      <c r="JDI73" s="137"/>
      <c r="JDJ73" s="137"/>
      <c r="JDK73" s="137"/>
      <c r="JDL73" s="137"/>
      <c r="JDM73" s="137"/>
      <c r="JDN73" s="137"/>
      <c r="JDO73" s="137"/>
      <c r="JDP73" s="137"/>
      <c r="JDQ73" s="137"/>
      <c r="JDR73" s="137"/>
      <c r="JDS73" s="137"/>
      <c r="JDT73" s="137"/>
      <c r="JDU73" s="137"/>
      <c r="JDV73" s="137"/>
      <c r="JDW73" s="137"/>
      <c r="JDX73" s="137"/>
      <c r="JDY73" s="137"/>
      <c r="JDZ73" s="137"/>
      <c r="JEA73" s="137"/>
      <c r="JEB73" s="137"/>
      <c r="JEC73" s="137"/>
      <c r="JED73" s="137"/>
      <c r="JEE73" s="137"/>
      <c r="JEF73" s="137"/>
      <c r="JEG73" s="137"/>
      <c r="JEH73" s="137"/>
      <c r="JEI73" s="137"/>
      <c r="JEJ73" s="137"/>
      <c r="JEK73" s="137"/>
      <c r="JEL73" s="137"/>
      <c r="JEM73" s="137"/>
      <c r="JEN73" s="137"/>
      <c r="JEO73" s="137"/>
      <c r="JEP73" s="137"/>
      <c r="JEQ73" s="137"/>
      <c r="JER73" s="137"/>
      <c r="JES73" s="137"/>
      <c r="JET73" s="137"/>
      <c r="JEU73" s="137"/>
      <c r="JEV73" s="137"/>
      <c r="JEW73" s="137"/>
      <c r="JEX73" s="137"/>
      <c r="JEY73" s="137"/>
      <c r="JEZ73" s="137"/>
      <c r="JFA73" s="137"/>
      <c r="JFB73" s="137"/>
      <c r="JFC73" s="137"/>
      <c r="JFD73" s="137"/>
      <c r="JFE73" s="137"/>
      <c r="JFF73" s="137"/>
      <c r="JFG73" s="137"/>
      <c r="JFH73" s="137"/>
      <c r="JFI73" s="137"/>
      <c r="JFJ73" s="137"/>
      <c r="JFK73" s="137"/>
      <c r="JFL73" s="137"/>
      <c r="JFM73" s="137"/>
      <c r="JFN73" s="137"/>
      <c r="JFO73" s="137"/>
      <c r="JFP73" s="137"/>
      <c r="JFQ73" s="137"/>
      <c r="JFR73" s="137"/>
      <c r="JFS73" s="137"/>
      <c r="JFT73" s="137"/>
      <c r="JFU73" s="137"/>
      <c r="JFV73" s="137"/>
      <c r="JFW73" s="137"/>
      <c r="JFX73" s="137"/>
      <c r="JFY73" s="137"/>
      <c r="JFZ73" s="137"/>
      <c r="JGA73" s="137"/>
      <c r="JGB73" s="137"/>
      <c r="JGC73" s="137"/>
      <c r="JGD73" s="137"/>
      <c r="JGE73" s="137"/>
      <c r="JGF73" s="137"/>
      <c r="JGG73" s="137"/>
      <c r="JGH73" s="137"/>
      <c r="JGI73" s="137"/>
      <c r="JGJ73" s="137"/>
      <c r="JGK73" s="137"/>
      <c r="JGL73" s="137"/>
      <c r="JGM73" s="137"/>
      <c r="JGN73" s="137"/>
      <c r="JGO73" s="137"/>
      <c r="JGP73" s="137"/>
      <c r="JGQ73" s="137"/>
      <c r="JGR73" s="137"/>
      <c r="JGS73" s="137"/>
      <c r="JGT73" s="137"/>
      <c r="JGU73" s="137"/>
      <c r="JGV73" s="137"/>
      <c r="JGW73" s="137"/>
      <c r="JGX73" s="137"/>
      <c r="JGY73" s="137"/>
      <c r="JGZ73" s="137"/>
      <c r="JHA73" s="137"/>
      <c r="JHB73" s="137"/>
      <c r="JHC73" s="137"/>
      <c r="JHD73" s="137"/>
      <c r="JHE73" s="137"/>
      <c r="JHF73" s="137"/>
      <c r="JHG73" s="137"/>
      <c r="JHH73" s="137"/>
      <c r="JHI73" s="137"/>
      <c r="JHJ73" s="137"/>
      <c r="JHK73" s="137"/>
      <c r="JHL73" s="137"/>
      <c r="JHM73" s="137"/>
      <c r="JHN73" s="137"/>
      <c r="JHO73" s="137"/>
      <c r="JHP73" s="137"/>
      <c r="JHQ73" s="137"/>
      <c r="JHR73" s="137"/>
      <c r="JHS73" s="137"/>
      <c r="JHT73" s="137"/>
      <c r="JHU73" s="137"/>
      <c r="JHV73" s="137"/>
      <c r="JHW73" s="137"/>
      <c r="JHX73" s="137"/>
      <c r="JHY73" s="137"/>
      <c r="JHZ73" s="137"/>
      <c r="JIA73" s="137"/>
      <c r="JIB73" s="137"/>
      <c r="JIC73" s="137"/>
      <c r="JID73" s="137"/>
      <c r="JIE73" s="137"/>
      <c r="JIF73" s="137"/>
      <c r="JIG73" s="137"/>
      <c r="JIH73" s="137"/>
      <c r="JII73" s="137"/>
      <c r="JIJ73" s="137"/>
      <c r="JIK73" s="137"/>
      <c r="JIL73" s="137"/>
      <c r="JIM73" s="137"/>
      <c r="JIN73" s="137"/>
      <c r="JIO73" s="137"/>
      <c r="JIP73" s="137"/>
      <c r="JIQ73" s="137"/>
      <c r="JIR73" s="137"/>
      <c r="JIS73" s="137"/>
      <c r="JIT73" s="137"/>
      <c r="JIU73" s="137"/>
      <c r="JIV73" s="137"/>
      <c r="JIW73" s="137"/>
      <c r="JIX73" s="137"/>
      <c r="JIY73" s="137"/>
      <c r="JIZ73" s="137"/>
      <c r="JJA73" s="137"/>
      <c r="JJB73" s="137"/>
      <c r="JJC73" s="137"/>
      <c r="JJD73" s="137"/>
      <c r="JJE73" s="137"/>
      <c r="JJF73" s="137"/>
      <c r="JJG73" s="137"/>
      <c r="JJH73" s="137"/>
      <c r="JJI73" s="137"/>
      <c r="JJJ73" s="137"/>
      <c r="JJK73" s="137"/>
      <c r="JJL73" s="137"/>
      <c r="JJM73" s="137"/>
      <c r="JJN73" s="137"/>
      <c r="JJO73" s="137"/>
      <c r="JJP73" s="137"/>
      <c r="JJQ73" s="137"/>
      <c r="JJR73" s="137"/>
      <c r="JJS73" s="137"/>
      <c r="JJT73" s="137"/>
      <c r="JJU73" s="137"/>
      <c r="JJV73" s="137"/>
      <c r="JJW73" s="137"/>
      <c r="JJX73" s="137"/>
      <c r="JJY73" s="137"/>
      <c r="JJZ73" s="137"/>
      <c r="JKA73" s="137"/>
      <c r="JKB73" s="137"/>
      <c r="JKC73" s="137"/>
      <c r="JKD73" s="137"/>
      <c r="JKE73" s="137"/>
      <c r="JKF73" s="137"/>
      <c r="JKG73" s="137"/>
      <c r="JKH73" s="137"/>
      <c r="JKI73" s="137"/>
      <c r="JKJ73" s="137"/>
      <c r="JKK73" s="137"/>
      <c r="JKL73" s="137"/>
      <c r="JKM73" s="137"/>
      <c r="JKN73" s="137"/>
      <c r="JKO73" s="137"/>
      <c r="JKP73" s="137"/>
      <c r="JKQ73" s="137"/>
      <c r="JKR73" s="137"/>
      <c r="JKS73" s="137"/>
      <c r="JKT73" s="137"/>
      <c r="JKU73" s="137"/>
      <c r="JKV73" s="137"/>
      <c r="JKW73" s="137"/>
      <c r="JKX73" s="137"/>
      <c r="JKY73" s="137"/>
      <c r="JKZ73" s="137"/>
      <c r="JLA73" s="137"/>
      <c r="JLB73" s="137"/>
      <c r="JLC73" s="137"/>
      <c r="JLD73" s="137"/>
      <c r="JLE73" s="137"/>
      <c r="JLF73" s="137"/>
      <c r="JLG73" s="137"/>
      <c r="JLH73" s="137"/>
      <c r="JLI73" s="137"/>
      <c r="JLJ73" s="137"/>
      <c r="JLK73" s="137"/>
      <c r="JLL73" s="137"/>
      <c r="JLM73" s="137"/>
      <c r="JLN73" s="137"/>
      <c r="JLO73" s="137"/>
      <c r="JLP73" s="137"/>
      <c r="JLQ73" s="137"/>
      <c r="JLR73" s="137"/>
      <c r="JLS73" s="137"/>
      <c r="JLT73" s="137"/>
      <c r="JLU73" s="137"/>
      <c r="JLV73" s="137"/>
      <c r="JLW73" s="137"/>
      <c r="JLX73" s="137"/>
      <c r="JLY73" s="137"/>
      <c r="JLZ73" s="137"/>
      <c r="JMA73" s="137"/>
      <c r="JMB73" s="137"/>
      <c r="JMC73" s="137"/>
      <c r="JMD73" s="137"/>
      <c r="JME73" s="137"/>
      <c r="JMF73" s="137"/>
      <c r="JMG73" s="137"/>
      <c r="JMH73" s="137"/>
      <c r="JMI73" s="137"/>
      <c r="JMJ73" s="137"/>
      <c r="JMK73" s="137"/>
      <c r="JML73" s="137"/>
      <c r="JMM73" s="137"/>
      <c r="JMN73" s="137"/>
      <c r="JMO73" s="137"/>
      <c r="JMP73" s="137"/>
      <c r="JMQ73" s="137"/>
      <c r="JMR73" s="137"/>
      <c r="JMS73" s="137"/>
      <c r="JMT73" s="137"/>
      <c r="JMU73" s="137"/>
      <c r="JMV73" s="137"/>
      <c r="JMW73" s="137"/>
      <c r="JMX73" s="137"/>
      <c r="JMY73" s="137"/>
      <c r="JMZ73" s="137"/>
      <c r="JNA73" s="137"/>
      <c r="JNB73" s="137"/>
      <c r="JNC73" s="137"/>
      <c r="JND73" s="137"/>
      <c r="JNE73" s="137"/>
      <c r="JNF73" s="137"/>
      <c r="JNG73" s="137"/>
      <c r="JNH73" s="137"/>
      <c r="JNI73" s="137"/>
      <c r="JNJ73" s="137"/>
      <c r="JNK73" s="137"/>
      <c r="JNL73" s="137"/>
      <c r="JNM73" s="137"/>
      <c r="JNN73" s="137"/>
      <c r="JNO73" s="137"/>
      <c r="JNP73" s="137"/>
      <c r="JNQ73" s="137"/>
      <c r="JNR73" s="137"/>
      <c r="JNS73" s="137"/>
      <c r="JNT73" s="137"/>
      <c r="JNU73" s="137"/>
      <c r="JNV73" s="137"/>
      <c r="JNW73" s="137"/>
      <c r="JNX73" s="137"/>
      <c r="JNY73" s="137"/>
      <c r="JNZ73" s="137"/>
      <c r="JOA73" s="137"/>
      <c r="JOB73" s="137"/>
      <c r="JOC73" s="137"/>
      <c r="JOD73" s="137"/>
      <c r="JOE73" s="137"/>
      <c r="JOF73" s="137"/>
      <c r="JOG73" s="137"/>
      <c r="JOH73" s="137"/>
      <c r="JOI73" s="137"/>
      <c r="JOJ73" s="137"/>
      <c r="JOK73" s="137"/>
      <c r="JOL73" s="137"/>
      <c r="JOM73" s="137"/>
      <c r="JON73" s="137"/>
      <c r="JOO73" s="137"/>
      <c r="JOP73" s="137"/>
      <c r="JOQ73" s="137"/>
      <c r="JOR73" s="137"/>
      <c r="JOS73" s="137"/>
      <c r="JOT73" s="137"/>
      <c r="JOU73" s="137"/>
      <c r="JOV73" s="137"/>
      <c r="JOW73" s="137"/>
      <c r="JOX73" s="137"/>
      <c r="JOY73" s="137"/>
      <c r="JOZ73" s="137"/>
      <c r="JPA73" s="137"/>
      <c r="JPB73" s="137"/>
      <c r="JPC73" s="137"/>
      <c r="JPD73" s="137"/>
      <c r="JPE73" s="137"/>
      <c r="JPF73" s="137"/>
      <c r="JPG73" s="137"/>
      <c r="JPH73" s="137"/>
      <c r="JPI73" s="137"/>
      <c r="JPJ73" s="137"/>
      <c r="JPK73" s="137"/>
      <c r="JPL73" s="137"/>
      <c r="JPM73" s="137"/>
      <c r="JPN73" s="137"/>
      <c r="JPO73" s="137"/>
      <c r="JPP73" s="137"/>
      <c r="JPQ73" s="137"/>
      <c r="JPR73" s="137"/>
      <c r="JPS73" s="137"/>
      <c r="JPT73" s="137"/>
      <c r="JPU73" s="137"/>
      <c r="JPV73" s="137"/>
      <c r="JPW73" s="137"/>
      <c r="JPX73" s="137"/>
      <c r="JPY73" s="137"/>
      <c r="JPZ73" s="137"/>
      <c r="JQA73" s="137"/>
      <c r="JQB73" s="137"/>
      <c r="JQC73" s="137"/>
      <c r="JQD73" s="137"/>
      <c r="JQE73" s="137"/>
      <c r="JQF73" s="137"/>
      <c r="JQG73" s="137"/>
      <c r="JQH73" s="137"/>
      <c r="JQI73" s="137"/>
      <c r="JQJ73" s="137"/>
      <c r="JQK73" s="137"/>
      <c r="JQL73" s="137"/>
      <c r="JQM73" s="137"/>
      <c r="JQN73" s="137"/>
      <c r="JQO73" s="137"/>
      <c r="JQP73" s="137"/>
      <c r="JQQ73" s="137"/>
      <c r="JQR73" s="137"/>
      <c r="JQS73" s="137"/>
      <c r="JQT73" s="137"/>
      <c r="JQU73" s="137"/>
      <c r="JQV73" s="137"/>
      <c r="JQW73" s="137"/>
      <c r="JQX73" s="137"/>
      <c r="JQY73" s="137"/>
      <c r="JQZ73" s="137"/>
      <c r="JRA73" s="137"/>
      <c r="JRB73" s="137"/>
      <c r="JRC73" s="137"/>
      <c r="JRD73" s="137"/>
      <c r="JRE73" s="137"/>
      <c r="JRF73" s="137"/>
      <c r="JRG73" s="137"/>
      <c r="JRH73" s="137"/>
      <c r="JRI73" s="137"/>
      <c r="JRJ73" s="137"/>
      <c r="JRK73" s="137"/>
      <c r="JRL73" s="137"/>
      <c r="JRM73" s="137"/>
      <c r="JRN73" s="137"/>
      <c r="JRO73" s="137"/>
      <c r="JRP73" s="137"/>
      <c r="JRQ73" s="137"/>
      <c r="JRR73" s="137"/>
      <c r="JRS73" s="137"/>
      <c r="JRT73" s="137"/>
      <c r="JRU73" s="137"/>
      <c r="JRV73" s="137"/>
      <c r="JRW73" s="137"/>
      <c r="JRX73" s="137"/>
      <c r="JRY73" s="137"/>
      <c r="JRZ73" s="137"/>
      <c r="JSA73" s="137"/>
      <c r="JSB73" s="137"/>
      <c r="JSC73" s="137"/>
      <c r="JSD73" s="137"/>
      <c r="JSE73" s="137"/>
      <c r="JSF73" s="137"/>
      <c r="JSG73" s="137"/>
      <c r="JSH73" s="137"/>
      <c r="JSI73" s="137"/>
      <c r="JSJ73" s="137"/>
      <c r="JSK73" s="137"/>
      <c r="JSL73" s="137"/>
      <c r="JSM73" s="137"/>
      <c r="JSN73" s="137"/>
      <c r="JSO73" s="137"/>
      <c r="JSP73" s="137"/>
      <c r="JSQ73" s="137"/>
      <c r="JSR73" s="137"/>
      <c r="JSS73" s="137"/>
      <c r="JST73" s="137"/>
      <c r="JSU73" s="137"/>
      <c r="JSV73" s="137"/>
      <c r="JSW73" s="137"/>
      <c r="JSX73" s="137"/>
      <c r="JSY73" s="137"/>
      <c r="JSZ73" s="137"/>
      <c r="JTA73" s="137"/>
      <c r="JTB73" s="137"/>
      <c r="JTC73" s="137"/>
      <c r="JTD73" s="137"/>
      <c r="JTE73" s="137"/>
      <c r="JTF73" s="137"/>
      <c r="JTG73" s="137"/>
      <c r="JTH73" s="137"/>
      <c r="JTI73" s="137"/>
      <c r="JTJ73" s="137"/>
      <c r="JTK73" s="137"/>
      <c r="JTL73" s="137"/>
      <c r="JTM73" s="137"/>
      <c r="JTN73" s="137"/>
      <c r="JTO73" s="137"/>
      <c r="JTP73" s="137"/>
      <c r="JTQ73" s="137"/>
      <c r="JTR73" s="137"/>
      <c r="JTS73" s="137"/>
      <c r="JTT73" s="137"/>
      <c r="JTU73" s="137"/>
      <c r="JTV73" s="137"/>
      <c r="JTW73" s="137"/>
      <c r="JTX73" s="137"/>
      <c r="JTY73" s="137"/>
      <c r="JTZ73" s="137"/>
      <c r="JUA73" s="137"/>
      <c r="JUB73" s="137"/>
      <c r="JUC73" s="137"/>
      <c r="JUD73" s="137"/>
      <c r="JUE73" s="137"/>
      <c r="JUF73" s="137"/>
      <c r="JUG73" s="137"/>
      <c r="JUH73" s="137"/>
      <c r="JUI73" s="137"/>
      <c r="JUJ73" s="137"/>
      <c r="JUK73" s="137"/>
      <c r="JUL73" s="137"/>
      <c r="JUM73" s="137"/>
      <c r="JUN73" s="137"/>
      <c r="JUO73" s="137"/>
      <c r="JUP73" s="137"/>
      <c r="JUQ73" s="137"/>
      <c r="JUR73" s="137"/>
      <c r="JUS73" s="137"/>
      <c r="JUT73" s="137"/>
      <c r="JUU73" s="137"/>
      <c r="JUV73" s="137"/>
      <c r="JUW73" s="137"/>
      <c r="JUX73" s="137"/>
      <c r="JUY73" s="137"/>
      <c r="JUZ73" s="137"/>
      <c r="JVA73" s="137"/>
      <c r="JVB73" s="137"/>
      <c r="JVC73" s="137"/>
      <c r="JVD73" s="137"/>
      <c r="JVE73" s="137"/>
      <c r="JVF73" s="137"/>
      <c r="JVG73" s="137"/>
      <c r="JVH73" s="137"/>
      <c r="JVI73" s="137"/>
      <c r="JVJ73" s="137"/>
      <c r="JVK73" s="137"/>
      <c r="JVL73" s="137"/>
      <c r="JVM73" s="137"/>
      <c r="JVN73" s="137"/>
      <c r="JVO73" s="137"/>
      <c r="JVP73" s="137"/>
      <c r="JVQ73" s="137"/>
      <c r="JVR73" s="137"/>
      <c r="JVS73" s="137"/>
      <c r="JVT73" s="137"/>
      <c r="JVU73" s="137"/>
      <c r="JVV73" s="137"/>
      <c r="JVW73" s="137"/>
      <c r="JVX73" s="137"/>
      <c r="JVY73" s="137"/>
      <c r="JVZ73" s="137"/>
      <c r="JWA73" s="137"/>
      <c r="JWB73" s="137"/>
      <c r="JWC73" s="137"/>
      <c r="JWD73" s="137"/>
      <c r="JWE73" s="137"/>
      <c r="JWF73" s="137"/>
      <c r="JWG73" s="137"/>
      <c r="JWH73" s="137"/>
      <c r="JWI73" s="137"/>
      <c r="JWJ73" s="137"/>
      <c r="JWK73" s="137"/>
      <c r="JWL73" s="137"/>
      <c r="JWM73" s="137"/>
      <c r="JWN73" s="137"/>
      <c r="JWO73" s="137"/>
      <c r="JWP73" s="137"/>
      <c r="JWQ73" s="137"/>
      <c r="JWR73" s="137"/>
      <c r="JWS73" s="137"/>
      <c r="JWT73" s="137"/>
      <c r="JWU73" s="137"/>
      <c r="JWV73" s="137"/>
      <c r="JWW73" s="137"/>
      <c r="JWX73" s="137"/>
      <c r="JWY73" s="137"/>
      <c r="JWZ73" s="137"/>
      <c r="JXA73" s="137"/>
      <c r="JXB73" s="137"/>
      <c r="JXC73" s="137"/>
      <c r="JXD73" s="137"/>
      <c r="JXE73" s="137"/>
      <c r="JXF73" s="137"/>
      <c r="JXG73" s="137"/>
      <c r="JXH73" s="137"/>
      <c r="JXI73" s="137"/>
      <c r="JXJ73" s="137"/>
      <c r="JXK73" s="137"/>
      <c r="JXL73" s="137"/>
      <c r="JXM73" s="137"/>
      <c r="JXN73" s="137"/>
      <c r="JXO73" s="137"/>
      <c r="JXP73" s="137"/>
      <c r="JXQ73" s="137"/>
      <c r="JXR73" s="137"/>
      <c r="JXS73" s="137"/>
      <c r="JXT73" s="137"/>
      <c r="JXU73" s="137"/>
      <c r="JXV73" s="137"/>
      <c r="JXW73" s="137"/>
      <c r="JXX73" s="137"/>
      <c r="JXY73" s="137"/>
      <c r="JXZ73" s="137"/>
      <c r="JYA73" s="137"/>
      <c r="JYB73" s="137"/>
      <c r="JYC73" s="137"/>
      <c r="JYD73" s="137"/>
      <c r="JYE73" s="137"/>
      <c r="JYF73" s="137"/>
      <c r="JYG73" s="137"/>
      <c r="JYH73" s="137"/>
      <c r="JYI73" s="137"/>
      <c r="JYJ73" s="137"/>
      <c r="JYK73" s="137"/>
      <c r="JYL73" s="137"/>
      <c r="JYM73" s="137"/>
      <c r="JYN73" s="137"/>
      <c r="JYO73" s="137"/>
      <c r="JYP73" s="137"/>
      <c r="JYQ73" s="137"/>
      <c r="JYR73" s="137"/>
      <c r="JYS73" s="137"/>
      <c r="JYT73" s="137"/>
      <c r="JYU73" s="137"/>
      <c r="JYV73" s="137"/>
      <c r="JYW73" s="137"/>
      <c r="JYX73" s="137"/>
      <c r="JYY73" s="137"/>
      <c r="JYZ73" s="137"/>
      <c r="JZA73" s="137"/>
      <c r="JZB73" s="137"/>
      <c r="JZC73" s="137"/>
      <c r="JZD73" s="137"/>
      <c r="JZE73" s="137"/>
      <c r="JZF73" s="137"/>
      <c r="JZG73" s="137"/>
      <c r="JZH73" s="137"/>
      <c r="JZI73" s="137"/>
      <c r="JZJ73" s="137"/>
      <c r="JZK73" s="137"/>
      <c r="JZL73" s="137"/>
      <c r="JZM73" s="137"/>
      <c r="JZN73" s="137"/>
      <c r="JZO73" s="137"/>
      <c r="JZP73" s="137"/>
      <c r="JZQ73" s="137"/>
      <c r="JZR73" s="137"/>
      <c r="JZS73" s="137"/>
      <c r="JZT73" s="137"/>
      <c r="JZU73" s="137"/>
      <c r="JZV73" s="137"/>
      <c r="JZW73" s="137"/>
      <c r="JZX73" s="137"/>
      <c r="JZY73" s="137"/>
      <c r="JZZ73" s="137"/>
      <c r="KAA73" s="137"/>
      <c r="KAB73" s="137"/>
      <c r="KAC73" s="137"/>
      <c r="KAD73" s="137"/>
      <c r="KAE73" s="137"/>
      <c r="KAF73" s="137"/>
      <c r="KAG73" s="137"/>
      <c r="KAH73" s="137"/>
      <c r="KAI73" s="137"/>
      <c r="KAJ73" s="137"/>
      <c r="KAK73" s="137"/>
      <c r="KAL73" s="137"/>
      <c r="KAM73" s="137"/>
      <c r="KAN73" s="137"/>
      <c r="KAO73" s="137"/>
      <c r="KAP73" s="137"/>
      <c r="KAQ73" s="137"/>
      <c r="KAR73" s="137"/>
      <c r="KAS73" s="137"/>
      <c r="KAT73" s="137"/>
      <c r="KAU73" s="137"/>
      <c r="KAV73" s="137"/>
      <c r="KAW73" s="137"/>
      <c r="KAX73" s="137"/>
      <c r="KAY73" s="137"/>
      <c r="KAZ73" s="137"/>
      <c r="KBA73" s="137"/>
      <c r="KBB73" s="137"/>
      <c r="KBC73" s="137"/>
      <c r="KBD73" s="137"/>
      <c r="KBE73" s="137"/>
      <c r="KBF73" s="137"/>
      <c r="KBG73" s="137"/>
      <c r="KBH73" s="137"/>
      <c r="KBI73" s="137"/>
      <c r="KBJ73" s="137"/>
      <c r="KBK73" s="137"/>
      <c r="KBL73" s="137"/>
      <c r="KBM73" s="137"/>
      <c r="KBN73" s="137"/>
      <c r="KBO73" s="137"/>
      <c r="KBP73" s="137"/>
      <c r="KBQ73" s="137"/>
      <c r="KBR73" s="137"/>
      <c r="KBS73" s="137"/>
      <c r="KBT73" s="137"/>
      <c r="KBU73" s="137"/>
      <c r="KBV73" s="137"/>
      <c r="KBW73" s="137"/>
      <c r="KBX73" s="137"/>
      <c r="KBY73" s="137"/>
      <c r="KBZ73" s="137"/>
      <c r="KCA73" s="137"/>
      <c r="KCB73" s="137"/>
      <c r="KCC73" s="137"/>
      <c r="KCD73" s="137"/>
      <c r="KCE73" s="137"/>
      <c r="KCF73" s="137"/>
      <c r="KCG73" s="137"/>
      <c r="KCH73" s="137"/>
      <c r="KCI73" s="137"/>
      <c r="KCJ73" s="137"/>
      <c r="KCK73" s="137"/>
      <c r="KCL73" s="137"/>
      <c r="KCM73" s="137"/>
      <c r="KCN73" s="137"/>
      <c r="KCO73" s="137"/>
      <c r="KCP73" s="137"/>
      <c r="KCQ73" s="137"/>
      <c r="KCR73" s="137"/>
      <c r="KCS73" s="137"/>
      <c r="KCT73" s="137"/>
      <c r="KCU73" s="137"/>
      <c r="KCV73" s="137"/>
      <c r="KCW73" s="137"/>
      <c r="KCX73" s="137"/>
      <c r="KCY73" s="137"/>
      <c r="KCZ73" s="137"/>
      <c r="KDA73" s="137"/>
      <c r="KDB73" s="137"/>
      <c r="KDC73" s="137"/>
      <c r="KDD73" s="137"/>
      <c r="KDE73" s="137"/>
      <c r="KDF73" s="137"/>
      <c r="KDG73" s="137"/>
      <c r="KDH73" s="137"/>
      <c r="KDI73" s="137"/>
      <c r="KDJ73" s="137"/>
      <c r="KDK73" s="137"/>
      <c r="KDL73" s="137"/>
      <c r="KDM73" s="137"/>
      <c r="KDN73" s="137"/>
      <c r="KDO73" s="137"/>
      <c r="KDP73" s="137"/>
      <c r="KDQ73" s="137"/>
      <c r="KDR73" s="137"/>
      <c r="KDS73" s="137"/>
      <c r="KDT73" s="137"/>
      <c r="KDU73" s="137"/>
      <c r="KDV73" s="137"/>
      <c r="KDW73" s="137"/>
      <c r="KDX73" s="137"/>
      <c r="KDY73" s="137"/>
      <c r="KDZ73" s="137"/>
      <c r="KEA73" s="137"/>
      <c r="KEB73" s="137"/>
      <c r="KEC73" s="137"/>
      <c r="KED73" s="137"/>
      <c r="KEE73" s="137"/>
      <c r="KEF73" s="137"/>
      <c r="KEG73" s="137"/>
      <c r="KEH73" s="137"/>
      <c r="KEI73" s="137"/>
      <c r="KEJ73" s="137"/>
      <c r="KEK73" s="137"/>
      <c r="KEL73" s="137"/>
      <c r="KEM73" s="137"/>
      <c r="KEN73" s="137"/>
      <c r="KEO73" s="137"/>
      <c r="KEP73" s="137"/>
      <c r="KEQ73" s="137"/>
      <c r="KER73" s="137"/>
      <c r="KES73" s="137"/>
      <c r="KET73" s="137"/>
      <c r="KEU73" s="137"/>
      <c r="KEV73" s="137"/>
      <c r="KEW73" s="137"/>
      <c r="KEX73" s="137"/>
      <c r="KEY73" s="137"/>
      <c r="KEZ73" s="137"/>
      <c r="KFA73" s="137"/>
      <c r="KFB73" s="137"/>
      <c r="KFC73" s="137"/>
      <c r="KFD73" s="137"/>
      <c r="KFE73" s="137"/>
      <c r="KFF73" s="137"/>
      <c r="KFG73" s="137"/>
      <c r="KFH73" s="137"/>
      <c r="KFI73" s="137"/>
      <c r="KFJ73" s="137"/>
      <c r="KFK73" s="137"/>
      <c r="KFL73" s="137"/>
      <c r="KFM73" s="137"/>
      <c r="KFN73" s="137"/>
      <c r="KFO73" s="137"/>
      <c r="KFP73" s="137"/>
      <c r="KFQ73" s="137"/>
      <c r="KFR73" s="137"/>
      <c r="KFS73" s="137"/>
      <c r="KFT73" s="137"/>
      <c r="KFU73" s="137"/>
      <c r="KFV73" s="137"/>
      <c r="KFW73" s="137"/>
      <c r="KFX73" s="137"/>
      <c r="KFY73" s="137"/>
      <c r="KFZ73" s="137"/>
      <c r="KGA73" s="137"/>
      <c r="KGB73" s="137"/>
      <c r="KGC73" s="137"/>
      <c r="KGD73" s="137"/>
      <c r="KGE73" s="137"/>
      <c r="KGF73" s="137"/>
      <c r="KGG73" s="137"/>
      <c r="KGH73" s="137"/>
      <c r="KGI73" s="137"/>
      <c r="KGJ73" s="137"/>
      <c r="KGK73" s="137"/>
      <c r="KGL73" s="137"/>
      <c r="KGM73" s="137"/>
      <c r="KGN73" s="137"/>
      <c r="KGO73" s="137"/>
      <c r="KGP73" s="137"/>
      <c r="KGQ73" s="137"/>
      <c r="KGR73" s="137"/>
      <c r="KGS73" s="137"/>
      <c r="KGT73" s="137"/>
      <c r="KGU73" s="137"/>
      <c r="KGV73" s="137"/>
      <c r="KGW73" s="137"/>
      <c r="KGX73" s="137"/>
      <c r="KGY73" s="137"/>
      <c r="KGZ73" s="137"/>
      <c r="KHA73" s="137"/>
      <c r="KHB73" s="137"/>
      <c r="KHC73" s="137"/>
      <c r="KHD73" s="137"/>
      <c r="KHE73" s="137"/>
      <c r="KHF73" s="137"/>
      <c r="KHG73" s="137"/>
      <c r="KHH73" s="137"/>
      <c r="KHI73" s="137"/>
      <c r="KHJ73" s="137"/>
      <c r="KHK73" s="137"/>
      <c r="KHL73" s="137"/>
      <c r="KHM73" s="137"/>
      <c r="KHN73" s="137"/>
      <c r="KHO73" s="137"/>
      <c r="KHP73" s="137"/>
      <c r="KHQ73" s="137"/>
      <c r="KHR73" s="137"/>
      <c r="KHS73" s="137"/>
      <c r="KHT73" s="137"/>
      <c r="KHU73" s="137"/>
      <c r="KHV73" s="137"/>
      <c r="KHW73" s="137"/>
      <c r="KHX73" s="137"/>
      <c r="KHY73" s="137"/>
      <c r="KHZ73" s="137"/>
      <c r="KIA73" s="137"/>
      <c r="KIB73" s="137"/>
      <c r="KIC73" s="137"/>
      <c r="KID73" s="137"/>
      <c r="KIE73" s="137"/>
      <c r="KIF73" s="137"/>
      <c r="KIG73" s="137"/>
      <c r="KIH73" s="137"/>
      <c r="KII73" s="137"/>
      <c r="KIJ73" s="137"/>
      <c r="KIK73" s="137"/>
      <c r="KIL73" s="137"/>
      <c r="KIM73" s="137"/>
      <c r="KIN73" s="137"/>
      <c r="KIO73" s="137"/>
      <c r="KIP73" s="137"/>
      <c r="KIQ73" s="137"/>
      <c r="KIR73" s="137"/>
      <c r="KIS73" s="137"/>
      <c r="KIT73" s="137"/>
      <c r="KIU73" s="137"/>
      <c r="KIV73" s="137"/>
      <c r="KIW73" s="137"/>
      <c r="KIX73" s="137"/>
      <c r="KIY73" s="137"/>
      <c r="KIZ73" s="137"/>
      <c r="KJA73" s="137"/>
      <c r="KJB73" s="137"/>
      <c r="KJC73" s="137"/>
      <c r="KJD73" s="137"/>
      <c r="KJE73" s="137"/>
      <c r="KJF73" s="137"/>
      <c r="KJG73" s="137"/>
      <c r="KJH73" s="137"/>
      <c r="KJI73" s="137"/>
      <c r="KJJ73" s="137"/>
      <c r="KJK73" s="137"/>
      <c r="KJL73" s="137"/>
      <c r="KJM73" s="137"/>
      <c r="KJN73" s="137"/>
      <c r="KJO73" s="137"/>
      <c r="KJP73" s="137"/>
      <c r="KJQ73" s="137"/>
      <c r="KJR73" s="137"/>
      <c r="KJS73" s="137"/>
      <c r="KJT73" s="137"/>
      <c r="KJU73" s="137"/>
      <c r="KJV73" s="137"/>
      <c r="KJW73" s="137"/>
      <c r="KJX73" s="137"/>
      <c r="KJY73" s="137"/>
      <c r="KJZ73" s="137"/>
      <c r="KKA73" s="137"/>
      <c r="KKB73" s="137"/>
      <c r="KKC73" s="137"/>
      <c r="KKD73" s="137"/>
      <c r="KKE73" s="137"/>
      <c r="KKF73" s="137"/>
      <c r="KKG73" s="137"/>
      <c r="KKH73" s="137"/>
      <c r="KKI73" s="137"/>
      <c r="KKJ73" s="137"/>
      <c r="KKK73" s="137"/>
      <c r="KKL73" s="137"/>
      <c r="KKM73" s="137"/>
      <c r="KKN73" s="137"/>
      <c r="KKO73" s="137"/>
      <c r="KKP73" s="137"/>
      <c r="KKQ73" s="137"/>
      <c r="KKR73" s="137"/>
      <c r="KKS73" s="137"/>
      <c r="KKT73" s="137"/>
      <c r="KKU73" s="137"/>
      <c r="KKV73" s="137"/>
      <c r="KKW73" s="137"/>
      <c r="KKX73" s="137"/>
      <c r="KKY73" s="137"/>
      <c r="KKZ73" s="137"/>
      <c r="KLA73" s="137"/>
      <c r="KLB73" s="137"/>
      <c r="KLC73" s="137"/>
      <c r="KLD73" s="137"/>
      <c r="KLE73" s="137"/>
      <c r="KLF73" s="137"/>
      <c r="KLG73" s="137"/>
      <c r="KLH73" s="137"/>
      <c r="KLI73" s="137"/>
      <c r="KLJ73" s="137"/>
      <c r="KLK73" s="137"/>
      <c r="KLL73" s="137"/>
      <c r="KLM73" s="137"/>
      <c r="KLN73" s="137"/>
      <c r="KLO73" s="137"/>
      <c r="KLP73" s="137"/>
      <c r="KLQ73" s="137"/>
      <c r="KLR73" s="137"/>
      <c r="KLS73" s="137"/>
      <c r="KLT73" s="137"/>
      <c r="KLU73" s="137"/>
      <c r="KLV73" s="137"/>
      <c r="KLW73" s="137"/>
      <c r="KLX73" s="137"/>
      <c r="KLY73" s="137"/>
      <c r="KLZ73" s="137"/>
      <c r="KMA73" s="137"/>
      <c r="KMB73" s="137"/>
      <c r="KMC73" s="137"/>
      <c r="KMD73" s="137"/>
      <c r="KME73" s="137"/>
      <c r="KMF73" s="137"/>
      <c r="KMG73" s="137"/>
      <c r="KMH73" s="137"/>
      <c r="KMI73" s="137"/>
      <c r="KMJ73" s="137"/>
      <c r="KMK73" s="137"/>
      <c r="KML73" s="137"/>
      <c r="KMM73" s="137"/>
      <c r="KMN73" s="137"/>
      <c r="KMO73" s="137"/>
      <c r="KMP73" s="137"/>
      <c r="KMQ73" s="137"/>
      <c r="KMR73" s="137"/>
      <c r="KMS73" s="137"/>
      <c r="KMT73" s="137"/>
      <c r="KMU73" s="137"/>
      <c r="KMV73" s="137"/>
      <c r="KMW73" s="137"/>
      <c r="KMX73" s="137"/>
      <c r="KMY73" s="137"/>
      <c r="KMZ73" s="137"/>
      <c r="KNA73" s="137"/>
      <c r="KNB73" s="137"/>
      <c r="KNC73" s="137"/>
      <c r="KND73" s="137"/>
      <c r="KNE73" s="137"/>
      <c r="KNF73" s="137"/>
      <c r="KNG73" s="137"/>
      <c r="KNH73" s="137"/>
      <c r="KNI73" s="137"/>
      <c r="KNJ73" s="137"/>
      <c r="KNK73" s="137"/>
      <c r="KNL73" s="137"/>
      <c r="KNM73" s="137"/>
      <c r="KNN73" s="137"/>
      <c r="KNO73" s="137"/>
      <c r="KNP73" s="137"/>
      <c r="KNQ73" s="137"/>
      <c r="KNR73" s="137"/>
      <c r="KNS73" s="137"/>
      <c r="KNT73" s="137"/>
      <c r="KNU73" s="137"/>
      <c r="KNV73" s="137"/>
      <c r="KNW73" s="137"/>
      <c r="KNX73" s="137"/>
      <c r="KNY73" s="137"/>
      <c r="KNZ73" s="137"/>
      <c r="KOA73" s="137"/>
      <c r="KOB73" s="137"/>
      <c r="KOC73" s="137"/>
      <c r="KOD73" s="137"/>
      <c r="KOE73" s="137"/>
      <c r="KOF73" s="137"/>
      <c r="KOG73" s="137"/>
      <c r="KOH73" s="137"/>
      <c r="KOI73" s="137"/>
      <c r="KOJ73" s="137"/>
      <c r="KOK73" s="137"/>
      <c r="KOL73" s="137"/>
      <c r="KOM73" s="137"/>
      <c r="KON73" s="137"/>
      <c r="KOO73" s="137"/>
      <c r="KOP73" s="137"/>
      <c r="KOQ73" s="137"/>
      <c r="KOR73" s="137"/>
      <c r="KOS73" s="137"/>
      <c r="KOT73" s="137"/>
      <c r="KOU73" s="137"/>
      <c r="KOV73" s="137"/>
      <c r="KOW73" s="137"/>
      <c r="KOX73" s="137"/>
      <c r="KOY73" s="137"/>
      <c r="KOZ73" s="137"/>
      <c r="KPA73" s="137"/>
      <c r="KPB73" s="137"/>
      <c r="KPC73" s="137"/>
      <c r="KPD73" s="137"/>
      <c r="KPE73" s="137"/>
      <c r="KPF73" s="137"/>
      <c r="KPG73" s="137"/>
      <c r="KPH73" s="137"/>
      <c r="KPI73" s="137"/>
      <c r="KPJ73" s="137"/>
      <c r="KPK73" s="137"/>
      <c r="KPL73" s="137"/>
      <c r="KPM73" s="137"/>
      <c r="KPN73" s="137"/>
      <c r="KPO73" s="137"/>
      <c r="KPP73" s="137"/>
      <c r="KPQ73" s="137"/>
      <c r="KPR73" s="137"/>
      <c r="KPS73" s="137"/>
      <c r="KPT73" s="137"/>
      <c r="KPU73" s="137"/>
      <c r="KPV73" s="137"/>
      <c r="KPW73" s="137"/>
      <c r="KPX73" s="137"/>
      <c r="KPY73" s="137"/>
      <c r="KPZ73" s="137"/>
      <c r="KQA73" s="137"/>
      <c r="KQB73" s="137"/>
      <c r="KQC73" s="137"/>
      <c r="KQD73" s="137"/>
      <c r="KQE73" s="137"/>
      <c r="KQF73" s="137"/>
      <c r="KQG73" s="137"/>
      <c r="KQH73" s="137"/>
      <c r="KQI73" s="137"/>
      <c r="KQJ73" s="137"/>
      <c r="KQK73" s="137"/>
      <c r="KQL73" s="137"/>
      <c r="KQM73" s="137"/>
      <c r="KQN73" s="137"/>
      <c r="KQO73" s="137"/>
      <c r="KQP73" s="137"/>
      <c r="KQQ73" s="137"/>
      <c r="KQR73" s="137"/>
      <c r="KQS73" s="137"/>
      <c r="KQT73" s="137"/>
      <c r="KQU73" s="137"/>
      <c r="KQV73" s="137"/>
      <c r="KQW73" s="137"/>
      <c r="KQX73" s="137"/>
      <c r="KQY73" s="137"/>
      <c r="KQZ73" s="137"/>
      <c r="KRA73" s="137"/>
      <c r="KRB73" s="137"/>
      <c r="KRC73" s="137"/>
      <c r="KRD73" s="137"/>
      <c r="KRE73" s="137"/>
      <c r="KRF73" s="137"/>
      <c r="KRG73" s="137"/>
      <c r="KRH73" s="137"/>
      <c r="KRI73" s="137"/>
      <c r="KRJ73" s="137"/>
      <c r="KRK73" s="137"/>
      <c r="KRL73" s="137"/>
      <c r="KRM73" s="137"/>
      <c r="KRN73" s="137"/>
      <c r="KRO73" s="137"/>
      <c r="KRP73" s="137"/>
      <c r="KRQ73" s="137"/>
      <c r="KRR73" s="137"/>
      <c r="KRS73" s="137"/>
      <c r="KRT73" s="137"/>
      <c r="KRU73" s="137"/>
      <c r="KRV73" s="137"/>
      <c r="KRW73" s="137"/>
      <c r="KRX73" s="137"/>
      <c r="KRY73" s="137"/>
      <c r="KRZ73" s="137"/>
      <c r="KSA73" s="137"/>
      <c r="KSB73" s="137"/>
      <c r="KSC73" s="137"/>
      <c r="KSD73" s="137"/>
      <c r="KSE73" s="137"/>
      <c r="KSF73" s="137"/>
      <c r="KSG73" s="137"/>
      <c r="KSH73" s="137"/>
      <c r="KSI73" s="137"/>
      <c r="KSJ73" s="137"/>
      <c r="KSK73" s="137"/>
      <c r="KSL73" s="137"/>
      <c r="KSM73" s="137"/>
      <c r="KSN73" s="137"/>
      <c r="KSO73" s="137"/>
      <c r="KSP73" s="137"/>
      <c r="KSQ73" s="137"/>
      <c r="KSR73" s="137"/>
      <c r="KSS73" s="137"/>
      <c r="KST73" s="137"/>
      <c r="KSU73" s="137"/>
      <c r="KSV73" s="137"/>
      <c r="KSW73" s="137"/>
      <c r="KSX73" s="137"/>
      <c r="KSY73" s="137"/>
      <c r="KSZ73" s="137"/>
      <c r="KTA73" s="137"/>
      <c r="KTB73" s="137"/>
      <c r="KTC73" s="137"/>
      <c r="KTD73" s="137"/>
      <c r="KTE73" s="137"/>
      <c r="KTF73" s="137"/>
      <c r="KTG73" s="137"/>
      <c r="KTH73" s="137"/>
      <c r="KTI73" s="137"/>
      <c r="KTJ73" s="137"/>
      <c r="KTK73" s="137"/>
      <c r="KTL73" s="137"/>
      <c r="KTM73" s="137"/>
      <c r="KTN73" s="137"/>
      <c r="KTO73" s="137"/>
      <c r="KTP73" s="137"/>
      <c r="KTQ73" s="137"/>
      <c r="KTR73" s="137"/>
      <c r="KTS73" s="137"/>
      <c r="KTT73" s="137"/>
      <c r="KTU73" s="137"/>
      <c r="KTV73" s="137"/>
      <c r="KTW73" s="137"/>
      <c r="KTX73" s="137"/>
      <c r="KTY73" s="137"/>
      <c r="KTZ73" s="137"/>
      <c r="KUA73" s="137"/>
      <c r="KUB73" s="137"/>
      <c r="KUC73" s="137"/>
      <c r="KUD73" s="137"/>
      <c r="KUE73" s="137"/>
      <c r="KUF73" s="137"/>
      <c r="KUG73" s="137"/>
      <c r="KUH73" s="137"/>
      <c r="KUI73" s="137"/>
      <c r="KUJ73" s="137"/>
      <c r="KUK73" s="137"/>
      <c r="KUL73" s="137"/>
      <c r="KUM73" s="137"/>
      <c r="KUN73" s="137"/>
      <c r="KUO73" s="137"/>
      <c r="KUP73" s="137"/>
      <c r="KUQ73" s="137"/>
      <c r="KUR73" s="137"/>
      <c r="KUS73" s="137"/>
      <c r="KUT73" s="137"/>
      <c r="KUU73" s="137"/>
      <c r="KUV73" s="137"/>
      <c r="KUW73" s="137"/>
      <c r="KUX73" s="137"/>
      <c r="KUY73" s="137"/>
      <c r="KUZ73" s="137"/>
      <c r="KVA73" s="137"/>
      <c r="KVB73" s="137"/>
      <c r="KVC73" s="137"/>
      <c r="KVD73" s="137"/>
      <c r="KVE73" s="137"/>
      <c r="KVF73" s="137"/>
      <c r="KVG73" s="137"/>
      <c r="KVH73" s="137"/>
      <c r="KVI73" s="137"/>
      <c r="KVJ73" s="137"/>
      <c r="KVK73" s="137"/>
      <c r="KVL73" s="137"/>
      <c r="KVM73" s="137"/>
      <c r="KVN73" s="137"/>
      <c r="KVO73" s="137"/>
      <c r="KVP73" s="137"/>
      <c r="KVQ73" s="137"/>
      <c r="KVR73" s="137"/>
      <c r="KVS73" s="137"/>
      <c r="KVT73" s="137"/>
      <c r="KVU73" s="137"/>
      <c r="KVV73" s="137"/>
      <c r="KVW73" s="137"/>
      <c r="KVX73" s="137"/>
      <c r="KVY73" s="137"/>
      <c r="KVZ73" s="137"/>
      <c r="KWA73" s="137"/>
      <c r="KWB73" s="137"/>
      <c r="KWC73" s="137"/>
      <c r="KWD73" s="137"/>
      <c r="KWE73" s="137"/>
      <c r="KWF73" s="137"/>
      <c r="KWG73" s="137"/>
      <c r="KWH73" s="137"/>
      <c r="KWI73" s="137"/>
      <c r="KWJ73" s="137"/>
      <c r="KWK73" s="137"/>
      <c r="KWL73" s="137"/>
      <c r="KWM73" s="137"/>
      <c r="KWN73" s="137"/>
      <c r="KWO73" s="137"/>
      <c r="KWP73" s="137"/>
      <c r="KWQ73" s="137"/>
      <c r="KWR73" s="137"/>
      <c r="KWS73" s="137"/>
      <c r="KWT73" s="137"/>
      <c r="KWU73" s="137"/>
      <c r="KWV73" s="137"/>
      <c r="KWW73" s="137"/>
      <c r="KWX73" s="137"/>
      <c r="KWY73" s="137"/>
      <c r="KWZ73" s="137"/>
      <c r="KXA73" s="137"/>
      <c r="KXB73" s="137"/>
      <c r="KXC73" s="137"/>
      <c r="KXD73" s="137"/>
      <c r="KXE73" s="137"/>
      <c r="KXF73" s="137"/>
      <c r="KXG73" s="137"/>
      <c r="KXH73" s="137"/>
      <c r="KXI73" s="137"/>
      <c r="KXJ73" s="137"/>
      <c r="KXK73" s="137"/>
      <c r="KXL73" s="137"/>
      <c r="KXM73" s="137"/>
      <c r="KXN73" s="137"/>
      <c r="KXO73" s="137"/>
      <c r="KXP73" s="137"/>
      <c r="KXQ73" s="137"/>
      <c r="KXR73" s="137"/>
      <c r="KXS73" s="137"/>
      <c r="KXT73" s="137"/>
      <c r="KXU73" s="137"/>
      <c r="KXV73" s="137"/>
      <c r="KXW73" s="137"/>
      <c r="KXX73" s="137"/>
      <c r="KXY73" s="137"/>
      <c r="KXZ73" s="137"/>
      <c r="KYA73" s="137"/>
      <c r="KYB73" s="137"/>
      <c r="KYC73" s="137"/>
      <c r="KYD73" s="137"/>
      <c r="KYE73" s="137"/>
      <c r="KYF73" s="137"/>
      <c r="KYG73" s="137"/>
      <c r="KYH73" s="137"/>
      <c r="KYI73" s="137"/>
      <c r="KYJ73" s="137"/>
      <c r="KYK73" s="137"/>
      <c r="KYL73" s="137"/>
      <c r="KYM73" s="137"/>
      <c r="KYN73" s="137"/>
      <c r="KYO73" s="137"/>
      <c r="KYP73" s="137"/>
      <c r="KYQ73" s="137"/>
      <c r="KYR73" s="137"/>
      <c r="KYS73" s="137"/>
      <c r="KYT73" s="137"/>
      <c r="KYU73" s="137"/>
      <c r="KYV73" s="137"/>
      <c r="KYW73" s="137"/>
      <c r="KYX73" s="137"/>
      <c r="KYY73" s="137"/>
      <c r="KYZ73" s="137"/>
      <c r="KZA73" s="137"/>
      <c r="KZB73" s="137"/>
      <c r="KZC73" s="137"/>
      <c r="KZD73" s="137"/>
      <c r="KZE73" s="137"/>
      <c r="KZF73" s="137"/>
      <c r="KZG73" s="137"/>
      <c r="KZH73" s="137"/>
      <c r="KZI73" s="137"/>
      <c r="KZJ73" s="137"/>
      <c r="KZK73" s="137"/>
      <c r="KZL73" s="137"/>
      <c r="KZM73" s="137"/>
      <c r="KZN73" s="137"/>
      <c r="KZO73" s="137"/>
      <c r="KZP73" s="137"/>
      <c r="KZQ73" s="137"/>
      <c r="KZR73" s="137"/>
      <c r="KZS73" s="137"/>
      <c r="KZT73" s="137"/>
      <c r="KZU73" s="137"/>
      <c r="KZV73" s="137"/>
      <c r="KZW73" s="137"/>
      <c r="KZX73" s="137"/>
      <c r="KZY73" s="137"/>
      <c r="KZZ73" s="137"/>
      <c r="LAA73" s="137"/>
      <c r="LAB73" s="137"/>
      <c r="LAC73" s="137"/>
      <c r="LAD73" s="137"/>
      <c r="LAE73" s="137"/>
      <c r="LAF73" s="137"/>
      <c r="LAG73" s="137"/>
      <c r="LAH73" s="137"/>
      <c r="LAI73" s="137"/>
      <c r="LAJ73" s="137"/>
      <c r="LAK73" s="137"/>
      <c r="LAL73" s="137"/>
      <c r="LAM73" s="137"/>
      <c r="LAN73" s="137"/>
      <c r="LAO73" s="137"/>
      <c r="LAP73" s="137"/>
      <c r="LAQ73" s="137"/>
      <c r="LAR73" s="137"/>
      <c r="LAS73" s="137"/>
      <c r="LAT73" s="137"/>
      <c r="LAU73" s="137"/>
      <c r="LAV73" s="137"/>
      <c r="LAW73" s="137"/>
      <c r="LAX73" s="137"/>
      <c r="LAY73" s="137"/>
      <c r="LAZ73" s="137"/>
      <c r="LBA73" s="137"/>
      <c r="LBB73" s="137"/>
      <c r="LBC73" s="137"/>
      <c r="LBD73" s="137"/>
      <c r="LBE73" s="137"/>
      <c r="LBF73" s="137"/>
      <c r="LBG73" s="137"/>
      <c r="LBH73" s="137"/>
      <c r="LBI73" s="137"/>
      <c r="LBJ73" s="137"/>
      <c r="LBK73" s="137"/>
      <c r="LBL73" s="137"/>
      <c r="LBM73" s="137"/>
      <c r="LBN73" s="137"/>
      <c r="LBO73" s="137"/>
      <c r="LBP73" s="137"/>
      <c r="LBQ73" s="137"/>
      <c r="LBR73" s="137"/>
      <c r="LBS73" s="137"/>
      <c r="LBT73" s="137"/>
      <c r="LBU73" s="137"/>
      <c r="LBV73" s="137"/>
      <c r="LBW73" s="137"/>
      <c r="LBX73" s="137"/>
      <c r="LBY73" s="137"/>
      <c r="LBZ73" s="137"/>
      <c r="LCA73" s="137"/>
      <c r="LCB73" s="137"/>
      <c r="LCC73" s="137"/>
      <c r="LCD73" s="137"/>
      <c r="LCE73" s="137"/>
      <c r="LCF73" s="137"/>
      <c r="LCG73" s="137"/>
      <c r="LCH73" s="137"/>
      <c r="LCI73" s="137"/>
      <c r="LCJ73" s="137"/>
      <c r="LCK73" s="137"/>
      <c r="LCL73" s="137"/>
      <c r="LCM73" s="137"/>
      <c r="LCN73" s="137"/>
      <c r="LCO73" s="137"/>
      <c r="LCP73" s="137"/>
      <c r="LCQ73" s="137"/>
      <c r="LCR73" s="137"/>
      <c r="LCS73" s="137"/>
      <c r="LCT73" s="137"/>
      <c r="LCU73" s="137"/>
      <c r="LCV73" s="137"/>
      <c r="LCW73" s="137"/>
      <c r="LCX73" s="137"/>
      <c r="LCY73" s="137"/>
      <c r="LCZ73" s="137"/>
      <c r="LDA73" s="137"/>
      <c r="LDB73" s="137"/>
      <c r="LDC73" s="137"/>
      <c r="LDD73" s="137"/>
      <c r="LDE73" s="137"/>
      <c r="LDF73" s="137"/>
      <c r="LDG73" s="137"/>
      <c r="LDH73" s="137"/>
      <c r="LDI73" s="137"/>
      <c r="LDJ73" s="137"/>
      <c r="LDK73" s="137"/>
      <c r="LDL73" s="137"/>
      <c r="LDM73" s="137"/>
      <c r="LDN73" s="137"/>
      <c r="LDO73" s="137"/>
      <c r="LDP73" s="137"/>
      <c r="LDQ73" s="137"/>
      <c r="LDR73" s="137"/>
      <c r="LDS73" s="137"/>
      <c r="LDT73" s="137"/>
      <c r="LDU73" s="137"/>
      <c r="LDV73" s="137"/>
      <c r="LDW73" s="137"/>
      <c r="LDX73" s="137"/>
      <c r="LDY73" s="137"/>
      <c r="LDZ73" s="137"/>
      <c r="LEA73" s="137"/>
      <c r="LEB73" s="137"/>
      <c r="LEC73" s="137"/>
      <c r="LED73" s="137"/>
      <c r="LEE73" s="137"/>
      <c r="LEF73" s="137"/>
      <c r="LEG73" s="137"/>
      <c r="LEH73" s="137"/>
      <c r="LEI73" s="137"/>
      <c r="LEJ73" s="137"/>
      <c r="LEK73" s="137"/>
      <c r="LEL73" s="137"/>
      <c r="LEM73" s="137"/>
      <c r="LEN73" s="137"/>
      <c r="LEO73" s="137"/>
      <c r="LEP73" s="137"/>
      <c r="LEQ73" s="137"/>
      <c r="LER73" s="137"/>
      <c r="LES73" s="137"/>
      <c r="LET73" s="137"/>
      <c r="LEU73" s="137"/>
      <c r="LEV73" s="137"/>
      <c r="LEW73" s="137"/>
      <c r="LEX73" s="137"/>
      <c r="LEY73" s="137"/>
      <c r="LEZ73" s="137"/>
      <c r="LFA73" s="137"/>
      <c r="LFB73" s="137"/>
      <c r="LFC73" s="137"/>
      <c r="LFD73" s="137"/>
      <c r="LFE73" s="137"/>
      <c r="LFF73" s="137"/>
      <c r="LFG73" s="137"/>
      <c r="LFH73" s="137"/>
      <c r="LFI73" s="137"/>
      <c r="LFJ73" s="137"/>
      <c r="LFK73" s="137"/>
      <c r="LFL73" s="137"/>
      <c r="LFM73" s="137"/>
      <c r="LFN73" s="137"/>
      <c r="LFO73" s="137"/>
      <c r="LFP73" s="137"/>
      <c r="LFQ73" s="137"/>
      <c r="LFR73" s="137"/>
      <c r="LFS73" s="137"/>
      <c r="LFT73" s="137"/>
      <c r="LFU73" s="137"/>
      <c r="LFV73" s="137"/>
      <c r="LFW73" s="137"/>
      <c r="LFX73" s="137"/>
      <c r="LFY73" s="137"/>
      <c r="LFZ73" s="137"/>
      <c r="LGA73" s="137"/>
      <c r="LGB73" s="137"/>
      <c r="LGC73" s="137"/>
      <c r="LGD73" s="137"/>
      <c r="LGE73" s="137"/>
      <c r="LGF73" s="137"/>
      <c r="LGG73" s="137"/>
      <c r="LGH73" s="137"/>
      <c r="LGI73" s="137"/>
      <c r="LGJ73" s="137"/>
      <c r="LGK73" s="137"/>
      <c r="LGL73" s="137"/>
      <c r="LGM73" s="137"/>
      <c r="LGN73" s="137"/>
      <c r="LGO73" s="137"/>
      <c r="LGP73" s="137"/>
      <c r="LGQ73" s="137"/>
      <c r="LGR73" s="137"/>
      <c r="LGS73" s="137"/>
      <c r="LGT73" s="137"/>
      <c r="LGU73" s="137"/>
      <c r="LGV73" s="137"/>
      <c r="LGW73" s="137"/>
      <c r="LGX73" s="137"/>
      <c r="LGY73" s="137"/>
      <c r="LGZ73" s="137"/>
      <c r="LHA73" s="137"/>
      <c r="LHB73" s="137"/>
      <c r="LHC73" s="137"/>
      <c r="LHD73" s="137"/>
      <c r="LHE73" s="137"/>
      <c r="LHF73" s="137"/>
      <c r="LHG73" s="137"/>
      <c r="LHH73" s="137"/>
      <c r="LHI73" s="137"/>
      <c r="LHJ73" s="137"/>
      <c r="LHK73" s="137"/>
      <c r="LHL73" s="137"/>
      <c r="LHM73" s="137"/>
      <c r="LHN73" s="137"/>
      <c r="LHO73" s="137"/>
      <c r="LHP73" s="137"/>
      <c r="LHQ73" s="137"/>
      <c r="LHR73" s="137"/>
      <c r="LHS73" s="137"/>
      <c r="LHT73" s="137"/>
      <c r="LHU73" s="137"/>
      <c r="LHV73" s="137"/>
      <c r="LHW73" s="137"/>
      <c r="LHX73" s="137"/>
      <c r="LHY73" s="137"/>
      <c r="LHZ73" s="137"/>
      <c r="LIA73" s="137"/>
      <c r="LIB73" s="137"/>
      <c r="LIC73" s="137"/>
      <c r="LID73" s="137"/>
      <c r="LIE73" s="137"/>
      <c r="LIF73" s="137"/>
      <c r="LIG73" s="137"/>
      <c r="LIH73" s="137"/>
      <c r="LII73" s="137"/>
      <c r="LIJ73" s="137"/>
      <c r="LIK73" s="137"/>
      <c r="LIL73" s="137"/>
      <c r="LIM73" s="137"/>
      <c r="LIN73" s="137"/>
      <c r="LIO73" s="137"/>
      <c r="LIP73" s="137"/>
      <c r="LIQ73" s="137"/>
      <c r="LIR73" s="137"/>
      <c r="LIS73" s="137"/>
      <c r="LIT73" s="137"/>
      <c r="LIU73" s="137"/>
      <c r="LIV73" s="137"/>
      <c r="LIW73" s="137"/>
      <c r="LIX73" s="137"/>
      <c r="LIY73" s="137"/>
      <c r="LIZ73" s="137"/>
      <c r="LJA73" s="137"/>
      <c r="LJB73" s="137"/>
      <c r="LJC73" s="137"/>
      <c r="LJD73" s="137"/>
      <c r="LJE73" s="137"/>
      <c r="LJF73" s="137"/>
      <c r="LJG73" s="137"/>
      <c r="LJH73" s="137"/>
      <c r="LJI73" s="137"/>
      <c r="LJJ73" s="137"/>
      <c r="LJK73" s="137"/>
      <c r="LJL73" s="137"/>
      <c r="LJM73" s="137"/>
      <c r="LJN73" s="137"/>
      <c r="LJO73" s="137"/>
      <c r="LJP73" s="137"/>
      <c r="LJQ73" s="137"/>
      <c r="LJR73" s="137"/>
      <c r="LJS73" s="137"/>
      <c r="LJT73" s="137"/>
      <c r="LJU73" s="137"/>
      <c r="LJV73" s="137"/>
      <c r="LJW73" s="137"/>
      <c r="LJX73" s="137"/>
      <c r="LJY73" s="137"/>
      <c r="LJZ73" s="137"/>
      <c r="LKA73" s="137"/>
      <c r="LKB73" s="137"/>
      <c r="LKC73" s="137"/>
      <c r="LKD73" s="137"/>
      <c r="LKE73" s="137"/>
      <c r="LKF73" s="137"/>
      <c r="LKG73" s="137"/>
      <c r="LKH73" s="137"/>
      <c r="LKI73" s="137"/>
      <c r="LKJ73" s="137"/>
      <c r="LKK73" s="137"/>
      <c r="LKL73" s="137"/>
      <c r="LKM73" s="137"/>
      <c r="LKN73" s="137"/>
      <c r="LKO73" s="137"/>
      <c r="LKP73" s="137"/>
      <c r="LKQ73" s="137"/>
      <c r="LKR73" s="137"/>
      <c r="LKS73" s="137"/>
      <c r="LKT73" s="137"/>
      <c r="LKU73" s="137"/>
      <c r="LKV73" s="137"/>
      <c r="LKW73" s="137"/>
      <c r="LKX73" s="137"/>
      <c r="LKY73" s="137"/>
      <c r="LKZ73" s="137"/>
      <c r="LLA73" s="137"/>
      <c r="LLB73" s="137"/>
      <c r="LLC73" s="137"/>
      <c r="LLD73" s="137"/>
      <c r="LLE73" s="137"/>
      <c r="LLF73" s="137"/>
      <c r="LLG73" s="137"/>
      <c r="LLH73" s="137"/>
      <c r="LLI73" s="137"/>
      <c r="LLJ73" s="137"/>
      <c r="LLK73" s="137"/>
      <c r="LLL73" s="137"/>
      <c r="LLM73" s="137"/>
      <c r="LLN73" s="137"/>
      <c r="LLO73" s="137"/>
      <c r="LLP73" s="137"/>
      <c r="LLQ73" s="137"/>
      <c r="LLR73" s="137"/>
      <c r="LLS73" s="137"/>
      <c r="LLT73" s="137"/>
      <c r="LLU73" s="137"/>
      <c r="LLV73" s="137"/>
      <c r="LLW73" s="137"/>
      <c r="LLX73" s="137"/>
      <c r="LLY73" s="137"/>
      <c r="LLZ73" s="137"/>
      <c r="LMA73" s="137"/>
      <c r="LMB73" s="137"/>
      <c r="LMC73" s="137"/>
      <c r="LMD73" s="137"/>
      <c r="LME73" s="137"/>
      <c r="LMF73" s="137"/>
      <c r="LMG73" s="137"/>
      <c r="LMH73" s="137"/>
      <c r="LMI73" s="137"/>
      <c r="LMJ73" s="137"/>
      <c r="LMK73" s="137"/>
      <c r="LML73" s="137"/>
      <c r="LMM73" s="137"/>
      <c r="LMN73" s="137"/>
      <c r="LMO73" s="137"/>
      <c r="LMP73" s="137"/>
      <c r="LMQ73" s="137"/>
      <c r="LMR73" s="137"/>
      <c r="LMS73" s="137"/>
      <c r="LMT73" s="137"/>
      <c r="LMU73" s="137"/>
      <c r="LMV73" s="137"/>
      <c r="LMW73" s="137"/>
      <c r="LMX73" s="137"/>
      <c r="LMY73" s="137"/>
      <c r="LMZ73" s="137"/>
      <c r="LNA73" s="137"/>
      <c r="LNB73" s="137"/>
      <c r="LNC73" s="137"/>
      <c r="LND73" s="137"/>
      <c r="LNE73" s="137"/>
      <c r="LNF73" s="137"/>
      <c r="LNG73" s="137"/>
      <c r="LNH73" s="137"/>
      <c r="LNI73" s="137"/>
      <c r="LNJ73" s="137"/>
      <c r="LNK73" s="137"/>
      <c r="LNL73" s="137"/>
      <c r="LNM73" s="137"/>
      <c r="LNN73" s="137"/>
      <c r="LNO73" s="137"/>
      <c r="LNP73" s="137"/>
      <c r="LNQ73" s="137"/>
      <c r="LNR73" s="137"/>
      <c r="LNS73" s="137"/>
      <c r="LNT73" s="137"/>
      <c r="LNU73" s="137"/>
      <c r="LNV73" s="137"/>
      <c r="LNW73" s="137"/>
      <c r="LNX73" s="137"/>
      <c r="LNY73" s="137"/>
      <c r="LNZ73" s="137"/>
      <c r="LOA73" s="137"/>
      <c r="LOB73" s="137"/>
      <c r="LOC73" s="137"/>
      <c r="LOD73" s="137"/>
      <c r="LOE73" s="137"/>
      <c r="LOF73" s="137"/>
      <c r="LOG73" s="137"/>
      <c r="LOH73" s="137"/>
      <c r="LOI73" s="137"/>
      <c r="LOJ73" s="137"/>
      <c r="LOK73" s="137"/>
      <c r="LOL73" s="137"/>
      <c r="LOM73" s="137"/>
      <c r="LON73" s="137"/>
      <c r="LOO73" s="137"/>
      <c r="LOP73" s="137"/>
      <c r="LOQ73" s="137"/>
      <c r="LOR73" s="137"/>
      <c r="LOS73" s="137"/>
      <c r="LOT73" s="137"/>
      <c r="LOU73" s="137"/>
      <c r="LOV73" s="137"/>
      <c r="LOW73" s="137"/>
      <c r="LOX73" s="137"/>
      <c r="LOY73" s="137"/>
      <c r="LOZ73" s="137"/>
      <c r="LPA73" s="137"/>
      <c r="LPB73" s="137"/>
      <c r="LPC73" s="137"/>
      <c r="LPD73" s="137"/>
      <c r="LPE73" s="137"/>
      <c r="LPF73" s="137"/>
      <c r="LPG73" s="137"/>
      <c r="LPH73" s="137"/>
      <c r="LPI73" s="137"/>
      <c r="LPJ73" s="137"/>
      <c r="LPK73" s="137"/>
      <c r="LPL73" s="137"/>
      <c r="LPM73" s="137"/>
      <c r="LPN73" s="137"/>
      <c r="LPO73" s="137"/>
      <c r="LPP73" s="137"/>
      <c r="LPQ73" s="137"/>
      <c r="LPR73" s="137"/>
      <c r="LPS73" s="137"/>
      <c r="LPT73" s="137"/>
      <c r="LPU73" s="137"/>
      <c r="LPV73" s="137"/>
      <c r="LPW73" s="137"/>
      <c r="LPX73" s="137"/>
      <c r="LPY73" s="137"/>
      <c r="LPZ73" s="137"/>
      <c r="LQA73" s="137"/>
      <c r="LQB73" s="137"/>
      <c r="LQC73" s="137"/>
      <c r="LQD73" s="137"/>
      <c r="LQE73" s="137"/>
      <c r="LQF73" s="137"/>
      <c r="LQG73" s="137"/>
      <c r="LQH73" s="137"/>
      <c r="LQI73" s="137"/>
      <c r="LQJ73" s="137"/>
      <c r="LQK73" s="137"/>
      <c r="LQL73" s="137"/>
      <c r="LQM73" s="137"/>
      <c r="LQN73" s="137"/>
      <c r="LQO73" s="137"/>
      <c r="LQP73" s="137"/>
      <c r="LQQ73" s="137"/>
      <c r="LQR73" s="137"/>
      <c r="LQS73" s="137"/>
      <c r="LQT73" s="137"/>
      <c r="LQU73" s="137"/>
      <c r="LQV73" s="137"/>
      <c r="LQW73" s="137"/>
      <c r="LQX73" s="137"/>
      <c r="LQY73" s="137"/>
      <c r="LQZ73" s="137"/>
      <c r="LRA73" s="137"/>
      <c r="LRB73" s="137"/>
      <c r="LRC73" s="137"/>
      <c r="LRD73" s="137"/>
      <c r="LRE73" s="137"/>
      <c r="LRF73" s="137"/>
      <c r="LRG73" s="137"/>
      <c r="LRH73" s="137"/>
      <c r="LRI73" s="137"/>
      <c r="LRJ73" s="137"/>
      <c r="LRK73" s="137"/>
      <c r="LRL73" s="137"/>
      <c r="LRM73" s="137"/>
      <c r="LRN73" s="137"/>
      <c r="LRO73" s="137"/>
      <c r="LRP73" s="137"/>
      <c r="LRQ73" s="137"/>
      <c r="LRR73" s="137"/>
      <c r="LRS73" s="137"/>
      <c r="LRT73" s="137"/>
      <c r="LRU73" s="137"/>
      <c r="LRV73" s="137"/>
      <c r="LRW73" s="137"/>
      <c r="LRX73" s="137"/>
      <c r="LRY73" s="137"/>
      <c r="LRZ73" s="137"/>
      <c r="LSA73" s="137"/>
      <c r="LSB73" s="137"/>
      <c r="LSC73" s="137"/>
      <c r="LSD73" s="137"/>
      <c r="LSE73" s="137"/>
      <c r="LSF73" s="137"/>
      <c r="LSG73" s="137"/>
      <c r="LSH73" s="137"/>
      <c r="LSI73" s="137"/>
      <c r="LSJ73" s="137"/>
      <c r="LSK73" s="137"/>
      <c r="LSL73" s="137"/>
      <c r="LSM73" s="137"/>
      <c r="LSN73" s="137"/>
      <c r="LSO73" s="137"/>
      <c r="LSP73" s="137"/>
      <c r="LSQ73" s="137"/>
      <c r="LSR73" s="137"/>
      <c r="LSS73" s="137"/>
      <c r="LST73" s="137"/>
      <c r="LSU73" s="137"/>
      <c r="LSV73" s="137"/>
      <c r="LSW73" s="137"/>
      <c r="LSX73" s="137"/>
      <c r="LSY73" s="137"/>
      <c r="LSZ73" s="137"/>
      <c r="LTA73" s="137"/>
      <c r="LTB73" s="137"/>
      <c r="LTC73" s="137"/>
      <c r="LTD73" s="137"/>
      <c r="LTE73" s="137"/>
      <c r="LTF73" s="137"/>
      <c r="LTG73" s="137"/>
      <c r="LTH73" s="137"/>
      <c r="LTI73" s="137"/>
      <c r="LTJ73" s="137"/>
      <c r="LTK73" s="137"/>
      <c r="LTL73" s="137"/>
      <c r="LTM73" s="137"/>
      <c r="LTN73" s="137"/>
      <c r="LTO73" s="137"/>
      <c r="LTP73" s="137"/>
      <c r="LTQ73" s="137"/>
      <c r="LTR73" s="137"/>
      <c r="LTS73" s="137"/>
      <c r="LTT73" s="137"/>
      <c r="LTU73" s="137"/>
      <c r="LTV73" s="137"/>
      <c r="LTW73" s="137"/>
      <c r="LTX73" s="137"/>
      <c r="LTY73" s="137"/>
      <c r="LTZ73" s="137"/>
      <c r="LUA73" s="137"/>
      <c r="LUB73" s="137"/>
      <c r="LUC73" s="137"/>
      <c r="LUD73" s="137"/>
      <c r="LUE73" s="137"/>
      <c r="LUF73" s="137"/>
      <c r="LUG73" s="137"/>
      <c r="LUH73" s="137"/>
      <c r="LUI73" s="137"/>
      <c r="LUJ73" s="137"/>
      <c r="LUK73" s="137"/>
      <c r="LUL73" s="137"/>
      <c r="LUM73" s="137"/>
      <c r="LUN73" s="137"/>
      <c r="LUO73" s="137"/>
      <c r="LUP73" s="137"/>
      <c r="LUQ73" s="137"/>
      <c r="LUR73" s="137"/>
      <c r="LUS73" s="137"/>
      <c r="LUT73" s="137"/>
      <c r="LUU73" s="137"/>
      <c r="LUV73" s="137"/>
      <c r="LUW73" s="137"/>
      <c r="LUX73" s="137"/>
      <c r="LUY73" s="137"/>
      <c r="LUZ73" s="137"/>
      <c r="LVA73" s="137"/>
      <c r="LVB73" s="137"/>
      <c r="LVC73" s="137"/>
      <c r="LVD73" s="137"/>
      <c r="LVE73" s="137"/>
      <c r="LVF73" s="137"/>
      <c r="LVG73" s="137"/>
      <c r="LVH73" s="137"/>
      <c r="LVI73" s="137"/>
      <c r="LVJ73" s="137"/>
      <c r="LVK73" s="137"/>
      <c r="LVL73" s="137"/>
      <c r="LVM73" s="137"/>
      <c r="LVN73" s="137"/>
      <c r="LVO73" s="137"/>
      <c r="LVP73" s="137"/>
      <c r="LVQ73" s="137"/>
      <c r="LVR73" s="137"/>
      <c r="LVS73" s="137"/>
      <c r="LVT73" s="137"/>
      <c r="LVU73" s="137"/>
      <c r="LVV73" s="137"/>
      <c r="LVW73" s="137"/>
      <c r="LVX73" s="137"/>
      <c r="LVY73" s="137"/>
      <c r="LVZ73" s="137"/>
      <c r="LWA73" s="137"/>
      <c r="LWB73" s="137"/>
      <c r="LWC73" s="137"/>
      <c r="LWD73" s="137"/>
      <c r="LWE73" s="137"/>
      <c r="LWF73" s="137"/>
      <c r="LWG73" s="137"/>
      <c r="LWH73" s="137"/>
      <c r="LWI73" s="137"/>
      <c r="LWJ73" s="137"/>
      <c r="LWK73" s="137"/>
      <c r="LWL73" s="137"/>
      <c r="LWM73" s="137"/>
      <c r="LWN73" s="137"/>
      <c r="LWO73" s="137"/>
      <c r="LWP73" s="137"/>
      <c r="LWQ73" s="137"/>
      <c r="LWR73" s="137"/>
      <c r="LWS73" s="137"/>
      <c r="LWT73" s="137"/>
      <c r="LWU73" s="137"/>
      <c r="LWV73" s="137"/>
      <c r="LWW73" s="137"/>
      <c r="LWX73" s="137"/>
      <c r="LWY73" s="137"/>
      <c r="LWZ73" s="137"/>
      <c r="LXA73" s="137"/>
      <c r="LXB73" s="137"/>
      <c r="LXC73" s="137"/>
      <c r="LXD73" s="137"/>
      <c r="LXE73" s="137"/>
      <c r="LXF73" s="137"/>
      <c r="LXG73" s="137"/>
      <c r="LXH73" s="137"/>
      <c r="LXI73" s="137"/>
      <c r="LXJ73" s="137"/>
      <c r="LXK73" s="137"/>
      <c r="LXL73" s="137"/>
      <c r="LXM73" s="137"/>
      <c r="LXN73" s="137"/>
      <c r="LXO73" s="137"/>
      <c r="LXP73" s="137"/>
      <c r="LXQ73" s="137"/>
      <c r="LXR73" s="137"/>
      <c r="LXS73" s="137"/>
      <c r="LXT73" s="137"/>
      <c r="LXU73" s="137"/>
      <c r="LXV73" s="137"/>
      <c r="LXW73" s="137"/>
      <c r="LXX73" s="137"/>
      <c r="LXY73" s="137"/>
      <c r="LXZ73" s="137"/>
      <c r="LYA73" s="137"/>
      <c r="LYB73" s="137"/>
      <c r="LYC73" s="137"/>
      <c r="LYD73" s="137"/>
      <c r="LYE73" s="137"/>
      <c r="LYF73" s="137"/>
      <c r="LYG73" s="137"/>
      <c r="LYH73" s="137"/>
      <c r="LYI73" s="137"/>
      <c r="LYJ73" s="137"/>
      <c r="LYK73" s="137"/>
      <c r="LYL73" s="137"/>
      <c r="LYM73" s="137"/>
      <c r="LYN73" s="137"/>
      <c r="LYO73" s="137"/>
      <c r="LYP73" s="137"/>
      <c r="LYQ73" s="137"/>
      <c r="LYR73" s="137"/>
      <c r="LYS73" s="137"/>
      <c r="LYT73" s="137"/>
      <c r="LYU73" s="137"/>
      <c r="LYV73" s="137"/>
      <c r="LYW73" s="137"/>
      <c r="LYX73" s="137"/>
      <c r="LYY73" s="137"/>
      <c r="LYZ73" s="137"/>
      <c r="LZA73" s="137"/>
      <c r="LZB73" s="137"/>
      <c r="LZC73" s="137"/>
      <c r="LZD73" s="137"/>
      <c r="LZE73" s="137"/>
      <c r="LZF73" s="137"/>
      <c r="LZG73" s="137"/>
      <c r="LZH73" s="137"/>
      <c r="LZI73" s="137"/>
      <c r="LZJ73" s="137"/>
      <c r="LZK73" s="137"/>
      <c r="LZL73" s="137"/>
      <c r="LZM73" s="137"/>
      <c r="LZN73" s="137"/>
      <c r="LZO73" s="137"/>
      <c r="LZP73" s="137"/>
      <c r="LZQ73" s="137"/>
      <c r="LZR73" s="137"/>
      <c r="LZS73" s="137"/>
      <c r="LZT73" s="137"/>
      <c r="LZU73" s="137"/>
      <c r="LZV73" s="137"/>
      <c r="LZW73" s="137"/>
      <c r="LZX73" s="137"/>
      <c r="LZY73" s="137"/>
      <c r="LZZ73" s="137"/>
      <c r="MAA73" s="137"/>
      <c r="MAB73" s="137"/>
      <c r="MAC73" s="137"/>
      <c r="MAD73" s="137"/>
      <c r="MAE73" s="137"/>
      <c r="MAF73" s="137"/>
      <c r="MAG73" s="137"/>
      <c r="MAH73" s="137"/>
      <c r="MAI73" s="137"/>
      <c r="MAJ73" s="137"/>
      <c r="MAK73" s="137"/>
      <c r="MAL73" s="137"/>
      <c r="MAM73" s="137"/>
      <c r="MAN73" s="137"/>
      <c r="MAO73" s="137"/>
      <c r="MAP73" s="137"/>
      <c r="MAQ73" s="137"/>
      <c r="MAR73" s="137"/>
      <c r="MAS73" s="137"/>
      <c r="MAT73" s="137"/>
      <c r="MAU73" s="137"/>
      <c r="MAV73" s="137"/>
      <c r="MAW73" s="137"/>
      <c r="MAX73" s="137"/>
      <c r="MAY73" s="137"/>
      <c r="MAZ73" s="137"/>
      <c r="MBA73" s="137"/>
      <c r="MBB73" s="137"/>
      <c r="MBC73" s="137"/>
      <c r="MBD73" s="137"/>
      <c r="MBE73" s="137"/>
      <c r="MBF73" s="137"/>
      <c r="MBG73" s="137"/>
      <c r="MBH73" s="137"/>
      <c r="MBI73" s="137"/>
      <c r="MBJ73" s="137"/>
      <c r="MBK73" s="137"/>
      <c r="MBL73" s="137"/>
      <c r="MBM73" s="137"/>
      <c r="MBN73" s="137"/>
      <c r="MBO73" s="137"/>
      <c r="MBP73" s="137"/>
      <c r="MBQ73" s="137"/>
      <c r="MBR73" s="137"/>
      <c r="MBS73" s="137"/>
      <c r="MBT73" s="137"/>
      <c r="MBU73" s="137"/>
      <c r="MBV73" s="137"/>
      <c r="MBW73" s="137"/>
      <c r="MBX73" s="137"/>
      <c r="MBY73" s="137"/>
      <c r="MBZ73" s="137"/>
      <c r="MCA73" s="137"/>
      <c r="MCB73" s="137"/>
      <c r="MCC73" s="137"/>
      <c r="MCD73" s="137"/>
      <c r="MCE73" s="137"/>
      <c r="MCF73" s="137"/>
      <c r="MCG73" s="137"/>
      <c r="MCH73" s="137"/>
      <c r="MCI73" s="137"/>
      <c r="MCJ73" s="137"/>
      <c r="MCK73" s="137"/>
      <c r="MCL73" s="137"/>
      <c r="MCM73" s="137"/>
      <c r="MCN73" s="137"/>
      <c r="MCO73" s="137"/>
      <c r="MCP73" s="137"/>
      <c r="MCQ73" s="137"/>
      <c r="MCR73" s="137"/>
      <c r="MCS73" s="137"/>
      <c r="MCT73" s="137"/>
      <c r="MCU73" s="137"/>
      <c r="MCV73" s="137"/>
      <c r="MCW73" s="137"/>
      <c r="MCX73" s="137"/>
      <c r="MCY73" s="137"/>
      <c r="MCZ73" s="137"/>
      <c r="MDA73" s="137"/>
      <c r="MDB73" s="137"/>
      <c r="MDC73" s="137"/>
      <c r="MDD73" s="137"/>
      <c r="MDE73" s="137"/>
      <c r="MDF73" s="137"/>
      <c r="MDG73" s="137"/>
      <c r="MDH73" s="137"/>
      <c r="MDI73" s="137"/>
      <c r="MDJ73" s="137"/>
      <c r="MDK73" s="137"/>
      <c r="MDL73" s="137"/>
      <c r="MDM73" s="137"/>
      <c r="MDN73" s="137"/>
      <c r="MDO73" s="137"/>
      <c r="MDP73" s="137"/>
      <c r="MDQ73" s="137"/>
      <c r="MDR73" s="137"/>
      <c r="MDS73" s="137"/>
      <c r="MDT73" s="137"/>
      <c r="MDU73" s="137"/>
      <c r="MDV73" s="137"/>
      <c r="MDW73" s="137"/>
      <c r="MDX73" s="137"/>
      <c r="MDY73" s="137"/>
      <c r="MDZ73" s="137"/>
      <c r="MEA73" s="137"/>
      <c r="MEB73" s="137"/>
      <c r="MEC73" s="137"/>
      <c r="MED73" s="137"/>
      <c r="MEE73" s="137"/>
      <c r="MEF73" s="137"/>
      <c r="MEG73" s="137"/>
      <c r="MEH73" s="137"/>
      <c r="MEI73" s="137"/>
      <c r="MEJ73" s="137"/>
      <c r="MEK73" s="137"/>
      <c r="MEL73" s="137"/>
      <c r="MEM73" s="137"/>
      <c r="MEN73" s="137"/>
      <c r="MEO73" s="137"/>
      <c r="MEP73" s="137"/>
      <c r="MEQ73" s="137"/>
      <c r="MER73" s="137"/>
      <c r="MES73" s="137"/>
      <c r="MET73" s="137"/>
      <c r="MEU73" s="137"/>
      <c r="MEV73" s="137"/>
      <c r="MEW73" s="137"/>
      <c r="MEX73" s="137"/>
      <c r="MEY73" s="137"/>
      <c r="MEZ73" s="137"/>
      <c r="MFA73" s="137"/>
      <c r="MFB73" s="137"/>
      <c r="MFC73" s="137"/>
      <c r="MFD73" s="137"/>
      <c r="MFE73" s="137"/>
      <c r="MFF73" s="137"/>
      <c r="MFG73" s="137"/>
      <c r="MFH73" s="137"/>
      <c r="MFI73" s="137"/>
      <c r="MFJ73" s="137"/>
      <c r="MFK73" s="137"/>
      <c r="MFL73" s="137"/>
      <c r="MFM73" s="137"/>
      <c r="MFN73" s="137"/>
      <c r="MFO73" s="137"/>
      <c r="MFP73" s="137"/>
      <c r="MFQ73" s="137"/>
      <c r="MFR73" s="137"/>
      <c r="MFS73" s="137"/>
      <c r="MFT73" s="137"/>
      <c r="MFU73" s="137"/>
      <c r="MFV73" s="137"/>
      <c r="MFW73" s="137"/>
      <c r="MFX73" s="137"/>
      <c r="MFY73" s="137"/>
      <c r="MFZ73" s="137"/>
      <c r="MGA73" s="137"/>
      <c r="MGB73" s="137"/>
      <c r="MGC73" s="137"/>
      <c r="MGD73" s="137"/>
      <c r="MGE73" s="137"/>
      <c r="MGF73" s="137"/>
      <c r="MGG73" s="137"/>
      <c r="MGH73" s="137"/>
      <c r="MGI73" s="137"/>
      <c r="MGJ73" s="137"/>
      <c r="MGK73" s="137"/>
      <c r="MGL73" s="137"/>
      <c r="MGM73" s="137"/>
      <c r="MGN73" s="137"/>
      <c r="MGO73" s="137"/>
      <c r="MGP73" s="137"/>
      <c r="MGQ73" s="137"/>
      <c r="MGR73" s="137"/>
      <c r="MGS73" s="137"/>
      <c r="MGT73" s="137"/>
      <c r="MGU73" s="137"/>
      <c r="MGV73" s="137"/>
      <c r="MGW73" s="137"/>
      <c r="MGX73" s="137"/>
      <c r="MGY73" s="137"/>
      <c r="MGZ73" s="137"/>
      <c r="MHA73" s="137"/>
      <c r="MHB73" s="137"/>
      <c r="MHC73" s="137"/>
      <c r="MHD73" s="137"/>
      <c r="MHE73" s="137"/>
      <c r="MHF73" s="137"/>
      <c r="MHG73" s="137"/>
      <c r="MHH73" s="137"/>
      <c r="MHI73" s="137"/>
      <c r="MHJ73" s="137"/>
      <c r="MHK73" s="137"/>
      <c r="MHL73" s="137"/>
      <c r="MHM73" s="137"/>
      <c r="MHN73" s="137"/>
      <c r="MHO73" s="137"/>
      <c r="MHP73" s="137"/>
      <c r="MHQ73" s="137"/>
      <c r="MHR73" s="137"/>
      <c r="MHS73" s="137"/>
      <c r="MHT73" s="137"/>
      <c r="MHU73" s="137"/>
      <c r="MHV73" s="137"/>
      <c r="MHW73" s="137"/>
      <c r="MHX73" s="137"/>
      <c r="MHY73" s="137"/>
      <c r="MHZ73" s="137"/>
      <c r="MIA73" s="137"/>
      <c r="MIB73" s="137"/>
      <c r="MIC73" s="137"/>
      <c r="MID73" s="137"/>
      <c r="MIE73" s="137"/>
      <c r="MIF73" s="137"/>
      <c r="MIG73" s="137"/>
      <c r="MIH73" s="137"/>
      <c r="MII73" s="137"/>
      <c r="MIJ73" s="137"/>
      <c r="MIK73" s="137"/>
      <c r="MIL73" s="137"/>
      <c r="MIM73" s="137"/>
      <c r="MIN73" s="137"/>
      <c r="MIO73" s="137"/>
      <c r="MIP73" s="137"/>
      <c r="MIQ73" s="137"/>
      <c r="MIR73" s="137"/>
      <c r="MIS73" s="137"/>
      <c r="MIT73" s="137"/>
      <c r="MIU73" s="137"/>
      <c r="MIV73" s="137"/>
      <c r="MIW73" s="137"/>
      <c r="MIX73" s="137"/>
      <c r="MIY73" s="137"/>
      <c r="MIZ73" s="137"/>
      <c r="MJA73" s="137"/>
      <c r="MJB73" s="137"/>
      <c r="MJC73" s="137"/>
      <c r="MJD73" s="137"/>
      <c r="MJE73" s="137"/>
      <c r="MJF73" s="137"/>
      <c r="MJG73" s="137"/>
      <c r="MJH73" s="137"/>
      <c r="MJI73" s="137"/>
      <c r="MJJ73" s="137"/>
      <c r="MJK73" s="137"/>
      <c r="MJL73" s="137"/>
      <c r="MJM73" s="137"/>
      <c r="MJN73" s="137"/>
      <c r="MJO73" s="137"/>
      <c r="MJP73" s="137"/>
      <c r="MJQ73" s="137"/>
      <c r="MJR73" s="137"/>
      <c r="MJS73" s="137"/>
      <c r="MJT73" s="137"/>
      <c r="MJU73" s="137"/>
      <c r="MJV73" s="137"/>
      <c r="MJW73" s="137"/>
      <c r="MJX73" s="137"/>
      <c r="MJY73" s="137"/>
      <c r="MJZ73" s="137"/>
      <c r="MKA73" s="137"/>
      <c r="MKB73" s="137"/>
      <c r="MKC73" s="137"/>
      <c r="MKD73" s="137"/>
      <c r="MKE73" s="137"/>
      <c r="MKF73" s="137"/>
      <c r="MKG73" s="137"/>
      <c r="MKH73" s="137"/>
      <c r="MKI73" s="137"/>
      <c r="MKJ73" s="137"/>
      <c r="MKK73" s="137"/>
      <c r="MKL73" s="137"/>
      <c r="MKM73" s="137"/>
      <c r="MKN73" s="137"/>
      <c r="MKO73" s="137"/>
      <c r="MKP73" s="137"/>
      <c r="MKQ73" s="137"/>
      <c r="MKR73" s="137"/>
      <c r="MKS73" s="137"/>
      <c r="MKT73" s="137"/>
      <c r="MKU73" s="137"/>
      <c r="MKV73" s="137"/>
      <c r="MKW73" s="137"/>
      <c r="MKX73" s="137"/>
      <c r="MKY73" s="137"/>
      <c r="MKZ73" s="137"/>
      <c r="MLA73" s="137"/>
      <c r="MLB73" s="137"/>
      <c r="MLC73" s="137"/>
      <c r="MLD73" s="137"/>
      <c r="MLE73" s="137"/>
      <c r="MLF73" s="137"/>
      <c r="MLG73" s="137"/>
      <c r="MLH73" s="137"/>
      <c r="MLI73" s="137"/>
      <c r="MLJ73" s="137"/>
      <c r="MLK73" s="137"/>
      <c r="MLL73" s="137"/>
      <c r="MLM73" s="137"/>
      <c r="MLN73" s="137"/>
      <c r="MLO73" s="137"/>
      <c r="MLP73" s="137"/>
      <c r="MLQ73" s="137"/>
      <c r="MLR73" s="137"/>
      <c r="MLS73" s="137"/>
      <c r="MLT73" s="137"/>
      <c r="MLU73" s="137"/>
      <c r="MLV73" s="137"/>
      <c r="MLW73" s="137"/>
      <c r="MLX73" s="137"/>
      <c r="MLY73" s="137"/>
      <c r="MLZ73" s="137"/>
      <c r="MMA73" s="137"/>
      <c r="MMB73" s="137"/>
      <c r="MMC73" s="137"/>
      <c r="MMD73" s="137"/>
      <c r="MME73" s="137"/>
      <c r="MMF73" s="137"/>
      <c r="MMG73" s="137"/>
      <c r="MMH73" s="137"/>
      <c r="MMI73" s="137"/>
      <c r="MMJ73" s="137"/>
      <c r="MMK73" s="137"/>
      <c r="MML73" s="137"/>
      <c r="MMM73" s="137"/>
      <c r="MMN73" s="137"/>
      <c r="MMO73" s="137"/>
      <c r="MMP73" s="137"/>
      <c r="MMQ73" s="137"/>
      <c r="MMR73" s="137"/>
      <c r="MMS73" s="137"/>
      <c r="MMT73" s="137"/>
      <c r="MMU73" s="137"/>
      <c r="MMV73" s="137"/>
      <c r="MMW73" s="137"/>
      <c r="MMX73" s="137"/>
      <c r="MMY73" s="137"/>
      <c r="MMZ73" s="137"/>
      <c r="MNA73" s="137"/>
      <c r="MNB73" s="137"/>
      <c r="MNC73" s="137"/>
      <c r="MND73" s="137"/>
      <c r="MNE73" s="137"/>
      <c r="MNF73" s="137"/>
      <c r="MNG73" s="137"/>
      <c r="MNH73" s="137"/>
      <c r="MNI73" s="137"/>
      <c r="MNJ73" s="137"/>
      <c r="MNK73" s="137"/>
      <c r="MNL73" s="137"/>
      <c r="MNM73" s="137"/>
      <c r="MNN73" s="137"/>
      <c r="MNO73" s="137"/>
      <c r="MNP73" s="137"/>
      <c r="MNQ73" s="137"/>
      <c r="MNR73" s="137"/>
      <c r="MNS73" s="137"/>
      <c r="MNT73" s="137"/>
      <c r="MNU73" s="137"/>
      <c r="MNV73" s="137"/>
      <c r="MNW73" s="137"/>
      <c r="MNX73" s="137"/>
      <c r="MNY73" s="137"/>
      <c r="MNZ73" s="137"/>
      <c r="MOA73" s="137"/>
      <c r="MOB73" s="137"/>
      <c r="MOC73" s="137"/>
      <c r="MOD73" s="137"/>
      <c r="MOE73" s="137"/>
      <c r="MOF73" s="137"/>
      <c r="MOG73" s="137"/>
      <c r="MOH73" s="137"/>
      <c r="MOI73" s="137"/>
      <c r="MOJ73" s="137"/>
      <c r="MOK73" s="137"/>
      <c r="MOL73" s="137"/>
      <c r="MOM73" s="137"/>
      <c r="MON73" s="137"/>
      <c r="MOO73" s="137"/>
      <c r="MOP73" s="137"/>
      <c r="MOQ73" s="137"/>
      <c r="MOR73" s="137"/>
      <c r="MOS73" s="137"/>
      <c r="MOT73" s="137"/>
      <c r="MOU73" s="137"/>
      <c r="MOV73" s="137"/>
      <c r="MOW73" s="137"/>
      <c r="MOX73" s="137"/>
      <c r="MOY73" s="137"/>
      <c r="MOZ73" s="137"/>
      <c r="MPA73" s="137"/>
      <c r="MPB73" s="137"/>
      <c r="MPC73" s="137"/>
      <c r="MPD73" s="137"/>
      <c r="MPE73" s="137"/>
      <c r="MPF73" s="137"/>
      <c r="MPG73" s="137"/>
      <c r="MPH73" s="137"/>
      <c r="MPI73" s="137"/>
      <c r="MPJ73" s="137"/>
      <c r="MPK73" s="137"/>
      <c r="MPL73" s="137"/>
      <c r="MPM73" s="137"/>
      <c r="MPN73" s="137"/>
      <c r="MPO73" s="137"/>
      <c r="MPP73" s="137"/>
      <c r="MPQ73" s="137"/>
      <c r="MPR73" s="137"/>
      <c r="MPS73" s="137"/>
      <c r="MPT73" s="137"/>
      <c r="MPU73" s="137"/>
      <c r="MPV73" s="137"/>
      <c r="MPW73" s="137"/>
      <c r="MPX73" s="137"/>
      <c r="MPY73" s="137"/>
      <c r="MPZ73" s="137"/>
      <c r="MQA73" s="137"/>
      <c r="MQB73" s="137"/>
      <c r="MQC73" s="137"/>
      <c r="MQD73" s="137"/>
      <c r="MQE73" s="137"/>
      <c r="MQF73" s="137"/>
      <c r="MQG73" s="137"/>
      <c r="MQH73" s="137"/>
      <c r="MQI73" s="137"/>
      <c r="MQJ73" s="137"/>
      <c r="MQK73" s="137"/>
      <c r="MQL73" s="137"/>
      <c r="MQM73" s="137"/>
      <c r="MQN73" s="137"/>
      <c r="MQO73" s="137"/>
      <c r="MQP73" s="137"/>
      <c r="MQQ73" s="137"/>
      <c r="MQR73" s="137"/>
      <c r="MQS73" s="137"/>
      <c r="MQT73" s="137"/>
      <c r="MQU73" s="137"/>
      <c r="MQV73" s="137"/>
      <c r="MQW73" s="137"/>
      <c r="MQX73" s="137"/>
      <c r="MQY73" s="137"/>
      <c r="MQZ73" s="137"/>
      <c r="MRA73" s="137"/>
      <c r="MRB73" s="137"/>
      <c r="MRC73" s="137"/>
      <c r="MRD73" s="137"/>
      <c r="MRE73" s="137"/>
      <c r="MRF73" s="137"/>
      <c r="MRG73" s="137"/>
      <c r="MRH73" s="137"/>
      <c r="MRI73" s="137"/>
      <c r="MRJ73" s="137"/>
      <c r="MRK73" s="137"/>
      <c r="MRL73" s="137"/>
      <c r="MRM73" s="137"/>
      <c r="MRN73" s="137"/>
      <c r="MRO73" s="137"/>
      <c r="MRP73" s="137"/>
      <c r="MRQ73" s="137"/>
      <c r="MRR73" s="137"/>
      <c r="MRS73" s="137"/>
      <c r="MRT73" s="137"/>
      <c r="MRU73" s="137"/>
      <c r="MRV73" s="137"/>
      <c r="MRW73" s="137"/>
      <c r="MRX73" s="137"/>
      <c r="MRY73" s="137"/>
      <c r="MRZ73" s="137"/>
      <c r="MSA73" s="137"/>
      <c r="MSB73" s="137"/>
      <c r="MSC73" s="137"/>
      <c r="MSD73" s="137"/>
      <c r="MSE73" s="137"/>
      <c r="MSF73" s="137"/>
      <c r="MSG73" s="137"/>
      <c r="MSH73" s="137"/>
      <c r="MSI73" s="137"/>
      <c r="MSJ73" s="137"/>
      <c r="MSK73" s="137"/>
      <c r="MSL73" s="137"/>
      <c r="MSM73" s="137"/>
      <c r="MSN73" s="137"/>
      <c r="MSO73" s="137"/>
      <c r="MSP73" s="137"/>
      <c r="MSQ73" s="137"/>
      <c r="MSR73" s="137"/>
      <c r="MSS73" s="137"/>
      <c r="MST73" s="137"/>
      <c r="MSU73" s="137"/>
      <c r="MSV73" s="137"/>
      <c r="MSW73" s="137"/>
      <c r="MSX73" s="137"/>
      <c r="MSY73" s="137"/>
      <c r="MSZ73" s="137"/>
      <c r="MTA73" s="137"/>
      <c r="MTB73" s="137"/>
      <c r="MTC73" s="137"/>
      <c r="MTD73" s="137"/>
      <c r="MTE73" s="137"/>
      <c r="MTF73" s="137"/>
      <c r="MTG73" s="137"/>
      <c r="MTH73" s="137"/>
      <c r="MTI73" s="137"/>
      <c r="MTJ73" s="137"/>
      <c r="MTK73" s="137"/>
      <c r="MTL73" s="137"/>
      <c r="MTM73" s="137"/>
      <c r="MTN73" s="137"/>
      <c r="MTO73" s="137"/>
      <c r="MTP73" s="137"/>
      <c r="MTQ73" s="137"/>
      <c r="MTR73" s="137"/>
      <c r="MTS73" s="137"/>
      <c r="MTT73" s="137"/>
      <c r="MTU73" s="137"/>
      <c r="MTV73" s="137"/>
      <c r="MTW73" s="137"/>
      <c r="MTX73" s="137"/>
      <c r="MTY73" s="137"/>
      <c r="MTZ73" s="137"/>
      <c r="MUA73" s="137"/>
      <c r="MUB73" s="137"/>
      <c r="MUC73" s="137"/>
      <c r="MUD73" s="137"/>
      <c r="MUE73" s="137"/>
      <c r="MUF73" s="137"/>
      <c r="MUG73" s="137"/>
      <c r="MUH73" s="137"/>
      <c r="MUI73" s="137"/>
      <c r="MUJ73" s="137"/>
      <c r="MUK73" s="137"/>
      <c r="MUL73" s="137"/>
      <c r="MUM73" s="137"/>
      <c r="MUN73" s="137"/>
      <c r="MUO73" s="137"/>
      <c r="MUP73" s="137"/>
      <c r="MUQ73" s="137"/>
      <c r="MUR73" s="137"/>
      <c r="MUS73" s="137"/>
      <c r="MUT73" s="137"/>
      <c r="MUU73" s="137"/>
      <c r="MUV73" s="137"/>
      <c r="MUW73" s="137"/>
      <c r="MUX73" s="137"/>
      <c r="MUY73" s="137"/>
      <c r="MUZ73" s="137"/>
      <c r="MVA73" s="137"/>
      <c r="MVB73" s="137"/>
      <c r="MVC73" s="137"/>
      <c r="MVD73" s="137"/>
      <c r="MVE73" s="137"/>
      <c r="MVF73" s="137"/>
      <c r="MVG73" s="137"/>
      <c r="MVH73" s="137"/>
      <c r="MVI73" s="137"/>
      <c r="MVJ73" s="137"/>
      <c r="MVK73" s="137"/>
      <c r="MVL73" s="137"/>
      <c r="MVM73" s="137"/>
      <c r="MVN73" s="137"/>
      <c r="MVO73" s="137"/>
      <c r="MVP73" s="137"/>
      <c r="MVQ73" s="137"/>
      <c r="MVR73" s="137"/>
      <c r="MVS73" s="137"/>
      <c r="MVT73" s="137"/>
      <c r="MVU73" s="137"/>
      <c r="MVV73" s="137"/>
      <c r="MVW73" s="137"/>
      <c r="MVX73" s="137"/>
      <c r="MVY73" s="137"/>
      <c r="MVZ73" s="137"/>
      <c r="MWA73" s="137"/>
      <c r="MWB73" s="137"/>
      <c r="MWC73" s="137"/>
      <c r="MWD73" s="137"/>
      <c r="MWE73" s="137"/>
      <c r="MWF73" s="137"/>
      <c r="MWG73" s="137"/>
      <c r="MWH73" s="137"/>
      <c r="MWI73" s="137"/>
      <c r="MWJ73" s="137"/>
      <c r="MWK73" s="137"/>
      <c r="MWL73" s="137"/>
      <c r="MWM73" s="137"/>
      <c r="MWN73" s="137"/>
      <c r="MWO73" s="137"/>
      <c r="MWP73" s="137"/>
      <c r="MWQ73" s="137"/>
      <c r="MWR73" s="137"/>
      <c r="MWS73" s="137"/>
      <c r="MWT73" s="137"/>
      <c r="MWU73" s="137"/>
      <c r="MWV73" s="137"/>
      <c r="MWW73" s="137"/>
      <c r="MWX73" s="137"/>
      <c r="MWY73" s="137"/>
      <c r="MWZ73" s="137"/>
      <c r="MXA73" s="137"/>
      <c r="MXB73" s="137"/>
      <c r="MXC73" s="137"/>
      <c r="MXD73" s="137"/>
      <c r="MXE73" s="137"/>
      <c r="MXF73" s="137"/>
      <c r="MXG73" s="137"/>
      <c r="MXH73" s="137"/>
      <c r="MXI73" s="137"/>
      <c r="MXJ73" s="137"/>
      <c r="MXK73" s="137"/>
      <c r="MXL73" s="137"/>
      <c r="MXM73" s="137"/>
      <c r="MXN73" s="137"/>
      <c r="MXO73" s="137"/>
      <c r="MXP73" s="137"/>
      <c r="MXQ73" s="137"/>
      <c r="MXR73" s="137"/>
      <c r="MXS73" s="137"/>
      <c r="MXT73" s="137"/>
      <c r="MXU73" s="137"/>
      <c r="MXV73" s="137"/>
      <c r="MXW73" s="137"/>
      <c r="MXX73" s="137"/>
      <c r="MXY73" s="137"/>
      <c r="MXZ73" s="137"/>
      <c r="MYA73" s="137"/>
      <c r="MYB73" s="137"/>
      <c r="MYC73" s="137"/>
      <c r="MYD73" s="137"/>
      <c r="MYE73" s="137"/>
      <c r="MYF73" s="137"/>
      <c r="MYG73" s="137"/>
      <c r="MYH73" s="137"/>
      <c r="MYI73" s="137"/>
      <c r="MYJ73" s="137"/>
      <c r="MYK73" s="137"/>
      <c r="MYL73" s="137"/>
      <c r="MYM73" s="137"/>
      <c r="MYN73" s="137"/>
      <c r="MYO73" s="137"/>
      <c r="MYP73" s="137"/>
      <c r="MYQ73" s="137"/>
      <c r="MYR73" s="137"/>
      <c r="MYS73" s="137"/>
      <c r="MYT73" s="137"/>
      <c r="MYU73" s="137"/>
      <c r="MYV73" s="137"/>
      <c r="MYW73" s="137"/>
      <c r="MYX73" s="137"/>
      <c r="MYY73" s="137"/>
      <c r="MYZ73" s="137"/>
      <c r="MZA73" s="137"/>
      <c r="MZB73" s="137"/>
      <c r="MZC73" s="137"/>
      <c r="MZD73" s="137"/>
      <c r="MZE73" s="137"/>
      <c r="MZF73" s="137"/>
      <c r="MZG73" s="137"/>
      <c r="MZH73" s="137"/>
      <c r="MZI73" s="137"/>
      <c r="MZJ73" s="137"/>
      <c r="MZK73" s="137"/>
      <c r="MZL73" s="137"/>
      <c r="MZM73" s="137"/>
      <c r="MZN73" s="137"/>
      <c r="MZO73" s="137"/>
      <c r="MZP73" s="137"/>
      <c r="MZQ73" s="137"/>
      <c r="MZR73" s="137"/>
      <c r="MZS73" s="137"/>
      <c r="MZT73" s="137"/>
      <c r="MZU73" s="137"/>
      <c r="MZV73" s="137"/>
      <c r="MZW73" s="137"/>
      <c r="MZX73" s="137"/>
      <c r="MZY73" s="137"/>
      <c r="MZZ73" s="137"/>
      <c r="NAA73" s="137"/>
      <c r="NAB73" s="137"/>
      <c r="NAC73" s="137"/>
      <c r="NAD73" s="137"/>
      <c r="NAE73" s="137"/>
      <c r="NAF73" s="137"/>
      <c r="NAG73" s="137"/>
      <c r="NAH73" s="137"/>
      <c r="NAI73" s="137"/>
      <c r="NAJ73" s="137"/>
      <c r="NAK73" s="137"/>
      <c r="NAL73" s="137"/>
      <c r="NAM73" s="137"/>
      <c r="NAN73" s="137"/>
      <c r="NAO73" s="137"/>
      <c r="NAP73" s="137"/>
      <c r="NAQ73" s="137"/>
      <c r="NAR73" s="137"/>
      <c r="NAS73" s="137"/>
      <c r="NAT73" s="137"/>
      <c r="NAU73" s="137"/>
      <c r="NAV73" s="137"/>
      <c r="NAW73" s="137"/>
      <c r="NAX73" s="137"/>
      <c r="NAY73" s="137"/>
      <c r="NAZ73" s="137"/>
      <c r="NBA73" s="137"/>
      <c r="NBB73" s="137"/>
      <c r="NBC73" s="137"/>
      <c r="NBD73" s="137"/>
      <c r="NBE73" s="137"/>
      <c r="NBF73" s="137"/>
      <c r="NBG73" s="137"/>
      <c r="NBH73" s="137"/>
      <c r="NBI73" s="137"/>
      <c r="NBJ73" s="137"/>
      <c r="NBK73" s="137"/>
      <c r="NBL73" s="137"/>
      <c r="NBM73" s="137"/>
      <c r="NBN73" s="137"/>
      <c r="NBO73" s="137"/>
      <c r="NBP73" s="137"/>
      <c r="NBQ73" s="137"/>
      <c r="NBR73" s="137"/>
      <c r="NBS73" s="137"/>
      <c r="NBT73" s="137"/>
      <c r="NBU73" s="137"/>
      <c r="NBV73" s="137"/>
      <c r="NBW73" s="137"/>
      <c r="NBX73" s="137"/>
      <c r="NBY73" s="137"/>
      <c r="NBZ73" s="137"/>
      <c r="NCA73" s="137"/>
      <c r="NCB73" s="137"/>
      <c r="NCC73" s="137"/>
      <c r="NCD73" s="137"/>
      <c r="NCE73" s="137"/>
      <c r="NCF73" s="137"/>
      <c r="NCG73" s="137"/>
      <c r="NCH73" s="137"/>
      <c r="NCI73" s="137"/>
      <c r="NCJ73" s="137"/>
      <c r="NCK73" s="137"/>
      <c r="NCL73" s="137"/>
      <c r="NCM73" s="137"/>
      <c r="NCN73" s="137"/>
      <c r="NCO73" s="137"/>
      <c r="NCP73" s="137"/>
      <c r="NCQ73" s="137"/>
      <c r="NCR73" s="137"/>
      <c r="NCS73" s="137"/>
      <c r="NCT73" s="137"/>
      <c r="NCU73" s="137"/>
      <c r="NCV73" s="137"/>
      <c r="NCW73" s="137"/>
      <c r="NCX73" s="137"/>
      <c r="NCY73" s="137"/>
      <c r="NCZ73" s="137"/>
      <c r="NDA73" s="137"/>
      <c r="NDB73" s="137"/>
      <c r="NDC73" s="137"/>
      <c r="NDD73" s="137"/>
      <c r="NDE73" s="137"/>
      <c r="NDF73" s="137"/>
      <c r="NDG73" s="137"/>
      <c r="NDH73" s="137"/>
      <c r="NDI73" s="137"/>
      <c r="NDJ73" s="137"/>
      <c r="NDK73" s="137"/>
      <c r="NDL73" s="137"/>
      <c r="NDM73" s="137"/>
      <c r="NDN73" s="137"/>
      <c r="NDO73" s="137"/>
      <c r="NDP73" s="137"/>
      <c r="NDQ73" s="137"/>
      <c r="NDR73" s="137"/>
      <c r="NDS73" s="137"/>
      <c r="NDT73" s="137"/>
      <c r="NDU73" s="137"/>
      <c r="NDV73" s="137"/>
      <c r="NDW73" s="137"/>
      <c r="NDX73" s="137"/>
      <c r="NDY73" s="137"/>
      <c r="NDZ73" s="137"/>
      <c r="NEA73" s="137"/>
      <c r="NEB73" s="137"/>
      <c r="NEC73" s="137"/>
      <c r="NED73" s="137"/>
      <c r="NEE73" s="137"/>
      <c r="NEF73" s="137"/>
      <c r="NEG73" s="137"/>
      <c r="NEH73" s="137"/>
      <c r="NEI73" s="137"/>
      <c r="NEJ73" s="137"/>
      <c r="NEK73" s="137"/>
      <c r="NEL73" s="137"/>
      <c r="NEM73" s="137"/>
      <c r="NEN73" s="137"/>
      <c r="NEO73" s="137"/>
      <c r="NEP73" s="137"/>
      <c r="NEQ73" s="137"/>
      <c r="NER73" s="137"/>
      <c r="NES73" s="137"/>
      <c r="NET73" s="137"/>
      <c r="NEU73" s="137"/>
      <c r="NEV73" s="137"/>
      <c r="NEW73" s="137"/>
      <c r="NEX73" s="137"/>
      <c r="NEY73" s="137"/>
      <c r="NEZ73" s="137"/>
      <c r="NFA73" s="137"/>
      <c r="NFB73" s="137"/>
      <c r="NFC73" s="137"/>
      <c r="NFD73" s="137"/>
      <c r="NFE73" s="137"/>
      <c r="NFF73" s="137"/>
      <c r="NFG73" s="137"/>
      <c r="NFH73" s="137"/>
      <c r="NFI73" s="137"/>
      <c r="NFJ73" s="137"/>
      <c r="NFK73" s="137"/>
      <c r="NFL73" s="137"/>
      <c r="NFM73" s="137"/>
      <c r="NFN73" s="137"/>
      <c r="NFO73" s="137"/>
      <c r="NFP73" s="137"/>
      <c r="NFQ73" s="137"/>
      <c r="NFR73" s="137"/>
      <c r="NFS73" s="137"/>
      <c r="NFT73" s="137"/>
      <c r="NFU73" s="137"/>
      <c r="NFV73" s="137"/>
      <c r="NFW73" s="137"/>
      <c r="NFX73" s="137"/>
      <c r="NFY73" s="137"/>
      <c r="NFZ73" s="137"/>
      <c r="NGA73" s="137"/>
      <c r="NGB73" s="137"/>
      <c r="NGC73" s="137"/>
      <c r="NGD73" s="137"/>
      <c r="NGE73" s="137"/>
      <c r="NGF73" s="137"/>
      <c r="NGG73" s="137"/>
      <c r="NGH73" s="137"/>
      <c r="NGI73" s="137"/>
      <c r="NGJ73" s="137"/>
      <c r="NGK73" s="137"/>
      <c r="NGL73" s="137"/>
      <c r="NGM73" s="137"/>
      <c r="NGN73" s="137"/>
      <c r="NGO73" s="137"/>
      <c r="NGP73" s="137"/>
      <c r="NGQ73" s="137"/>
      <c r="NGR73" s="137"/>
      <c r="NGS73" s="137"/>
      <c r="NGT73" s="137"/>
      <c r="NGU73" s="137"/>
      <c r="NGV73" s="137"/>
      <c r="NGW73" s="137"/>
      <c r="NGX73" s="137"/>
      <c r="NGY73" s="137"/>
      <c r="NGZ73" s="137"/>
      <c r="NHA73" s="137"/>
      <c r="NHB73" s="137"/>
      <c r="NHC73" s="137"/>
      <c r="NHD73" s="137"/>
      <c r="NHE73" s="137"/>
      <c r="NHF73" s="137"/>
      <c r="NHG73" s="137"/>
      <c r="NHH73" s="137"/>
      <c r="NHI73" s="137"/>
      <c r="NHJ73" s="137"/>
      <c r="NHK73" s="137"/>
      <c r="NHL73" s="137"/>
      <c r="NHM73" s="137"/>
      <c r="NHN73" s="137"/>
      <c r="NHO73" s="137"/>
      <c r="NHP73" s="137"/>
      <c r="NHQ73" s="137"/>
      <c r="NHR73" s="137"/>
      <c r="NHS73" s="137"/>
      <c r="NHT73" s="137"/>
      <c r="NHU73" s="137"/>
      <c r="NHV73" s="137"/>
      <c r="NHW73" s="137"/>
      <c r="NHX73" s="137"/>
      <c r="NHY73" s="137"/>
      <c r="NHZ73" s="137"/>
      <c r="NIA73" s="137"/>
      <c r="NIB73" s="137"/>
      <c r="NIC73" s="137"/>
      <c r="NID73" s="137"/>
      <c r="NIE73" s="137"/>
      <c r="NIF73" s="137"/>
      <c r="NIG73" s="137"/>
      <c r="NIH73" s="137"/>
      <c r="NII73" s="137"/>
      <c r="NIJ73" s="137"/>
      <c r="NIK73" s="137"/>
      <c r="NIL73" s="137"/>
      <c r="NIM73" s="137"/>
      <c r="NIN73" s="137"/>
      <c r="NIO73" s="137"/>
      <c r="NIP73" s="137"/>
      <c r="NIQ73" s="137"/>
      <c r="NIR73" s="137"/>
      <c r="NIS73" s="137"/>
      <c r="NIT73" s="137"/>
      <c r="NIU73" s="137"/>
      <c r="NIV73" s="137"/>
      <c r="NIW73" s="137"/>
      <c r="NIX73" s="137"/>
      <c r="NIY73" s="137"/>
      <c r="NIZ73" s="137"/>
      <c r="NJA73" s="137"/>
      <c r="NJB73" s="137"/>
      <c r="NJC73" s="137"/>
      <c r="NJD73" s="137"/>
      <c r="NJE73" s="137"/>
      <c r="NJF73" s="137"/>
      <c r="NJG73" s="137"/>
      <c r="NJH73" s="137"/>
      <c r="NJI73" s="137"/>
      <c r="NJJ73" s="137"/>
      <c r="NJK73" s="137"/>
      <c r="NJL73" s="137"/>
      <c r="NJM73" s="137"/>
      <c r="NJN73" s="137"/>
      <c r="NJO73" s="137"/>
      <c r="NJP73" s="137"/>
      <c r="NJQ73" s="137"/>
      <c r="NJR73" s="137"/>
      <c r="NJS73" s="137"/>
      <c r="NJT73" s="137"/>
      <c r="NJU73" s="137"/>
      <c r="NJV73" s="137"/>
      <c r="NJW73" s="137"/>
      <c r="NJX73" s="137"/>
      <c r="NJY73" s="137"/>
      <c r="NJZ73" s="137"/>
      <c r="NKA73" s="137"/>
      <c r="NKB73" s="137"/>
      <c r="NKC73" s="137"/>
      <c r="NKD73" s="137"/>
      <c r="NKE73" s="137"/>
      <c r="NKF73" s="137"/>
      <c r="NKG73" s="137"/>
      <c r="NKH73" s="137"/>
      <c r="NKI73" s="137"/>
      <c r="NKJ73" s="137"/>
      <c r="NKK73" s="137"/>
      <c r="NKL73" s="137"/>
      <c r="NKM73" s="137"/>
      <c r="NKN73" s="137"/>
      <c r="NKO73" s="137"/>
      <c r="NKP73" s="137"/>
      <c r="NKQ73" s="137"/>
      <c r="NKR73" s="137"/>
      <c r="NKS73" s="137"/>
      <c r="NKT73" s="137"/>
      <c r="NKU73" s="137"/>
      <c r="NKV73" s="137"/>
      <c r="NKW73" s="137"/>
      <c r="NKX73" s="137"/>
      <c r="NKY73" s="137"/>
      <c r="NKZ73" s="137"/>
      <c r="NLA73" s="137"/>
      <c r="NLB73" s="137"/>
      <c r="NLC73" s="137"/>
      <c r="NLD73" s="137"/>
      <c r="NLE73" s="137"/>
      <c r="NLF73" s="137"/>
      <c r="NLG73" s="137"/>
      <c r="NLH73" s="137"/>
      <c r="NLI73" s="137"/>
      <c r="NLJ73" s="137"/>
      <c r="NLK73" s="137"/>
      <c r="NLL73" s="137"/>
      <c r="NLM73" s="137"/>
      <c r="NLN73" s="137"/>
      <c r="NLO73" s="137"/>
      <c r="NLP73" s="137"/>
      <c r="NLQ73" s="137"/>
      <c r="NLR73" s="137"/>
      <c r="NLS73" s="137"/>
      <c r="NLT73" s="137"/>
      <c r="NLU73" s="137"/>
      <c r="NLV73" s="137"/>
      <c r="NLW73" s="137"/>
      <c r="NLX73" s="137"/>
      <c r="NLY73" s="137"/>
      <c r="NLZ73" s="137"/>
      <c r="NMA73" s="137"/>
      <c r="NMB73" s="137"/>
      <c r="NMC73" s="137"/>
      <c r="NMD73" s="137"/>
      <c r="NME73" s="137"/>
      <c r="NMF73" s="137"/>
      <c r="NMG73" s="137"/>
      <c r="NMH73" s="137"/>
      <c r="NMI73" s="137"/>
      <c r="NMJ73" s="137"/>
      <c r="NMK73" s="137"/>
      <c r="NML73" s="137"/>
      <c r="NMM73" s="137"/>
      <c r="NMN73" s="137"/>
      <c r="NMO73" s="137"/>
      <c r="NMP73" s="137"/>
      <c r="NMQ73" s="137"/>
      <c r="NMR73" s="137"/>
      <c r="NMS73" s="137"/>
      <c r="NMT73" s="137"/>
      <c r="NMU73" s="137"/>
      <c r="NMV73" s="137"/>
      <c r="NMW73" s="137"/>
      <c r="NMX73" s="137"/>
      <c r="NMY73" s="137"/>
      <c r="NMZ73" s="137"/>
      <c r="NNA73" s="137"/>
      <c r="NNB73" s="137"/>
      <c r="NNC73" s="137"/>
      <c r="NND73" s="137"/>
      <c r="NNE73" s="137"/>
      <c r="NNF73" s="137"/>
      <c r="NNG73" s="137"/>
      <c r="NNH73" s="137"/>
      <c r="NNI73" s="137"/>
      <c r="NNJ73" s="137"/>
      <c r="NNK73" s="137"/>
      <c r="NNL73" s="137"/>
      <c r="NNM73" s="137"/>
      <c r="NNN73" s="137"/>
      <c r="NNO73" s="137"/>
      <c r="NNP73" s="137"/>
      <c r="NNQ73" s="137"/>
      <c r="NNR73" s="137"/>
      <c r="NNS73" s="137"/>
      <c r="NNT73" s="137"/>
      <c r="NNU73" s="137"/>
      <c r="NNV73" s="137"/>
      <c r="NNW73" s="137"/>
      <c r="NNX73" s="137"/>
      <c r="NNY73" s="137"/>
      <c r="NNZ73" s="137"/>
      <c r="NOA73" s="137"/>
      <c r="NOB73" s="137"/>
      <c r="NOC73" s="137"/>
      <c r="NOD73" s="137"/>
      <c r="NOE73" s="137"/>
      <c r="NOF73" s="137"/>
      <c r="NOG73" s="137"/>
      <c r="NOH73" s="137"/>
      <c r="NOI73" s="137"/>
      <c r="NOJ73" s="137"/>
      <c r="NOK73" s="137"/>
      <c r="NOL73" s="137"/>
      <c r="NOM73" s="137"/>
      <c r="NON73" s="137"/>
      <c r="NOO73" s="137"/>
      <c r="NOP73" s="137"/>
      <c r="NOQ73" s="137"/>
      <c r="NOR73" s="137"/>
      <c r="NOS73" s="137"/>
      <c r="NOT73" s="137"/>
      <c r="NOU73" s="137"/>
      <c r="NOV73" s="137"/>
      <c r="NOW73" s="137"/>
      <c r="NOX73" s="137"/>
      <c r="NOY73" s="137"/>
      <c r="NOZ73" s="137"/>
      <c r="NPA73" s="137"/>
      <c r="NPB73" s="137"/>
      <c r="NPC73" s="137"/>
      <c r="NPD73" s="137"/>
      <c r="NPE73" s="137"/>
      <c r="NPF73" s="137"/>
      <c r="NPG73" s="137"/>
      <c r="NPH73" s="137"/>
      <c r="NPI73" s="137"/>
      <c r="NPJ73" s="137"/>
      <c r="NPK73" s="137"/>
      <c r="NPL73" s="137"/>
      <c r="NPM73" s="137"/>
      <c r="NPN73" s="137"/>
      <c r="NPO73" s="137"/>
      <c r="NPP73" s="137"/>
      <c r="NPQ73" s="137"/>
      <c r="NPR73" s="137"/>
      <c r="NPS73" s="137"/>
      <c r="NPT73" s="137"/>
      <c r="NPU73" s="137"/>
      <c r="NPV73" s="137"/>
      <c r="NPW73" s="137"/>
      <c r="NPX73" s="137"/>
      <c r="NPY73" s="137"/>
      <c r="NPZ73" s="137"/>
      <c r="NQA73" s="137"/>
      <c r="NQB73" s="137"/>
      <c r="NQC73" s="137"/>
      <c r="NQD73" s="137"/>
      <c r="NQE73" s="137"/>
      <c r="NQF73" s="137"/>
      <c r="NQG73" s="137"/>
      <c r="NQH73" s="137"/>
      <c r="NQI73" s="137"/>
      <c r="NQJ73" s="137"/>
      <c r="NQK73" s="137"/>
      <c r="NQL73" s="137"/>
      <c r="NQM73" s="137"/>
      <c r="NQN73" s="137"/>
      <c r="NQO73" s="137"/>
      <c r="NQP73" s="137"/>
      <c r="NQQ73" s="137"/>
      <c r="NQR73" s="137"/>
      <c r="NQS73" s="137"/>
      <c r="NQT73" s="137"/>
      <c r="NQU73" s="137"/>
      <c r="NQV73" s="137"/>
      <c r="NQW73" s="137"/>
      <c r="NQX73" s="137"/>
      <c r="NQY73" s="137"/>
      <c r="NQZ73" s="137"/>
      <c r="NRA73" s="137"/>
      <c r="NRB73" s="137"/>
      <c r="NRC73" s="137"/>
      <c r="NRD73" s="137"/>
      <c r="NRE73" s="137"/>
      <c r="NRF73" s="137"/>
      <c r="NRG73" s="137"/>
      <c r="NRH73" s="137"/>
      <c r="NRI73" s="137"/>
      <c r="NRJ73" s="137"/>
      <c r="NRK73" s="137"/>
      <c r="NRL73" s="137"/>
      <c r="NRM73" s="137"/>
      <c r="NRN73" s="137"/>
      <c r="NRO73" s="137"/>
      <c r="NRP73" s="137"/>
      <c r="NRQ73" s="137"/>
      <c r="NRR73" s="137"/>
      <c r="NRS73" s="137"/>
      <c r="NRT73" s="137"/>
      <c r="NRU73" s="137"/>
      <c r="NRV73" s="137"/>
      <c r="NRW73" s="137"/>
      <c r="NRX73" s="137"/>
      <c r="NRY73" s="137"/>
      <c r="NRZ73" s="137"/>
      <c r="NSA73" s="137"/>
      <c r="NSB73" s="137"/>
      <c r="NSC73" s="137"/>
      <c r="NSD73" s="137"/>
      <c r="NSE73" s="137"/>
      <c r="NSF73" s="137"/>
      <c r="NSG73" s="137"/>
      <c r="NSH73" s="137"/>
      <c r="NSI73" s="137"/>
      <c r="NSJ73" s="137"/>
      <c r="NSK73" s="137"/>
      <c r="NSL73" s="137"/>
      <c r="NSM73" s="137"/>
      <c r="NSN73" s="137"/>
      <c r="NSO73" s="137"/>
      <c r="NSP73" s="137"/>
      <c r="NSQ73" s="137"/>
      <c r="NSR73" s="137"/>
      <c r="NSS73" s="137"/>
      <c r="NST73" s="137"/>
      <c r="NSU73" s="137"/>
      <c r="NSV73" s="137"/>
      <c r="NSW73" s="137"/>
      <c r="NSX73" s="137"/>
      <c r="NSY73" s="137"/>
      <c r="NSZ73" s="137"/>
      <c r="NTA73" s="137"/>
      <c r="NTB73" s="137"/>
      <c r="NTC73" s="137"/>
      <c r="NTD73" s="137"/>
      <c r="NTE73" s="137"/>
      <c r="NTF73" s="137"/>
      <c r="NTG73" s="137"/>
      <c r="NTH73" s="137"/>
      <c r="NTI73" s="137"/>
      <c r="NTJ73" s="137"/>
      <c r="NTK73" s="137"/>
      <c r="NTL73" s="137"/>
      <c r="NTM73" s="137"/>
      <c r="NTN73" s="137"/>
      <c r="NTO73" s="137"/>
      <c r="NTP73" s="137"/>
      <c r="NTQ73" s="137"/>
      <c r="NTR73" s="137"/>
      <c r="NTS73" s="137"/>
      <c r="NTT73" s="137"/>
      <c r="NTU73" s="137"/>
      <c r="NTV73" s="137"/>
      <c r="NTW73" s="137"/>
      <c r="NTX73" s="137"/>
      <c r="NTY73" s="137"/>
      <c r="NTZ73" s="137"/>
      <c r="NUA73" s="137"/>
      <c r="NUB73" s="137"/>
      <c r="NUC73" s="137"/>
      <c r="NUD73" s="137"/>
      <c r="NUE73" s="137"/>
      <c r="NUF73" s="137"/>
      <c r="NUG73" s="137"/>
      <c r="NUH73" s="137"/>
      <c r="NUI73" s="137"/>
      <c r="NUJ73" s="137"/>
      <c r="NUK73" s="137"/>
      <c r="NUL73" s="137"/>
      <c r="NUM73" s="137"/>
      <c r="NUN73" s="137"/>
      <c r="NUO73" s="137"/>
      <c r="NUP73" s="137"/>
      <c r="NUQ73" s="137"/>
      <c r="NUR73" s="137"/>
      <c r="NUS73" s="137"/>
      <c r="NUT73" s="137"/>
      <c r="NUU73" s="137"/>
      <c r="NUV73" s="137"/>
      <c r="NUW73" s="137"/>
      <c r="NUX73" s="137"/>
      <c r="NUY73" s="137"/>
      <c r="NUZ73" s="137"/>
      <c r="NVA73" s="137"/>
      <c r="NVB73" s="137"/>
      <c r="NVC73" s="137"/>
      <c r="NVD73" s="137"/>
      <c r="NVE73" s="137"/>
      <c r="NVF73" s="137"/>
      <c r="NVG73" s="137"/>
      <c r="NVH73" s="137"/>
      <c r="NVI73" s="137"/>
      <c r="NVJ73" s="137"/>
      <c r="NVK73" s="137"/>
      <c r="NVL73" s="137"/>
      <c r="NVM73" s="137"/>
      <c r="NVN73" s="137"/>
      <c r="NVO73" s="137"/>
      <c r="NVP73" s="137"/>
      <c r="NVQ73" s="137"/>
      <c r="NVR73" s="137"/>
      <c r="NVS73" s="137"/>
      <c r="NVT73" s="137"/>
      <c r="NVU73" s="137"/>
      <c r="NVV73" s="137"/>
      <c r="NVW73" s="137"/>
      <c r="NVX73" s="137"/>
      <c r="NVY73" s="137"/>
      <c r="NVZ73" s="137"/>
      <c r="NWA73" s="137"/>
      <c r="NWB73" s="137"/>
      <c r="NWC73" s="137"/>
      <c r="NWD73" s="137"/>
      <c r="NWE73" s="137"/>
      <c r="NWF73" s="137"/>
      <c r="NWG73" s="137"/>
      <c r="NWH73" s="137"/>
      <c r="NWI73" s="137"/>
      <c r="NWJ73" s="137"/>
      <c r="NWK73" s="137"/>
      <c r="NWL73" s="137"/>
      <c r="NWM73" s="137"/>
      <c r="NWN73" s="137"/>
      <c r="NWO73" s="137"/>
      <c r="NWP73" s="137"/>
      <c r="NWQ73" s="137"/>
      <c r="NWR73" s="137"/>
      <c r="NWS73" s="137"/>
      <c r="NWT73" s="137"/>
      <c r="NWU73" s="137"/>
      <c r="NWV73" s="137"/>
      <c r="NWW73" s="137"/>
      <c r="NWX73" s="137"/>
      <c r="NWY73" s="137"/>
      <c r="NWZ73" s="137"/>
      <c r="NXA73" s="137"/>
      <c r="NXB73" s="137"/>
      <c r="NXC73" s="137"/>
      <c r="NXD73" s="137"/>
      <c r="NXE73" s="137"/>
      <c r="NXF73" s="137"/>
      <c r="NXG73" s="137"/>
      <c r="NXH73" s="137"/>
      <c r="NXI73" s="137"/>
      <c r="NXJ73" s="137"/>
      <c r="NXK73" s="137"/>
      <c r="NXL73" s="137"/>
      <c r="NXM73" s="137"/>
      <c r="NXN73" s="137"/>
      <c r="NXO73" s="137"/>
      <c r="NXP73" s="137"/>
      <c r="NXQ73" s="137"/>
      <c r="NXR73" s="137"/>
      <c r="NXS73" s="137"/>
      <c r="NXT73" s="137"/>
      <c r="NXU73" s="137"/>
      <c r="NXV73" s="137"/>
      <c r="NXW73" s="137"/>
      <c r="NXX73" s="137"/>
      <c r="NXY73" s="137"/>
      <c r="NXZ73" s="137"/>
      <c r="NYA73" s="137"/>
      <c r="NYB73" s="137"/>
      <c r="NYC73" s="137"/>
      <c r="NYD73" s="137"/>
      <c r="NYE73" s="137"/>
      <c r="NYF73" s="137"/>
      <c r="NYG73" s="137"/>
      <c r="NYH73" s="137"/>
      <c r="NYI73" s="137"/>
      <c r="NYJ73" s="137"/>
      <c r="NYK73" s="137"/>
      <c r="NYL73" s="137"/>
      <c r="NYM73" s="137"/>
      <c r="NYN73" s="137"/>
      <c r="NYO73" s="137"/>
      <c r="NYP73" s="137"/>
      <c r="NYQ73" s="137"/>
      <c r="NYR73" s="137"/>
      <c r="NYS73" s="137"/>
      <c r="NYT73" s="137"/>
      <c r="NYU73" s="137"/>
      <c r="NYV73" s="137"/>
      <c r="NYW73" s="137"/>
      <c r="NYX73" s="137"/>
      <c r="NYY73" s="137"/>
      <c r="NYZ73" s="137"/>
      <c r="NZA73" s="137"/>
      <c r="NZB73" s="137"/>
      <c r="NZC73" s="137"/>
      <c r="NZD73" s="137"/>
      <c r="NZE73" s="137"/>
      <c r="NZF73" s="137"/>
      <c r="NZG73" s="137"/>
      <c r="NZH73" s="137"/>
      <c r="NZI73" s="137"/>
      <c r="NZJ73" s="137"/>
      <c r="NZK73" s="137"/>
      <c r="NZL73" s="137"/>
      <c r="NZM73" s="137"/>
      <c r="NZN73" s="137"/>
      <c r="NZO73" s="137"/>
      <c r="NZP73" s="137"/>
      <c r="NZQ73" s="137"/>
      <c r="NZR73" s="137"/>
      <c r="NZS73" s="137"/>
      <c r="NZT73" s="137"/>
      <c r="NZU73" s="137"/>
      <c r="NZV73" s="137"/>
      <c r="NZW73" s="137"/>
      <c r="NZX73" s="137"/>
      <c r="NZY73" s="137"/>
      <c r="NZZ73" s="137"/>
      <c r="OAA73" s="137"/>
      <c r="OAB73" s="137"/>
      <c r="OAC73" s="137"/>
      <c r="OAD73" s="137"/>
      <c r="OAE73" s="137"/>
      <c r="OAF73" s="137"/>
      <c r="OAG73" s="137"/>
      <c r="OAH73" s="137"/>
      <c r="OAI73" s="137"/>
      <c r="OAJ73" s="137"/>
      <c r="OAK73" s="137"/>
      <c r="OAL73" s="137"/>
      <c r="OAM73" s="137"/>
      <c r="OAN73" s="137"/>
      <c r="OAO73" s="137"/>
      <c r="OAP73" s="137"/>
      <c r="OAQ73" s="137"/>
      <c r="OAR73" s="137"/>
      <c r="OAS73" s="137"/>
      <c r="OAT73" s="137"/>
      <c r="OAU73" s="137"/>
      <c r="OAV73" s="137"/>
      <c r="OAW73" s="137"/>
      <c r="OAX73" s="137"/>
      <c r="OAY73" s="137"/>
      <c r="OAZ73" s="137"/>
      <c r="OBA73" s="137"/>
      <c r="OBB73" s="137"/>
      <c r="OBC73" s="137"/>
      <c r="OBD73" s="137"/>
      <c r="OBE73" s="137"/>
      <c r="OBF73" s="137"/>
      <c r="OBG73" s="137"/>
      <c r="OBH73" s="137"/>
      <c r="OBI73" s="137"/>
      <c r="OBJ73" s="137"/>
      <c r="OBK73" s="137"/>
      <c r="OBL73" s="137"/>
      <c r="OBM73" s="137"/>
      <c r="OBN73" s="137"/>
      <c r="OBO73" s="137"/>
      <c r="OBP73" s="137"/>
      <c r="OBQ73" s="137"/>
      <c r="OBR73" s="137"/>
      <c r="OBS73" s="137"/>
      <c r="OBT73" s="137"/>
      <c r="OBU73" s="137"/>
      <c r="OBV73" s="137"/>
      <c r="OBW73" s="137"/>
      <c r="OBX73" s="137"/>
      <c r="OBY73" s="137"/>
      <c r="OBZ73" s="137"/>
      <c r="OCA73" s="137"/>
      <c r="OCB73" s="137"/>
      <c r="OCC73" s="137"/>
      <c r="OCD73" s="137"/>
      <c r="OCE73" s="137"/>
      <c r="OCF73" s="137"/>
      <c r="OCG73" s="137"/>
      <c r="OCH73" s="137"/>
      <c r="OCI73" s="137"/>
      <c r="OCJ73" s="137"/>
      <c r="OCK73" s="137"/>
      <c r="OCL73" s="137"/>
      <c r="OCM73" s="137"/>
      <c r="OCN73" s="137"/>
      <c r="OCO73" s="137"/>
      <c r="OCP73" s="137"/>
      <c r="OCQ73" s="137"/>
      <c r="OCR73" s="137"/>
      <c r="OCS73" s="137"/>
      <c r="OCT73" s="137"/>
      <c r="OCU73" s="137"/>
      <c r="OCV73" s="137"/>
      <c r="OCW73" s="137"/>
      <c r="OCX73" s="137"/>
      <c r="OCY73" s="137"/>
      <c r="OCZ73" s="137"/>
      <c r="ODA73" s="137"/>
      <c r="ODB73" s="137"/>
      <c r="ODC73" s="137"/>
      <c r="ODD73" s="137"/>
      <c r="ODE73" s="137"/>
      <c r="ODF73" s="137"/>
      <c r="ODG73" s="137"/>
      <c r="ODH73" s="137"/>
      <c r="ODI73" s="137"/>
      <c r="ODJ73" s="137"/>
      <c r="ODK73" s="137"/>
      <c r="ODL73" s="137"/>
      <c r="ODM73" s="137"/>
      <c r="ODN73" s="137"/>
      <c r="ODO73" s="137"/>
      <c r="ODP73" s="137"/>
      <c r="ODQ73" s="137"/>
      <c r="ODR73" s="137"/>
      <c r="ODS73" s="137"/>
      <c r="ODT73" s="137"/>
      <c r="ODU73" s="137"/>
      <c r="ODV73" s="137"/>
      <c r="ODW73" s="137"/>
      <c r="ODX73" s="137"/>
      <c r="ODY73" s="137"/>
      <c r="ODZ73" s="137"/>
      <c r="OEA73" s="137"/>
      <c r="OEB73" s="137"/>
      <c r="OEC73" s="137"/>
      <c r="OED73" s="137"/>
      <c r="OEE73" s="137"/>
      <c r="OEF73" s="137"/>
      <c r="OEG73" s="137"/>
      <c r="OEH73" s="137"/>
      <c r="OEI73" s="137"/>
      <c r="OEJ73" s="137"/>
      <c r="OEK73" s="137"/>
      <c r="OEL73" s="137"/>
      <c r="OEM73" s="137"/>
      <c r="OEN73" s="137"/>
      <c r="OEO73" s="137"/>
      <c r="OEP73" s="137"/>
      <c r="OEQ73" s="137"/>
      <c r="OER73" s="137"/>
      <c r="OES73" s="137"/>
      <c r="OET73" s="137"/>
      <c r="OEU73" s="137"/>
      <c r="OEV73" s="137"/>
      <c r="OEW73" s="137"/>
      <c r="OEX73" s="137"/>
      <c r="OEY73" s="137"/>
      <c r="OEZ73" s="137"/>
      <c r="OFA73" s="137"/>
      <c r="OFB73" s="137"/>
      <c r="OFC73" s="137"/>
      <c r="OFD73" s="137"/>
      <c r="OFE73" s="137"/>
      <c r="OFF73" s="137"/>
      <c r="OFG73" s="137"/>
      <c r="OFH73" s="137"/>
      <c r="OFI73" s="137"/>
      <c r="OFJ73" s="137"/>
      <c r="OFK73" s="137"/>
      <c r="OFL73" s="137"/>
      <c r="OFM73" s="137"/>
      <c r="OFN73" s="137"/>
      <c r="OFO73" s="137"/>
      <c r="OFP73" s="137"/>
      <c r="OFQ73" s="137"/>
      <c r="OFR73" s="137"/>
      <c r="OFS73" s="137"/>
      <c r="OFT73" s="137"/>
      <c r="OFU73" s="137"/>
      <c r="OFV73" s="137"/>
      <c r="OFW73" s="137"/>
      <c r="OFX73" s="137"/>
      <c r="OFY73" s="137"/>
      <c r="OFZ73" s="137"/>
      <c r="OGA73" s="137"/>
      <c r="OGB73" s="137"/>
      <c r="OGC73" s="137"/>
      <c r="OGD73" s="137"/>
      <c r="OGE73" s="137"/>
      <c r="OGF73" s="137"/>
      <c r="OGG73" s="137"/>
      <c r="OGH73" s="137"/>
      <c r="OGI73" s="137"/>
      <c r="OGJ73" s="137"/>
      <c r="OGK73" s="137"/>
      <c r="OGL73" s="137"/>
      <c r="OGM73" s="137"/>
      <c r="OGN73" s="137"/>
      <c r="OGO73" s="137"/>
      <c r="OGP73" s="137"/>
      <c r="OGQ73" s="137"/>
      <c r="OGR73" s="137"/>
      <c r="OGS73" s="137"/>
      <c r="OGT73" s="137"/>
      <c r="OGU73" s="137"/>
      <c r="OGV73" s="137"/>
      <c r="OGW73" s="137"/>
      <c r="OGX73" s="137"/>
      <c r="OGY73" s="137"/>
      <c r="OGZ73" s="137"/>
      <c r="OHA73" s="137"/>
      <c r="OHB73" s="137"/>
      <c r="OHC73" s="137"/>
      <c r="OHD73" s="137"/>
      <c r="OHE73" s="137"/>
      <c r="OHF73" s="137"/>
      <c r="OHG73" s="137"/>
      <c r="OHH73" s="137"/>
      <c r="OHI73" s="137"/>
      <c r="OHJ73" s="137"/>
      <c r="OHK73" s="137"/>
      <c r="OHL73" s="137"/>
      <c r="OHM73" s="137"/>
      <c r="OHN73" s="137"/>
      <c r="OHO73" s="137"/>
      <c r="OHP73" s="137"/>
      <c r="OHQ73" s="137"/>
      <c r="OHR73" s="137"/>
      <c r="OHS73" s="137"/>
      <c r="OHT73" s="137"/>
      <c r="OHU73" s="137"/>
      <c r="OHV73" s="137"/>
      <c r="OHW73" s="137"/>
      <c r="OHX73" s="137"/>
      <c r="OHY73" s="137"/>
      <c r="OHZ73" s="137"/>
      <c r="OIA73" s="137"/>
      <c r="OIB73" s="137"/>
      <c r="OIC73" s="137"/>
      <c r="OID73" s="137"/>
      <c r="OIE73" s="137"/>
      <c r="OIF73" s="137"/>
      <c r="OIG73" s="137"/>
      <c r="OIH73" s="137"/>
      <c r="OII73" s="137"/>
      <c r="OIJ73" s="137"/>
      <c r="OIK73" s="137"/>
      <c r="OIL73" s="137"/>
      <c r="OIM73" s="137"/>
      <c r="OIN73" s="137"/>
      <c r="OIO73" s="137"/>
      <c r="OIP73" s="137"/>
      <c r="OIQ73" s="137"/>
      <c r="OIR73" s="137"/>
      <c r="OIS73" s="137"/>
      <c r="OIT73" s="137"/>
      <c r="OIU73" s="137"/>
      <c r="OIV73" s="137"/>
      <c r="OIW73" s="137"/>
      <c r="OIX73" s="137"/>
      <c r="OIY73" s="137"/>
      <c r="OIZ73" s="137"/>
      <c r="OJA73" s="137"/>
      <c r="OJB73" s="137"/>
      <c r="OJC73" s="137"/>
      <c r="OJD73" s="137"/>
      <c r="OJE73" s="137"/>
      <c r="OJF73" s="137"/>
      <c r="OJG73" s="137"/>
      <c r="OJH73" s="137"/>
      <c r="OJI73" s="137"/>
      <c r="OJJ73" s="137"/>
      <c r="OJK73" s="137"/>
      <c r="OJL73" s="137"/>
      <c r="OJM73" s="137"/>
      <c r="OJN73" s="137"/>
      <c r="OJO73" s="137"/>
      <c r="OJP73" s="137"/>
      <c r="OJQ73" s="137"/>
      <c r="OJR73" s="137"/>
      <c r="OJS73" s="137"/>
      <c r="OJT73" s="137"/>
      <c r="OJU73" s="137"/>
      <c r="OJV73" s="137"/>
      <c r="OJW73" s="137"/>
      <c r="OJX73" s="137"/>
      <c r="OJY73" s="137"/>
      <c r="OJZ73" s="137"/>
      <c r="OKA73" s="137"/>
      <c r="OKB73" s="137"/>
      <c r="OKC73" s="137"/>
      <c r="OKD73" s="137"/>
      <c r="OKE73" s="137"/>
      <c r="OKF73" s="137"/>
      <c r="OKG73" s="137"/>
      <c r="OKH73" s="137"/>
      <c r="OKI73" s="137"/>
      <c r="OKJ73" s="137"/>
      <c r="OKK73" s="137"/>
      <c r="OKL73" s="137"/>
      <c r="OKM73" s="137"/>
      <c r="OKN73" s="137"/>
      <c r="OKO73" s="137"/>
      <c r="OKP73" s="137"/>
      <c r="OKQ73" s="137"/>
      <c r="OKR73" s="137"/>
      <c r="OKS73" s="137"/>
      <c r="OKT73" s="137"/>
      <c r="OKU73" s="137"/>
      <c r="OKV73" s="137"/>
      <c r="OKW73" s="137"/>
      <c r="OKX73" s="137"/>
      <c r="OKY73" s="137"/>
      <c r="OKZ73" s="137"/>
      <c r="OLA73" s="137"/>
      <c r="OLB73" s="137"/>
      <c r="OLC73" s="137"/>
      <c r="OLD73" s="137"/>
      <c r="OLE73" s="137"/>
      <c r="OLF73" s="137"/>
      <c r="OLG73" s="137"/>
      <c r="OLH73" s="137"/>
      <c r="OLI73" s="137"/>
      <c r="OLJ73" s="137"/>
      <c r="OLK73" s="137"/>
      <c r="OLL73" s="137"/>
      <c r="OLM73" s="137"/>
      <c r="OLN73" s="137"/>
      <c r="OLO73" s="137"/>
      <c r="OLP73" s="137"/>
      <c r="OLQ73" s="137"/>
      <c r="OLR73" s="137"/>
      <c r="OLS73" s="137"/>
      <c r="OLT73" s="137"/>
      <c r="OLU73" s="137"/>
      <c r="OLV73" s="137"/>
      <c r="OLW73" s="137"/>
      <c r="OLX73" s="137"/>
      <c r="OLY73" s="137"/>
      <c r="OLZ73" s="137"/>
      <c r="OMA73" s="137"/>
      <c r="OMB73" s="137"/>
      <c r="OMC73" s="137"/>
      <c r="OMD73" s="137"/>
      <c r="OME73" s="137"/>
      <c r="OMF73" s="137"/>
      <c r="OMG73" s="137"/>
      <c r="OMH73" s="137"/>
      <c r="OMI73" s="137"/>
      <c r="OMJ73" s="137"/>
      <c r="OMK73" s="137"/>
      <c r="OML73" s="137"/>
      <c r="OMM73" s="137"/>
      <c r="OMN73" s="137"/>
      <c r="OMO73" s="137"/>
      <c r="OMP73" s="137"/>
      <c r="OMQ73" s="137"/>
      <c r="OMR73" s="137"/>
      <c r="OMS73" s="137"/>
      <c r="OMT73" s="137"/>
      <c r="OMU73" s="137"/>
      <c r="OMV73" s="137"/>
      <c r="OMW73" s="137"/>
      <c r="OMX73" s="137"/>
      <c r="OMY73" s="137"/>
      <c r="OMZ73" s="137"/>
      <c r="ONA73" s="137"/>
      <c r="ONB73" s="137"/>
      <c r="ONC73" s="137"/>
      <c r="OND73" s="137"/>
      <c r="ONE73" s="137"/>
      <c r="ONF73" s="137"/>
      <c r="ONG73" s="137"/>
      <c r="ONH73" s="137"/>
      <c r="ONI73" s="137"/>
      <c r="ONJ73" s="137"/>
      <c r="ONK73" s="137"/>
      <c r="ONL73" s="137"/>
      <c r="ONM73" s="137"/>
      <c r="ONN73" s="137"/>
      <c r="ONO73" s="137"/>
      <c r="ONP73" s="137"/>
      <c r="ONQ73" s="137"/>
      <c r="ONR73" s="137"/>
      <c r="ONS73" s="137"/>
      <c r="ONT73" s="137"/>
      <c r="ONU73" s="137"/>
      <c r="ONV73" s="137"/>
      <c r="ONW73" s="137"/>
      <c r="ONX73" s="137"/>
      <c r="ONY73" s="137"/>
      <c r="ONZ73" s="137"/>
      <c r="OOA73" s="137"/>
      <c r="OOB73" s="137"/>
      <c r="OOC73" s="137"/>
      <c r="OOD73" s="137"/>
      <c r="OOE73" s="137"/>
      <c r="OOF73" s="137"/>
      <c r="OOG73" s="137"/>
      <c r="OOH73" s="137"/>
      <c r="OOI73" s="137"/>
      <c r="OOJ73" s="137"/>
      <c r="OOK73" s="137"/>
      <c r="OOL73" s="137"/>
      <c r="OOM73" s="137"/>
      <c r="OON73" s="137"/>
      <c r="OOO73" s="137"/>
      <c r="OOP73" s="137"/>
      <c r="OOQ73" s="137"/>
      <c r="OOR73" s="137"/>
      <c r="OOS73" s="137"/>
      <c r="OOT73" s="137"/>
      <c r="OOU73" s="137"/>
      <c r="OOV73" s="137"/>
      <c r="OOW73" s="137"/>
      <c r="OOX73" s="137"/>
      <c r="OOY73" s="137"/>
      <c r="OOZ73" s="137"/>
      <c r="OPA73" s="137"/>
      <c r="OPB73" s="137"/>
      <c r="OPC73" s="137"/>
      <c r="OPD73" s="137"/>
      <c r="OPE73" s="137"/>
      <c r="OPF73" s="137"/>
      <c r="OPG73" s="137"/>
      <c r="OPH73" s="137"/>
      <c r="OPI73" s="137"/>
      <c r="OPJ73" s="137"/>
      <c r="OPK73" s="137"/>
      <c r="OPL73" s="137"/>
      <c r="OPM73" s="137"/>
      <c r="OPN73" s="137"/>
      <c r="OPO73" s="137"/>
      <c r="OPP73" s="137"/>
      <c r="OPQ73" s="137"/>
      <c r="OPR73" s="137"/>
      <c r="OPS73" s="137"/>
      <c r="OPT73" s="137"/>
      <c r="OPU73" s="137"/>
      <c r="OPV73" s="137"/>
      <c r="OPW73" s="137"/>
      <c r="OPX73" s="137"/>
      <c r="OPY73" s="137"/>
      <c r="OPZ73" s="137"/>
      <c r="OQA73" s="137"/>
      <c r="OQB73" s="137"/>
      <c r="OQC73" s="137"/>
      <c r="OQD73" s="137"/>
      <c r="OQE73" s="137"/>
      <c r="OQF73" s="137"/>
      <c r="OQG73" s="137"/>
      <c r="OQH73" s="137"/>
      <c r="OQI73" s="137"/>
      <c r="OQJ73" s="137"/>
      <c r="OQK73" s="137"/>
      <c r="OQL73" s="137"/>
      <c r="OQM73" s="137"/>
      <c r="OQN73" s="137"/>
      <c r="OQO73" s="137"/>
      <c r="OQP73" s="137"/>
      <c r="OQQ73" s="137"/>
      <c r="OQR73" s="137"/>
      <c r="OQS73" s="137"/>
      <c r="OQT73" s="137"/>
      <c r="OQU73" s="137"/>
      <c r="OQV73" s="137"/>
      <c r="OQW73" s="137"/>
      <c r="OQX73" s="137"/>
      <c r="OQY73" s="137"/>
      <c r="OQZ73" s="137"/>
      <c r="ORA73" s="137"/>
      <c r="ORB73" s="137"/>
      <c r="ORC73" s="137"/>
      <c r="ORD73" s="137"/>
      <c r="ORE73" s="137"/>
      <c r="ORF73" s="137"/>
      <c r="ORG73" s="137"/>
      <c r="ORH73" s="137"/>
      <c r="ORI73" s="137"/>
      <c r="ORJ73" s="137"/>
      <c r="ORK73" s="137"/>
      <c r="ORL73" s="137"/>
      <c r="ORM73" s="137"/>
      <c r="ORN73" s="137"/>
      <c r="ORO73" s="137"/>
      <c r="ORP73" s="137"/>
      <c r="ORQ73" s="137"/>
      <c r="ORR73" s="137"/>
      <c r="ORS73" s="137"/>
      <c r="ORT73" s="137"/>
      <c r="ORU73" s="137"/>
      <c r="ORV73" s="137"/>
      <c r="ORW73" s="137"/>
      <c r="ORX73" s="137"/>
      <c r="ORY73" s="137"/>
      <c r="ORZ73" s="137"/>
      <c r="OSA73" s="137"/>
      <c r="OSB73" s="137"/>
      <c r="OSC73" s="137"/>
      <c r="OSD73" s="137"/>
      <c r="OSE73" s="137"/>
      <c r="OSF73" s="137"/>
      <c r="OSG73" s="137"/>
      <c r="OSH73" s="137"/>
      <c r="OSI73" s="137"/>
      <c r="OSJ73" s="137"/>
      <c r="OSK73" s="137"/>
      <c r="OSL73" s="137"/>
      <c r="OSM73" s="137"/>
      <c r="OSN73" s="137"/>
      <c r="OSO73" s="137"/>
      <c r="OSP73" s="137"/>
      <c r="OSQ73" s="137"/>
      <c r="OSR73" s="137"/>
      <c r="OSS73" s="137"/>
      <c r="OST73" s="137"/>
      <c r="OSU73" s="137"/>
      <c r="OSV73" s="137"/>
      <c r="OSW73" s="137"/>
      <c r="OSX73" s="137"/>
      <c r="OSY73" s="137"/>
      <c r="OSZ73" s="137"/>
      <c r="OTA73" s="137"/>
      <c r="OTB73" s="137"/>
      <c r="OTC73" s="137"/>
      <c r="OTD73" s="137"/>
      <c r="OTE73" s="137"/>
      <c r="OTF73" s="137"/>
      <c r="OTG73" s="137"/>
      <c r="OTH73" s="137"/>
      <c r="OTI73" s="137"/>
      <c r="OTJ73" s="137"/>
      <c r="OTK73" s="137"/>
      <c r="OTL73" s="137"/>
      <c r="OTM73" s="137"/>
      <c r="OTN73" s="137"/>
      <c r="OTO73" s="137"/>
      <c r="OTP73" s="137"/>
      <c r="OTQ73" s="137"/>
      <c r="OTR73" s="137"/>
      <c r="OTS73" s="137"/>
      <c r="OTT73" s="137"/>
      <c r="OTU73" s="137"/>
      <c r="OTV73" s="137"/>
      <c r="OTW73" s="137"/>
      <c r="OTX73" s="137"/>
      <c r="OTY73" s="137"/>
      <c r="OTZ73" s="137"/>
      <c r="OUA73" s="137"/>
      <c r="OUB73" s="137"/>
      <c r="OUC73" s="137"/>
      <c r="OUD73" s="137"/>
      <c r="OUE73" s="137"/>
      <c r="OUF73" s="137"/>
      <c r="OUG73" s="137"/>
      <c r="OUH73" s="137"/>
      <c r="OUI73" s="137"/>
      <c r="OUJ73" s="137"/>
      <c r="OUK73" s="137"/>
      <c r="OUL73" s="137"/>
      <c r="OUM73" s="137"/>
      <c r="OUN73" s="137"/>
      <c r="OUO73" s="137"/>
      <c r="OUP73" s="137"/>
      <c r="OUQ73" s="137"/>
      <c r="OUR73" s="137"/>
      <c r="OUS73" s="137"/>
      <c r="OUT73" s="137"/>
      <c r="OUU73" s="137"/>
      <c r="OUV73" s="137"/>
      <c r="OUW73" s="137"/>
      <c r="OUX73" s="137"/>
      <c r="OUY73" s="137"/>
      <c r="OUZ73" s="137"/>
      <c r="OVA73" s="137"/>
      <c r="OVB73" s="137"/>
      <c r="OVC73" s="137"/>
      <c r="OVD73" s="137"/>
      <c r="OVE73" s="137"/>
      <c r="OVF73" s="137"/>
      <c r="OVG73" s="137"/>
      <c r="OVH73" s="137"/>
      <c r="OVI73" s="137"/>
      <c r="OVJ73" s="137"/>
      <c r="OVK73" s="137"/>
      <c r="OVL73" s="137"/>
      <c r="OVM73" s="137"/>
      <c r="OVN73" s="137"/>
      <c r="OVO73" s="137"/>
      <c r="OVP73" s="137"/>
      <c r="OVQ73" s="137"/>
      <c r="OVR73" s="137"/>
      <c r="OVS73" s="137"/>
      <c r="OVT73" s="137"/>
      <c r="OVU73" s="137"/>
      <c r="OVV73" s="137"/>
      <c r="OVW73" s="137"/>
      <c r="OVX73" s="137"/>
      <c r="OVY73" s="137"/>
      <c r="OVZ73" s="137"/>
      <c r="OWA73" s="137"/>
      <c r="OWB73" s="137"/>
      <c r="OWC73" s="137"/>
      <c r="OWD73" s="137"/>
      <c r="OWE73" s="137"/>
      <c r="OWF73" s="137"/>
      <c r="OWG73" s="137"/>
      <c r="OWH73" s="137"/>
      <c r="OWI73" s="137"/>
      <c r="OWJ73" s="137"/>
      <c r="OWK73" s="137"/>
      <c r="OWL73" s="137"/>
      <c r="OWM73" s="137"/>
      <c r="OWN73" s="137"/>
      <c r="OWO73" s="137"/>
      <c r="OWP73" s="137"/>
      <c r="OWQ73" s="137"/>
      <c r="OWR73" s="137"/>
      <c r="OWS73" s="137"/>
      <c r="OWT73" s="137"/>
      <c r="OWU73" s="137"/>
      <c r="OWV73" s="137"/>
      <c r="OWW73" s="137"/>
      <c r="OWX73" s="137"/>
      <c r="OWY73" s="137"/>
      <c r="OWZ73" s="137"/>
      <c r="OXA73" s="137"/>
      <c r="OXB73" s="137"/>
      <c r="OXC73" s="137"/>
      <c r="OXD73" s="137"/>
      <c r="OXE73" s="137"/>
      <c r="OXF73" s="137"/>
      <c r="OXG73" s="137"/>
      <c r="OXH73" s="137"/>
      <c r="OXI73" s="137"/>
      <c r="OXJ73" s="137"/>
      <c r="OXK73" s="137"/>
      <c r="OXL73" s="137"/>
      <c r="OXM73" s="137"/>
      <c r="OXN73" s="137"/>
      <c r="OXO73" s="137"/>
      <c r="OXP73" s="137"/>
      <c r="OXQ73" s="137"/>
      <c r="OXR73" s="137"/>
      <c r="OXS73" s="137"/>
      <c r="OXT73" s="137"/>
      <c r="OXU73" s="137"/>
      <c r="OXV73" s="137"/>
      <c r="OXW73" s="137"/>
      <c r="OXX73" s="137"/>
      <c r="OXY73" s="137"/>
      <c r="OXZ73" s="137"/>
      <c r="OYA73" s="137"/>
      <c r="OYB73" s="137"/>
      <c r="OYC73" s="137"/>
      <c r="OYD73" s="137"/>
      <c r="OYE73" s="137"/>
      <c r="OYF73" s="137"/>
      <c r="OYG73" s="137"/>
      <c r="OYH73" s="137"/>
      <c r="OYI73" s="137"/>
      <c r="OYJ73" s="137"/>
      <c r="OYK73" s="137"/>
      <c r="OYL73" s="137"/>
      <c r="OYM73" s="137"/>
      <c r="OYN73" s="137"/>
      <c r="OYO73" s="137"/>
      <c r="OYP73" s="137"/>
      <c r="OYQ73" s="137"/>
      <c r="OYR73" s="137"/>
      <c r="OYS73" s="137"/>
      <c r="OYT73" s="137"/>
      <c r="OYU73" s="137"/>
      <c r="OYV73" s="137"/>
      <c r="OYW73" s="137"/>
      <c r="OYX73" s="137"/>
      <c r="OYY73" s="137"/>
      <c r="OYZ73" s="137"/>
      <c r="OZA73" s="137"/>
      <c r="OZB73" s="137"/>
      <c r="OZC73" s="137"/>
      <c r="OZD73" s="137"/>
      <c r="OZE73" s="137"/>
      <c r="OZF73" s="137"/>
      <c r="OZG73" s="137"/>
      <c r="OZH73" s="137"/>
      <c r="OZI73" s="137"/>
      <c r="OZJ73" s="137"/>
      <c r="OZK73" s="137"/>
      <c r="OZL73" s="137"/>
      <c r="OZM73" s="137"/>
      <c r="OZN73" s="137"/>
      <c r="OZO73" s="137"/>
      <c r="OZP73" s="137"/>
      <c r="OZQ73" s="137"/>
      <c r="OZR73" s="137"/>
      <c r="OZS73" s="137"/>
      <c r="OZT73" s="137"/>
      <c r="OZU73" s="137"/>
      <c r="OZV73" s="137"/>
      <c r="OZW73" s="137"/>
      <c r="OZX73" s="137"/>
      <c r="OZY73" s="137"/>
      <c r="OZZ73" s="137"/>
      <c r="PAA73" s="137"/>
      <c r="PAB73" s="137"/>
      <c r="PAC73" s="137"/>
      <c r="PAD73" s="137"/>
      <c r="PAE73" s="137"/>
      <c r="PAF73" s="137"/>
      <c r="PAG73" s="137"/>
      <c r="PAH73" s="137"/>
      <c r="PAI73" s="137"/>
      <c r="PAJ73" s="137"/>
      <c r="PAK73" s="137"/>
      <c r="PAL73" s="137"/>
      <c r="PAM73" s="137"/>
      <c r="PAN73" s="137"/>
      <c r="PAO73" s="137"/>
      <c r="PAP73" s="137"/>
      <c r="PAQ73" s="137"/>
      <c r="PAR73" s="137"/>
      <c r="PAS73" s="137"/>
      <c r="PAT73" s="137"/>
      <c r="PAU73" s="137"/>
      <c r="PAV73" s="137"/>
      <c r="PAW73" s="137"/>
      <c r="PAX73" s="137"/>
      <c r="PAY73" s="137"/>
      <c r="PAZ73" s="137"/>
      <c r="PBA73" s="137"/>
      <c r="PBB73" s="137"/>
      <c r="PBC73" s="137"/>
      <c r="PBD73" s="137"/>
      <c r="PBE73" s="137"/>
      <c r="PBF73" s="137"/>
      <c r="PBG73" s="137"/>
      <c r="PBH73" s="137"/>
      <c r="PBI73" s="137"/>
      <c r="PBJ73" s="137"/>
      <c r="PBK73" s="137"/>
      <c r="PBL73" s="137"/>
      <c r="PBM73" s="137"/>
      <c r="PBN73" s="137"/>
      <c r="PBO73" s="137"/>
      <c r="PBP73" s="137"/>
      <c r="PBQ73" s="137"/>
      <c r="PBR73" s="137"/>
      <c r="PBS73" s="137"/>
      <c r="PBT73" s="137"/>
      <c r="PBU73" s="137"/>
      <c r="PBV73" s="137"/>
      <c r="PBW73" s="137"/>
      <c r="PBX73" s="137"/>
      <c r="PBY73" s="137"/>
      <c r="PBZ73" s="137"/>
      <c r="PCA73" s="137"/>
      <c r="PCB73" s="137"/>
      <c r="PCC73" s="137"/>
      <c r="PCD73" s="137"/>
      <c r="PCE73" s="137"/>
      <c r="PCF73" s="137"/>
      <c r="PCG73" s="137"/>
      <c r="PCH73" s="137"/>
      <c r="PCI73" s="137"/>
      <c r="PCJ73" s="137"/>
      <c r="PCK73" s="137"/>
      <c r="PCL73" s="137"/>
      <c r="PCM73" s="137"/>
      <c r="PCN73" s="137"/>
      <c r="PCO73" s="137"/>
      <c r="PCP73" s="137"/>
      <c r="PCQ73" s="137"/>
      <c r="PCR73" s="137"/>
      <c r="PCS73" s="137"/>
      <c r="PCT73" s="137"/>
      <c r="PCU73" s="137"/>
      <c r="PCV73" s="137"/>
      <c r="PCW73" s="137"/>
      <c r="PCX73" s="137"/>
      <c r="PCY73" s="137"/>
      <c r="PCZ73" s="137"/>
      <c r="PDA73" s="137"/>
      <c r="PDB73" s="137"/>
      <c r="PDC73" s="137"/>
      <c r="PDD73" s="137"/>
      <c r="PDE73" s="137"/>
      <c r="PDF73" s="137"/>
      <c r="PDG73" s="137"/>
      <c r="PDH73" s="137"/>
      <c r="PDI73" s="137"/>
      <c r="PDJ73" s="137"/>
      <c r="PDK73" s="137"/>
      <c r="PDL73" s="137"/>
      <c r="PDM73" s="137"/>
      <c r="PDN73" s="137"/>
      <c r="PDO73" s="137"/>
      <c r="PDP73" s="137"/>
      <c r="PDQ73" s="137"/>
      <c r="PDR73" s="137"/>
      <c r="PDS73" s="137"/>
      <c r="PDT73" s="137"/>
      <c r="PDU73" s="137"/>
      <c r="PDV73" s="137"/>
      <c r="PDW73" s="137"/>
      <c r="PDX73" s="137"/>
      <c r="PDY73" s="137"/>
      <c r="PDZ73" s="137"/>
      <c r="PEA73" s="137"/>
      <c r="PEB73" s="137"/>
      <c r="PEC73" s="137"/>
      <c r="PED73" s="137"/>
      <c r="PEE73" s="137"/>
      <c r="PEF73" s="137"/>
      <c r="PEG73" s="137"/>
      <c r="PEH73" s="137"/>
      <c r="PEI73" s="137"/>
      <c r="PEJ73" s="137"/>
      <c r="PEK73" s="137"/>
      <c r="PEL73" s="137"/>
      <c r="PEM73" s="137"/>
      <c r="PEN73" s="137"/>
      <c r="PEO73" s="137"/>
      <c r="PEP73" s="137"/>
      <c r="PEQ73" s="137"/>
      <c r="PER73" s="137"/>
      <c r="PES73" s="137"/>
      <c r="PET73" s="137"/>
      <c r="PEU73" s="137"/>
      <c r="PEV73" s="137"/>
      <c r="PEW73" s="137"/>
      <c r="PEX73" s="137"/>
      <c r="PEY73" s="137"/>
      <c r="PEZ73" s="137"/>
      <c r="PFA73" s="137"/>
      <c r="PFB73" s="137"/>
      <c r="PFC73" s="137"/>
      <c r="PFD73" s="137"/>
      <c r="PFE73" s="137"/>
      <c r="PFF73" s="137"/>
      <c r="PFG73" s="137"/>
      <c r="PFH73" s="137"/>
      <c r="PFI73" s="137"/>
      <c r="PFJ73" s="137"/>
      <c r="PFK73" s="137"/>
      <c r="PFL73" s="137"/>
      <c r="PFM73" s="137"/>
      <c r="PFN73" s="137"/>
      <c r="PFO73" s="137"/>
      <c r="PFP73" s="137"/>
      <c r="PFQ73" s="137"/>
      <c r="PFR73" s="137"/>
      <c r="PFS73" s="137"/>
      <c r="PFT73" s="137"/>
      <c r="PFU73" s="137"/>
      <c r="PFV73" s="137"/>
      <c r="PFW73" s="137"/>
      <c r="PFX73" s="137"/>
      <c r="PFY73" s="137"/>
      <c r="PFZ73" s="137"/>
      <c r="PGA73" s="137"/>
      <c r="PGB73" s="137"/>
      <c r="PGC73" s="137"/>
      <c r="PGD73" s="137"/>
      <c r="PGE73" s="137"/>
      <c r="PGF73" s="137"/>
      <c r="PGG73" s="137"/>
      <c r="PGH73" s="137"/>
      <c r="PGI73" s="137"/>
      <c r="PGJ73" s="137"/>
      <c r="PGK73" s="137"/>
      <c r="PGL73" s="137"/>
      <c r="PGM73" s="137"/>
      <c r="PGN73" s="137"/>
      <c r="PGO73" s="137"/>
      <c r="PGP73" s="137"/>
      <c r="PGQ73" s="137"/>
      <c r="PGR73" s="137"/>
      <c r="PGS73" s="137"/>
      <c r="PGT73" s="137"/>
      <c r="PGU73" s="137"/>
      <c r="PGV73" s="137"/>
      <c r="PGW73" s="137"/>
      <c r="PGX73" s="137"/>
      <c r="PGY73" s="137"/>
      <c r="PGZ73" s="137"/>
      <c r="PHA73" s="137"/>
      <c r="PHB73" s="137"/>
      <c r="PHC73" s="137"/>
      <c r="PHD73" s="137"/>
      <c r="PHE73" s="137"/>
      <c r="PHF73" s="137"/>
      <c r="PHG73" s="137"/>
      <c r="PHH73" s="137"/>
      <c r="PHI73" s="137"/>
      <c r="PHJ73" s="137"/>
      <c r="PHK73" s="137"/>
      <c r="PHL73" s="137"/>
      <c r="PHM73" s="137"/>
      <c r="PHN73" s="137"/>
      <c r="PHO73" s="137"/>
      <c r="PHP73" s="137"/>
      <c r="PHQ73" s="137"/>
      <c r="PHR73" s="137"/>
      <c r="PHS73" s="137"/>
      <c r="PHT73" s="137"/>
      <c r="PHU73" s="137"/>
      <c r="PHV73" s="137"/>
      <c r="PHW73" s="137"/>
      <c r="PHX73" s="137"/>
      <c r="PHY73" s="137"/>
      <c r="PHZ73" s="137"/>
      <c r="PIA73" s="137"/>
      <c r="PIB73" s="137"/>
      <c r="PIC73" s="137"/>
      <c r="PID73" s="137"/>
      <c r="PIE73" s="137"/>
      <c r="PIF73" s="137"/>
      <c r="PIG73" s="137"/>
      <c r="PIH73" s="137"/>
      <c r="PII73" s="137"/>
      <c r="PIJ73" s="137"/>
      <c r="PIK73" s="137"/>
      <c r="PIL73" s="137"/>
      <c r="PIM73" s="137"/>
      <c r="PIN73" s="137"/>
      <c r="PIO73" s="137"/>
      <c r="PIP73" s="137"/>
      <c r="PIQ73" s="137"/>
      <c r="PIR73" s="137"/>
      <c r="PIS73" s="137"/>
      <c r="PIT73" s="137"/>
      <c r="PIU73" s="137"/>
      <c r="PIV73" s="137"/>
      <c r="PIW73" s="137"/>
      <c r="PIX73" s="137"/>
      <c r="PIY73" s="137"/>
      <c r="PIZ73" s="137"/>
      <c r="PJA73" s="137"/>
      <c r="PJB73" s="137"/>
      <c r="PJC73" s="137"/>
      <c r="PJD73" s="137"/>
      <c r="PJE73" s="137"/>
      <c r="PJF73" s="137"/>
      <c r="PJG73" s="137"/>
      <c r="PJH73" s="137"/>
      <c r="PJI73" s="137"/>
      <c r="PJJ73" s="137"/>
      <c r="PJK73" s="137"/>
      <c r="PJL73" s="137"/>
      <c r="PJM73" s="137"/>
      <c r="PJN73" s="137"/>
      <c r="PJO73" s="137"/>
      <c r="PJP73" s="137"/>
      <c r="PJQ73" s="137"/>
      <c r="PJR73" s="137"/>
      <c r="PJS73" s="137"/>
      <c r="PJT73" s="137"/>
      <c r="PJU73" s="137"/>
      <c r="PJV73" s="137"/>
      <c r="PJW73" s="137"/>
      <c r="PJX73" s="137"/>
      <c r="PJY73" s="137"/>
      <c r="PJZ73" s="137"/>
      <c r="PKA73" s="137"/>
      <c r="PKB73" s="137"/>
      <c r="PKC73" s="137"/>
      <c r="PKD73" s="137"/>
      <c r="PKE73" s="137"/>
      <c r="PKF73" s="137"/>
      <c r="PKG73" s="137"/>
      <c r="PKH73" s="137"/>
      <c r="PKI73" s="137"/>
      <c r="PKJ73" s="137"/>
      <c r="PKK73" s="137"/>
      <c r="PKL73" s="137"/>
      <c r="PKM73" s="137"/>
      <c r="PKN73" s="137"/>
      <c r="PKO73" s="137"/>
      <c r="PKP73" s="137"/>
      <c r="PKQ73" s="137"/>
      <c r="PKR73" s="137"/>
      <c r="PKS73" s="137"/>
      <c r="PKT73" s="137"/>
      <c r="PKU73" s="137"/>
      <c r="PKV73" s="137"/>
      <c r="PKW73" s="137"/>
      <c r="PKX73" s="137"/>
      <c r="PKY73" s="137"/>
      <c r="PKZ73" s="137"/>
      <c r="PLA73" s="137"/>
      <c r="PLB73" s="137"/>
      <c r="PLC73" s="137"/>
      <c r="PLD73" s="137"/>
      <c r="PLE73" s="137"/>
      <c r="PLF73" s="137"/>
      <c r="PLG73" s="137"/>
      <c r="PLH73" s="137"/>
      <c r="PLI73" s="137"/>
      <c r="PLJ73" s="137"/>
      <c r="PLK73" s="137"/>
      <c r="PLL73" s="137"/>
      <c r="PLM73" s="137"/>
      <c r="PLN73" s="137"/>
      <c r="PLO73" s="137"/>
      <c r="PLP73" s="137"/>
      <c r="PLQ73" s="137"/>
      <c r="PLR73" s="137"/>
      <c r="PLS73" s="137"/>
      <c r="PLT73" s="137"/>
      <c r="PLU73" s="137"/>
      <c r="PLV73" s="137"/>
      <c r="PLW73" s="137"/>
      <c r="PLX73" s="137"/>
      <c r="PLY73" s="137"/>
      <c r="PLZ73" s="137"/>
      <c r="PMA73" s="137"/>
      <c r="PMB73" s="137"/>
      <c r="PMC73" s="137"/>
      <c r="PMD73" s="137"/>
      <c r="PME73" s="137"/>
      <c r="PMF73" s="137"/>
      <c r="PMG73" s="137"/>
      <c r="PMH73" s="137"/>
      <c r="PMI73" s="137"/>
      <c r="PMJ73" s="137"/>
      <c r="PMK73" s="137"/>
      <c r="PML73" s="137"/>
      <c r="PMM73" s="137"/>
      <c r="PMN73" s="137"/>
      <c r="PMO73" s="137"/>
      <c r="PMP73" s="137"/>
      <c r="PMQ73" s="137"/>
      <c r="PMR73" s="137"/>
      <c r="PMS73" s="137"/>
      <c r="PMT73" s="137"/>
      <c r="PMU73" s="137"/>
      <c r="PMV73" s="137"/>
      <c r="PMW73" s="137"/>
      <c r="PMX73" s="137"/>
      <c r="PMY73" s="137"/>
      <c r="PMZ73" s="137"/>
      <c r="PNA73" s="137"/>
      <c r="PNB73" s="137"/>
      <c r="PNC73" s="137"/>
      <c r="PND73" s="137"/>
      <c r="PNE73" s="137"/>
      <c r="PNF73" s="137"/>
      <c r="PNG73" s="137"/>
      <c r="PNH73" s="137"/>
      <c r="PNI73" s="137"/>
      <c r="PNJ73" s="137"/>
      <c r="PNK73" s="137"/>
      <c r="PNL73" s="137"/>
      <c r="PNM73" s="137"/>
      <c r="PNN73" s="137"/>
      <c r="PNO73" s="137"/>
      <c r="PNP73" s="137"/>
      <c r="PNQ73" s="137"/>
      <c r="PNR73" s="137"/>
      <c r="PNS73" s="137"/>
      <c r="PNT73" s="137"/>
      <c r="PNU73" s="137"/>
      <c r="PNV73" s="137"/>
      <c r="PNW73" s="137"/>
      <c r="PNX73" s="137"/>
      <c r="PNY73" s="137"/>
      <c r="PNZ73" s="137"/>
      <c r="POA73" s="137"/>
      <c r="POB73" s="137"/>
      <c r="POC73" s="137"/>
      <c r="POD73" s="137"/>
      <c r="POE73" s="137"/>
      <c r="POF73" s="137"/>
      <c r="POG73" s="137"/>
      <c r="POH73" s="137"/>
      <c r="POI73" s="137"/>
      <c r="POJ73" s="137"/>
      <c r="POK73" s="137"/>
      <c r="POL73" s="137"/>
      <c r="POM73" s="137"/>
      <c r="PON73" s="137"/>
      <c r="POO73" s="137"/>
      <c r="POP73" s="137"/>
      <c r="POQ73" s="137"/>
      <c r="POR73" s="137"/>
      <c r="POS73" s="137"/>
      <c r="POT73" s="137"/>
      <c r="POU73" s="137"/>
      <c r="POV73" s="137"/>
      <c r="POW73" s="137"/>
      <c r="POX73" s="137"/>
      <c r="POY73" s="137"/>
      <c r="POZ73" s="137"/>
      <c r="PPA73" s="137"/>
      <c r="PPB73" s="137"/>
      <c r="PPC73" s="137"/>
      <c r="PPD73" s="137"/>
      <c r="PPE73" s="137"/>
      <c r="PPF73" s="137"/>
      <c r="PPG73" s="137"/>
      <c r="PPH73" s="137"/>
      <c r="PPI73" s="137"/>
      <c r="PPJ73" s="137"/>
      <c r="PPK73" s="137"/>
      <c r="PPL73" s="137"/>
      <c r="PPM73" s="137"/>
      <c r="PPN73" s="137"/>
      <c r="PPO73" s="137"/>
      <c r="PPP73" s="137"/>
      <c r="PPQ73" s="137"/>
      <c r="PPR73" s="137"/>
      <c r="PPS73" s="137"/>
      <c r="PPT73" s="137"/>
      <c r="PPU73" s="137"/>
      <c r="PPV73" s="137"/>
      <c r="PPW73" s="137"/>
      <c r="PPX73" s="137"/>
      <c r="PPY73" s="137"/>
      <c r="PPZ73" s="137"/>
      <c r="PQA73" s="137"/>
      <c r="PQB73" s="137"/>
      <c r="PQC73" s="137"/>
      <c r="PQD73" s="137"/>
      <c r="PQE73" s="137"/>
      <c r="PQF73" s="137"/>
      <c r="PQG73" s="137"/>
      <c r="PQH73" s="137"/>
      <c r="PQI73" s="137"/>
      <c r="PQJ73" s="137"/>
      <c r="PQK73" s="137"/>
      <c r="PQL73" s="137"/>
      <c r="PQM73" s="137"/>
      <c r="PQN73" s="137"/>
      <c r="PQO73" s="137"/>
      <c r="PQP73" s="137"/>
      <c r="PQQ73" s="137"/>
      <c r="PQR73" s="137"/>
      <c r="PQS73" s="137"/>
      <c r="PQT73" s="137"/>
      <c r="PQU73" s="137"/>
      <c r="PQV73" s="137"/>
      <c r="PQW73" s="137"/>
      <c r="PQX73" s="137"/>
      <c r="PQY73" s="137"/>
      <c r="PQZ73" s="137"/>
      <c r="PRA73" s="137"/>
      <c r="PRB73" s="137"/>
      <c r="PRC73" s="137"/>
      <c r="PRD73" s="137"/>
      <c r="PRE73" s="137"/>
      <c r="PRF73" s="137"/>
      <c r="PRG73" s="137"/>
      <c r="PRH73" s="137"/>
      <c r="PRI73" s="137"/>
      <c r="PRJ73" s="137"/>
      <c r="PRK73" s="137"/>
      <c r="PRL73" s="137"/>
      <c r="PRM73" s="137"/>
      <c r="PRN73" s="137"/>
      <c r="PRO73" s="137"/>
      <c r="PRP73" s="137"/>
      <c r="PRQ73" s="137"/>
      <c r="PRR73" s="137"/>
      <c r="PRS73" s="137"/>
      <c r="PRT73" s="137"/>
      <c r="PRU73" s="137"/>
      <c r="PRV73" s="137"/>
      <c r="PRW73" s="137"/>
      <c r="PRX73" s="137"/>
      <c r="PRY73" s="137"/>
      <c r="PRZ73" s="137"/>
      <c r="PSA73" s="137"/>
      <c r="PSB73" s="137"/>
      <c r="PSC73" s="137"/>
      <c r="PSD73" s="137"/>
      <c r="PSE73" s="137"/>
      <c r="PSF73" s="137"/>
      <c r="PSG73" s="137"/>
      <c r="PSH73" s="137"/>
      <c r="PSI73" s="137"/>
      <c r="PSJ73" s="137"/>
      <c r="PSK73" s="137"/>
      <c r="PSL73" s="137"/>
      <c r="PSM73" s="137"/>
      <c r="PSN73" s="137"/>
      <c r="PSO73" s="137"/>
      <c r="PSP73" s="137"/>
      <c r="PSQ73" s="137"/>
      <c r="PSR73" s="137"/>
      <c r="PSS73" s="137"/>
      <c r="PST73" s="137"/>
      <c r="PSU73" s="137"/>
      <c r="PSV73" s="137"/>
      <c r="PSW73" s="137"/>
      <c r="PSX73" s="137"/>
      <c r="PSY73" s="137"/>
      <c r="PSZ73" s="137"/>
      <c r="PTA73" s="137"/>
      <c r="PTB73" s="137"/>
      <c r="PTC73" s="137"/>
      <c r="PTD73" s="137"/>
      <c r="PTE73" s="137"/>
      <c r="PTF73" s="137"/>
      <c r="PTG73" s="137"/>
      <c r="PTH73" s="137"/>
      <c r="PTI73" s="137"/>
      <c r="PTJ73" s="137"/>
      <c r="PTK73" s="137"/>
      <c r="PTL73" s="137"/>
      <c r="PTM73" s="137"/>
      <c r="PTN73" s="137"/>
      <c r="PTO73" s="137"/>
      <c r="PTP73" s="137"/>
      <c r="PTQ73" s="137"/>
      <c r="PTR73" s="137"/>
      <c r="PTS73" s="137"/>
      <c r="PTT73" s="137"/>
      <c r="PTU73" s="137"/>
      <c r="PTV73" s="137"/>
      <c r="PTW73" s="137"/>
      <c r="PTX73" s="137"/>
      <c r="PTY73" s="137"/>
      <c r="PTZ73" s="137"/>
      <c r="PUA73" s="137"/>
      <c r="PUB73" s="137"/>
      <c r="PUC73" s="137"/>
      <c r="PUD73" s="137"/>
      <c r="PUE73" s="137"/>
      <c r="PUF73" s="137"/>
      <c r="PUG73" s="137"/>
      <c r="PUH73" s="137"/>
      <c r="PUI73" s="137"/>
      <c r="PUJ73" s="137"/>
      <c r="PUK73" s="137"/>
      <c r="PUL73" s="137"/>
      <c r="PUM73" s="137"/>
      <c r="PUN73" s="137"/>
      <c r="PUO73" s="137"/>
      <c r="PUP73" s="137"/>
      <c r="PUQ73" s="137"/>
      <c r="PUR73" s="137"/>
      <c r="PUS73" s="137"/>
      <c r="PUT73" s="137"/>
      <c r="PUU73" s="137"/>
      <c r="PUV73" s="137"/>
      <c r="PUW73" s="137"/>
      <c r="PUX73" s="137"/>
      <c r="PUY73" s="137"/>
      <c r="PUZ73" s="137"/>
      <c r="PVA73" s="137"/>
      <c r="PVB73" s="137"/>
      <c r="PVC73" s="137"/>
      <c r="PVD73" s="137"/>
      <c r="PVE73" s="137"/>
      <c r="PVF73" s="137"/>
      <c r="PVG73" s="137"/>
      <c r="PVH73" s="137"/>
      <c r="PVI73" s="137"/>
      <c r="PVJ73" s="137"/>
      <c r="PVK73" s="137"/>
      <c r="PVL73" s="137"/>
      <c r="PVM73" s="137"/>
      <c r="PVN73" s="137"/>
      <c r="PVO73" s="137"/>
      <c r="PVP73" s="137"/>
      <c r="PVQ73" s="137"/>
      <c r="PVR73" s="137"/>
      <c r="PVS73" s="137"/>
      <c r="PVT73" s="137"/>
      <c r="PVU73" s="137"/>
      <c r="PVV73" s="137"/>
      <c r="PVW73" s="137"/>
      <c r="PVX73" s="137"/>
      <c r="PVY73" s="137"/>
      <c r="PVZ73" s="137"/>
      <c r="PWA73" s="137"/>
      <c r="PWB73" s="137"/>
      <c r="PWC73" s="137"/>
      <c r="PWD73" s="137"/>
      <c r="PWE73" s="137"/>
      <c r="PWF73" s="137"/>
      <c r="PWG73" s="137"/>
      <c r="PWH73" s="137"/>
      <c r="PWI73" s="137"/>
      <c r="PWJ73" s="137"/>
      <c r="PWK73" s="137"/>
      <c r="PWL73" s="137"/>
      <c r="PWM73" s="137"/>
      <c r="PWN73" s="137"/>
      <c r="PWO73" s="137"/>
      <c r="PWP73" s="137"/>
      <c r="PWQ73" s="137"/>
      <c r="PWR73" s="137"/>
      <c r="PWS73" s="137"/>
      <c r="PWT73" s="137"/>
      <c r="PWU73" s="137"/>
      <c r="PWV73" s="137"/>
      <c r="PWW73" s="137"/>
      <c r="PWX73" s="137"/>
      <c r="PWY73" s="137"/>
      <c r="PWZ73" s="137"/>
      <c r="PXA73" s="137"/>
      <c r="PXB73" s="137"/>
      <c r="PXC73" s="137"/>
      <c r="PXD73" s="137"/>
      <c r="PXE73" s="137"/>
      <c r="PXF73" s="137"/>
      <c r="PXG73" s="137"/>
      <c r="PXH73" s="137"/>
      <c r="PXI73" s="137"/>
      <c r="PXJ73" s="137"/>
      <c r="PXK73" s="137"/>
      <c r="PXL73" s="137"/>
      <c r="PXM73" s="137"/>
      <c r="PXN73" s="137"/>
      <c r="PXO73" s="137"/>
      <c r="PXP73" s="137"/>
      <c r="PXQ73" s="137"/>
      <c r="PXR73" s="137"/>
      <c r="PXS73" s="137"/>
      <c r="PXT73" s="137"/>
      <c r="PXU73" s="137"/>
      <c r="PXV73" s="137"/>
      <c r="PXW73" s="137"/>
      <c r="PXX73" s="137"/>
      <c r="PXY73" s="137"/>
      <c r="PXZ73" s="137"/>
      <c r="PYA73" s="137"/>
      <c r="PYB73" s="137"/>
      <c r="PYC73" s="137"/>
      <c r="PYD73" s="137"/>
      <c r="PYE73" s="137"/>
      <c r="PYF73" s="137"/>
      <c r="PYG73" s="137"/>
      <c r="PYH73" s="137"/>
      <c r="PYI73" s="137"/>
      <c r="PYJ73" s="137"/>
      <c r="PYK73" s="137"/>
      <c r="PYL73" s="137"/>
      <c r="PYM73" s="137"/>
      <c r="PYN73" s="137"/>
      <c r="PYO73" s="137"/>
      <c r="PYP73" s="137"/>
      <c r="PYQ73" s="137"/>
      <c r="PYR73" s="137"/>
      <c r="PYS73" s="137"/>
      <c r="PYT73" s="137"/>
      <c r="PYU73" s="137"/>
      <c r="PYV73" s="137"/>
      <c r="PYW73" s="137"/>
      <c r="PYX73" s="137"/>
      <c r="PYY73" s="137"/>
      <c r="PYZ73" s="137"/>
      <c r="PZA73" s="137"/>
      <c r="PZB73" s="137"/>
      <c r="PZC73" s="137"/>
      <c r="PZD73" s="137"/>
      <c r="PZE73" s="137"/>
      <c r="PZF73" s="137"/>
      <c r="PZG73" s="137"/>
      <c r="PZH73" s="137"/>
      <c r="PZI73" s="137"/>
      <c r="PZJ73" s="137"/>
      <c r="PZK73" s="137"/>
      <c r="PZL73" s="137"/>
      <c r="PZM73" s="137"/>
      <c r="PZN73" s="137"/>
      <c r="PZO73" s="137"/>
      <c r="PZP73" s="137"/>
      <c r="PZQ73" s="137"/>
      <c r="PZR73" s="137"/>
      <c r="PZS73" s="137"/>
      <c r="PZT73" s="137"/>
      <c r="PZU73" s="137"/>
      <c r="PZV73" s="137"/>
      <c r="PZW73" s="137"/>
      <c r="PZX73" s="137"/>
      <c r="PZY73" s="137"/>
      <c r="PZZ73" s="137"/>
      <c r="QAA73" s="137"/>
      <c r="QAB73" s="137"/>
      <c r="QAC73" s="137"/>
      <c r="QAD73" s="137"/>
      <c r="QAE73" s="137"/>
      <c r="QAF73" s="137"/>
      <c r="QAG73" s="137"/>
      <c r="QAH73" s="137"/>
      <c r="QAI73" s="137"/>
      <c r="QAJ73" s="137"/>
      <c r="QAK73" s="137"/>
      <c r="QAL73" s="137"/>
      <c r="QAM73" s="137"/>
      <c r="QAN73" s="137"/>
      <c r="QAO73" s="137"/>
      <c r="QAP73" s="137"/>
      <c r="QAQ73" s="137"/>
      <c r="QAR73" s="137"/>
      <c r="QAS73" s="137"/>
      <c r="QAT73" s="137"/>
      <c r="QAU73" s="137"/>
      <c r="QAV73" s="137"/>
      <c r="QAW73" s="137"/>
      <c r="QAX73" s="137"/>
      <c r="QAY73" s="137"/>
      <c r="QAZ73" s="137"/>
      <c r="QBA73" s="137"/>
      <c r="QBB73" s="137"/>
      <c r="QBC73" s="137"/>
      <c r="QBD73" s="137"/>
      <c r="QBE73" s="137"/>
      <c r="QBF73" s="137"/>
      <c r="QBG73" s="137"/>
      <c r="QBH73" s="137"/>
      <c r="QBI73" s="137"/>
      <c r="QBJ73" s="137"/>
      <c r="QBK73" s="137"/>
      <c r="QBL73" s="137"/>
      <c r="QBM73" s="137"/>
      <c r="QBN73" s="137"/>
      <c r="QBO73" s="137"/>
      <c r="QBP73" s="137"/>
      <c r="QBQ73" s="137"/>
      <c r="QBR73" s="137"/>
      <c r="QBS73" s="137"/>
      <c r="QBT73" s="137"/>
      <c r="QBU73" s="137"/>
      <c r="QBV73" s="137"/>
      <c r="QBW73" s="137"/>
      <c r="QBX73" s="137"/>
      <c r="QBY73" s="137"/>
      <c r="QBZ73" s="137"/>
      <c r="QCA73" s="137"/>
      <c r="QCB73" s="137"/>
      <c r="QCC73" s="137"/>
      <c r="QCD73" s="137"/>
      <c r="QCE73" s="137"/>
      <c r="QCF73" s="137"/>
      <c r="QCG73" s="137"/>
      <c r="QCH73" s="137"/>
      <c r="QCI73" s="137"/>
      <c r="QCJ73" s="137"/>
      <c r="QCK73" s="137"/>
      <c r="QCL73" s="137"/>
      <c r="QCM73" s="137"/>
      <c r="QCN73" s="137"/>
      <c r="QCO73" s="137"/>
      <c r="QCP73" s="137"/>
      <c r="QCQ73" s="137"/>
      <c r="QCR73" s="137"/>
      <c r="QCS73" s="137"/>
      <c r="QCT73" s="137"/>
      <c r="QCU73" s="137"/>
      <c r="QCV73" s="137"/>
      <c r="QCW73" s="137"/>
      <c r="QCX73" s="137"/>
      <c r="QCY73" s="137"/>
      <c r="QCZ73" s="137"/>
      <c r="QDA73" s="137"/>
      <c r="QDB73" s="137"/>
      <c r="QDC73" s="137"/>
      <c r="QDD73" s="137"/>
      <c r="QDE73" s="137"/>
      <c r="QDF73" s="137"/>
      <c r="QDG73" s="137"/>
      <c r="QDH73" s="137"/>
      <c r="QDI73" s="137"/>
      <c r="QDJ73" s="137"/>
      <c r="QDK73" s="137"/>
      <c r="QDL73" s="137"/>
      <c r="QDM73" s="137"/>
      <c r="QDN73" s="137"/>
      <c r="QDO73" s="137"/>
      <c r="QDP73" s="137"/>
      <c r="QDQ73" s="137"/>
      <c r="QDR73" s="137"/>
      <c r="QDS73" s="137"/>
      <c r="QDT73" s="137"/>
      <c r="QDU73" s="137"/>
      <c r="QDV73" s="137"/>
      <c r="QDW73" s="137"/>
      <c r="QDX73" s="137"/>
      <c r="QDY73" s="137"/>
      <c r="QDZ73" s="137"/>
      <c r="QEA73" s="137"/>
      <c r="QEB73" s="137"/>
      <c r="QEC73" s="137"/>
      <c r="QED73" s="137"/>
      <c r="QEE73" s="137"/>
      <c r="QEF73" s="137"/>
      <c r="QEG73" s="137"/>
      <c r="QEH73" s="137"/>
      <c r="QEI73" s="137"/>
      <c r="QEJ73" s="137"/>
      <c r="QEK73" s="137"/>
      <c r="QEL73" s="137"/>
      <c r="QEM73" s="137"/>
      <c r="QEN73" s="137"/>
      <c r="QEO73" s="137"/>
      <c r="QEP73" s="137"/>
      <c r="QEQ73" s="137"/>
      <c r="QER73" s="137"/>
      <c r="QES73" s="137"/>
      <c r="QET73" s="137"/>
      <c r="QEU73" s="137"/>
      <c r="QEV73" s="137"/>
      <c r="QEW73" s="137"/>
      <c r="QEX73" s="137"/>
      <c r="QEY73" s="137"/>
      <c r="QEZ73" s="137"/>
      <c r="QFA73" s="137"/>
      <c r="QFB73" s="137"/>
      <c r="QFC73" s="137"/>
      <c r="QFD73" s="137"/>
      <c r="QFE73" s="137"/>
      <c r="QFF73" s="137"/>
      <c r="QFG73" s="137"/>
      <c r="QFH73" s="137"/>
      <c r="QFI73" s="137"/>
      <c r="QFJ73" s="137"/>
      <c r="QFK73" s="137"/>
      <c r="QFL73" s="137"/>
      <c r="QFM73" s="137"/>
      <c r="QFN73" s="137"/>
      <c r="QFO73" s="137"/>
      <c r="QFP73" s="137"/>
      <c r="QFQ73" s="137"/>
      <c r="QFR73" s="137"/>
      <c r="QFS73" s="137"/>
      <c r="QFT73" s="137"/>
      <c r="QFU73" s="137"/>
      <c r="QFV73" s="137"/>
      <c r="QFW73" s="137"/>
      <c r="QFX73" s="137"/>
      <c r="QFY73" s="137"/>
      <c r="QFZ73" s="137"/>
      <c r="QGA73" s="137"/>
      <c r="QGB73" s="137"/>
      <c r="QGC73" s="137"/>
      <c r="QGD73" s="137"/>
      <c r="QGE73" s="137"/>
      <c r="QGF73" s="137"/>
      <c r="QGG73" s="137"/>
      <c r="QGH73" s="137"/>
      <c r="QGI73" s="137"/>
      <c r="QGJ73" s="137"/>
      <c r="QGK73" s="137"/>
      <c r="QGL73" s="137"/>
      <c r="QGM73" s="137"/>
      <c r="QGN73" s="137"/>
      <c r="QGO73" s="137"/>
      <c r="QGP73" s="137"/>
      <c r="QGQ73" s="137"/>
      <c r="QGR73" s="137"/>
      <c r="QGS73" s="137"/>
      <c r="QGT73" s="137"/>
      <c r="QGU73" s="137"/>
      <c r="QGV73" s="137"/>
      <c r="QGW73" s="137"/>
      <c r="QGX73" s="137"/>
      <c r="QGY73" s="137"/>
      <c r="QGZ73" s="137"/>
      <c r="QHA73" s="137"/>
      <c r="QHB73" s="137"/>
      <c r="QHC73" s="137"/>
      <c r="QHD73" s="137"/>
      <c r="QHE73" s="137"/>
      <c r="QHF73" s="137"/>
      <c r="QHG73" s="137"/>
      <c r="QHH73" s="137"/>
      <c r="QHI73" s="137"/>
      <c r="QHJ73" s="137"/>
      <c r="QHK73" s="137"/>
      <c r="QHL73" s="137"/>
      <c r="QHM73" s="137"/>
      <c r="QHN73" s="137"/>
      <c r="QHO73" s="137"/>
      <c r="QHP73" s="137"/>
      <c r="QHQ73" s="137"/>
      <c r="QHR73" s="137"/>
      <c r="QHS73" s="137"/>
      <c r="QHT73" s="137"/>
      <c r="QHU73" s="137"/>
      <c r="QHV73" s="137"/>
      <c r="QHW73" s="137"/>
      <c r="QHX73" s="137"/>
      <c r="QHY73" s="137"/>
      <c r="QHZ73" s="137"/>
      <c r="QIA73" s="137"/>
      <c r="QIB73" s="137"/>
      <c r="QIC73" s="137"/>
      <c r="QID73" s="137"/>
      <c r="QIE73" s="137"/>
      <c r="QIF73" s="137"/>
      <c r="QIG73" s="137"/>
      <c r="QIH73" s="137"/>
      <c r="QII73" s="137"/>
      <c r="QIJ73" s="137"/>
      <c r="QIK73" s="137"/>
      <c r="QIL73" s="137"/>
      <c r="QIM73" s="137"/>
      <c r="QIN73" s="137"/>
      <c r="QIO73" s="137"/>
      <c r="QIP73" s="137"/>
      <c r="QIQ73" s="137"/>
      <c r="QIR73" s="137"/>
      <c r="QIS73" s="137"/>
      <c r="QIT73" s="137"/>
      <c r="QIU73" s="137"/>
      <c r="QIV73" s="137"/>
      <c r="QIW73" s="137"/>
      <c r="QIX73" s="137"/>
      <c r="QIY73" s="137"/>
      <c r="QIZ73" s="137"/>
      <c r="QJA73" s="137"/>
      <c r="QJB73" s="137"/>
      <c r="QJC73" s="137"/>
      <c r="QJD73" s="137"/>
      <c r="QJE73" s="137"/>
      <c r="QJF73" s="137"/>
      <c r="QJG73" s="137"/>
      <c r="QJH73" s="137"/>
      <c r="QJI73" s="137"/>
      <c r="QJJ73" s="137"/>
      <c r="QJK73" s="137"/>
      <c r="QJL73" s="137"/>
      <c r="QJM73" s="137"/>
      <c r="QJN73" s="137"/>
      <c r="QJO73" s="137"/>
      <c r="QJP73" s="137"/>
      <c r="QJQ73" s="137"/>
      <c r="QJR73" s="137"/>
      <c r="QJS73" s="137"/>
      <c r="QJT73" s="137"/>
      <c r="QJU73" s="137"/>
      <c r="QJV73" s="137"/>
      <c r="QJW73" s="137"/>
      <c r="QJX73" s="137"/>
      <c r="QJY73" s="137"/>
      <c r="QJZ73" s="137"/>
      <c r="QKA73" s="137"/>
      <c r="QKB73" s="137"/>
      <c r="QKC73" s="137"/>
      <c r="QKD73" s="137"/>
      <c r="QKE73" s="137"/>
      <c r="QKF73" s="137"/>
      <c r="QKG73" s="137"/>
      <c r="QKH73" s="137"/>
      <c r="QKI73" s="137"/>
      <c r="QKJ73" s="137"/>
      <c r="QKK73" s="137"/>
      <c r="QKL73" s="137"/>
      <c r="QKM73" s="137"/>
      <c r="QKN73" s="137"/>
      <c r="QKO73" s="137"/>
      <c r="QKP73" s="137"/>
      <c r="QKQ73" s="137"/>
      <c r="QKR73" s="137"/>
      <c r="QKS73" s="137"/>
      <c r="QKT73" s="137"/>
      <c r="QKU73" s="137"/>
      <c r="QKV73" s="137"/>
      <c r="QKW73" s="137"/>
      <c r="QKX73" s="137"/>
      <c r="QKY73" s="137"/>
      <c r="QKZ73" s="137"/>
      <c r="QLA73" s="137"/>
      <c r="QLB73" s="137"/>
      <c r="QLC73" s="137"/>
      <c r="QLD73" s="137"/>
      <c r="QLE73" s="137"/>
      <c r="QLF73" s="137"/>
      <c r="QLG73" s="137"/>
      <c r="QLH73" s="137"/>
      <c r="QLI73" s="137"/>
      <c r="QLJ73" s="137"/>
      <c r="QLK73" s="137"/>
      <c r="QLL73" s="137"/>
      <c r="QLM73" s="137"/>
      <c r="QLN73" s="137"/>
      <c r="QLO73" s="137"/>
      <c r="QLP73" s="137"/>
      <c r="QLQ73" s="137"/>
      <c r="QLR73" s="137"/>
      <c r="QLS73" s="137"/>
      <c r="QLT73" s="137"/>
      <c r="QLU73" s="137"/>
      <c r="QLV73" s="137"/>
      <c r="QLW73" s="137"/>
      <c r="QLX73" s="137"/>
      <c r="QLY73" s="137"/>
      <c r="QLZ73" s="137"/>
      <c r="QMA73" s="137"/>
      <c r="QMB73" s="137"/>
      <c r="QMC73" s="137"/>
      <c r="QMD73" s="137"/>
      <c r="QME73" s="137"/>
      <c r="QMF73" s="137"/>
      <c r="QMG73" s="137"/>
      <c r="QMH73" s="137"/>
      <c r="QMI73" s="137"/>
      <c r="QMJ73" s="137"/>
      <c r="QMK73" s="137"/>
      <c r="QML73" s="137"/>
      <c r="QMM73" s="137"/>
      <c r="QMN73" s="137"/>
      <c r="QMO73" s="137"/>
      <c r="QMP73" s="137"/>
      <c r="QMQ73" s="137"/>
      <c r="QMR73" s="137"/>
      <c r="QMS73" s="137"/>
      <c r="QMT73" s="137"/>
      <c r="QMU73" s="137"/>
      <c r="QMV73" s="137"/>
      <c r="QMW73" s="137"/>
      <c r="QMX73" s="137"/>
      <c r="QMY73" s="137"/>
      <c r="QMZ73" s="137"/>
      <c r="QNA73" s="137"/>
      <c r="QNB73" s="137"/>
      <c r="QNC73" s="137"/>
      <c r="QND73" s="137"/>
      <c r="QNE73" s="137"/>
      <c r="QNF73" s="137"/>
      <c r="QNG73" s="137"/>
      <c r="QNH73" s="137"/>
      <c r="QNI73" s="137"/>
      <c r="QNJ73" s="137"/>
      <c r="QNK73" s="137"/>
      <c r="QNL73" s="137"/>
      <c r="QNM73" s="137"/>
      <c r="QNN73" s="137"/>
      <c r="QNO73" s="137"/>
      <c r="QNP73" s="137"/>
      <c r="QNQ73" s="137"/>
      <c r="QNR73" s="137"/>
      <c r="QNS73" s="137"/>
      <c r="QNT73" s="137"/>
      <c r="QNU73" s="137"/>
      <c r="QNV73" s="137"/>
      <c r="QNW73" s="137"/>
      <c r="QNX73" s="137"/>
      <c r="QNY73" s="137"/>
      <c r="QNZ73" s="137"/>
      <c r="QOA73" s="137"/>
      <c r="QOB73" s="137"/>
      <c r="QOC73" s="137"/>
      <c r="QOD73" s="137"/>
      <c r="QOE73" s="137"/>
      <c r="QOF73" s="137"/>
      <c r="QOG73" s="137"/>
      <c r="QOH73" s="137"/>
      <c r="QOI73" s="137"/>
      <c r="QOJ73" s="137"/>
      <c r="QOK73" s="137"/>
      <c r="QOL73" s="137"/>
      <c r="QOM73" s="137"/>
      <c r="QON73" s="137"/>
      <c r="QOO73" s="137"/>
      <c r="QOP73" s="137"/>
      <c r="QOQ73" s="137"/>
      <c r="QOR73" s="137"/>
      <c r="QOS73" s="137"/>
      <c r="QOT73" s="137"/>
      <c r="QOU73" s="137"/>
      <c r="QOV73" s="137"/>
      <c r="QOW73" s="137"/>
      <c r="QOX73" s="137"/>
      <c r="QOY73" s="137"/>
      <c r="QOZ73" s="137"/>
      <c r="QPA73" s="137"/>
      <c r="QPB73" s="137"/>
      <c r="QPC73" s="137"/>
      <c r="QPD73" s="137"/>
      <c r="QPE73" s="137"/>
      <c r="QPF73" s="137"/>
      <c r="QPG73" s="137"/>
      <c r="QPH73" s="137"/>
      <c r="QPI73" s="137"/>
      <c r="QPJ73" s="137"/>
      <c r="QPK73" s="137"/>
      <c r="QPL73" s="137"/>
      <c r="QPM73" s="137"/>
      <c r="QPN73" s="137"/>
      <c r="QPO73" s="137"/>
      <c r="QPP73" s="137"/>
      <c r="QPQ73" s="137"/>
      <c r="QPR73" s="137"/>
      <c r="QPS73" s="137"/>
      <c r="QPT73" s="137"/>
      <c r="QPU73" s="137"/>
      <c r="QPV73" s="137"/>
      <c r="QPW73" s="137"/>
      <c r="QPX73" s="137"/>
      <c r="QPY73" s="137"/>
      <c r="QPZ73" s="137"/>
      <c r="QQA73" s="137"/>
      <c r="QQB73" s="137"/>
      <c r="QQC73" s="137"/>
      <c r="QQD73" s="137"/>
      <c r="QQE73" s="137"/>
      <c r="QQF73" s="137"/>
      <c r="QQG73" s="137"/>
      <c r="QQH73" s="137"/>
      <c r="QQI73" s="137"/>
      <c r="QQJ73" s="137"/>
      <c r="QQK73" s="137"/>
      <c r="QQL73" s="137"/>
      <c r="QQM73" s="137"/>
      <c r="QQN73" s="137"/>
      <c r="QQO73" s="137"/>
      <c r="QQP73" s="137"/>
      <c r="QQQ73" s="137"/>
      <c r="QQR73" s="137"/>
      <c r="QQS73" s="137"/>
      <c r="QQT73" s="137"/>
      <c r="QQU73" s="137"/>
      <c r="QQV73" s="137"/>
      <c r="QQW73" s="137"/>
      <c r="QQX73" s="137"/>
      <c r="QQY73" s="137"/>
      <c r="QQZ73" s="137"/>
      <c r="QRA73" s="137"/>
      <c r="QRB73" s="137"/>
      <c r="QRC73" s="137"/>
      <c r="QRD73" s="137"/>
      <c r="QRE73" s="137"/>
      <c r="QRF73" s="137"/>
      <c r="QRG73" s="137"/>
      <c r="QRH73" s="137"/>
      <c r="QRI73" s="137"/>
      <c r="QRJ73" s="137"/>
      <c r="QRK73" s="137"/>
      <c r="QRL73" s="137"/>
      <c r="QRM73" s="137"/>
      <c r="QRN73" s="137"/>
      <c r="QRO73" s="137"/>
      <c r="QRP73" s="137"/>
      <c r="QRQ73" s="137"/>
      <c r="QRR73" s="137"/>
      <c r="QRS73" s="137"/>
      <c r="QRT73" s="137"/>
      <c r="QRU73" s="137"/>
      <c r="QRV73" s="137"/>
      <c r="QRW73" s="137"/>
      <c r="QRX73" s="137"/>
      <c r="QRY73" s="137"/>
      <c r="QRZ73" s="137"/>
      <c r="QSA73" s="137"/>
      <c r="QSB73" s="137"/>
      <c r="QSC73" s="137"/>
      <c r="QSD73" s="137"/>
      <c r="QSE73" s="137"/>
      <c r="QSF73" s="137"/>
      <c r="QSG73" s="137"/>
      <c r="QSH73" s="137"/>
      <c r="QSI73" s="137"/>
      <c r="QSJ73" s="137"/>
      <c r="QSK73" s="137"/>
      <c r="QSL73" s="137"/>
      <c r="QSM73" s="137"/>
      <c r="QSN73" s="137"/>
      <c r="QSO73" s="137"/>
      <c r="QSP73" s="137"/>
      <c r="QSQ73" s="137"/>
      <c r="QSR73" s="137"/>
      <c r="QSS73" s="137"/>
      <c r="QST73" s="137"/>
      <c r="QSU73" s="137"/>
      <c r="QSV73" s="137"/>
      <c r="QSW73" s="137"/>
      <c r="QSX73" s="137"/>
      <c r="QSY73" s="137"/>
      <c r="QSZ73" s="137"/>
      <c r="QTA73" s="137"/>
      <c r="QTB73" s="137"/>
      <c r="QTC73" s="137"/>
      <c r="QTD73" s="137"/>
      <c r="QTE73" s="137"/>
      <c r="QTF73" s="137"/>
      <c r="QTG73" s="137"/>
      <c r="QTH73" s="137"/>
      <c r="QTI73" s="137"/>
      <c r="QTJ73" s="137"/>
      <c r="QTK73" s="137"/>
      <c r="QTL73" s="137"/>
      <c r="QTM73" s="137"/>
      <c r="QTN73" s="137"/>
      <c r="QTO73" s="137"/>
      <c r="QTP73" s="137"/>
      <c r="QTQ73" s="137"/>
      <c r="QTR73" s="137"/>
      <c r="QTS73" s="137"/>
      <c r="QTT73" s="137"/>
      <c r="QTU73" s="137"/>
      <c r="QTV73" s="137"/>
      <c r="QTW73" s="137"/>
      <c r="QTX73" s="137"/>
      <c r="QTY73" s="137"/>
      <c r="QTZ73" s="137"/>
      <c r="QUA73" s="137"/>
      <c r="QUB73" s="137"/>
      <c r="QUC73" s="137"/>
      <c r="QUD73" s="137"/>
      <c r="QUE73" s="137"/>
      <c r="QUF73" s="137"/>
      <c r="QUG73" s="137"/>
      <c r="QUH73" s="137"/>
      <c r="QUI73" s="137"/>
      <c r="QUJ73" s="137"/>
      <c r="QUK73" s="137"/>
      <c r="QUL73" s="137"/>
      <c r="QUM73" s="137"/>
      <c r="QUN73" s="137"/>
      <c r="QUO73" s="137"/>
      <c r="QUP73" s="137"/>
      <c r="QUQ73" s="137"/>
      <c r="QUR73" s="137"/>
      <c r="QUS73" s="137"/>
      <c r="QUT73" s="137"/>
      <c r="QUU73" s="137"/>
      <c r="QUV73" s="137"/>
      <c r="QUW73" s="137"/>
      <c r="QUX73" s="137"/>
      <c r="QUY73" s="137"/>
      <c r="QUZ73" s="137"/>
      <c r="QVA73" s="137"/>
      <c r="QVB73" s="137"/>
      <c r="QVC73" s="137"/>
      <c r="QVD73" s="137"/>
      <c r="QVE73" s="137"/>
      <c r="QVF73" s="137"/>
      <c r="QVG73" s="137"/>
      <c r="QVH73" s="137"/>
      <c r="QVI73" s="137"/>
      <c r="QVJ73" s="137"/>
      <c r="QVK73" s="137"/>
      <c r="QVL73" s="137"/>
      <c r="QVM73" s="137"/>
      <c r="QVN73" s="137"/>
      <c r="QVO73" s="137"/>
      <c r="QVP73" s="137"/>
      <c r="QVQ73" s="137"/>
      <c r="QVR73" s="137"/>
      <c r="QVS73" s="137"/>
      <c r="QVT73" s="137"/>
      <c r="QVU73" s="137"/>
      <c r="QVV73" s="137"/>
      <c r="QVW73" s="137"/>
      <c r="QVX73" s="137"/>
      <c r="QVY73" s="137"/>
      <c r="QVZ73" s="137"/>
      <c r="QWA73" s="137"/>
      <c r="QWB73" s="137"/>
      <c r="QWC73" s="137"/>
      <c r="QWD73" s="137"/>
      <c r="QWE73" s="137"/>
      <c r="QWF73" s="137"/>
      <c r="QWG73" s="137"/>
      <c r="QWH73" s="137"/>
      <c r="QWI73" s="137"/>
      <c r="QWJ73" s="137"/>
      <c r="QWK73" s="137"/>
      <c r="QWL73" s="137"/>
      <c r="QWM73" s="137"/>
      <c r="QWN73" s="137"/>
      <c r="QWO73" s="137"/>
      <c r="QWP73" s="137"/>
      <c r="QWQ73" s="137"/>
      <c r="QWR73" s="137"/>
      <c r="QWS73" s="137"/>
      <c r="QWT73" s="137"/>
      <c r="QWU73" s="137"/>
      <c r="QWV73" s="137"/>
      <c r="QWW73" s="137"/>
      <c r="QWX73" s="137"/>
      <c r="QWY73" s="137"/>
      <c r="QWZ73" s="137"/>
      <c r="QXA73" s="137"/>
      <c r="QXB73" s="137"/>
      <c r="QXC73" s="137"/>
      <c r="QXD73" s="137"/>
      <c r="QXE73" s="137"/>
      <c r="QXF73" s="137"/>
      <c r="QXG73" s="137"/>
      <c r="QXH73" s="137"/>
      <c r="QXI73" s="137"/>
      <c r="QXJ73" s="137"/>
      <c r="QXK73" s="137"/>
      <c r="QXL73" s="137"/>
      <c r="QXM73" s="137"/>
      <c r="QXN73" s="137"/>
      <c r="QXO73" s="137"/>
      <c r="QXP73" s="137"/>
      <c r="QXQ73" s="137"/>
      <c r="QXR73" s="137"/>
      <c r="QXS73" s="137"/>
      <c r="QXT73" s="137"/>
      <c r="QXU73" s="137"/>
      <c r="QXV73" s="137"/>
      <c r="QXW73" s="137"/>
      <c r="QXX73" s="137"/>
      <c r="QXY73" s="137"/>
      <c r="QXZ73" s="137"/>
      <c r="QYA73" s="137"/>
      <c r="QYB73" s="137"/>
      <c r="QYC73" s="137"/>
      <c r="QYD73" s="137"/>
      <c r="QYE73" s="137"/>
      <c r="QYF73" s="137"/>
      <c r="QYG73" s="137"/>
      <c r="QYH73" s="137"/>
      <c r="QYI73" s="137"/>
      <c r="QYJ73" s="137"/>
      <c r="QYK73" s="137"/>
      <c r="QYL73" s="137"/>
      <c r="QYM73" s="137"/>
      <c r="QYN73" s="137"/>
      <c r="QYO73" s="137"/>
      <c r="QYP73" s="137"/>
      <c r="QYQ73" s="137"/>
      <c r="QYR73" s="137"/>
      <c r="QYS73" s="137"/>
      <c r="QYT73" s="137"/>
      <c r="QYU73" s="137"/>
      <c r="QYV73" s="137"/>
      <c r="QYW73" s="137"/>
      <c r="QYX73" s="137"/>
      <c r="QYY73" s="137"/>
      <c r="QYZ73" s="137"/>
      <c r="QZA73" s="137"/>
      <c r="QZB73" s="137"/>
      <c r="QZC73" s="137"/>
      <c r="QZD73" s="137"/>
      <c r="QZE73" s="137"/>
      <c r="QZF73" s="137"/>
      <c r="QZG73" s="137"/>
      <c r="QZH73" s="137"/>
      <c r="QZI73" s="137"/>
      <c r="QZJ73" s="137"/>
      <c r="QZK73" s="137"/>
      <c r="QZL73" s="137"/>
      <c r="QZM73" s="137"/>
      <c r="QZN73" s="137"/>
      <c r="QZO73" s="137"/>
      <c r="QZP73" s="137"/>
      <c r="QZQ73" s="137"/>
      <c r="QZR73" s="137"/>
      <c r="QZS73" s="137"/>
      <c r="QZT73" s="137"/>
      <c r="QZU73" s="137"/>
      <c r="QZV73" s="137"/>
      <c r="QZW73" s="137"/>
      <c r="QZX73" s="137"/>
      <c r="QZY73" s="137"/>
      <c r="QZZ73" s="137"/>
      <c r="RAA73" s="137"/>
      <c r="RAB73" s="137"/>
      <c r="RAC73" s="137"/>
      <c r="RAD73" s="137"/>
      <c r="RAE73" s="137"/>
      <c r="RAF73" s="137"/>
      <c r="RAG73" s="137"/>
      <c r="RAH73" s="137"/>
      <c r="RAI73" s="137"/>
      <c r="RAJ73" s="137"/>
      <c r="RAK73" s="137"/>
      <c r="RAL73" s="137"/>
      <c r="RAM73" s="137"/>
      <c r="RAN73" s="137"/>
      <c r="RAO73" s="137"/>
      <c r="RAP73" s="137"/>
      <c r="RAQ73" s="137"/>
      <c r="RAR73" s="137"/>
      <c r="RAS73" s="137"/>
      <c r="RAT73" s="137"/>
      <c r="RAU73" s="137"/>
      <c r="RAV73" s="137"/>
      <c r="RAW73" s="137"/>
      <c r="RAX73" s="137"/>
      <c r="RAY73" s="137"/>
      <c r="RAZ73" s="137"/>
      <c r="RBA73" s="137"/>
      <c r="RBB73" s="137"/>
      <c r="RBC73" s="137"/>
      <c r="RBD73" s="137"/>
      <c r="RBE73" s="137"/>
      <c r="RBF73" s="137"/>
      <c r="RBG73" s="137"/>
      <c r="RBH73" s="137"/>
      <c r="RBI73" s="137"/>
      <c r="RBJ73" s="137"/>
      <c r="RBK73" s="137"/>
      <c r="RBL73" s="137"/>
      <c r="RBM73" s="137"/>
      <c r="RBN73" s="137"/>
      <c r="RBO73" s="137"/>
      <c r="RBP73" s="137"/>
      <c r="RBQ73" s="137"/>
      <c r="RBR73" s="137"/>
      <c r="RBS73" s="137"/>
      <c r="RBT73" s="137"/>
      <c r="RBU73" s="137"/>
      <c r="RBV73" s="137"/>
      <c r="RBW73" s="137"/>
      <c r="RBX73" s="137"/>
      <c r="RBY73" s="137"/>
      <c r="RBZ73" s="137"/>
      <c r="RCA73" s="137"/>
      <c r="RCB73" s="137"/>
      <c r="RCC73" s="137"/>
      <c r="RCD73" s="137"/>
      <c r="RCE73" s="137"/>
      <c r="RCF73" s="137"/>
      <c r="RCG73" s="137"/>
      <c r="RCH73" s="137"/>
      <c r="RCI73" s="137"/>
      <c r="RCJ73" s="137"/>
      <c r="RCK73" s="137"/>
      <c r="RCL73" s="137"/>
      <c r="RCM73" s="137"/>
      <c r="RCN73" s="137"/>
      <c r="RCO73" s="137"/>
      <c r="RCP73" s="137"/>
      <c r="RCQ73" s="137"/>
      <c r="RCR73" s="137"/>
      <c r="RCS73" s="137"/>
      <c r="RCT73" s="137"/>
      <c r="RCU73" s="137"/>
      <c r="RCV73" s="137"/>
      <c r="RCW73" s="137"/>
      <c r="RCX73" s="137"/>
      <c r="RCY73" s="137"/>
      <c r="RCZ73" s="137"/>
      <c r="RDA73" s="137"/>
      <c r="RDB73" s="137"/>
      <c r="RDC73" s="137"/>
      <c r="RDD73" s="137"/>
      <c r="RDE73" s="137"/>
      <c r="RDF73" s="137"/>
      <c r="RDG73" s="137"/>
      <c r="RDH73" s="137"/>
      <c r="RDI73" s="137"/>
      <c r="RDJ73" s="137"/>
      <c r="RDK73" s="137"/>
      <c r="RDL73" s="137"/>
      <c r="RDM73" s="137"/>
      <c r="RDN73" s="137"/>
      <c r="RDO73" s="137"/>
      <c r="RDP73" s="137"/>
      <c r="RDQ73" s="137"/>
      <c r="RDR73" s="137"/>
      <c r="RDS73" s="137"/>
      <c r="RDT73" s="137"/>
      <c r="RDU73" s="137"/>
      <c r="RDV73" s="137"/>
      <c r="RDW73" s="137"/>
      <c r="RDX73" s="137"/>
      <c r="RDY73" s="137"/>
      <c r="RDZ73" s="137"/>
      <c r="REA73" s="137"/>
      <c r="REB73" s="137"/>
      <c r="REC73" s="137"/>
      <c r="RED73" s="137"/>
      <c r="REE73" s="137"/>
      <c r="REF73" s="137"/>
      <c r="REG73" s="137"/>
      <c r="REH73" s="137"/>
      <c r="REI73" s="137"/>
      <c r="REJ73" s="137"/>
      <c r="REK73" s="137"/>
      <c r="REL73" s="137"/>
      <c r="REM73" s="137"/>
      <c r="REN73" s="137"/>
      <c r="REO73" s="137"/>
      <c r="REP73" s="137"/>
      <c r="REQ73" s="137"/>
      <c r="RER73" s="137"/>
      <c r="RES73" s="137"/>
      <c r="RET73" s="137"/>
      <c r="REU73" s="137"/>
      <c r="REV73" s="137"/>
      <c r="REW73" s="137"/>
      <c r="REX73" s="137"/>
      <c r="REY73" s="137"/>
      <c r="REZ73" s="137"/>
      <c r="RFA73" s="137"/>
      <c r="RFB73" s="137"/>
      <c r="RFC73" s="137"/>
      <c r="RFD73" s="137"/>
      <c r="RFE73" s="137"/>
      <c r="RFF73" s="137"/>
      <c r="RFG73" s="137"/>
      <c r="RFH73" s="137"/>
      <c r="RFI73" s="137"/>
      <c r="RFJ73" s="137"/>
      <c r="RFK73" s="137"/>
      <c r="RFL73" s="137"/>
      <c r="RFM73" s="137"/>
      <c r="RFN73" s="137"/>
      <c r="RFO73" s="137"/>
      <c r="RFP73" s="137"/>
      <c r="RFQ73" s="137"/>
      <c r="RFR73" s="137"/>
      <c r="RFS73" s="137"/>
      <c r="RFT73" s="137"/>
      <c r="RFU73" s="137"/>
      <c r="RFV73" s="137"/>
      <c r="RFW73" s="137"/>
      <c r="RFX73" s="137"/>
      <c r="RFY73" s="137"/>
      <c r="RFZ73" s="137"/>
      <c r="RGA73" s="137"/>
      <c r="RGB73" s="137"/>
      <c r="RGC73" s="137"/>
      <c r="RGD73" s="137"/>
      <c r="RGE73" s="137"/>
      <c r="RGF73" s="137"/>
      <c r="RGG73" s="137"/>
      <c r="RGH73" s="137"/>
      <c r="RGI73" s="137"/>
      <c r="RGJ73" s="137"/>
      <c r="RGK73" s="137"/>
      <c r="RGL73" s="137"/>
      <c r="RGM73" s="137"/>
      <c r="RGN73" s="137"/>
      <c r="RGO73" s="137"/>
      <c r="RGP73" s="137"/>
      <c r="RGQ73" s="137"/>
      <c r="RGR73" s="137"/>
      <c r="RGS73" s="137"/>
      <c r="RGT73" s="137"/>
      <c r="RGU73" s="137"/>
      <c r="RGV73" s="137"/>
      <c r="RGW73" s="137"/>
      <c r="RGX73" s="137"/>
      <c r="RGY73" s="137"/>
      <c r="RGZ73" s="137"/>
      <c r="RHA73" s="137"/>
      <c r="RHB73" s="137"/>
      <c r="RHC73" s="137"/>
      <c r="RHD73" s="137"/>
      <c r="RHE73" s="137"/>
      <c r="RHF73" s="137"/>
      <c r="RHG73" s="137"/>
      <c r="RHH73" s="137"/>
      <c r="RHI73" s="137"/>
      <c r="RHJ73" s="137"/>
      <c r="RHK73" s="137"/>
      <c r="RHL73" s="137"/>
      <c r="RHM73" s="137"/>
      <c r="RHN73" s="137"/>
      <c r="RHO73" s="137"/>
      <c r="RHP73" s="137"/>
      <c r="RHQ73" s="137"/>
      <c r="RHR73" s="137"/>
      <c r="RHS73" s="137"/>
      <c r="RHT73" s="137"/>
      <c r="RHU73" s="137"/>
      <c r="RHV73" s="137"/>
      <c r="RHW73" s="137"/>
      <c r="RHX73" s="137"/>
      <c r="RHY73" s="137"/>
      <c r="RHZ73" s="137"/>
      <c r="RIA73" s="137"/>
      <c r="RIB73" s="137"/>
      <c r="RIC73" s="137"/>
      <c r="RID73" s="137"/>
      <c r="RIE73" s="137"/>
      <c r="RIF73" s="137"/>
      <c r="RIG73" s="137"/>
      <c r="RIH73" s="137"/>
      <c r="RII73" s="137"/>
      <c r="RIJ73" s="137"/>
      <c r="RIK73" s="137"/>
      <c r="RIL73" s="137"/>
      <c r="RIM73" s="137"/>
      <c r="RIN73" s="137"/>
      <c r="RIO73" s="137"/>
      <c r="RIP73" s="137"/>
      <c r="RIQ73" s="137"/>
      <c r="RIR73" s="137"/>
      <c r="RIS73" s="137"/>
      <c r="RIT73" s="137"/>
      <c r="RIU73" s="137"/>
      <c r="RIV73" s="137"/>
      <c r="RIW73" s="137"/>
      <c r="RIX73" s="137"/>
      <c r="RIY73" s="137"/>
      <c r="RIZ73" s="137"/>
      <c r="RJA73" s="137"/>
      <c r="RJB73" s="137"/>
      <c r="RJC73" s="137"/>
      <c r="RJD73" s="137"/>
      <c r="RJE73" s="137"/>
      <c r="RJF73" s="137"/>
      <c r="RJG73" s="137"/>
      <c r="RJH73" s="137"/>
      <c r="RJI73" s="137"/>
      <c r="RJJ73" s="137"/>
      <c r="RJK73" s="137"/>
      <c r="RJL73" s="137"/>
      <c r="RJM73" s="137"/>
      <c r="RJN73" s="137"/>
      <c r="RJO73" s="137"/>
      <c r="RJP73" s="137"/>
      <c r="RJQ73" s="137"/>
      <c r="RJR73" s="137"/>
      <c r="RJS73" s="137"/>
      <c r="RJT73" s="137"/>
      <c r="RJU73" s="137"/>
      <c r="RJV73" s="137"/>
      <c r="RJW73" s="137"/>
      <c r="RJX73" s="137"/>
      <c r="RJY73" s="137"/>
      <c r="RJZ73" s="137"/>
      <c r="RKA73" s="137"/>
      <c r="RKB73" s="137"/>
      <c r="RKC73" s="137"/>
      <c r="RKD73" s="137"/>
      <c r="RKE73" s="137"/>
      <c r="RKF73" s="137"/>
      <c r="RKG73" s="137"/>
      <c r="RKH73" s="137"/>
      <c r="RKI73" s="137"/>
      <c r="RKJ73" s="137"/>
      <c r="RKK73" s="137"/>
      <c r="RKL73" s="137"/>
      <c r="RKM73" s="137"/>
      <c r="RKN73" s="137"/>
      <c r="RKO73" s="137"/>
      <c r="RKP73" s="137"/>
      <c r="RKQ73" s="137"/>
      <c r="RKR73" s="137"/>
      <c r="RKS73" s="137"/>
      <c r="RKT73" s="137"/>
      <c r="RKU73" s="137"/>
      <c r="RKV73" s="137"/>
      <c r="RKW73" s="137"/>
      <c r="RKX73" s="137"/>
      <c r="RKY73" s="137"/>
      <c r="RKZ73" s="137"/>
      <c r="RLA73" s="137"/>
      <c r="RLB73" s="137"/>
      <c r="RLC73" s="137"/>
      <c r="RLD73" s="137"/>
      <c r="RLE73" s="137"/>
      <c r="RLF73" s="137"/>
      <c r="RLG73" s="137"/>
      <c r="RLH73" s="137"/>
      <c r="RLI73" s="137"/>
      <c r="RLJ73" s="137"/>
      <c r="RLK73" s="137"/>
      <c r="RLL73" s="137"/>
      <c r="RLM73" s="137"/>
      <c r="RLN73" s="137"/>
      <c r="RLO73" s="137"/>
      <c r="RLP73" s="137"/>
      <c r="RLQ73" s="137"/>
      <c r="RLR73" s="137"/>
      <c r="RLS73" s="137"/>
      <c r="RLT73" s="137"/>
      <c r="RLU73" s="137"/>
      <c r="RLV73" s="137"/>
      <c r="RLW73" s="137"/>
      <c r="RLX73" s="137"/>
      <c r="RLY73" s="137"/>
      <c r="RLZ73" s="137"/>
      <c r="RMA73" s="137"/>
      <c r="RMB73" s="137"/>
      <c r="RMC73" s="137"/>
      <c r="RMD73" s="137"/>
      <c r="RME73" s="137"/>
      <c r="RMF73" s="137"/>
      <c r="RMG73" s="137"/>
      <c r="RMH73" s="137"/>
      <c r="RMI73" s="137"/>
      <c r="RMJ73" s="137"/>
      <c r="RMK73" s="137"/>
      <c r="RML73" s="137"/>
      <c r="RMM73" s="137"/>
      <c r="RMN73" s="137"/>
      <c r="RMO73" s="137"/>
      <c r="RMP73" s="137"/>
      <c r="RMQ73" s="137"/>
      <c r="RMR73" s="137"/>
      <c r="RMS73" s="137"/>
      <c r="RMT73" s="137"/>
      <c r="RMU73" s="137"/>
      <c r="RMV73" s="137"/>
      <c r="RMW73" s="137"/>
      <c r="RMX73" s="137"/>
      <c r="RMY73" s="137"/>
      <c r="RMZ73" s="137"/>
      <c r="RNA73" s="137"/>
      <c r="RNB73" s="137"/>
      <c r="RNC73" s="137"/>
      <c r="RND73" s="137"/>
      <c r="RNE73" s="137"/>
      <c r="RNF73" s="137"/>
      <c r="RNG73" s="137"/>
      <c r="RNH73" s="137"/>
      <c r="RNI73" s="137"/>
      <c r="RNJ73" s="137"/>
      <c r="RNK73" s="137"/>
      <c r="RNL73" s="137"/>
      <c r="RNM73" s="137"/>
      <c r="RNN73" s="137"/>
      <c r="RNO73" s="137"/>
      <c r="RNP73" s="137"/>
      <c r="RNQ73" s="137"/>
      <c r="RNR73" s="137"/>
      <c r="RNS73" s="137"/>
      <c r="RNT73" s="137"/>
      <c r="RNU73" s="137"/>
      <c r="RNV73" s="137"/>
      <c r="RNW73" s="137"/>
      <c r="RNX73" s="137"/>
      <c r="RNY73" s="137"/>
      <c r="RNZ73" s="137"/>
      <c r="ROA73" s="137"/>
      <c r="ROB73" s="137"/>
      <c r="ROC73" s="137"/>
      <c r="ROD73" s="137"/>
      <c r="ROE73" s="137"/>
      <c r="ROF73" s="137"/>
      <c r="ROG73" s="137"/>
      <c r="ROH73" s="137"/>
      <c r="ROI73" s="137"/>
      <c r="ROJ73" s="137"/>
      <c r="ROK73" s="137"/>
      <c r="ROL73" s="137"/>
      <c r="ROM73" s="137"/>
      <c r="RON73" s="137"/>
      <c r="ROO73" s="137"/>
      <c r="ROP73" s="137"/>
      <c r="ROQ73" s="137"/>
      <c r="ROR73" s="137"/>
      <c r="ROS73" s="137"/>
      <c r="ROT73" s="137"/>
      <c r="ROU73" s="137"/>
      <c r="ROV73" s="137"/>
      <c r="ROW73" s="137"/>
      <c r="ROX73" s="137"/>
      <c r="ROY73" s="137"/>
      <c r="ROZ73" s="137"/>
      <c r="RPA73" s="137"/>
      <c r="RPB73" s="137"/>
      <c r="RPC73" s="137"/>
      <c r="RPD73" s="137"/>
      <c r="RPE73" s="137"/>
      <c r="RPF73" s="137"/>
      <c r="RPG73" s="137"/>
      <c r="RPH73" s="137"/>
      <c r="RPI73" s="137"/>
      <c r="RPJ73" s="137"/>
      <c r="RPK73" s="137"/>
      <c r="RPL73" s="137"/>
      <c r="RPM73" s="137"/>
      <c r="RPN73" s="137"/>
      <c r="RPO73" s="137"/>
      <c r="RPP73" s="137"/>
      <c r="RPQ73" s="137"/>
      <c r="RPR73" s="137"/>
      <c r="RPS73" s="137"/>
      <c r="RPT73" s="137"/>
      <c r="RPU73" s="137"/>
      <c r="RPV73" s="137"/>
      <c r="RPW73" s="137"/>
      <c r="RPX73" s="137"/>
      <c r="RPY73" s="137"/>
      <c r="RPZ73" s="137"/>
      <c r="RQA73" s="137"/>
      <c r="RQB73" s="137"/>
      <c r="RQC73" s="137"/>
      <c r="RQD73" s="137"/>
      <c r="RQE73" s="137"/>
      <c r="RQF73" s="137"/>
      <c r="RQG73" s="137"/>
      <c r="RQH73" s="137"/>
      <c r="RQI73" s="137"/>
      <c r="RQJ73" s="137"/>
      <c r="RQK73" s="137"/>
      <c r="RQL73" s="137"/>
      <c r="RQM73" s="137"/>
      <c r="RQN73" s="137"/>
      <c r="RQO73" s="137"/>
      <c r="RQP73" s="137"/>
      <c r="RQQ73" s="137"/>
      <c r="RQR73" s="137"/>
      <c r="RQS73" s="137"/>
      <c r="RQT73" s="137"/>
      <c r="RQU73" s="137"/>
      <c r="RQV73" s="137"/>
      <c r="RQW73" s="137"/>
      <c r="RQX73" s="137"/>
      <c r="RQY73" s="137"/>
      <c r="RQZ73" s="137"/>
      <c r="RRA73" s="137"/>
      <c r="RRB73" s="137"/>
      <c r="RRC73" s="137"/>
      <c r="RRD73" s="137"/>
      <c r="RRE73" s="137"/>
      <c r="RRF73" s="137"/>
      <c r="RRG73" s="137"/>
      <c r="RRH73" s="137"/>
      <c r="RRI73" s="137"/>
      <c r="RRJ73" s="137"/>
      <c r="RRK73" s="137"/>
      <c r="RRL73" s="137"/>
      <c r="RRM73" s="137"/>
      <c r="RRN73" s="137"/>
      <c r="RRO73" s="137"/>
      <c r="RRP73" s="137"/>
      <c r="RRQ73" s="137"/>
      <c r="RRR73" s="137"/>
      <c r="RRS73" s="137"/>
      <c r="RRT73" s="137"/>
      <c r="RRU73" s="137"/>
      <c r="RRV73" s="137"/>
      <c r="RRW73" s="137"/>
      <c r="RRX73" s="137"/>
      <c r="RRY73" s="137"/>
      <c r="RRZ73" s="137"/>
      <c r="RSA73" s="137"/>
      <c r="RSB73" s="137"/>
      <c r="RSC73" s="137"/>
      <c r="RSD73" s="137"/>
      <c r="RSE73" s="137"/>
      <c r="RSF73" s="137"/>
      <c r="RSG73" s="137"/>
      <c r="RSH73" s="137"/>
      <c r="RSI73" s="137"/>
      <c r="RSJ73" s="137"/>
      <c r="RSK73" s="137"/>
      <c r="RSL73" s="137"/>
      <c r="RSM73" s="137"/>
      <c r="RSN73" s="137"/>
      <c r="RSO73" s="137"/>
      <c r="RSP73" s="137"/>
      <c r="RSQ73" s="137"/>
      <c r="RSR73" s="137"/>
      <c r="RSS73" s="137"/>
      <c r="RST73" s="137"/>
      <c r="RSU73" s="137"/>
      <c r="RSV73" s="137"/>
      <c r="RSW73" s="137"/>
      <c r="RSX73" s="137"/>
      <c r="RSY73" s="137"/>
      <c r="RSZ73" s="137"/>
      <c r="RTA73" s="137"/>
      <c r="RTB73" s="137"/>
      <c r="RTC73" s="137"/>
      <c r="RTD73" s="137"/>
      <c r="RTE73" s="137"/>
      <c r="RTF73" s="137"/>
      <c r="RTG73" s="137"/>
      <c r="RTH73" s="137"/>
      <c r="RTI73" s="137"/>
      <c r="RTJ73" s="137"/>
      <c r="RTK73" s="137"/>
      <c r="RTL73" s="137"/>
      <c r="RTM73" s="137"/>
      <c r="RTN73" s="137"/>
      <c r="RTO73" s="137"/>
      <c r="RTP73" s="137"/>
      <c r="RTQ73" s="137"/>
      <c r="RTR73" s="137"/>
      <c r="RTS73" s="137"/>
      <c r="RTT73" s="137"/>
      <c r="RTU73" s="137"/>
      <c r="RTV73" s="137"/>
      <c r="RTW73" s="137"/>
      <c r="RTX73" s="137"/>
      <c r="RTY73" s="137"/>
      <c r="RTZ73" s="137"/>
      <c r="RUA73" s="137"/>
      <c r="RUB73" s="137"/>
      <c r="RUC73" s="137"/>
      <c r="RUD73" s="137"/>
      <c r="RUE73" s="137"/>
      <c r="RUF73" s="137"/>
      <c r="RUG73" s="137"/>
      <c r="RUH73" s="137"/>
      <c r="RUI73" s="137"/>
      <c r="RUJ73" s="137"/>
      <c r="RUK73" s="137"/>
      <c r="RUL73" s="137"/>
      <c r="RUM73" s="137"/>
      <c r="RUN73" s="137"/>
      <c r="RUO73" s="137"/>
      <c r="RUP73" s="137"/>
      <c r="RUQ73" s="137"/>
      <c r="RUR73" s="137"/>
      <c r="RUS73" s="137"/>
      <c r="RUT73" s="137"/>
      <c r="RUU73" s="137"/>
      <c r="RUV73" s="137"/>
      <c r="RUW73" s="137"/>
      <c r="RUX73" s="137"/>
      <c r="RUY73" s="137"/>
      <c r="RUZ73" s="137"/>
      <c r="RVA73" s="137"/>
      <c r="RVB73" s="137"/>
      <c r="RVC73" s="137"/>
      <c r="RVD73" s="137"/>
      <c r="RVE73" s="137"/>
      <c r="RVF73" s="137"/>
      <c r="RVG73" s="137"/>
      <c r="RVH73" s="137"/>
      <c r="RVI73" s="137"/>
      <c r="RVJ73" s="137"/>
      <c r="RVK73" s="137"/>
      <c r="RVL73" s="137"/>
      <c r="RVM73" s="137"/>
      <c r="RVN73" s="137"/>
      <c r="RVO73" s="137"/>
      <c r="RVP73" s="137"/>
      <c r="RVQ73" s="137"/>
      <c r="RVR73" s="137"/>
      <c r="RVS73" s="137"/>
      <c r="RVT73" s="137"/>
      <c r="RVU73" s="137"/>
      <c r="RVV73" s="137"/>
      <c r="RVW73" s="137"/>
      <c r="RVX73" s="137"/>
      <c r="RVY73" s="137"/>
      <c r="RVZ73" s="137"/>
      <c r="RWA73" s="137"/>
      <c r="RWB73" s="137"/>
      <c r="RWC73" s="137"/>
      <c r="RWD73" s="137"/>
      <c r="RWE73" s="137"/>
      <c r="RWF73" s="137"/>
      <c r="RWG73" s="137"/>
      <c r="RWH73" s="137"/>
      <c r="RWI73" s="137"/>
      <c r="RWJ73" s="137"/>
      <c r="RWK73" s="137"/>
      <c r="RWL73" s="137"/>
      <c r="RWM73" s="137"/>
      <c r="RWN73" s="137"/>
      <c r="RWO73" s="137"/>
      <c r="RWP73" s="137"/>
      <c r="RWQ73" s="137"/>
      <c r="RWR73" s="137"/>
      <c r="RWS73" s="137"/>
      <c r="RWT73" s="137"/>
      <c r="RWU73" s="137"/>
      <c r="RWV73" s="137"/>
      <c r="RWW73" s="137"/>
      <c r="RWX73" s="137"/>
      <c r="RWY73" s="137"/>
      <c r="RWZ73" s="137"/>
      <c r="RXA73" s="137"/>
      <c r="RXB73" s="137"/>
      <c r="RXC73" s="137"/>
      <c r="RXD73" s="137"/>
      <c r="RXE73" s="137"/>
      <c r="RXF73" s="137"/>
      <c r="RXG73" s="137"/>
      <c r="RXH73" s="137"/>
      <c r="RXI73" s="137"/>
      <c r="RXJ73" s="137"/>
      <c r="RXK73" s="137"/>
      <c r="RXL73" s="137"/>
      <c r="RXM73" s="137"/>
      <c r="RXN73" s="137"/>
      <c r="RXO73" s="137"/>
      <c r="RXP73" s="137"/>
      <c r="RXQ73" s="137"/>
      <c r="RXR73" s="137"/>
      <c r="RXS73" s="137"/>
      <c r="RXT73" s="137"/>
      <c r="RXU73" s="137"/>
      <c r="RXV73" s="137"/>
      <c r="RXW73" s="137"/>
      <c r="RXX73" s="137"/>
      <c r="RXY73" s="137"/>
      <c r="RXZ73" s="137"/>
      <c r="RYA73" s="137"/>
      <c r="RYB73" s="137"/>
      <c r="RYC73" s="137"/>
      <c r="RYD73" s="137"/>
      <c r="RYE73" s="137"/>
      <c r="RYF73" s="137"/>
      <c r="RYG73" s="137"/>
      <c r="RYH73" s="137"/>
      <c r="RYI73" s="137"/>
      <c r="RYJ73" s="137"/>
      <c r="RYK73" s="137"/>
      <c r="RYL73" s="137"/>
      <c r="RYM73" s="137"/>
      <c r="RYN73" s="137"/>
      <c r="RYO73" s="137"/>
      <c r="RYP73" s="137"/>
      <c r="RYQ73" s="137"/>
      <c r="RYR73" s="137"/>
      <c r="RYS73" s="137"/>
      <c r="RYT73" s="137"/>
      <c r="RYU73" s="137"/>
      <c r="RYV73" s="137"/>
      <c r="RYW73" s="137"/>
      <c r="RYX73" s="137"/>
      <c r="RYY73" s="137"/>
      <c r="RYZ73" s="137"/>
      <c r="RZA73" s="137"/>
      <c r="RZB73" s="137"/>
      <c r="RZC73" s="137"/>
      <c r="RZD73" s="137"/>
      <c r="RZE73" s="137"/>
      <c r="RZF73" s="137"/>
      <c r="RZG73" s="137"/>
      <c r="RZH73" s="137"/>
      <c r="RZI73" s="137"/>
      <c r="RZJ73" s="137"/>
      <c r="RZK73" s="137"/>
      <c r="RZL73" s="137"/>
      <c r="RZM73" s="137"/>
      <c r="RZN73" s="137"/>
      <c r="RZO73" s="137"/>
      <c r="RZP73" s="137"/>
      <c r="RZQ73" s="137"/>
      <c r="RZR73" s="137"/>
      <c r="RZS73" s="137"/>
      <c r="RZT73" s="137"/>
      <c r="RZU73" s="137"/>
      <c r="RZV73" s="137"/>
      <c r="RZW73" s="137"/>
      <c r="RZX73" s="137"/>
      <c r="RZY73" s="137"/>
      <c r="RZZ73" s="137"/>
      <c r="SAA73" s="137"/>
      <c r="SAB73" s="137"/>
      <c r="SAC73" s="137"/>
      <c r="SAD73" s="137"/>
      <c r="SAE73" s="137"/>
      <c r="SAF73" s="137"/>
      <c r="SAG73" s="137"/>
      <c r="SAH73" s="137"/>
      <c r="SAI73" s="137"/>
      <c r="SAJ73" s="137"/>
      <c r="SAK73" s="137"/>
      <c r="SAL73" s="137"/>
      <c r="SAM73" s="137"/>
      <c r="SAN73" s="137"/>
      <c r="SAO73" s="137"/>
      <c r="SAP73" s="137"/>
      <c r="SAQ73" s="137"/>
      <c r="SAR73" s="137"/>
      <c r="SAS73" s="137"/>
      <c r="SAT73" s="137"/>
      <c r="SAU73" s="137"/>
      <c r="SAV73" s="137"/>
      <c r="SAW73" s="137"/>
      <c r="SAX73" s="137"/>
      <c r="SAY73" s="137"/>
      <c r="SAZ73" s="137"/>
      <c r="SBA73" s="137"/>
      <c r="SBB73" s="137"/>
      <c r="SBC73" s="137"/>
      <c r="SBD73" s="137"/>
      <c r="SBE73" s="137"/>
      <c r="SBF73" s="137"/>
      <c r="SBG73" s="137"/>
      <c r="SBH73" s="137"/>
      <c r="SBI73" s="137"/>
      <c r="SBJ73" s="137"/>
      <c r="SBK73" s="137"/>
      <c r="SBL73" s="137"/>
      <c r="SBM73" s="137"/>
      <c r="SBN73" s="137"/>
      <c r="SBO73" s="137"/>
      <c r="SBP73" s="137"/>
      <c r="SBQ73" s="137"/>
      <c r="SBR73" s="137"/>
      <c r="SBS73" s="137"/>
      <c r="SBT73" s="137"/>
      <c r="SBU73" s="137"/>
      <c r="SBV73" s="137"/>
      <c r="SBW73" s="137"/>
      <c r="SBX73" s="137"/>
      <c r="SBY73" s="137"/>
      <c r="SBZ73" s="137"/>
      <c r="SCA73" s="137"/>
      <c r="SCB73" s="137"/>
      <c r="SCC73" s="137"/>
      <c r="SCD73" s="137"/>
      <c r="SCE73" s="137"/>
      <c r="SCF73" s="137"/>
      <c r="SCG73" s="137"/>
      <c r="SCH73" s="137"/>
      <c r="SCI73" s="137"/>
      <c r="SCJ73" s="137"/>
      <c r="SCK73" s="137"/>
      <c r="SCL73" s="137"/>
      <c r="SCM73" s="137"/>
      <c r="SCN73" s="137"/>
      <c r="SCO73" s="137"/>
      <c r="SCP73" s="137"/>
      <c r="SCQ73" s="137"/>
      <c r="SCR73" s="137"/>
      <c r="SCS73" s="137"/>
      <c r="SCT73" s="137"/>
      <c r="SCU73" s="137"/>
      <c r="SCV73" s="137"/>
      <c r="SCW73" s="137"/>
      <c r="SCX73" s="137"/>
      <c r="SCY73" s="137"/>
      <c r="SCZ73" s="137"/>
      <c r="SDA73" s="137"/>
      <c r="SDB73" s="137"/>
      <c r="SDC73" s="137"/>
      <c r="SDD73" s="137"/>
      <c r="SDE73" s="137"/>
      <c r="SDF73" s="137"/>
      <c r="SDG73" s="137"/>
      <c r="SDH73" s="137"/>
      <c r="SDI73" s="137"/>
      <c r="SDJ73" s="137"/>
      <c r="SDK73" s="137"/>
      <c r="SDL73" s="137"/>
      <c r="SDM73" s="137"/>
      <c r="SDN73" s="137"/>
      <c r="SDO73" s="137"/>
      <c r="SDP73" s="137"/>
      <c r="SDQ73" s="137"/>
      <c r="SDR73" s="137"/>
      <c r="SDS73" s="137"/>
      <c r="SDT73" s="137"/>
      <c r="SDU73" s="137"/>
      <c r="SDV73" s="137"/>
      <c r="SDW73" s="137"/>
      <c r="SDX73" s="137"/>
      <c r="SDY73" s="137"/>
      <c r="SDZ73" s="137"/>
      <c r="SEA73" s="137"/>
      <c r="SEB73" s="137"/>
      <c r="SEC73" s="137"/>
      <c r="SED73" s="137"/>
      <c r="SEE73" s="137"/>
      <c r="SEF73" s="137"/>
      <c r="SEG73" s="137"/>
      <c r="SEH73" s="137"/>
      <c r="SEI73" s="137"/>
      <c r="SEJ73" s="137"/>
      <c r="SEK73" s="137"/>
      <c r="SEL73" s="137"/>
      <c r="SEM73" s="137"/>
      <c r="SEN73" s="137"/>
      <c r="SEO73" s="137"/>
      <c r="SEP73" s="137"/>
      <c r="SEQ73" s="137"/>
      <c r="SER73" s="137"/>
      <c r="SES73" s="137"/>
      <c r="SET73" s="137"/>
      <c r="SEU73" s="137"/>
      <c r="SEV73" s="137"/>
      <c r="SEW73" s="137"/>
      <c r="SEX73" s="137"/>
      <c r="SEY73" s="137"/>
      <c r="SEZ73" s="137"/>
      <c r="SFA73" s="137"/>
      <c r="SFB73" s="137"/>
      <c r="SFC73" s="137"/>
      <c r="SFD73" s="137"/>
      <c r="SFE73" s="137"/>
      <c r="SFF73" s="137"/>
      <c r="SFG73" s="137"/>
      <c r="SFH73" s="137"/>
      <c r="SFI73" s="137"/>
      <c r="SFJ73" s="137"/>
      <c r="SFK73" s="137"/>
      <c r="SFL73" s="137"/>
      <c r="SFM73" s="137"/>
      <c r="SFN73" s="137"/>
      <c r="SFO73" s="137"/>
      <c r="SFP73" s="137"/>
      <c r="SFQ73" s="137"/>
      <c r="SFR73" s="137"/>
      <c r="SFS73" s="137"/>
      <c r="SFT73" s="137"/>
      <c r="SFU73" s="137"/>
      <c r="SFV73" s="137"/>
      <c r="SFW73" s="137"/>
      <c r="SFX73" s="137"/>
      <c r="SFY73" s="137"/>
      <c r="SFZ73" s="137"/>
      <c r="SGA73" s="137"/>
      <c r="SGB73" s="137"/>
      <c r="SGC73" s="137"/>
      <c r="SGD73" s="137"/>
      <c r="SGE73" s="137"/>
      <c r="SGF73" s="137"/>
      <c r="SGG73" s="137"/>
      <c r="SGH73" s="137"/>
      <c r="SGI73" s="137"/>
      <c r="SGJ73" s="137"/>
      <c r="SGK73" s="137"/>
      <c r="SGL73" s="137"/>
      <c r="SGM73" s="137"/>
      <c r="SGN73" s="137"/>
      <c r="SGO73" s="137"/>
      <c r="SGP73" s="137"/>
      <c r="SGQ73" s="137"/>
      <c r="SGR73" s="137"/>
      <c r="SGS73" s="137"/>
      <c r="SGT73" s="137"/>
      <c r="SGU73" s="137"/>
      <c r="SGV73" s="137"/>
      <c r="SGW73" s="137"/>
      <c r="SGX73" s="137"/>
      <c r="SGY73" s="137"/>
      <c r="SGZ73" s="137"/>
      <c r="SHA73" s="137"/>
      <c r="SHB73" s="137"/>
      <c r="SHC73" s="137"/>
      <c r="SHD73" s="137"/>
      <c r="SHE73" s="137"/>
      <c r="SHF73" s="137"/>
      <c r="SHG73" s="137"/>
      <c r="SHH73" s="137"/>
      <c r="SHI73" s="137"/>
      <c r="SHJ73" s="137"/>
      <c r="SHK73" s="137"/>
      <c r="SHL73" s="137"/>
      <c r="SHM73" s="137"/>
      <c r="SHN73" s="137"/>
      <c r="SHO73" s="137"/>
      <c r="SHP73" s="137"/>
      <c r="SHQ73" s="137"/>
      <c r="SHR73" s="137"/>
      <c r="SHS73" s="137"/>
      <c r="SHT73" s="137"/>
      <c r="SHU73" s="137"/>
      <c r="SHV73" s="137"/>
      <c r="SHW73" s="137"/>
      <c r="SHX73" s="137"/>
      <c r="SHY73" s="137"/>
      <c r="SHZ73" s="137"/>
      <c r="SIA73" s="137"/>
      <c r="SIB73" s="137"/>
      <c r="SIC73" s="137"/>
      <c r="SID73" s="137"/>
      <c r="SIE73" s="137"/>
      <c r="SIF73" s="137"/>
      <c r="SIG73" s="137"/>
      <c r="SIH73" s="137"/>
      <c r="SII73" s="137"/>
      <c r="SIJ73" s="137"/>
      <c r="SIK73" s="137"/>
      <c r="SIL73" s="137"/>
      <c r="SIM73" s="137"/>
      <c r="SIN73" s="137"/>
      <c r="SIO73" s="137"/>
      <c r="SIP73" s="137"/>
      <c r="SIQ73" s="137"/>
      <c r="SIR73" s="137"/>
      <c r="SIS73" s="137"/>
      <c r="SIT73" s="137"/>
      <c r="SIU73" s="137"/>
      <c r="SIV73" s="137"/>
      <c r="SIW73" s="137"/>
      <c r="SIX73" s="137"/>
      <c r="SIY73" s="137"/>
      <c r="SIZ73" s="137"/>
      <c r="SJA73" s="137"/>
      <c r="SJB73" s="137"/>
      <c r="SJC73" s="137"/>
      <c r="SJD73" s="137"/>
      <c r="SJE73" s="137"/>
      <c r="SJF73" s="137"/>
      <c r="SJG73" s="137"/>
      <c r="SJH73" s="137"/>
      <c r="SJI73" s="137"/>
      <c r="SJJ73" s="137"/>
      <c r="SJK73" s="137"/>
      <c r="SJL73" s="137"/>
      <c r="SJM73" s="137"/>
      <c r="SJN73" s="137"/>
      <c r="SJO73" s="137"/>
      <c r="SJP73" s="137"/>
      <c r="SJQ73" s="137"/>
      <c r="SJR73" s="137"/>
      <c r="SJS73" s="137"/>
      <c r="SJT73" s="137"/>
      <c r="SJU73" s="137"/>
      <c r="SJV73" s="137"/>
      <c r="SJW73" s="137"/>
      <c r="SJX73" s="137"/>
      <c r="SJY73" s="137"/>
      <c r="SJZ73" s="137"/>
      <c r="SKA73" s="137"/>
      <c r="SKB73" s="137"/>
      <c r="SKC73" s="137"/>
      <c r="SKD73" s="137"/>
      <c r="SKE73" s="137"/>
      <c r="SKF73" s="137"/>
      <c r="SKG73" s="137"/>
      <c r="SKH73" s="137"/>
      <c r="SKI73" s="137"/>
      <c r="SKJ73" s="137"/>
      <c r="SKK73" s="137"/>
      <c r="SKL73" s="137"/>
      <c r="SKM73" s="137"/>
      <c r="SKN73" s="137"/>
      <c r="SKO73" s="137"/>
      <c r="SKP73" s="137"/>
      <c r="SKQ73" s="137"/>
      <c r="SKR73" s="137"/>
      <c r="SKS73" s="137"/>
      <c r="SKT73" s="137"/>
      <c r="SKU73" s="137"/>
      <c r="SKV73" s="137"/>
      <c r="SKW73" s="137"/>
      <c r="SKX73" s="137"/>
      <c r="SKY73" s="137"/>
      <c r="SKZ73" s="137"/>
      <c r="SLA73" s="137"/>
      <c r="SLB73" s="137"/>
      <c r="SLC73" s="137"/>
      <c r="SLD73" s="137"/>
      <c r="SLE73" s="137"/>
      <c r="SLF73" s="137"/>
      <c r="SLG73" s="137"/>
      <c r="SLH73" s="137"/>
      <c r="SLI73" s="137"/>
      <c r="SLJ73" s="137"/>
      <c r="SLK73" s="137"/>
      <c r="SLL73" s="137"/>
      <c r="SLM73" s="137"/>
      <c r="SLN73" s="137"/>
      <c r="SLO73" s="137"/>
      <c r="SLP73" s="137"/>
      <c r="SLQ73" s="137"/>
      <c r="SLR73" s="137"/>
      <c r="SLS73" s="137"/>
      <c r="SLT73" s="137"/>
      <c r="SLU73" s="137"/>
      <c r="SLV73" s="137"/>
      <c r="SLW73" s="137"/>
      <c r="SLX73" s="137"/>
      <c r="SLY73" s="137"/>
      <c r="SLZ73" s="137"/>
      <c r="SMA73" s="137"/>
      <c r="SMB73" s="137"/>
      <c r="SMC73" s="137"/>
      <c r="SMD73" s="137"/>
      <c r="SME73" s="137"/>
      <c r="SMF73" s="137"/>
      <c r="SMG73" s="137"/>
      <c r="SMH73" s="137"/>
      <c r="SMI73" s="137"/>
      <c r="SMJ73" s="137"/>
      <c r="SMK73" s="137"/>
      <c r="SML73" s="137"/>
      <c r="SMM73" s="137"/>
      <c r="SMN73" s="137"/>
      <c r="SMO73" s="137"/>
      <c r="SMP73" s="137"/>
      <c r="SMQ73" s="137"/>
      <c r="SMR73" s="137"/>
      <c r="SMS73" s="137"/>
      <c r="SMT73" s="137"/>
      <c r="SMU73" s="137"/>
      <c r="SMV73" s="137"/>
      <c r="SMW73" s="137"/>
      <c r="SMX73" s="137"/>
      <c r="SMY73" s="137"/>
      <c r="SMZ73" s="137"/>
      <c r="SNA73" s="137"/>
      <c r="SNB73" s="137"/>
      <c r="SNC73" s="137"/>
      <c r="SND73" s="137"/>
      <c r="SNE73" s="137"/>
      <c r="SNF73" s="137"/>
      <c r="SNG73" s="137"/>
      <c r="SNH73" s="137"/>
      <c r="SNI73" s="137"/>
      <c r="SNJ73" s="137"/>
      <c r="SNK73" s="137"/>
      <c r="SNL73" s="137"/>
      <c r="SNM73" s="137"/>
      <c r="SNN73" s="137"/>
      <c r="SNO73" s="137"/>
      <c r="SNP73" s="137"/>
      <c r="SNQ73" s="137"/>
      <c r="SNR73" s="137"/>
      <c r="SNS73" s="137"/>
      <c r="SNT73" s="137"/>
      <c r="SNU73" s="137"/>
      <c r="SNV73" s="137"/>
      <c r="SNW73" s="137"/>
      <c r="SNX73" s="137"/>
      <c r="SNY73" s="137"/>
      <c r="SNZ73" s="137"/>
      <c r="SOA73" s="137"/>
      <c r="SOB73" s="137"/>
      <c r="SOC73" s="137"/>
      <c r="SOD73" s="137"/>
      <c r="SOE73" s="137"/>
      <c r="SOF73" s="137"/>
      <c r="SOG73" s="137"/>
      <c r="SOH73" s="137"/>
      <c r="SOI73" s="137"/>
      <c r="SOJ73" s="137"/>
      <c r="SOK73" s="137"/>
      <c r="SOL73" s="137"/>
      <c r="SOM73" s="137"/>
      <c r="SON73" s="137"/>
      <c r="SOO73" s="137"/>
      <c r="SOP73" s="137"/>
      <c r="SOQ73" s="137"/>
      <c r="SOR73" s="137"/>
      <c r="SOS73" s="137"/>
      <c r="SOT73" s="137"/>
      <c r="SOU73" s="137"/>
      <c r="SOV73" s="137"/>
      <c r="SOW73" s="137"/>
      <c r="SOX73" s="137"/>
      <c r="SOY73" s="137"/>
      <c r="SOZ73" s="137"/>
      <c r="SPA73" s="137"/>
      <c r="SPB73" s="137"/>
      <c r="SPC73" s="137"/>
      <c r="SPD73" s="137"/>
      <c r="SPE73" s="137"/>
      <c r="SPF73" s="137"/>
      <c r="SPG73" s="137"/>
      <c r="SPH73" s="137"/>
      <c r="SPI73" s="137"/>
      <c r="SPJ73" s="137"/>
      <c r="SPK73" s="137"/>
      <c r="SPL73" s="137"/>
      <c r="SPM73" s="137"/>
      <c r="SPN73" s="137"/>
      <c r="SPO73" s="137"/>
      <c r="SPP73" s="137"/>
      <c r="SPQ73" s="137"/>
      <c r="SPR73" s="137"/>
      <c r="SPS73" s="137"/>
      <c r="SPT73" s="137"/>
      <c r="SPU73" s="137"/>
      <c r="SPV73" s="137"/>
      <c r="SPW73" s="137"/>
      <c r="SPX73" s="137"/>
      <c r="SPY73" s="137"/>
      <c r="SPZ73" s="137"/>
      <c r="SQA73" s="137"/>
      <c r="SQB73" s="137"/>
      <c r="SQC73" s="137"/>
      <c r="SQD73" s="137"/>
      <c r="SQE73" s="137"/>
      <c r="SQF73" s="137"/>
      <c r="SQG73" s="137"/>
      <c r="SQH73" s="137"/>
      <c r="SQI73" s="137"/>
      <c r="SQJ73" s="137"/>
      <c r="SQK73" s="137"/>
      <c r="SQL73" s="137"/>
      <c r="SQM73" s="137"/>
      <c r="SQN73" s="137"/>
      <c r="SQO73" s="137"/>
      <c r="SQP73" s="137"/>
      <c r="SQQ73" s="137"/>
      <c r="SQR73" s="137"/>
      <c r="SQS73" s="137"/>
      <c r="SQT73" s="137"/>
      <c r="SQU73" s="137"/>
      <c r="SQV73" s="137"/>
      <c r="SQW73" s="137"/>
      <c r="SQX73" s="137"/>
      <c r="SQY73" s="137"/>
      <c r="SQZ73" s="137"/>
      <c r="SRA73" s="137"/>
      <c r="SRB73" s="137"/>
      <c r="SRC73" s="137"/>
      <c r="SRD73" s="137"/>
      <c r="SRE73" s="137"/>
      <c r="SRF73" s="137"/>
      <c r="SRG73" s="137"/>
      <c r="SRH73" s="137"/>
      <c r="SRI73" s="137"/>
      <c r="SRJ73" s="137"/>
      <c r="SRK73" s="137"/>
      <c r="SRL73" s="137"/>
      <c r="SRM73" s="137"/>
      <c r="SRN73" s="137"/>
      <c r="SRO73" s="137"/>
      <c r="SRP73" s="137"/>
      <c r="SRQ73" s="137"/>
      <c r="SRR73" s="137"/>
      <c r="SRS73" s="137"/>
      <c r="SRT73" s="137"/>
      <c r="SRU73" s="137"/>
      <c r="SRV73" s="137"/>
      <c r="SRW73" s="137"/>
      <c r="SRX73" s="137"/>
      <c r="SRY73" s="137"/>
      <c r="SRZ73" s="137"/>
      <c r="SSA73" s="137"/>
      <c r="SSB73" s="137"/>
      <c r="SSC73" s="137"/>
      <c r="SSD73" s="137"/>
      <c r="SSE73" s="137"/>
      <c r="SSF73" s="137"/>
      <c r="SSG73" s="137"/>
      <c r="SSH73" s="137"/>
      <c r="SSI73" s="137"/>
      <c r="SSJ73" s="137"/>
      <c r="SSK73" s="137"/>
      <c r="SSL73" s="137"/>
      <c r="SSM73" s="137"/>
      <c r="SSN73" s="137"/>
      <c r="SSO73" s="137"/>
      <c r="SSP73" s="137"/>
      <c r="SSQ73" s="137"/>
      <c r="SSR73" s="137"/>
      <c r="SSS73" s="137"/>
      <c r="SST73" s="137"/>
      <c r="SSU73" s="137"/>
      <c r="SSV73" s="137"/>
      <c r="SSW73" s="137"/>
      <c r="SSX73" s="137"/>
      <c r="SSY73" s="137"/>
      <c r="SSZ73" s="137"/>
      <c r="STA73" s="137"/>
      <c r="STB73" s="137"/>
      <c r="STC73" s="137"/>
      <c r="STD73" s="137"/>
      <c r="STE73" s="137"/>
      <c r="STF73" s="137"/>
      <c r="STG73" s="137"/>
      <c r="STH73" s="137"/>
      <c r="STI73" s="137"/>
      <c r="STJ73" s="137"/>
      <c r="STK73" s="137"/>
      <c r="STL73" s="137"/>
      <c r="STM73" s="137"/>
      <c r="STN73" s="137"/>
      <c r="STO73" s="137"/>
      <c r="STP73" s="137"/>
      <c r="STQ73" s="137"/>
      <c r="STR73" s="137"/>
      <c r="STS73" s="137"/>
      <c r="STT73" s="137"/>
      <c r="STU73" s="137"/>
      <c r="STV73" s="137"/>
      <c r="STW73" s="137"/>
      <c r="STX73" s="137"/>
      <c r="STY73" s="137"/>
      <c r="STZ73" s="137"/>
      <c r="SUA73" s="137"/>
      <c r="SUB73" s="137"/>
      <c r="SUC73" s="137"/>
      <c r="SUD73" s="137"/>
      <c r="SUE73" s="137"/>
      <c r="SUF73" s="137"/>
      <c r="SUG73" s="137"/>
      <c r="SUH73" s="137"/>
      <c r="SUI73" s="137"/>
      <c r="SUJ73" s="137"/>
      <c r="SUK73" s="137"/>
      <c r="SUL73" s="137"/>
      <c r="SUM73" s="137"/>
      <c r="SUN73" s="137"/>
      <c r="SUO73" s="137"/>
      <c r="SUP73" s="137"/>
      <c r="SUQ73" s="137"/>
      <c r="SUR73" s="137"/>
      <c r="SUS73" s="137"/>
      <c r="SUT73" s="137"/>
      <c r="SUU73" s="137"/>
      <c r="SUV73" s="137"/>
      <c r="SUW73" s="137"/>
      <c r="SUX73" s="137"/>
      <c r="SUY73" s="137"/>
      <c r="SUZ73" s="137"/>
      <c r="SVA73" s="137"/>
      <c r="SVB73" s="137"/>
      <c r="SVC73" s="137"/>
      <c r="SVD73" s="137"/>
      <c r="SVE73" s="137"/>
      <c r="SVF73" s="137"/>
      <c r="SVG73" s="137"/>
      <c r="SVH73" s="137"/>
      <c r="SVI73" s="137"/>
      <c r="SVJ73" s="137"/>
      <c r="SVK73" s="137"/>
      <c r="SVL73" s="137"/>
      <c r="SVM73" s="137"/>
      <c r="SVN73" s="137"/>
      <c r="SVO73" s="137"/>
      <c r="SVP73" s="137"/>
      <c r="SVQ73" s="137"/>
      <c r="SVR73" s="137"/>
      <c r="SVS73" s="137"/>
      <c r="SVT73" s="137"/>
      <c r="SVU73" s="137"/>
      <c r="SVV73" s="137"/>
      <c r="SVW73" s="137"/>
      <c r="SVX73" s="137"/>
      <c r="SVY73" s="137"/>
      <c r="SVZ73" s="137"/>
      <c r="SWA73" s="137"/>
      <c r="SWB73" s="137"/>
      <c r="SWC73" s="137"/>
      <c r="SWD73" s="137"/>
      <c r="SWE73" s="137"/>
      <c r="SWF73" s="137"/>
      <c r="SWG73" s="137"/>
      <c r="SWH73" s="137"/>
      <c r="SWI73" s="137"/>
      <c r="SWJ73" s="137"/>
      <c r="SWK73" s="137"/>
      <c r="SWL73" s="137"/>
      <c r="SWM73" s="137"/>
      <c r="SWN73" s="137"/>
      <c r="SWO73" s="137"/>
      <c r="SWP73" s="137"/>
      <c r="SWQ73" s="137"/>
      <c r="SWR73" s="137"/>
      <c r="SWS73" s="137"/>
      <c r="SWT73" s="137"/>
      <c r="SWU73" s="137"/>
      <c r="SWV73" s="137"/>
      <c r="SWW73" s="137"/>
      <c r="SWX73" s="137"/>
      <c r="SWY73" s="137"/>
      <c r="SWZ73" s="137"/>
      <c r="SXA73" s="137"/>
      <c r="SXB73" s="137"/>
      <c r="SXC73" s="137"/>
      <c r="SXD73" s="137"/>
      <c r="SXE73" s="137"/>
      <c r="SXF73" s="137"/>
      <c r="SXG73" s="137"/>
      <c r="SXH73" s="137"/>
      <c r="SXI73" s="137"/>
      <c r="SXJ73" s="137"/>
      <c r="SXK73" s="137"/>
      <c r="SXL73" s="137"/>
      <c r="SXM73" s="137"/>
      <c r="SXN73" s="137"/>
      <c r="SXO73" s="137"/>
      <c r="SXP73" s="137"/>
      <c r="SXQ73" s="137"/>
      <c r="SXR73" s="137"/>
      <c r="SXS73" s="137"/>
      <c r="SXT73" s="137"/>
      <c r="SXU73" s="137"/>
      <c r="SXV73" s="137"/>
      <c r="SXW73" s="137"/>
      <c r="SXX73" s="137"/>
      <c r="SXY73" s="137"/>
      <c r="SXZ73" s="137"/>
      <c r="SYA73" s="137"/>
      <c r="SYB73" s="137"/>
      <c r="SYC73" s="137"/>
      <c r="SYD73" s="137"/>
      <c r="SYE73" s="137"/>
      <c r="SYF73" s="137"/>
      <c r="SYG73" s="137"/>
      <c r="SYH73" s="137"/>
      <c r="SYI73" s="137"/>
      <c r="SYJ73" s="137"/>
      <c r="SYK73" s="137"/>
      <c r="SYL73" s="137"/>
      <c r="SYM73" s="137"/>
      <c r="SYN73" s="137"/>
      <c r="SYO73" s="137"/>
      <c r="SYP73" s="137"/>
      <c r="SYQ73" s="137"/>
      <c r="SYR73" s="137"/>
      <c r="SYS73" s="137"/>
      <c r="SYT73" s="137"/>
      <c r="SYU73" s="137"/>
      <c r="SYV73" s="137"/>
      <c r="SYW73" s="137"/>
      <c r="SYX73" s="137"/>
      <c r="SYY73" s="137"/>
      <c r="SYZ73" s="137"/>
      <c r="SZA73" s="137"/>
      <c r="SZB73" s="137"/>
      <c r="SZC73" s="137"/>
      <c r="SZD73" s="137"/>
      <c r="SZE73" s="137"/>
      <c r="SZF73" s="137"/>
      <c r="SZG73" s="137"/>
      <c r="SZH73" s="137"/>
      <c r="SZI73" s="137"/>
      <c r="SZJ73" s="137"/>
      <c r="SZK73" s="137"/>
      <c r="SZL73" s="137"/>
      <c r="SZM73" s="137"/>
      <c r="SZN73" s="137"/>
      <c r="SZO73" s="137"/>
      <c r="SZP73" s="137"/>
      <c r="SZQ73" s="137"/>
      <c r="SZR73" s="137"/>
      <c r="SZS73" s="137"/>
      <c r="SZT73" s="137"/>
      <c r="SZU73" s="137"/>
      <c r="SZV73" s="137"/>
      <c r="SZW73" s="137"/>
      <c r="SZX73" s="137"/>
      <c r="SZY73" s="137"/>
      <c r="SZZ73" s="137"/>
      <c r="TAA73" s="137"/>
      <c r="TAB73" s="137"/>
      <c r="TAC73" s="137"/>
      <c r="TAD73" s="137"/>
      <c r="TAE73" s="137"/>
      <c r="TAF73" s="137"/>
      <c r="TAG73" s="137"/>
      <c r="TAH73" s="137"/>
      <c r="TAI73" s="137"/>
      <c r="TAJ73" s="137"/>
      <c r="TAK73" s="137"/>
      <c r="TAL73" s="137"/>
      <c r="TAM73" s="137"/>
      <c r="TAN73" s="137"/>
      <c r="TAO73" s="137"/>
      <c r="TAP73" s="137"/>
      <c r="TAQ73" s="137"/>
      <c r="TAR73" s="137"/>
      <c r="TAS73" s="137"/>
      <c r="TAT73" s="137"/>
      <c r="TAU73" s="137"/>
      <c r="TAV73" s="137"/>
      <c r="TAW73" s="137"/>
      <c r="TAX73" s="137"/>
      <c r="TAY73" s="137"/>
      <c r="TAZ73" s="137"/>
      <c r="TBA73" s="137"/>
      <c r="TBB73" s="137"/>
      <c r="TBC73" s="137"/>
      <c r="TBD73" s="137"/>
      <c r="TBE73" s="137"/>
      <c r="TBF73" s="137"/>
      <c r="TBG73" s="137"/>
      <c r="TBH73" s="137"/>
      <c r="TBI73" s="137"/>
      <c r="TBJ73" s="137"/>
      <c r="TBK73" s="137"/>
      <c r="TBL73" s="137"/>
      <c r="TBM73" s="137"/>
      <c r="TBN73" s="137"/>
      <c r="TBO73" s="137"/>
      <c r="TBP73" s="137"/>
      <c r="TBQ73" s="137"/>
      <c r="TBR73" s="137"/>
      <c r="TBS73" s="137"/>
      <c r="TBT73" s="137"/>
      <c r="TBU73" s="137"/>
      <c r="TBV73" s="137"/>
      <c r="TBW73" s="137"/>
      <c r="TBX73" s="137"/>
      <c r="TBY73" s="137"/>
      <c r="TBZ73" s="137"/>
      <c r="TCA73" s="137"/>
      <c r="TCB73" s="137"/>
      <c r="TCC73" s="137"/>
      <c r="TCD73" s="137"/>
      <c r="TCE73" s="137"/>
      <c r="TCF73" s="137"/>
      <c r="TCG73" s="137"/>
      <c r="TCH73" s="137"/>
      <c r="TCI73" s="137"/>
      <c r="TCJ73" s="137"/>
      <c r="TCK73" s="137"/>
      <c r="TCL73" s="137"/>
      <c r="TCM73" s="137"/>
      <c r="TCN73" s="137"/>
      <c r="TCO73" s="137"/>
      <c r="TCP73" s="137"/>
      <c r="TCQ73" s="137"/>
      <c r="TCR73" s="137"/>
      <c r="TCS73" s="137"/>
      <c r="TCT73" s="137"/>
      <c r="TCU73" s="137"/>
      <c r="TCV73" s="137"/>
      <c r="TCW73" s="137"/>
      <c r="TCX73" s="137"/>
      <c r="TCY73" s="137"/>
      <c r="TCZ73" s="137"/>
      <c r="TDA73" s="137"/>
      <c r="TDB73" s="137"/>
      <c r="TDC73" s="137"/>
      <c r="TDD73" s="137"/>
      <c r="TDE73" s="137"/>
      <c r="TDF73" s="137"/>
      <c r="TDG73" s="137"/>
      <c r="TDH73" s="137"/>
      <c r="TDI73" s="137"/>
      <c r="TDJ73" s="137"/>
      <c r="TDK73" s="137"/>
      <c r="TDL73" s="137"/>
      <c r="TDM73" s="137"/>
      <c r="TDN73" s="137"/>
      <c r="TDO73" s="137"/>
      <c r="TDP73" s="137"/>
      <c r="TDQ73" s="137"/>
      <c r="TDR73" s="137"/>
      <c r="TDS73" s="137"/>
      <c r="TDT73" s="137"/>
      <c r="TDU73" s="137"/>
      <c r="TDV73" s="137"/>
      <c r="TDW73" s="137"/>
      <c r="TDX73" s="137"/>
      <c r="TDY73" s="137"/>
      <c r="TDZ73" s="137"/>
      <c r="TEA73" s="137"/>
      <c r="TEB73" s="137"/>
      <c r="TEC73" s="137"/>
      <c r="TED73" s="137"/>
      <c r="TEE73" s="137"/>
      <c r="TEF73" s="137"/>
      <c r="TEG73" s="137"/>
      <c r="TEH73" s="137"/>
      <c r="TEI73" s="137"/>
      <c r="TEJ73" s="137"/>
      <c r="TEK73" s="137"/>
      <c r="TEL73" s="137"/>
      <c r="TEM73" s="137"/>
      <c r="TEN73" s="137"/>
      <c r="TEO73" s="137"/>
      <c r="TEP73" s="137"/>
      <c r="TEQ73" s="137"/>
      <c r="TER73" s="137"/>
      <c r="TES73" s="137"/>
      <c r="TET73" s="137"/>
      <c r="TEU73" s="137"/>
      <c r="TEV73" s="137"/>
      <c r="TEW73" s="137"/>
      <c r="TEX73" s="137"/>
      <c r="TEY73" s="137"/>
      <c r="TEZ73" s="137"/>
      <c r="TFA73" s="137"/>
      <c r="TFB73" s="137"/>
      <c r="TFC73" s="137"/>
      <c r="TFD73" s="137"/>
      <c r="TFE73" s="137"/>
      <c r="TFF73" s="137"/>
      <c r="TFG73" s="137"/>
      <c r="TFH73" s="137"/>
      <c r="TFI73" s="137"/>
      <c r="TFJ73" s="137"/>
      <c r="TFK73" s="137"/>
      <c r="TFL73" s="137"/>
      <c r="TFM73" s="137"/>
      <c r="TFN73" s="137"/>
      <c r="TFO73" s="137"/>
      <c r="TFP73" s="137"/>
      <c r="TFQ73" s="137"/>
      <c r="TFR73" s="137"/>
      <c r="TFS73" s="137"/>
      <c r="TFT73" s="137"/>
      <c r="TFU73" s="137"/>
      <c r="TFV73" s="137"/>
      <c r="TFW73" s="137"/>
      <c r="TFX73" s="137"/>
      <c r="TFY73" s="137"/>
      <c r="TFZ73" s="137"/>
      <c r="TGA73" s="137"/>
      <c r="TGB73" s="137"/>
      <c r="TGC73" s="137"/>
      <c r="TGD73" s="137"/>
      <c r="TGE73" s="137"/>
      <c r="TGF73" s="137"/>
      <c r="TGG73" s="137"/>
      <c r="TGH73" s="137"/>
      <c r="TGI73" s="137"/>
      <c r="TGJ73" s="137"/>
      <c r="TGK73" s="137"/>
      <c r="TGL73" s="137"/>
      <c r="TGM73" s="137"/>
      <c r="TGN73" s="137"/>
      <c r="TGO73" s="137"/>
      <c r="TGP73" s="137"/>
      <c r="TGQ73" s="137"/>
      <c r="TGR73" s="137"/>
      <c r="TGS73" s="137"/>
      <c r="TGT73" s="137"/>
      <c r="TGU73" s="137"/>
      <c r="TGV73" s="137"/>
      <c r="TGW73" s="137"/>
      <c r="TGX73" s="137"/>
      <c r="TGY73" s="137"/>
      <c r="TGZ73" s="137"/>
      <c r="THA73" s="137"/>
      <c r="THB73" s="137"/>
      <c r="THC73" s="137"/>
      <c r="THD73" s="137"/>
      <c r="THE73" s="137"/>
      <c r="THF73" s="137"/>
      <c r="THG73" s="137"/>
      <c r="THH73" s="137"/>
      <c r="THI73" s="137"/>
      <c r="THJ73" s="137"/>
      <c r="THK73" s="137"/>
      <c r="THL73" s="137"/>
      <c r="THM73" s="137"/>
      <c r="THN73" s="137"/>
      <c r="THO73" s="137"/>
      <c r="THP73" s="137"/>
      <c r="THQ73" s="137"/>
      <c r="THR73" s="137"/>
      <c r="THS73" s="137"/>
      <c r="THT73" s="137"/>
      <c r="THU73" s="137"/>
      <c r="THV73" s="137"/>
      <c r="THW73" s="137"/>
      <c r="THX73" s="137"/>
      <c r="THY73" s="137"/>
      <c r="THZ73" s="137"/>
      <c r="TIA73" s="137"/>
      <c r="TIB73" s="137"/>
      <c r="TIC73" s="137"/>
      <c r="TID73" s="137"/>
      <c r="TIE73" s="137"/>
      <c r="TIF73" s="137"/>
      <c r="TIG73" s="137"/>
      <c r="TIH73" s="137"/>
      <c r="TII73" s="137"/>
      <c r="TIJ73" s="137"/>
      <c r="TIK73" s="137"/>
      <c r="TIL73" s="137"/>
      <c r="TIM73" s="137"/>
      <c r="TIN73" s="137"/>
      <c r="TIO73" s="137"/>
      <c r="TIP73" s="137"/>
      <c r="TIQ73" s="137"/>
      <c r="TIR73" s="137"/>
      <c r="TIS73" s="137"/>
      <c r="TIT73" s="137"/>
      <c r="TIU73" s="137"/>
      <c r="TIV73" s="137"/>
      <c r="TIW73" s="137"/>
      <c r="TIX73" s="137"/>
      <c r="TIY73" s="137"/>
      <c r="TIZ73" s="137"/>
      <c r="TJA73" s="137"/>
      <c r="TJB73" s="137"/>
      <c r="TJC73" s="137"/>
      <c r="TJD73" s="137"/>
      <c r="TJE73" s="137"/>
      <c r="TJF73" s="137"/>
      <c r="TJG73" s="137"/>
      <c r="TJH73" s="137"/>
      <c r="TJI73" s="137"/>
      <c r="TJJ73" s="137"/>
      <c r="TJK73" s="137"/>
      <c r="TJL73" s="137"/>
      <c r="TJM73" s="137"/>
      <c r="TJN73" s="137"/>
      <c r="TJO73" s="137"/>
      <c r="TJP73" s="137"/>
      <c r="TJQ73" s="137"/>
      <c r="TJR73" s="137"/>
      <c r="TJS73" s="137"/>
      <c r="TJT73" s="137"/>
      <c r="TJU73" s="137"/>
      <c r="TJV73" s="137"/>
      <c r="TJW73" s="137"/>
      <c r="TJX73" s="137"/>
      <c r="TJY73" s="137"/>
      <c r="TJZ73" s="137"/>
      <c r="TKA73" s="137"/>
      <c r="TKB73" s="137"/>
      <c r="TKC73" s="137"/>
      <c r="TKD73" s="137"/>
      <c r="TKE73" s="137"/>
      <c r="TKF73" s="137"/>
      <c r="TKG73" s="137"/>
      <c r="TKH73" s="137"/>
      <c r="TKI73" s="137"/>
      <c r="TKJ73" s="137"/>
      <c r="TKK73" s="137"/>
      <c r="TKL73" s="137"/>
      <c r="TKM73" s="137"/>
      <c r="TKN73" s="137"/>
      <c r="TKO73" s="137"/>
      <c r="TKP73" s="137"/>
      <c r="TKQ73" s="137"/>
      <c r="TKR73" s="137"/>
      <c r="TKS73" s="137"/>
      <c r="TKT73" s="137"/>
      <c r="TKU73" s="137"/>
      <c r="TKV73" s="137"/>
      <c r="TKW73" s="137"/>
      <c r="TKX73" s="137"/>
      <c r="TKY73" s="137"/>
      <c r="TKZ73" s="137"/>
      <c r="TLA73" s="137"/>
      <c r="TLB73" s="137"/>
      <c r="TLC73" s="137"/>
      <c r="TLD73" s="137"/>
      <c r="TLE73" s="137"/>
      <c r="TLF73" s="137"/>
      <c r="TLG73" s="137"/>
      <c r="TLH73" s="137"/>
      <c r="TLI73" s="137"/>
      <c r="TLJ73" s="137"/>
      <c r="TLK73" s="137"/>
      <c r="TLL73" s="137"/>
      <c r="TLM73" s="137"/>
      <c r="TLN73" s="137"/>
      <c r="TLO73" s="137"/>
      <c r="TLP73" s="137"/>
      <c r="TLQ73" s="137"/>
      <c r="TLR73" s="137"/>
      <c r="TLS73" s="137"/>
      <c r="TLT73" s="137"/>
      <c r="TLU73" s="137"/>
      <c r="TLV73" s="137"/>
      <c r="TLW73" s="137"/>
      <c r="TLX73" s="137"/>
      <c r="TLY73" s="137"/>
      <c r="TLZ73" s="137"/>
      <c r="TMA73" s="137"/>
      <c r="TMB73" s="137"/>
      <c r="TMC73" s="137"/>
      <c r="TMD73" s="137"/>
      <c r="TME73" s="137"/>
      <c r="TMF73" s="137"/>
      <c r="TMG73" s="137"/>
      <c r="TMH73" s="137"/>
      <c r="TMI73" s="137"/>
      <c r="TMJ73" s="137"/>
      <c r="TMK73" s="137"/>
      <c r="TML73" s="137"/>
      <c r="TMM73" s="137"/>
      <c r="TMN73" s="137"/>
      <c r="TMO73" s="137"/>
      <c r="TMP73" s="137"/>
      <c r="TMQ73" s="137"/>
      <c r="TMR73" s="137"/>
      <c r="TMS73" s="137"/>
      <c r="TMT73" s="137"/>
      <c r="TMU73" s="137"/>
      <c r="TMV73" s="137"/>
      <c r="TMW73" s="137"/>
      <c r="TMX73" s="137"/>
      <c r="TMY73" s="137"/>
      <c r="TMZ73" s="137"/>
      <c r="TNA73" s="137"/>
      <c r="TNB73" s="137"/>
      <c r="TNC73" s="137"/>
      <c r="TND73" s="137"/>
      <c r="TNE73" s="137"/>
      <c r="TNF73" s="137"/>
      <c r="TNG73" s="137"/>
      <c r="TNH73" s="137"/>
      <c r="TNI73" s="137"/>
      <c r="TNJ73" s="137"/>
      <c r="TNK73" s="137"/>
      <c r="TNL73" s="137"/>
      <c r="TNM73" s="137"/>
      <c r="TNN73" s="137"/>
      <c r="TNO73" s="137"/>
      <c r="TNP73" s="137"/>
      <c r="TNQ73" s="137"/>
      <c r="TNR73" s="137"/>
      <c r="TNS73" s="137"/>
      <c r="TNT73" s="137"/>
      <c r="TNU73" s="137"/>
      <c r="TNV73" s="137"/>
      <c r="TNW73" s="137"/>
      <c r="TNX73" s="137"/>
      <c r="TNY73" s="137"/>
      <c r="TNZ73" s="137"/>
      <c r="TOA73" s="137"/>
      <c r="TOB73" s="137"/>
      <c r="TOC73" s="137"/>
      <c r="TOD73" s="137"/>
      <c r="TOE73" s="137"/>
      <c r="TOF73" s="137"/>
      <c r="TOG73" s="137"/>
      <c r="TOH73" s="137"/>
      <c r="TOI73" s="137"/>
      <c r="TOJ73" s="137"/>
      <c r="TOK73" s="137"/>
      <c r="TOL73" s="137"/>
      <c r="TOM73" s="137"/>
      <c r="TON73" s="137"/>
      <c r="TOO73" s="137"/>
      <c r="TOP73" s="137"/>
      <c r="TOQ73" s="137"/>
      <c r="TOR73" s="137"/>
      <c r="TOS73" s="137"/>
      <c r="TOT73" s="137"/>
      <c r="TOU73" s="137"/>
      <c r="TOV73" s="137"/>
      <c r="TOW73" s="137"/>
      <c r="TOX73" s="137"/>
      <c r="TOY73" s="137"/>
      <c r="TOZ73" s="137"/>
      <c r="TPA73" s="137"/>
      <c r="TPB73" s="137"/>
      <c r="TPC73" s="137"/>
      <c r="TPD73" s="137"/>
      <c r="TPE73" s="137"/>
      <c r="TPF73" s="137"/>
      <c r="TPG73" s="137"/>
      <c r="TPH73" s="137"/>
      <c r="TPI73" s="137"/>
      <c r="TPJ73" s="137"/>
      <c r="TPK73" s="137"/>
      <c r="TPL73" s="137"/>
      <c r="TPM73" s="137"/>
      <c r="TPN73" s="137"/>
      <c r="TPO73" s="137"/>
      <c r="TPP73" s="137"/>
      <c r="TPQ73" s="137"/>
      <c r="TPR73" s="137"/>
      <c r="TPS73" s="137"/>
      <c r="TPT73" s="137"/>
      <c r="TPU73" s="137"/>
      <c r="TPV73" s="137"/>
      <c r="TPW73" s="137"/>
      <c r="TPX73" s="137"/>
      <c r="TPY73" s="137"/>
      <c r="TPZ73" s="137"/>
      <c r="TQA73" s="137"/>
      <c r="TQB73" s="137"/>
      <c r="TQC73" s="137"/>
      <c r="TQD73" s="137"/>
      <c r="TQE73" s="137"/>
      <c r="TQF73" s="137"/>
      <c r="TQG73" s="137"/>
      <c r="TQH73" s="137"/>
      <c r="TQI73" s="137"/>
      <c r="TQJ73" s="137"/>
      <c r="TQK73" s="137"/>
      <c r="TQL73" s="137"/>
      <c r="TQM73" s="137"/>
      <c r="TQN73" s="137"/>
      <c r="TQO73" s="137"/>
      <c r="TQP73" s="137"/>
      <c r="TQQ73" s="137"/>
      <c r="TQR73" s="137"/>
      <c r="TQS73" s="137"/>
      <c r="TQT73" s="137"/>
      <c r="TQU73" s="137"/>
      <c r="TQV73" s="137"/>
      <c r="TQW73" s="137"/>
      <c r="TQX73" s="137"/>
      <c r="TQY73" s="137"/>
      <c r="TQZ73" s="137"/>
      <c r="TRA73" s="137"/>
      <c r="TRB73" s="137"/>
      <c r="TRC73" s="137"/>
      <c r="TRD73" s="137"/>
      <c r="TRE73" s="137"/>
      <c r="TRF73" s="137"/>
      <c r="TRG73" s="137"/>
      <c r="TRH73" s="137"/>
      <c r="TRI73" s="137"/>
      <c r="TRJ73" s="137"/>
      <c r="TRK73" s="137"/>
      <c r="TRL73" s="137"/>
      <c r="TRM73" s="137"/>
      <c r="TRN73" s="137"/>
      <c r="TRO73" s="137"/>
      <c r="TRP73" s="137"/>
      <c r="TRQ73" s="137"/>
      <c r="TRR73" s="137"/>
      <c r="TRS73" s="137"/>
      <c r="TRT73" s="137"/>
      <c r="TRU73" s="137"/>
      <c r="TRV73" s="137"/>
      <c r="TRW73" s="137"/>
      <c r="TRX73" s="137"/>
      <c r="TRY73" s="137"/>
      <c r="TRZ73" s="137"/>
      <c r="TSA73" s="137"/>
      <c r="TSB73" s="137"/>
      <c r="TSC73" s="137"/>
      <c r="TSD73" s="137"/>
      <c r="TSE73" s="137"/>
      <c r="TSF73" s="137"/>
      <c r="TSG73" s="137"/>
      <c r="TSH73" s="137"/>
      <c r="TSI73" s="137"/>
      <c r="TSJ73" s="137"/>
      <c r="TSK73" s="137"/>
      <c r="TSL73" s="137"/>
      <c r="TSM73" s="137"/>
      <c r="TSN73" s="137"/>
      <c r="TSO73" s="137"/>
      <c r="TSP73" s="137"/>
      <c r="TSQ73" s="137"/>
      <c r="TSR73" s="137"/>
      <c r="TSS73" s="137"/>
      <c r="TST73" s="137"/>
      <c r="TSU73" s="137"/>
      <c r="TSV73" s="137"/>
      <c r="TSW73" s="137"/>
      <c r="TSX73" s="137"/>
      <c r="TSY73" s="137"/>
      <c r="TSZ73" s="137"/>
      <c r="TTA73" s="137"/>
      <c r="TTB73" s="137"/>
      <c r="TTC73" s="137"/>
      <c r="TTD73" s="137"/>
      <c r="TTE73" s="137"/>
      <c r="TTF73" s="137"/>
      <c r="TTG73" s="137"/>
      <c r="TTH73" s="137"/>
      <c r="TTI73" s="137"/>
      <c r="TTJ73" s="137"/>
      <c r="TTK73" s="137"/>
      <c r="TTL73" s="137"/>
      <c r="TTM73" s="137"/>
      <c r="TTN73" s="137"/>
      <c r="TTO73" s="137"/>
      <c r="TTP73" s="137"/>
      <c r="TTQ73" s="137"/>
      <c r="TTR73" s="137"/>
      <c r="TTS73" s="137"/>
      <c r="TTT73" s="137"/>
      <c r="TTU73" s="137"/>
      <c r="TTV73" s="137"/>
      <c r="TTW73" s="137"/>
      <c r="TTX73" s="137"/>
      <c r="TTY73" s="137"/>
      <c r="TTZ73" s="137"/>
      <c r="TUA73" s="137"/>
      <c r="TUB73" s="137"/>
      <c r="TUC73" s="137"/>
      <c r="TUD73" s="137"/>
      <c r="TUE73" s="137"/>
      <c r="TUF73" s="137"/>
      <c r="TUG73" s="137"/>
      <c r="TUH73" s="137"/>
      <c r="TUI73" s="137"/>
      <c r="TUJ73" s="137"/>
      <c r="TUK73" s="137"/>
      <c r="TUL73" s="137"/>
      <c r="TUM73" s="137"/>
      <c r="TUN73" s="137"/>
      <c r="TUO73" s="137"/>
      <c r="TUP73" s="137"/>
      <c r="TUQ73" s="137"/>
      <c r="TUR73" s="137"/>
      <c r="TUS73" s="137"/>
      <c r="TUT73" s="137"/>
      <c r="TUU73" s="137"/>
      <c r="TUV73" s="137"/>
      <c r="TUW73" s="137"/>
      <c r="TUX73" s="137"/>
      <c r="TUY73" s="137"/>
      <c r="TUZ73" s="137"/>
      <c r="TVA73" s="137"/>
      <c r="TVB73" s="137"/>
      <c r="TVC73" s="137"/>
      <c r="TVD73" s="137"/>
      <c r="TVE73" s="137"/>
      <c r="TVF73" s="137"/>
      <c r="TVG73" s="137"/>
      <c r="TVH73" s="137"/>
      <c r="TVI73" s="137"/>
      <c r="TVJ73" s="137"/>
      <c r="TVK73" s="137"/>
      <c r="TVL73" s="137"/>
      <c r="TVM73" s="137"/>
      <c r="TVN73" s="137"/>
      <c r="TVO73" s="137"/>
      <c r="TVP73" s="137"/>
      <c r="TVQ73" s="137"/>
      <c r="TVR73" s="137"/>
      <c r="TVS73" s="137"/>
      <c r="TVT73" s="137"/>
      <c r="TVU73" s="137"/>
      <c r="TVV73" s="137"/>
      <c r="TVW73" s="137"/>
      <c r="TVX73" s="137"/>
      <c r="TVY73" s="137"/>
      <c r="TVZ73" s="137"/>
      <c r="TWA73" s="137"/>
      <c r="TWB73" s="137"/>
      <c r="TWC73" s="137"/>
      <c r="TWD73" s="137"/>
      <c r="TWE73" s="137"/>
      <c r="TWF73" s="137"/>
      <c r="TWG73" s="137"/>
      <c r="TWH73" s="137"/>
      <c r="TWI73" s="137"/>
      <c r="TWJ73" s="137"/>
      <c r="TWK73" s="137"/>
      <c r="TWL73" s="137"/>
      <c r="TWM73" s="137"/>
      <c r="TWN73" s="137"/>
      <c r="TWO73" s="137"/>
      <c r="TWP73" s="137"/>
      <c r="TWQ73" s="137"/>
      <c r="TWR73" s="137"/>
      <c r="TWS73" s="137"/>
      <c r="TWT73" s="137"/>
      <c r="TWU73" s="137"/>
      <c r="TWV73" s="137"/>
      <c r="TWW73" s="137"/>
      <c r="TWX73" s="137"/>
      <c r="TWY73" s="137"/>
      <c r="TWZ73" s="137"/>
      <c r="TXA73" s="137"/>
      <c r="TXB73" s="137"/>
      <c r="TXC73" s="137"/>
      <c r="TXD73" s="137"/>
      <c r="TXE73" s="137"/>
      <c r="TXF73" s="137"/>
      <c r="TXG73" s="137"/>
      <c r="TXH73" s="137"/>
      <c r="TXI73" s="137"/>
      <c r="TXJ73" s="137"/>
      <c r="TXK73" s="137"/>
      <c r="TXL73" s="137"/>
      <c r="TXM73" s="137"/>
      <c r="TXN73" s="137"/>
      <c r="TXO73" s="137"/>
      <c r="TXP73" s="137"/>
      <c r="TXQ73" s="137"/>
      <c r="TXR73" s="137"/>
      <c r="TXS73" s="137"/>
      <c r="TXT73" s="137"/>
      <c r="TXU73" s="137"/>
      <c r="TXV73" s="137"/>
      <c r="TXW73" s="137"/>
      <c r="TXX73" s="137"/>
      <c r="TXY73" s="137"/>
      <c r="TXZ73" s="137"/>
      <c r="TYA73" s="137"/>
      <c r="TYB73" s="137"/>
      <c r="TYC73" s="137"/>
      <c r="TYD73" s="137"/>
      <c r="TYE73" s="137"/>
      <c r="TYF73" s="137"/>
      <c r="TYG73" s="137"/>
      <c r="TYH73" s="137"/>
      <c r="TYI73" s="137"/>
      <c r="TYJ73" s="137"/>
      <c r="TYK73" s="137"/>
      <c r="TYL73" s="137"/>
      <c r="TYM73" s="137"/>
      <c r="TYN73" s="137"/>
      <c r="TYO73" s="137"/>
      <c r="TYP73" s="137"/>
      <c r="TYQ73" s="137"/>
      <c r="TYR73" s="137"/>
      <c r="TYS73" s="137"/>
      <c r="TYT73" s="137"/>
      <c r="TYU73" s="137"/>
      <c r="TYV73" s="137"/>
      <c r="TYW73" s="137"/>
      <c r="TYX73" s="137"/>
      <c r="TYY73" s="137"/>
      <c r="TYZ73" s="137"/>
      <c r="TZA73" s="137"/>
      <c r="TZB73" s="137"/>
      <c r="TZC73" s="137"/>
      <c r="TZD73" s="137"/>
      <c r="TZE73" s="137"/>
      <c r="TZF73" s="137"/>
      <c r="TZG73" s="137"/>
      <c r="TZH73" s="137"/>
      <c r="TZI73" s="137"/>
      <c r="TZJ73" s="137"/>
      <c r="TZK73" s="137"/>
      <c r="TZL73" s="137"/>
      <c r="TZM73" s="137"/>
      <c r="TZN73" s="137"/>
      <c r="TZO73" s="137"/>
      <c r="TZP73" s="137"/>
      <c r="TZQ73" s="137"/>
      <c r="TZR73" s="137"/>
      <c r="TZS73" s="137"/>
      <c r="TZT73" s="137"/>
      <c r="TZU73" s="137"/>
      <c r="TZV73" s="137"/>
      <c r="TZW73" s="137"/>
      <c r="TZX73" s="137"/>
      <c r="TZY73" s="137"/>
      <c r="TZZ73" s="137"/>
      <c r="UAA73" s="137"/>
      <c r="UAB73" s="137"/>
      <c r="UAC73" s="137"/>
      <c r="UAD73" s="137"/>
      <c r="UAE73" s="137"/>
      <c r="UAF73" s="137"/>
      <c r="UAG73" s="137"/>
      <c r="UAH73" s="137"/>
      <c r="UAI73" s="137"/>
      <c r="UAJ73" s="137"/>
      <c r="UAK73" s="137"/>
      <c r="UAL73" s="137"/>
      <c r="UAM73" s="137"/>
      <c r="UAN73" s="137"/>
      <c r="UAO73" s="137"/>
      <c r="UAP73" s="137"/>
      <c r="UAQ73" s="137"/>
      <c r="UAR73" s="137"/>
      <c r="UAS73" s="137"/>
      <c r="UAT73" s="137"/>
      <c r="UAU73" s="137"/>
      <c r="UAV73" s="137"/>
      <c r="UAW73" s="137"/>
      <c r="UAX73" s="137"/>
      <c r="UAY73" s="137"/>
      <c r="UAZ73" s="137"/>
      <c r="UBA73" s="137"/>
      <c r="UBB73" s="137"/>
      <c r="UBC73" s="137"/>
      <c r="UBD73" s="137"/>
      <c r="UBE73" s="137"/>
      <c r="UBF73" s="137"/>
      <c r="UBG73" s="137"/>
      <c r="UBH73" s="137"/>
      <c r="UBI73" s="137"/>
      <c r="UBJ73" s="137"/>
      <c r="UBK73" s="137"/>
      <c r="UBL73" s="137"/>
      <c r="UBM73" s="137"/>
      <c r="UBN73" s="137"/>
      <c r="UBO73" s="137"/>
      <c r="UBP73" s="137"/>
      <c r="UBQ73" s="137"/>
      <c r="UBR73" s="137"/>
      <c r="UBS73" s="137"/>
      <c r="UBT73" s="137"/>
      <c r="UBU73" s="137"/>
      <c r="UBV73" s="137"/>
      <c r="UBW73" s="137"/>
      <c r="UBX73" s="137"/>
      <c r="UBY73" s="137"/>
      <c r="UBZ73" s="137"/>
      <c r="UCA73" s="137"/>
      <c r="UCB73" s="137"/>
      <c r="UCC73" s="137"/>
      <c r="UCD73" s="137"/>
      <c r="UCE73" s="137"/>
      <c r="UCF73" s="137"/>
      <c r="UCG73" s="137"/>
      <c r="UCH73" s="137"/>
      <c r="UCI73" s="137"/>
      <c r="UCJ73" s="137"/>
      <c r="UCK73" s="137"/>
      <c r="UCL73" s="137"/>
      <c r="UCM73" s="137"/>
      <c r="UCN73" s="137"/>
      <c r="UCO73" s="137"/>
      <c r="UCP73" s="137"/>
      <c r="UCQ73" s="137"/>
      <c r="UCR73" s="137"/>
      <c r="UCS73" s="137"/>
      <c r="UCT73" s="137"/>
      <c r="UCU73" s="137"/>
      <c r="UCV73" s="137"/>
      <c r="UCW73" s="137"/>
      <c r="UCX73" s="137"/>
      <c r="UCY73" s="137"/>
      <c r="UCZ73" s="137"/>
      <c r="UDA73" s="137"/>
      <c r="UDB73" s="137"/>
      <c r="UDC73" s="137"/>
      <c r="UDD73" s="137"/>
      <c r="UDE73" s="137"/>
      <c r="UDF73" s="137"/>
      <c r="UDG73" s="137"/>
      <c r="UDH73" s="137"/>
      <c r="UDI73" s="137"/>
      <c r="UDJ73" s="137"/>
      <c r="UDK73" s="137"/>
      <c r="UDL73" s="137"/>
      <c r="UDM73" s="137"/>
      <c r="UDN73" s="137"/>
      <c r="UDO73" s="137"/>
      <c r="UDP73" s="137"/>
      <c r="UDQ73" s="137"/>
      <c r="UDR73" s="137"/>
      <c r="UDS73" s="137"/>
      <c r="UDT73" s="137"/>
      <c r="UDU73" s="137"/>
      <c r="UDV73" s="137"/>
      <c r="UDW73" s="137"/>
      <c r="UDX73" s="137"/>
      <c r="UDY73" s="137"/>
      <c r="UDZ73" s="137"/>
      <c r="UEA73" s="137"/>
      <c r="UEB73" s="137"/>
      <c r="UEC73" s="137"/>
      <c r="UED73" s="137"/>
      <c r="UEE73" s="137"/>
      <c r="UEF73" s="137"/>
      <c r="UEG73" s="137"/>
      <c r="UEH73" s="137"/>
      <c r="UEI73" s="137"/>
      <c r="UEJ73" s="137"/>
      <c r="UEK73" s="137"/>
      <c r="UEL73" s="137"/>
      <c r="UEM73" s="137"/>
      <c r="UEN73" s="137"/>
      <c r="UEO73" s="137"/>
      <c r="UEP73" s="137"/>
      <c r="UEQ73" s="137"/>
      <c r="UER73" s="137"/>
      <c r="UES73" s="137"/>
      <c r="UET73" s="137"/>
      <c r="UEU73" s="137"/>
      <c r="UEV73" s="137"/>
      <c r="UEW73" s="137"/>
      <c r="UEX73" s="137"/>
      <c r="UEY73" s="137"/>
      <c r="UEZ73" s="137"/>
      <c r="UFA73" s="137"/>
      <c r="UFB73" s="137"/>
      <c r="UFC73" s="137"/>
      <c r="UFD73" s="137"/>
      <c r="UFE73" s="137"/>
      <c r="UFF73" s="137"/>
      <c r="UFG73" s="137"/>
      <c r="UFH73" s="137"/>
      <c r="UFI73" s="137"/>
      <c r="UFJ73" s="137"/>
      <c r="UFK73" s="137"/>
      <c r="UFL73" s="137"/>
      <c r="UFM73" s="137"/>
      <c r="UFN73" s="137"/>
      <c r="UFO73" s="137"/>
      <c r="UFP73" s="137"/>
      <c r="UFQ73" s="137"/>
      <c r="UFR73" s="137"/>
      <c r="UFS73" s="137"/>
      <c r="UFT73" s="137"/>
      <c r="UFU73" s="137"/>
      <c r="UFV73" s="137"/>
      <c r="UFW73" s="137"/>
      <c r="UFX73" s="137"/>
      <c r="UFY73" s="137"/>
      <c r="UFZ73" s="137"/>
      <c r="UGA73" s="137"/>
      <c r="UGB73" s="137"/>
      <c r="UGC73" s="137"/>
      <c r="UGD73" s="137"/>
      <c r="UGE73" s="137"/>
      <c r="UGF73" s="137"/>
      <c r="UGG73" s="137"/>
      <c r="UGH73" s="137"/>
      <c r="UGI73" s="137"/>
      <c r="UGJ73" s="137"/>
      <c r="UGK73" s="137"/>
      <c r="UGL73" s="137"/>
      <c r="UGM73" s="137"/>
      <c r="UGN73" s="137"/>
      <c r="UGO73" s="137"/>
      <c r="UGP73" s="137"/>
      <c r="UGQ73" s="137"/>
      <c r="UGR73" s="137"/>
      <c r="UGS73" s="137"/>
      <c r="UGT73" s="137"/>
      <c r="UGU73" s="137"/>
      <c r="UGV73" s="137"/>
      <c r="UGW73" s="137"/>
      <c r="UGX73" s="137"/>
      <c r="UGY73" s="137"/>
      <c r="UGZ73" s="137"/>
      <c r="UHA73" s="137"/>
      <c r="UHB73" s="137"/>
      <c r="UHC73" s="137"/>
      <c r="UHD73" s="137"/>
      <c r="UHE73" s="137"/>
      <c r="UHF73" s="137"/>
      <c r="UHG73" s="137"/>
      <c r="UHH73" s="137"/>
      <c r="UHI73" s="137"/>
      <c r="UHJ73" s="137"/>
      <c r="UHK73" s="137"/>
      <c r="UHL73" s="137"/>
      <c r="UHM73" s="137"/>
      <c r="UHN73" s="137"/>
      <c r="UHO73" s="137"/>
      <c r="UHP73" s="137"/>
      <c r="UHQ73" s="137"/>
      <c r="UHR73" s="137"/>
      <c r="UHS73" s="137"/>
      <c r="UHT73" s="137"/>
      <c r="UHU73" s="137"/>
      <c r="UHV73" s="137"/>
      <c r="UHW73" s="137"/>
      <c r="UHX73" s="137"/>
      <c r="UHY73" s="137"/>
      <c r="UHZ73" s="137"/>
      <c r="UIA73" s="137"/>
      <c r="UIB73" s="137"/>
      <c r="UIC73" s="137"/>
      <c r="UID73" s="137"/>
      <c r="UIE73" s="137"/>
      <c r="UIF73" s="137"/>
      <c r="UIG73" s="137"/>
      <c r="UIH73" s="137"/>
      <c r="UII73" s="137"/>
      <c r="UIJ73" s="137"/>
      <c r="UIK73" s="137"/>
      <c r="UIL73" s="137"/>
      <c r="UIM73" s="137"/>
      <c r="UIN73" s="137"/>
      <c r="UIO73" s="137"/>
      <c r="UIP73" s="137"/>
      <c r="UIQ73" s="137"/>
      <c r="UIR73" s="137"/>
      <c r="UIS73" s="137"/>
      <c r="UIT73" s="137"/>
      <c r="UIU73" s="137"/>
      <c r="UIV73" s="137"/>
      <c r="UIW73" s="137"/>
      <c r="UIX73" s="137"/>
      <c r="UIY73" s="137"/>
      <c r="UIZ73" s="137"/>
      <c r="UJA73" s="137"/>
      <c r="UJB73" s="137"/>
      <c r="UJC73" s="137"/>
      <c r="UJD73" s="137"/>
      <c r="UJE73" s="137"/>
      <c r="UJF73" s="137"/>
      <c r="UJG73" s="137"/>
      <c r="UJH73" s="137"/>
      <c r="UJI73" s="137"/>
      <c r="UJJ73" s="137"/>
      <c r="UJK73" s="137"/>
      <c r="UJL73" s="137"/>
      <c r="UJM73" s="137"/>
      <c r="UJN73" s="137"/>
      <c r="UJO73" s="137"/>
      <c r="UJP73" s="137"/>
      <c r="UJQ73" s="137"/>
      <c r="UJR73" s="137"/>
      <c r="UJS73" s="137"/>
      <c r="UJT73" s="137"/>
      <c r="UJU73" s="137"/>
      <c r="UJV73" s="137"/>
      <c r="UJW73" s="137"/>
      <c r="UJX73" s="137"/>
      <c r="UJY73" s="137"/>
      <c r="UJZ73" s="137"/>
      <c r="UKA73" s="137"/>
      <c r="UKB73" s="137"/>
      <c r="UKC73" s="137"/>
      <c r="UKD73" s="137"/>
      <c r="UKE73" s="137"/>
      <c r="UKF73" s="137"/>
      <c r="UKG73" s="137"/>
      <c r="UKH73" s="137"/>
      <c r="UKI73" s="137"/>
      <c r="UKJ73" s="137"/>
      <c r="UKK73" s="137"/>
      <c r="UKL73" s="137"/>
      <c r="UKM73" s="137"/>
      <c r="UKN73" s="137"/>
      <c r="UKO73" s="137"/>
      <c r="UKP73" s="137"/>
      <c r="UKQ73" s="137"/>
      <c r="UKR73" s="137"/>
      <c r="UKS73" s="137"/>
      <c r="UKT73" s="137"/>
      <c r="UKU73" s="137"/>
      <c r="UKV73" s="137"/>
      <c r="UKW73" s="137"/>
      <c r="UKX73" s="137"/>
      <c r="UKY73" s="137"/>
      <c r="UKZ73" s="137"/>
      <c r="ULA73" s="137"/>
      <c r="ULB73" s="137"/>
      <c r="ULC73" s="137"/>
      <c r="ULD73" s="137"/>
      <c r="ULE73" s="137"/>
      <c r="ULF73" s="137"/>
      <c r="ULG73" s="137"/>
      <c r="ULH73" s="137"/>
      <c r="ULI73" s="137"/>
      <c r="ULJ73" s="137"/>
      <c r="ULK73" s="137"/>
      <c r="ULL73" s="137"/>
      <c r="ULM73" s="137"/>
      <c r="ULN73" s="137"/>
      <c r="ULO73" s="137"/>
      <c r="ULP73" s="137"/>
      <c r="ULQ73" s="137"/>
      <c r="ULR73" s="137"/>
      <c r="ULS73" s="137"/>
      <c r="ULT73" s="137"/>
      <c r="ULU73" s="137"/>
      <c r="ULV73" s="137"/>
      <c r="ULW73" s="137"/>
      <c r="ULX73" s="137"/>
      <c r="ULY73" s="137"/>
      <c r="ULZ73" s="137"/>
      <c r="UMA73" s="137"/>
      <c r="UMB73" s="137"/>
      <c r="UMC73" s="137"/>
      <c r="UMD73" s="137"/>
      <c r="UME73" s="137"/>
      <c r="UMF73" s="137"/>
      <c r="UMG73" s="137"/>
      <c r="UMH73" s="137"/>
      <c r="UMI73" s="137"/>
      <c r="UMJ73" s="137"/>
      <c r="UMK73" s="137"/>
      <c r="UML73" s="137"/>
      <c r="UMM73" s="137"/>
      <c r="UMN73" s="137"/>
      <c r="UMO73" s="137"/>
      <c r="UMP73" s="137"/>
      <c r="UMQ73" s="137"/>
      <c r="UMR73" s="137"/>
      <c r="UMS73" s="137"/>
      <c r="UMT73" s="137"/>
      <c r="UMU73" s="137"/>
      <c r="UMV73" s="137"/>
      <c r="UMW73" s="137"/>
      <c r="UMX73" s="137"/>
      <c r="UMY73" s="137"/>
      <c r="UMZ73" s="137"/>
      <c r="UNA73" s="137"/>
      <c r="UNB73" s="137"/>
      <c r="UNC73" s="137"/>
      <c r="UND73" s="137"/>
      <c r="UNE73" s="137"/>
      <c r="UNF73" s="137"/>
      <c r="UNG73" s="137"/>
      <c r="UNH73" s="137"/>
      <c r="UNI73" s="137"/>
      <c r="UNJ73" s="137"/>
      <c r="UNK73" s="137"/>
      <c r="UNL73" s="137"/>
      <c r="UNM73" s="137"/>
      <c r="UNN73" s="137"/>
      <c r="UNO73" s="137"/>
      <c r="UNP73" s="137"/>
      <c r="UNQ73" s="137"/>
      <c r="UNR73" s="137"/>
      <c r="UNS73" s="137"/>
      <c r="UNT73" s="137"/>
      <c r="UNU73" s="137"/>
      <c r="UNV73" s="137"/>
      <c r="UNW73" s="137"/>
      <c r="UNX73" s="137"/>
      <c r="UNY73" s="137"/>
      <c r="UNZ73" s="137"/>
      <c r="UOA73" s="137"/>
      <c r="UOB73" s="137"/>
      <c r="UOC73" s="137"/>
      <c r="UOD73" s="137"/>
      <c r="UOE73" s="137"/>
      <c r="UOF73" s="137"/>
      <c r="UOG73" s="137"/>
      <c r="UOH73" s="137"/>
      <c r="UOI73" s="137"/>
      <c r="UOJ73" s="137"/>
      <c r="UOK73" s="137"/>
      <c r="UOL73" s="137"/>
      <c r="UOM73" s="137"/>
      <c r="UON73" s="137"/>
      <c r="UOO73" s="137"/>
      <c r="UOP73" s="137"/>
      <c r="UOQ73" s="137"/>
      <c r="UOR73" s="137"/>
      <c r="UOS73" s="137"/>
      <c r="UOT73" s="137"/>
      <c r="UOU73" s="137"/>
      <c r="UOV73" s="137"/>
      <c r="UOW73" s="137"/>
      <c r="UOX73" s="137"/>
      <c r="UOY73" s="137"/>
      <c r="UOZ73" s="137"/>
      <c r="UPA73" s="137"/>
      <c r="UPB73" s="137"/>
      <c r="UPC73" s="137"/>
      <c r="UPD73" s="137"/>
      <c r="UPE73" s="137"/>
      <c r="UPF73" s="137"/>
      <c r="UPG73" s="137"/>
      <c r="UPH73" s="137"/>
      <c r="UPI73" s="137"/>
      <c r="UPJ73" s="137"/>
      <c r="UPK73" s="137"/>
      <c r="UPL73" s="137"/>
      <c r="UPM73" s="137"/>
      <c r="UPN73" s="137"/>
      <c r="UPO73" s="137"/>
      <c r="UPP73" s="137"/>
      <c r="UPQ73" s="137"/>
      <c r="UPR73" s="137"/>
      <c r="UPS73" s="137"/>
      <c r="UPT73" s="137"/>
      <c r="UPU73" s="137"/>
      <c r="UPV73" s="137"/>
      <c r="UPW73" s="137"/>
      <c r="UPX73" s="137"/>
      <c r="UPY73" s="137"/>
      <c r="UPZ73" s="137"/>
      <c r="UQA73" s="137"/>
      <c r="UQB73" s="137"/>
      <c r="UQC73" s="137"/>
      <c r="UQD73" s="137"/>
      <c r="UQE73" s="137"/>
      <c r="UQF73" s="137"/>
      <c r="UQG73" s="137"/>
      <c r="UQH73" s="137"/>
      <c r="UQI73" s="137"/>
      <c r="UQJ73" s="137"/>
      <c r="UQK73" s="137"/>
      <c r="UQL73" s="137"/>
      <c r="UQM73" s="137"/>
      <c r="UQN73" s="137"/>
      <c r="UQO73" s="137"/>
      <c r="UQP73" s="137"/>
      <c r="UQQ73" s="137"/>
      <c r="UQR73" s="137"/>
      <c r="UQS73" s="137"/>
      <c r="UQT73" s="137"/>
      <c r="UQU73" s="137"/>
      <c r="UQV73" s="137"/>
      <c r="UQW73" s="137"/>
      <c r="UQX73" s="137"/>
      <c r="UQY73" s="137"/>
      <c r="UQZ73" s="137"/>
      <c r="URA73" s="137"/>
      <c r="URB73" s="137"/>
      <c r="URC73" s="137"/>
      <c r="URD73" s="137"/>
      <c r="URE73" s="137"/>
      <c r="URF73" s="137"/>
      <c r="URG73" s="137"/>
      <c r="URH73" s="137"/>
      <c r="URI73" s="137"/>
      <c r="URJ73" s="137"/>
      <c r="URK73" s="137"/>
      <c r="URL73" s="137"/>
      <c r="URM73" s="137"/>
      <c r="URN73" s="137"/>
      <c r="URO73" s="137"/>
      <c r="URP73" s="137"/>
      <c r="URQ73" s="137"/>
      <c r="URR73" s="137"/>
      <c r="URS73" s="137"/>
      <c r="URT73" s="137"/>
      <c r="URU73" s="137"/>
      <c r="URV73" s="137"/>
      <c r="URW73" s="137"/>
      <c r="URX73" s="137"/>
      <c r="URY73" s="137"/>
      <c r="URZ73" s="137"/>
      <c r="USA73" s="137"/>
      <c r="USB73" s="137"/>
      <c r="USC73" s="137"/>
      <c r="USD73" s="137"/>
      <c r="USE73" s="137"/>
      <c r="USF73" s="137"/>
      <c r="USG73" s="137"/>
      <c r="USH73" s="137"/>
      <c r="USI73" s="137"/>
      <c r="USJ73" s="137"/>
      <c r="USK73" s="137"/>
      <c r="USL73" s="137"/>
      <c r="USM73" s="137"/>
      <c r="USN73" s="137"/>
      <c r="USO73" s="137"/>
      <c r="USP73" s="137"/>
      <c r="USQ73" s="137"/>
      <c r="USR73" s="137"/>
      <c r="USS73" s="137"/>
      <c r="UST73" s="137"/>
      <c r="USU73" s="137"/>
      <c r="USV73" s="137"/>
      <c r="USW73" s="137"/>
      <c r="USX73" s="137"/>
      <c r="USY73" s="137"/>
      <c r="USZ73" s="137"/>
      <c r="UTA73" s="137"/>
      <c r="UTB73" s="137"/>
      <c r="UTC73" s="137"/>
      <c r="UTD73" s="137"/>
      <c r="UTE73" s="137"/>
      <c r="UTF73" s="137"/>
      <c r="UTG73" s="137"/>
      <c r="UTH73" s="137"/>
      <c r="UTI73" s="137"/>
      <c r="UTJ73" s="137"/>
      <c r="UTK73" s="137"/>
      <c r="UTL73" s="137"/>
      <c r="UTM73" s="137"/>
      <c r="UTN73" s="137"/>
      <c r="UTO73" s="137"/>
      <c r="UTP73" s="137"/>
      <c r="UTQ73" s="137"/>
      <c r="UTR73" s="137"/>
      <c r="UTS73" s="137"/>
      <c r="UTT73" s="137"/>
      <c r="UTU73" s="137"/>
      <c r="UTV73" s="137"/>
      <c r="UTW73" s="137"/>
      <c r="UTX73" s="137"/>
      <c r="UTY73" s="137"/>
      <c r="UTZ73" s="137"/>
      <c r="UUA73" s="137"/>
      <c r="UUB73" s="137"/>
      <c r="UUC73" s="137"/>
      <c r="UUD73" s="137"/>
      <c r="UUE73" s="137"/>
      <c r="UUF73" s="137"/>
      <c r="UUG73" s="137"/>
      <c r="UUH73" s="137"/>
      <c r="UUI73" s="137"/>
      <c r="UUJ73" s="137"/>
      <c r="UUK73" s="137"/>
      <c r="UUL73" s="137"/>
      <c r="UUM73" s="137"/>
      <c r="UUN73" s="137"/>
      <c r="UUO73" s="137"/>
      <c r="UUP73" s="137"/>
      <c r="UUQ73" s="137"/>
      <c r="UUR73" s="137"/>
      <c r="UUS73" s="137"/>
      <c r="UUT73" s="137"/>
      <c r="UUU73" s="137"/>
      <c r="UUV73" s="137"/>
      <c r="UUW73" s="137"/>
      <c r="UUX73" s="137"/>
      <c r="UUY73" s="137"/>
      <c r="UUZ73" s="137"/>
      <c r="UVA73" s="137"/>
      <c r="UVB73" s="137"/>
      <c r="UVC73" s="137"/>
      <c r="UVD73" s="137"/>
      <c r="UVE73" s="137"/>
      <c r="UVF73" s="137"/>
      <c r="UVG73" s="137"/>
      <c r="UVH73" s="137"/>
      <c r="UVI73" s="137"/>
      <c r="UVJ73" s="137"/>
      <c r="UVK73" s="137"/>
      <c r="UVL73" s="137"/>
      <c r="UVM73" s="137"/>
      <c r="UVN73" s="137"/>
      <c r="UVO73" s="137"/>
      <c r="UVP73" s="137"/>
      <c r="UVQ73" s="137"/>
      <c r="UVR73" s="137"/>
      <c r="UVS73" s="137"/>
      <c r="UVT73" s="137"/>
      <c r="UVU73" s="137"/>
      <c r="UVV73" s="137"/>
      <c r="UVW73" s="137"/>
      <c r="UVX73" s="137"/>
      <c r="UVY73" s="137"/>
      <c r="UVZ73" s="137"/>
      <c r="UWA73" s="137"/>
      <c r="UWB73" s="137"/>
      <c r="UWC73" s="137"/>
      <c r="UWD73" s="137"/>
      <c r="UWE73" s="137"/>
      <c r="UWF73" s="137"/>
      <c r="UWG73" s="137"/>
      <c r="UWH73" s="137"/>
      <c r="UWI73" s="137"/>
      <c r="UWJ73" s="137"/>
      <c r="UWK73" s="137"/>
      <c r="UWL73" s="137"/>
      <c r="UWM73" s="137"/>
      <c r="UWN73" s="137"/>
      <c r="UWO73" s="137"/>
      <c r="UWP73" s="137"/>
      <c r="UWQ73" s="137"/>
      <c r="UWR73" s="137"/>
      <c r="UWS73" s="137"/>
      <c r="UWT73" s="137"/>
      <c r="UWU73" s="137"/>
      <c r="UWV73" s="137"/>
      <c r="UWW73" s="137"/>
      <c r="UWX73" s="137"/>
      <c r="UWY73" s="137"/>
      <c r="UWZ73" s="137"/>
      <c r="UXA73" s="137"/>
      <c r="UXB73" s="137"/>
      <c r="UXC73" s="137"/>
      <c r="UXD73" s="137"/>
      <c r="UXE73" s="137"/>
      <c r="UXF73" s="137"/>
      <c r="UXG73" s="137"/>
      <c r="UXH73" s="137"/>
      <c r="UXI73" s="137"/>
      <c r="UXJ73" s="137"/>
      <c r="UXK73" s="137"/>
      <c r="UXL73" s="137"/>
      <c r="UXM73" s="137"/>
      <c r="UXN73" s="137"/>
      <c r="UXO73" s="137"/>
      <c r="UXP73" s="137"/>
      <c r="UXQ73" s="137"/>
      <c r="UXR73" s="137"/>
      <c r="UXS73" s="137"/>
      <c r="UXT73" s="137"/>
      <c r="UXU73" s="137"/>
      <c r="UXV73" s="137"/>
      <c r="UXW73" s="137"/>
      <c r="UXX73" s="137"/>
      <c r="UXY73" s="137"/>
      <c r="UXZ73" s="137"/>
      <c r="UYA73" s="137"/>
      <c r="UYB73" s="137"/>
      <c r="UYC73" s="137"/>
      <c r="UYD73" s="137"/>
      <c r="UYE73" s="137"/>
      <c r="UYF73" s="137"/>
      <c r="UYG73" s="137"/>
      <c r="UYH73" s="137"/>
      <c r="UYI73" s="137"/>
      <c r="UYJ73" s="137"/>
      <c r="UYK73" s="137"/>
      <c r="UYL73" s="137"/>
      <c r="UYM73" s="137"/>
      <c r="UYN73" s="137"/>
      <c r="UYO73" s="137"/>
      <c r="UYP73" s="137"/>
      <c r="UYQ73" s="137"/>
      <c r="UYR73" s="137"/>
      <c r="UYS73" s="137"/>
      <c r="UYT73" s="137"/>
      <c r="UYU73" s="137"/>
      <c r="UYV73" s="137"/>
      <c r="UYW73" s="137"/>
      <c r="UYX73" s="137"/>
      <c r="UYY73" s="137"/>
      <c r="UYZ73" s="137"/>
      <c r="UZA73" s="137"/>
      <c r="UZB73" s="137"/>
      <c r="UZC73" s="137"/>
      <c r="UZD73" s="137"/>
      <c r="UZE73" s="137"/>
      <c r="UZF73" s="137"/>
      <c r="UZG73" s="137"/>
      <c r="UZH73" s="137"/>
      <c r="UZI73" s="137"/>
      <c r="UZJ73" s="137"/>
      <c r="UZK73" s="137"/>
      <c r="UZL73" s="137"/>
      <c r="UZM73" s="137"/>
      <c r="UZN73" s="137"/>
      <c r="UZO73" s="137"/>
      <c r="UZP73" s="137"/>
      <c r="UZQ73" s="137"/>
      <c r="UZR73" s="137"/>
      <c r="UZS73" s="137"/>
      <c r="UZT73" s="137"/>
      <c r="UZU73" s="137"/>
      <c r="UZV73" s="137"/>
      <c r="UZW73" s="137"/>
      <c r="UZX73" s="137"/>
      <c r="UZY73" s="137"/>
      <c r="UZZ73" s="137"/>
      <c r="VAA73" s="137"/>
      <c r="VAB73" s="137"/>
      <c r="VAC73" s="137"/>
      <c r="VAD73" s="137"/>
      <c r="VAE73" s="137"/>
      <c r="VAF73" s="137"/>
      <c r="VAG73" s="137"/>
      <c r="VAH73" s="137"/>
      <c r="VAI73" s="137"/>
      <c r="VAJ73" s="137"/>
      <c r="VAK73" s="137"/>
      <c r="VAL73" s="137"/>
      <c r="VAM73" s="137"/>
      <c r="VAN73" s="137"/>
      <c r="VAO73" s="137"/>
      <c r="VAP73" s="137"/>
      <c r="VAQ73" s="137"/>
      <c r="VAR73" s="137"/>
      <c r="VAS73" s="137"/>
      <c r="VAT73" s="137"/>
      <c r="VAU73" s="137"/>
      <c r="VAV73" s="137"/>
      <c r="VAW73" s="137"/>
      <c r="VAX73" s="137"/>
      <c r="VAY73" s="137"/>
      <c r="VAZ73" s="137"/>
      <c r="VBA73" s="137"/>
      <c r="VBB73" s="137"/>
      <c r="VBC73" s="137"/>
      <c r="VBD73" s="137"/>
      <c r="VBE73" s="137"/>
      <c r="VBF73" s="137"/>
      <c r="VBG73" s="137"/>
      <c r="VBH73" s="137"/>
      <c r="VBI73" s="137"/>
      <c r="VBJ73" s="137"/>
      <c r="VBK73" s="137"/>
      <c r="VBL73" s="137"/>
      <c r="VBM73" s="137"/>
      <c r="VBN73" s="137"/>
      <c r="VBO73" s="137"/>
      <c r="VBP73" s="137"/>
      <c r="VBQ73" s="137"/>
      <c r="VBR73" s="137"/>
      <c r="VBS73" s="137"/>
      <c r="VBT73" s="137"/>
      <c r="VBU73" s="137"/>
      <c r="VBV73" s="137"/>
      <c r="VBW73" s="137"/>
      <c r="VBX73" s="137"/>
      <c r="VBY73" s="137"/>
      <c r="VBZ73" s="137"/>
      <c r="VCA73" s="137"/>
      <c r="VCB73" s="137"/>
      <c r="VCC73" s="137"/>
      <c r="VCD73" s="137"/>
      <c r="VCE73" s="137"/>
      <c r="VCF73" s="137"/>
      <c r="VCG73" s="137"/>
      <c r="VCH73" s="137"/>
      <c r="VCI73" s="137"/>
      <c r="VCJ73" s="137"/>
      <c r="VCK73" s="137"/>
      <c r="VCL73" s="137"/>
      <c r="VCM73" s="137"/>
      <c r="VCN73" s="137"/>
      <c r="VCO73" s="137"/>
      <c r="VCP73" s="137"/>
      <c r="VCQ73" s="137"/>
      <c r="VCR73" s="137"/>
      <c r="VCS73" s="137"/>
      <c r="VCT73" s="137"/>
      <c r="VCU73" s="137"/>
      <c r="VCV73" s="137"/>
      <c r="VCW73" s="137"/>
      <c r="VCX73" s="137"/>
      <c r="VCY73" s="137"/>
      <c r="VCZ73" s="137"/>
      <c r="VDA73" s="137"/>
      <c r="VDB73" s="137"/>
      <c r="VDC73" s="137"/>
      <c r="VDD73" s="137"/>
      <c r="VDE73" s="137"/>
      <c r="VDF73" s="137"/>
      <c r="VDG73" s="137"/>
      <c r="VDH73" s="137"/>
      <c r="VDI73" s="137"/>
      <c r="VDJ73" s="137"/>
      <c r="VDK73" s="137"/>
      <c r="VDL73" s="137"/>
      <c r="VDM73" s="137"/>
      <c r="VDN73" s="137"/>
      <c r="VDO73" s="137"/>
      <c r="VDP73" s="137"/>
      <c r="VDQ73" s="137"/>
      <c r="VDR73" s="137"/>
      <c r="VDS73" s="137"/>
      <c r="VDT73" s="137"/>
      <c r="VDU73" s="137"/>
      <c r="VDV73" s="137"/>
      <c r="VDW73" s="137"/>
      <c r="VDX73" s="137"/>
      <c r="VDY73" s="137"/>
      <c r="VDZ73" s="137"/>
      <c r="VEA73" s="137"/>
      <c r="VEB73" s="137"/>
      <c r="VEC73" s="137"/>
      <c r="VED73" s="137"/>
      <c r="VEE73" s="137"/>
      <c r="VEF73" s="137"/>
      <c r="VEG73" s="137"/>
      <c r="VEH73" s="137"/>
      <c r="VEI73" s="137"/>
      <c r="VEJ73" s="137"/>
      <c r="VEK73" s="137"/>
      <c r="VEL73" s="137"/>
      <c r="VEM73" s="137"/>
      <c r="VEN73" s="137"/>
      <c r="VEO73" s="137"/>
      <c r="VEP73" s="137"/>
      <c r="VEQ73" s="137"/>
      <c r="VER73" s="137"/>
      <c r="VES73" s="137"/>
      <c r="VET73" s="137"/>
      <c r="VEU73" s="137"/>
      <c r="VEV73" s="137"/>
      <c r="VEW73" s="137"/>
      <c r="VEX73" s="137"/>
      <c r="VEY73" s="137"/>
      <c r="VEZ73" s="137"/>
      <c r="VFA73" s="137"/>
      <c r="VFB73" s="137"/>
      <c r="VFC73" s="137"/>
      <c r="VFD73" s="137"/>
      <c r="VFE73" s="137"/>
      <c r="VFF73" s="137"/>
      <c r="VFG73" s="137"/>
      <c r="VFH73" s="137"/>
      <c r="VFI73" s="137"/>
      <c r="VFJ73" s="137"/>
      <c r="VFK73" s="137"/>
      <c r="VFL73" s="137"/>
      <c r="VFM73" s="137"/>
      <c r="VFN73" s="137"/>
      <c r="VFO73" s="137"/>
      <c r="VFP73" s="137"/>
      <c r="VFQ73" s="137"/>
      <c r="VFR73" s="137"/>
      <c r="VFS73" s="137"/>
      <c r="VFT73" s="137"/>
      <c r="VFU73" s="137"/>
      <c r="VFV73" s="137"/>
      <c r="VFW73" s="137"/>
      <c r="VFX73" s="137"/>
      <c r="VFY73" s="137"/>
      <c r="VFZ73" s="137"/>
      <c r="VGA73" s="137"/>
      <c r="VGB73" s="137"/>
      <c r="VGC73" s="137"/>
      <c r="VGD73" s="137"/>
      <c r="VGE73" s="137"/>
      <c r="VGF73" s="137"/>
      <c r="VGG73" s="137"/>
      <c r="VGH73" s="137"/>
      <c r="VGI73" s="137"/>
      <c r="VGJ73" s="137"/>
      <c r="VGK73" s="137"/>
      <c r="VGL73" s="137"/>
      <c r="VGM73" s="137"/>
      <c r="VGN73" s="137"/>
      <c r="VGO73" s="137"/>
      <c r="VGP73" s="137"/>
      <c r="VGQ73" s="137"/>
      <c r="VGR73" s="137"/>
      <c r="VGS73" s="137"/>
      <c r="VGT73" s="137"/>
      <c r="VGU73" s="137"/>
      <c r="VGV73" s="137"/>
      <c r="VGW73" s="137"/>
      <c r="VGX73" s="137"/>
      <c r="VGY73" s="137"/>
      <c r="VGZ73" s="137"/>
      <c r="VHA73" s="137"/>
      <c r="VHB73" s="137"/>
      <c r="VHC73" s="137"/>
      <c r="VHD73" s="137"/>
      <c r="VHE73" s="137"/>
      <c r="VHF73" s="137"/>
      <c r="VHG73" s="137"/>
      <c r="VHH73" s="137"/>
      <c r="VHI73" s="137"/>
      <c r="VHJ73" s="137"/>
      <c r="VHK73" s="137"/>
      <c r="VHL73" s="137"/>
      <c r="VHM73" s="137"/>
      <c r="VHN73" s="137"/>
      <c r="VHO73" s="137"/>
      <c r="VHP73" s="137"/>
      <c r="VHQ73" s="137"/>
      <c r="VHR73" s="137"/>
      <c r="VHS73" s="137"/>
      <c r="VHT73" s="137"/>
      <c r="VHU73" s="137"/>
      <c r="VHV73" s="137"/>
      <c r="VHW73" s="137"/>
      <c r="VHX73" s="137"/>
      <c r="VHY73" s="137"/>
      <c r="VHZ73" s="137"/>
      <c r="VIA73" s="137"/>
      <c r="VIB73" s="137"/>
      <c r="VIC73" s="137"/>
      <c r="VID73" s="137"/>
      <c r="VIE73" s="137"/>
      <c r="VIF73" s="137"/>
      <c r="VIG73" s="137"/>
      <c r="VIH73" s="137"/>
      <c r="VII73" s="137"/>
      <c r="VIJ73" s="137"/>
      <c r="VIK73" s="137"/>
      <c r="VIL73" s="137"/>
      <c r="VIM73" s="137"/>
      <c r="VIN73" s="137"/>
      <c r="VIO73" s="137"/>
      <c r="VIP73" s="137"/>
      <c r="VIQ73" s="137"/>
      <c r="VIR73" s="137"/>
      <c r="VIS73" s="137"/>
      <c r="VIT73" s="137"/>
      <c r="VIU73" s="137"/>
      <c r="VIV73" s="137"/>
      <c r="VIW73" s="137"/>
      <c r="VIX73" s="137"/>
      <c r="VIY73" s="137"/>
      <c r="VIZ73" s="137"/>
      <c r="VJA73" s="137"/>
      <c r="VJB73" s="137"/>
      <c r="VJC73" s="137"/>
      <c r="VJD73" s="137"/>
      <c r="VJE73" s="137"/>
      <c r="VJF73" s="137"/>
      <c r="VJG73" s="137"/>
      <c r="VJH73" s="137"/>
      <c r="VJI73" s="137"/>
      <c r="VJJ73" s="137"/>
      <c r="VJK73" s="137"/>
      <c r="VJL73" s="137"/>
      <c r="VJM73" s="137"/>
      <c r="VJN73" s="137"/>
      <c r="VJO73" s="137"/>
      <c r="VJP73" s="137"/>
      <c r="VJQ73" s="137"/>
      <c r="VJR73" s="137"/>
      <c r="VJS73" s="137"/>
      <c r="VJT73" s="137"/>
      <c r="VJU73" s="137"/>
      <c r="VJV73" s="137"/>
      <c r="VJW73" s="137"/>
      <c r="VJX73" s="137"/>
      <c r="VJY73" s="137"/>
      <c r="VJZ73" s="137"/>
      <c r="VKA73" s="137"/>
      <c r="VKB73" s="137"/>
      <c r="VKC73" s="137"/>
      <c r="VKD73" s="137"/>
      <c r="VKE73" s="137"/>
      <c r="VKF73" s="137"/>
      <c r="VKG73" s="137"/>
      <c r="VKH73" s="137"/>
      <c r="VKI73" s="137"/>
      <c r="VKJ73" s="137"/>
      <c r="VKK73" s="137"/>
      <c r="VKL73" s="137"/>
      <c r="VKM73" s="137"/>
      <c r="VKN73" s="137"/>
      <c r="VKO73" s="137"/>
      <c r="VKP73" s="137"/>
      <c r="VKQ73" s="137"/>
      <c r="VKR73" s="137"/>
      <c r="VKS73" s="137"/>
      <c r="VKT73" s="137"/>
      <c r="VKU73" s="137"/>
      <c r="VKV73" s="137"/>
      <c r="VKW73" s="137"/>
      <c r="VKX73" s="137"/>
      <c r="VKY73" s="137"/>
      <c r="VKZ73" s="137"/>
      <c r="VLA73" s="137"/>
      <c r="VLB73" s="137"/>
      <c r="VLC73" s="137"/>
      <c r="VLD73" s="137"/>
      <c r="VLE73" s="137"/>
      <c r="VLF73" s="137"/>
      <c r="VLG73" s="137"/>
      <c r="VLH73" s="137"/>
      <c r="VLI73" s="137"/>
      <c r="VLJ73" s="137"/>
      <c r="VLK73" s="137"/>
      <c r="VLL73" s="137"/>
      <c r="VLM73" s="137"/>
      <c r="VLN73" s="137"/>
      <c r="VLO73" s="137"/>
      <c r="VLP73" s="137"/>
      <c r="VLQ73" s="137"/>
      <c r="VLR73" s="137"/>
      <c r="VLS73" s="137"/>
      <c r="VLT73" s="137"/>
      <c r="VLU73" s="137"/>
      <c r="VLV73" s="137"/>
      <c r="VLW73" s="137"/>
      <c r="VLX73" s="137"/>
      <c r="VLY73" s="137"/>
      <c r="VLZ73" s="137"/>
      <c r="VMA73" s="137"/>
      <c r="VMB73" s="137"/>
      <c r="VMC73" s="137"/>
      <c r="VMD73" s="137"/>
      <c r="VME73" s="137"/>
      <c r="VMF73" s="137"/>
      <c r="VMG73" s="137"/>
      <c r="VMH73" s="137"/>
      <c r="VMI73" s="137"/>
      <c r="VMJ73" s="137"/>
      <c r="VMK73" s="137"/>
      <c r="VML73" s="137"/>
      <c r="VMM73" s="137"/>
      <c r="VMN73" s="137"/>
      <c r="VMO73" s="137"/>
      <c r="VMP73" s="137"/>
      <c r="VMQ73" s="137"/>
      <c r="VMR73" s="137"/>
      <c r="VMS73" s="137"/>
      <c r="VMT73" s="137"/>
      <c r="VMU73" s="137"/>
      <c r="VMV73" s="137"/>
      <c r="VMW73" s="137"/>
      <c r="VMX73" s="137"/>
      <c r="VMY73" s="137"/>
      <c r="VMZ73" s="137"/>
      <c r="VNA73" s="137"/>
      <c r="VNB73" s="137"/>
      <c r="VNC73" s="137"/>
      <c r="VND73" s="137"/>
      <c r="VNE73" s="137"/>
      <c r="VNF73" s="137"/>
      <c r="VNG73" s="137"/>
      <c r="VNH73" s="137"/>
      <c r="VNI73" s="137"/>
      <c r="VNJ73" s="137"/>
      <c r="VNK73" s="137"/>
      <c r="VNL73" s="137"/>
      <c r="VNM73" s="137"/>
      <c r="VNN73" s="137"/>
      <c r="VNO73" s="137"/>
      <c r="VNP73" s="137"/>
      <c r="VNQ73" s="137"/>
      <c r="VNR73" s="137"/>
      <c r="VNS73" s="137"/>
      <c r="VNT73" s="137"/>
      <c r="VNU73" s="137"/>
      <c r="VNV73" s="137"/>
      <c r="VNW73" s="137"/>
      <c r="VNX73" s="137"/>
      <c r="VNY73" s="137"/>
      <c r="VNZ73" s="137"/>
      <c r="VOA73" s="137"/>
      <c r="VOB73" s="137"/>
      <c r="VOC73" s="137"/>
      <c r="VOD73" s="137"/>
      <c r="VOE73" s="137"/>
      <c r="VOF73" s="137"/>
      <c r="VOG73" s="137"/>
      <c r="VOH73" s="137"/>
      <c r="VOI73" s="137"/>
      <c r="VOJ73" s="137"/>
      <c r="VOK73" s="137"/>
      <c r="VOL73" s="137"/>
      <c r="VOM73" s="137"/>
      <c r="VON73" s="137"/>
      <c r="VOO73" s="137"/>
      <c r="VOP73" s="137"/>
      <c r="VOQ73" s="137"/>
      <c r="VOR73" s="137"/>
      <c r="VOS73" s="137"/>
      <c r="VOT73" s="137"/>
      <c r="VOU73" s="137"/>
      <c r="VOV73" s="137"/>
      <c r="VOW73" s="137"/>
      <c r="VOX73" s="137"/>
      <c r="VOY73" s="137"/>
      <c r="VOZ73" s="137"/>
      <c r="VPA73" s="137"/>
      <c r="VPB73" s="137"/>
      <c r="VPC73" s="137"/>
      <c r="VPD73" s="137"/>
      <c r="VPE73" s="137"/>
      <c r="VPF73" s="137"/>
      <c r="VPG73" s="137"/>
      <c r="VPH73" s="137"/>
      <c r="VPI73" s="137"/>
      <c r="VPJ73" s="137"/>
      <c r="VPK73" s="137"/>
      <c r="VPL73" s="137"/>
      <c r="VPM73" s="137"/>
      <c r="VPN73" s="137"/>
      <c r="VPO73" s="137"/>
      <c r="VPP73" s="137"/>
      <c r="VPQ73" s="137"/>
      <c r="VPR73" s="137"/>
      <c r="VPS73" s="137"/>
      <c r="VPT73" s="137"/>
      <c r="VPU73" s="137"/>
      <c r="VPV73" s="137"/>
      <c r="VPW73" s="137"/>
      <c r="VPX73" s="137"/>
      <c r="VPY73" s="137"/>
      <c r="VPZ73" s="137"/>
      <c r="VQA73" s="137"/>
      <c r="VQB73" s="137"/>
      <c r="VQC73" s="137"/>
      <c r="VQD73" s="137"/>
      <c r="VQE73" s="137"/>
      <c r="VQF73" s="137"/>
      <c r="VQG73" s="137"/>
      <c r="VQH73" s="137"/>
      <c r="VQI73" s="137"/>
      <c r="VQJ73" s="137"/>
      <c r="VQK73" s="137"/>
      <c r="VQL73" s="137"/>
      <c r="VQM73" s="137"/>
      <c r="VQN73" s="137"/>
      <c r="VQO73" s="137"/>
      <c r="VQP73" s="137"/>
      <c r="VQQ73" s="137"/>
      <c r="VQR73" s="137"/>
      <c r="VQS73" s="137"/>
      <c r="VQT73" s="137"/>
      <c r="VQU73" s="137"/>
      <c r="VQV73" s="137"/>
      <c r="VQW73" s="137"/>
      <c r="VQX73" s="137"/>
      <c r="VQY73" s="137"/>
      <c r="VQZ73" s="137"/>
      <c r="VRA73" s="137"/>
      <c r="VRB73" s="137"/>
      <c r="VRC73" s="137"/>
      <c r="VRD73" s="137"/>
      <c r="VRE73" s="137"/>
      <c r="VRF73" s="137"/>
      <c r="VRG73" s="137"/>
      <c r="VRH73" s="137"/>
      <c r="VRI73" s="137"/>
      <c r="VRJ73" s="137"/>
      <c r="VRK73" s="137"/>
      <c r="VRL73" s="137"/>
      <c r="VRM73" s="137"/>
      <c r="VRN73" s="137"/>
      <c r="VRO73" s="137"/>
      <c r="VRP73" s="137"/>
      <c r="VRQ73" s="137"/>
      <c r="VRR73" s="137"/>
      <c r="VRS73" s="137"/>
      <c r="VRT73" s="137"/>
      <c r="VRU73" s="137"/>
      <c r="VRV73" s="137"/>
      <c r="VRW73" s="137"/>
      <c r="VRX73" s="137"/>
      <c r="VRY73" s="137"/>
      <c r="VRZ73" s="137"/>
      <c r="VSA73" s="137"/>
      <c r="VSB73" s="137"/>
      <c r="VSC73" s="137"/>
      <c r="VSD73" s="137"/>
      <c r="VSE73" s="137"/>
      <c r="VSF73" s="137"/>
      <c r="VSG73" s="137"/>
      <c r="VSH73" s="137"/>
      <c r="VSI73" s="137"/>
      <c r="VSJ73" s="137"/>
      <c r="VSK73" s="137"/>
      <c r="VSL73" s="137"/>
      <c r="VSM73" s="137"/>
      <c r="VSN73" s="137"/>
      <c r="VSO73" s="137"/>
      <c r="VSP73" s="137"/>
      <c r="VSQ73" s="137"/>
      <c r="VSR73" s="137"/>
      <c r="VSS73" s="137"/>
      <c r="VST73" s="137"/>
      <c r="VSU73" s="137"/>
      <c r="VSV73" s="137"/>
      <c r="VSW73" s="137"/>
      <c r="VSX73" s="137"/>
      <c r="VSY73" s="137"/>
      <c r="VSZ73" s="137"/>
      <c r="VTA73" s="137"/>
      <c r="VTB73" s="137"/>
      <c r="VTC73" s="137"/>
      <c r="VTD73" s="137"/>
      <c r="VTE73" s="137"/>
      <c r="VTF73" s="137"/>
      <c r="VTG73" s="137"/>
      <c r="VTH73" s="137"/>
      <c r="VTI73" s="137"/>
      <c r="VTJ73" s="137"/>
      <c r="VTK73" s="137"/>
      <c r="VTL73" s="137"/>
      <c r="VTM73" s="137"/>
      <c r="VTN73" s="137"/>
      <c r="VTO73" s="137"/>
      <c r="VTP73" s="137"/>
      <c r="VTQ73" s="137"/>
      <c r="VTR73" s="137"/>
      <c r="VTS73" s="137"/>
      <c r="VTT73" s="137"/>
      <c r="VTU73" s="137"/>
      <c r="VTV73" s="137"/>
      <c r="VTW73" s="137"/>
      <c r="VTX73" s="137"/>
      <c r="VTY73" s="137"/>
      <c r="VTZ73" s="137"/>
      <c r="VUA73" s="137"/>
      <c r="VUB73" s="137"/>
      <c r="VUC73" s="137"/>
      <c r="VUD73" s="137"/>
      <c r="VUE73" s="137"/>
      <c r="VUF73" s="137"/>
      <c r="VUG73" s="137"/>
      <c r="VUH73" s="137"/>
      <c r="VUI73" s="137"/>
      <c r="VUJ73" s="137"/>
      <c r="VUK73" s="137"/>
      <c r="VUL73" s="137"/>
      <c r="VUM73" s="137"/>
      <c r="VUN73" s="137"/>
      <c r="VUO73" s="137"/>
      <c r="VUP73" s="137"/>
      <c r="VUQ73" s="137"/>
      <c r="VUR73" s="137"/>
      <c r="VUS73" s="137"/>
      <c r="VUT73" s="137"/>
      <c r="VUU73" s="137"/>
      <c r="VUV73" s="137"/>
      <c r="VUW73" s="137"/>
      <c r="VUX73" s="137"/>
      <c r="VUY73" s="137"/>
      <c r="VUZ73" s="137"/>
      <c r="VVA73" s="137"/>
      <c r="VVB73" s="137"/>
      <c r="VVC73" s="137"/>
      <c r="VVD73" s="137"/>
      <c r="VVE73" s="137"/>
      <c r="VVF73" s="137"/>
      <c r="VVG73" s="137"/>
      <c r="VVH73" s="137"/>
      <c r="VVI73" s="137"/>
      <c r="VVJ73" s="137"/>
      <c r="VVK73" s="137"/>
      <c r="VVL73" s="137"/>
      <c r="VVM73" s="137"/>
      <c r="VVN73" s="137"/>
      <c r="VVO73" s="137"/>
      <c r="VVP73" s="137"/>
      <c r="VVQ73" s="137"/>
      <c r="VVR73" s="137"/>
      <c r="VVS73" s="137"/>
      <c r="VVT73" s="137"/>
      <c r="VVU73" s="137"/>
      <c r="VVV73" s="137"/>
      <c r="VVW73" s="137"/>
      <c r="VVX73" s="137"/>
      <c r="VVY73" s="137"/>
      <c r="VVZ73" s="137"/>
      <c r="VWA73" s="137"/>
      <c r="VWB73" s="137"/>
      <c r="VWC73" s="137"/>
      <c r="VWD73" s="137"/>
      <c r="VWE73" s="137"/>
      <c r="VWF73" s="137"/>
      <c r="VWG73" s="137"/>
      <c r="VWH73" s="137"/>
      <c r="VWI73" s="137"/>
      <c r="VWJ73" s="137"/>
      <c r="VWK73" s="137"/>
      <c r="VWL73" s="137"/>
      <c r="VWM73" s="137"/>
      <c r="VWN73" s="137"/>
      <c r="VWO73" s="137"/>
      <c r="VWP73" s="137"/>
      <c r="VWQ73" s="137"/>
      <c r="VWR73" s="137"/>
      <c r="VWS73" s="137"/>
      <c r="VWT73" s="137"/>
      <c r="VWU73" s="137"/>
      <c r="VWV73" s="137"/>
      <c r="VWW73" s="137"/>
      <c r="VWX73" s="137"/>
      <c r="VWY73" s="137"/>
      <c r="VWZ73" s="137"/>
      <c r="VXA73" s="137"/>
      <c r="VXB73" s="137"/>
      <c r="VXC73" s="137"/>
      <c r="VXD73" s="137"/>
      <c r="VXE73" s="137"/>
      <c r="VXF73" s="137"/>
      <c r="VXG73" s="137"/>
      <c r="VXH73" s="137"/>
      <c r="VXI73" s="137"/>
      <c r="VXJ73" s="137"/>
      <c r="VXK73" s="137"/>
      <c r="VXL73" s="137"/>
      <c r="VXM73" s="137"/>
      <c r="VXN73" s="137"/>
      <c r="VXO73" s="137"/>
      <c r="VXP73" s="137"/>
      <c r="VXQ73" s="137"/>
      <c r="VXR73" s="137"/>
      <c r="VXS73" s="137"/>
      <c r="VXT73" s="137"/>
      <c r="VXU73" s="137"/>
      <c r="VXV73" s="137"/>
      <c r="VXW73" s="137"/>
      <c r="VXX73" s="137"/>
      <c r="VXY73" s="137"/>
      <c r="VXZ73" s="137"/>
      <c r="VYA73" s="137"/>
      <c r="VYB73" s="137"/>
      <c r="VYC73" s="137"/>
      <c r="VYD73" s="137"/>
      <c r="VYE73" s="137"/>
      <c r="VYF73" s="137"/>
      <c r="VYG73" s="137"/>
      <c r="VYH73" s="137"/>
      <c r="VYI73" s="137"/>
      <c r="VYJ73" s="137"/>
      <c r="VYK73" s="137"/>
      <c r="VYL73" s="137"/>
      <c r="VYM73" s="137"/>
      <c r="VYN73" s="137"/>
      <c r="VYO73" s="137"/>
      <c r="VYP73" s="137"/>
      <c r="VYQ73" s="137"/>
      <c r="VYR73" s="137"/>
      <c r="VYS73" s="137"/>
      <c r="VYT73" s="137"/>
      <c r="VYU73" s="137"/>
      <c r="VYV73" s="137"/>
      <c r="VYW73" s="137"/>
      <c r="VYX73" s="137"/>
      <c r="VYY73" s="137"/>
      <c r="VYZ73" s="137"/>
      <c r="VZA73" s="137"/>
      <c r="VZB73" s="137"/>
      <c r="VZC73" s="137"/>
      <c r="VZD73" s="137"/>
      <c r="VZE73" s="137"/>
      <c r="VZF73" s="137"/>
      <c r="VZG73" s="137"/>
      <c r="VZH73" s="137"/>
      <c r="VZI73" s="137"/>
      <c r="VZJ73" s="137"/>
      <c r="VZK73" s="137"/>
      <c r="VZL73" s="137"/>
      <c r="VZM73" s="137"/>
      <c r="VZN73" s="137"/>
      <c r="VZO73" s="137"/>
      <c r="VZP73" s="137"/>
      <c r="VZQ73" s="137"/>
      <c r="VZR73" s="137"/>
      <c r="VZS73" s="137"/>
      <c r="VZT73" s="137"/>
      <c r="VZU73" s="137"/>
      <c r="VZV73" s="137"/>
      <c r="VZW73" s="137"/>
      <c r="VZX73" s="137"/>
      <c r="VZY73" s="137"/>
      <c r="VZZ73" s="137"/>
      <c r="WAA73" s="137"/>
      <c r="WAB73" s="137"/>
      <c r="WAC73" s="137"/>
      <c r="WAD73" s="137"/>
      <c r="WAE73" s="137"/>
      <c r="WAF73" s="137"/>
      <c r="WAG73" s="137"/>
      <c r="WAH73" s="137"/>
      <c r="WAI73" s="137"/>
      <c r="WAJ73" s="137"/>
      <c r="WAK73" s="137"/>
      <c r="WAL73" s="137"/>
      <c r="WAM73" s="137"/>
      <c r="WAN73" s="137"/>
      <c r="WAO73" s="137"/>
      <c r="WAP73" s="137"/>
      <c r="WAQ73" s="137"/>
      <c r="WAR73" s="137"/>
      <c r="WAS73" s="137"/>
      <c r="WAT73" s="137"/>
      <c r="WAU73" s="137"/>
      <c r="WAV73" s="137"/>
      <c r="WAW73" s="137"/>
      <c r="WAX73" s="137"/>
      <c r="WAY73" s="137"/>
      <c r="WAZ73" s="137"/>
      <c r="WBA73" s="137"/>
      <c r="WBB73" s="137"/>
      <c r="WBC73" s="137"/>
      <c r="WBD73" s="137"/>
      <c r="WBE73" s="137"/>
      <c r="WBF73" s="137"/>
      <c r="WBG73" s="137"/>
      <c r="WBH73" s="137"/>
      <c r="WBI73" s="137"/>
      <c r="WBJ73" s="137"/>
      <c r="WBK73" s="137"/>
      <c r="WBL73" s="137"/>
      <c r="WBM73" s="137"/>
      <c r="WBN73" s="137"/>
      <c r="WBO73" s="137"/>
      <c r="WBP73" s="137"/>
      <c r="WBQ73" s="137"/>
      <c r="WBR73" s="137"/>
      <c r="WBS73" s="137"/>
      <c r="WBT73" s="137"/>
      <c r="WBU73" s="137"/>
      <c r="WBV73" s="137"/>
      <c r="WBW73" s="137"/>
      <c r="WBX73" s="137"/>
      <c r="WBY73" s="137"/>
      <c r="WBZ73" s="137"/>
      <c r="WCA73" s="137"/>
      <c r="WCB73" s="137"/>
      <c r="WCC73" s="137"/>
      <c r="WCD73" s="137"/>
      <c r="WCE73" s="137"/>
      <c r="WCF73" s="137"/>
      <c r="WCG73" s="137"/>
      <c r="WCH73" s="137"/>
      <c r="WCI73" s="137"/>
      <c r="WCJ73" s="137"/>
      <c r="WCK73" s="137"/>
      <c r="WCL73" s="137"/>
      <c r="WCM73" s="137"/>
      <c r="WCN73" s="137"/>
      <c r="WCO73" s="137"/>
      <c r="WCP73" s="137"/>
      <c r="WCQ73" s="137"/>
      <c r="WCR73" s="137"/>
      <c r="WCS73" s="137"/>
      <c r="WCT73" s="137"/>
      <c r="WCU73" s="137"/>
      <c r="WCV73" s="137"/>
      <c r="WCW73" s="137"/>
      <c r="WCX73" s="137"/>
      <c r="WCY73" s="137"/>
      <c r="WCZ73" s="137"/>
      <c r="WDA73" s="137"/>
      <c r="WDB73" s="137"/>
      <c r="WDC73" s="137"/>
      <c r="WDD73" s="137"/>
      <c r="WDE73" s="137"/>
      <c r="WDF73" s="137"/>
      <c r="WDG73" s="137"/>
      <c r="WDH73" s="137"/>
      <c r="WDI73" s="137"/>
      <c r="WDJ73" s="137"/>
      <c r="WDK73" s="137"/>
      <c r="WDL73" s="137"/>
      <c r="WDM73" s="137"/>
      <c r="WDN73" s="137"/>
      <c r="WDO73" s="137"/>
      <c r="WDP73" s="137"/>
      <c r="WDQ73" s="137"/>
      <c r="WDR73" s="137"/>
      <c r="WDS73" s="137"/>
      <c r="WDT73" s="137"/>
      <c r="WDU73" s="137"/>
      <c r="WDV73" s="137"/>
      <c r="WDW73" s="137"/>
      <c r="WDX73" s="137"/>
      <c r="WDY73" s="137"/>
      <c r="WDZ73" s="137"/>
      <c r="WEA73" s="137"/>
      <c r="WEB73" s="137"/>
      <c r="WEC73" s="137"/>
      <c r="WED73" s="137"/>
      <c r="WEE73" s="137"/>
      <c r="WEF73" s="137"/>
      <c r="WEG73" s="137"/>
      <c r="WEH73" s="137"/>
      <c r="WEI73" s="137"/>
      <c r="WEJ73" s="137"/>
      <c r="WEK73" s="137"/>
      <c r="WEL73" s="137"/>
      <c r="WEM73" s="137"/>
      <c r="WEN73" s="137"/>
      <c r="WEO73" s="137"/>
      <c r="WEP73" s="137"/>
      <c r="WEQ73" s="137"/>
      <c r="WER73" s="137"/>
      <c r="WES73" s="137"/>
      <c r="WET73" s="137"/>
      <c r="WEU73" s="137"/>
      <c r="WEV73" s="137"/>
      <c r="WEW73" s="137"/>
      <c r="WEX73" s="137"/>
      <c r="WEY73" s="137"/>
      <c r="WEZ73" s="137"/>
      <c r="WFA73" s="137"/>
      <c r="WFB73" s="137"/>
      <c r="WFC73" s="137"/>
      <c r="WFD73" s="137"/>
      <c r="WFE73" s="137"/>
      <c r="WFF73" s="137"/>
      <c r="WFG73" s="137"/>
      <c r="WFH73" s="137"/>
      <c r="WFI73" s="137"/>
      <c r="WFJ73" s="137"/>
      <c r="WFK73" s="137"/>
      <c r="WFL73" s="137"/>
      <c r="WFM73" s="137"/>
      <c r="WFN73" s="137"/>
      <c r="WFO73" s="137"/>
      <c r="WFP73" s="137"/>
      <c r="WFQ73" s="137"/>
      <c r="WFR73" s="137"/>
      <c r="WFS73" s="137"/>
      <c r="WFT73" s="137"/>
      <c r="WFU73" s="137"/>
      <c r="WFV73" s="137"/>
      <c r="WFW73" s="137"/>
      <c r="WFX73" s="137"/>
      <c r="WFY73" s="137"/>
      <c r="WFZ73" s="137"/>
      <c r="WGA73" s="137"/>
      <c r="WGB73" s="137"/>
      <c r="WGC73" s="137"/>
      <c r="WGD73" s="137"/>
      <c r="WGE73" s="137"/>
      <c r="WGF73" s="137"/>
      <c r="WGG73" s="137"/>
      <c r="WGH73" s="137"/>
      <c r="WGI73" s="137"/>
      <c r="WGJ73" s="137"/>
      <c r="WGK73" s="137"/>
      <c r="WGL73" s="137"/>
      <c r="WGM73" s="137"/>
      <c r="WGN73" s="137"/>
      <c r="WGO73" s="137"/>
      <c r="WGP73" s="137"/>
      <c r="WGQ73" s="137"/>
      <c r="WGR73" s="137"/>
      <c r="WGS73" s="137"/>
      <c r="WGT73" s="137"/>
      <c r="WGU73" s="137"/>
      <c r="WGV73" s="137"/>
      <c r="WGW73" s="137"/>
      <c r="WGX73" s="137"/>
      <c r="WGY73" s="137"/>
      <c r="WGZ73" s="137"/>
      <c r="WHA73" s="137"/>
      <c r="WHB73" s="137"/>
      <c r="WHC73" s="137"/>
      <c r="WHD73" s="137"/>
      <c r="WHE73" s="137"/>
      <c r="WHF73" s="137"/>
      <c r="WHG73" s="137"/>
      <c r="WHH73" s="137"/>
      <c r="WHI73" s="137"/>
      <c r="WHJ73" s="137"/>
      <c r="WHK73" s="137"/>
      <c r="WHL73" s="137"/>
      <c r="WHM73" s="137"/>
      <c r="WHN73" s="137"/>
      <c r="WHO73" s="137"/>
      <c r="WHP73" s="137"/>
      <c r="WHQ73" s="137"/>
      <c r="WHR73" s="137"/>
      <c r="WHS73" s="137"/>
      <c r="WHT73" s="137"/>
      <c r="WHU73" s="137"/>
      <c r="WHV73" s="137"/>
      <c r="WHW73" s="137"/>
      <c r="WHX73" s="137"/>
      <c r="WHY73" s="137"/>
      <c r="WHZ73" s="137"/>
      <c r="WIA73" s="137"/>
      <c r="WIB73" s="137"/>
      <c r="WIC73" s="137"/>
      <c r="WID73" s="137"/>
      <c r="WIE73" s="137"/>
      <c r="WIF73" s="137"/>
      <c r="WIG73" s="137"/>
      <c r="WIH73" s="137"/>
      <c r="WII73" s="137"/>
      <c r="WIJ73" s="137"/>
      <c r="WIK73" s="137"/>
      <c r="WIL73" s="137"/>
      <c r="WIM73" s="137"/>
      <c r="WIN73" s="137"/>
      <c r="WIO73" s="137"/>
      <c r="WIP73" s="137"/>
      <c r="WIQ73" s="137"/>
      <c r="WIR73" s="137"/>
      <c r="WIS73" s="137"/>
      <c r="WIT73" s="137"/>
      <c r="WIU73" s="137"/>
      <c r="WIV73" s="137"/>
      <c r="WIW73" s="137"/>
      <c r="WIX73" s="137"/>
      <c r="WIY73" s="137"/>
      <c r="WIZ73" s="137"/>
      <c r="WJA73" s="137"/>
      <c r="WJB73" s="137"/>
      <c r="WJC73" s="137"/>
      <c r="WJD73" s="137"/>
      <c r="WJE73" s="137"/>
      <c r="WJF73" s="137"/>
      <c r="WJG73" s="137"/>
      <c r="WJH73" s="137"/>
      <c r="WJI73" s="137"/>
      <c r="WJJ73" s="137"/>
      <c r="WJK73" s="137"/>
      <c r="WJL73" s="137"/>
      <c r="WJM73" s="137"/>
      <c r="WJN73" s="137"/>
      <c r="WJO73" s="137"/>
      <c r="WJP73" s="137"/>
      <c r="WJQ73" s="137"/>
      <c r="WJR73" s="137"/>
      <c r="WJS73" s="137"/>
      <c r="WJT73" s="137"/>
      <c r="WJU73" s="137"/>
      <c r="WJV73" s="137"/>
      <c r="WJW73" s="137"/>
      <c r="WJX73" s="137"/>
      <c r="WJY73" s="137"/>
      <c r="WJZ73" s="137"/>
      <c r="WKA73" s="137"/>
      <c r="WKB73" s="137"/>
      <c r="WKC73" s="137"/>
      <c r="WKD73" s="137"/>
      <c r="WKE73" s="137"/>
      <c r="WKF73" s="137"/>
      <c r="WKG73" s="137"/>
      <c r="WKH73" s="137"/>
      <c r="WKI73" s="137"/>
      <c r="WKJ73" s="137"/>
      <c r="WKK73" s="137"/>
      <c r="WKL73" s="137"/>
      <c r="WKM73" s="137"/>
      <c r="WKN73" s="137"/>
      <c r="WKO73" s="137"/>
      <c r="WKP73" s="137"/>
      <c r="WKQ73" s="137"/>
      <c r="WKR73" s="137"/>
      <c r="WKS73" s="137"/>
      <c r="WKT73" s="137"/>
      <c r="WKU73" s="137"/>
      <c r="WKV73" s="137"/>
      <c r="WKW73" s="137"/>
      <c r="WKX73" s="137"/>
      <c r="WKY73" s="137"/>
      <c r="WKZ73" s="137"/>
      <c r="WLA73" s="137"/>
      <c r="WLB73" s="137"/>
      <c r="WLC73" s="137"/>
      <c r="WLD73" s="137"/>
      <c r="WLE73" s="137"/>
      <c r="WLF73" s="137"/>
      <c r="WLG73" s="137"/>
      <c r="WLH73" s="137"/>
      <c r="WLI73" s="137"/>
      <c r="WLJ73" s="137"/>
      <c r="WLK73" s="137"/>
      <c r="WLL73" s="137"/>
      <c r="WLM73" s="137"/>
      <c r="WLN73" s="137"/>
      <c r="WLO73" s="137"/>
      <c r="WLP73" s="137"/>
      <c r="WLQ73" s="137"/>
      <c r="WLR73" s="137"/>
      <c r="WLS73" s="137"/>
      <c r="WLT73" s="137"/>
      <c r="WLU73" s="137"/>
      <c r="WLV73" s="137"/>
      <c r="WLW73" s="137"/>
      <c r="WLX73" s="137"/>
      <c r="WLY73" s="137"/>
      <c r="WLZ73" s="137"/>
      <c r="WMA73" s="137"/>
      <c r="WMB73" s="137"/>
      <c r="WMC73" s="137"/>
      <c r="WMD73" s="137"/>
      <c r="WME73" s="137"/>
      <c r="WMF73" s="137"/>
      <c r="WMG73" s="137"/>
      <c r="WMH73" s="137"/>
      <c r="WMI73" s="137"/>
      <c r="WMJ73" s="137"/>
      <c r="WMK73" s="137"/>
      <c r="WML73" s="137"/>
      <c r="WMM73" s="137"/>
      <c r="WMN73" s="137"/>
      <c r="WMO73" s="137"/>
      <c r="WMP73" s="137"/>
      <c r="WMQ73" s="137"/>
      <c r="WMR73" s="137"/>
      <c r="WMS73" s="137"/>
      <c r="WMT73" s="137"/>
      <c r="WMU73" s="137"/>
      <c r="WMV73" s="137"/>
      <c r="WMW73" s="137"/>
      <c r="WMX73" s="137"/>
      <c r="WMY73" s="137"/>
      <c r="WMZ73" s="137"/>
      <c r="WNA73" s="137"/>
      <c r="WNB73" s="137"/>
      <c r="WNC73" s="137"/>
      <c r="WND73" s="137"/>
      <c r="WNE73" s="137"/>
      <c r="WNF73" s="137"/>
      <c r="WNG73" s="137"/>
      <c r="WNH73" s="137"/>
      <c r="WNI73" s="137"/>
      <c r="WNJ73" s="137"/>
      <c r="WNK73" s="137"/>
      <c r="WNL73" s="137"/>
      <c r="WNM73" s="137"/>
      <c r="WNN73" s="137"/>
      <c r="WNO73" s="137"/>
      <c r="WNP73" s="137"/>
      <c r="WNQ73" s="137"/>
      <c r="WNR73" s="137"/>
      <c r="WNS73" s="137"/>
      <c r="WNT73" s="137"/>
      <c r="WNU73" s="137"/>
      <c r="WNV73" s="137"/>
      <c r="WNW73" s="137"/>
      <c r="WNX73" s="137"/>
      <c r="WNY73" s="137"/>
      <c r="WNZ73" s="137"/>
      <c r="WOA73" s="137"/>
      <c r="WOB73" s="137"/>
      <c r="WOC73" s="137"/>
      <c r="WOD73" s="137"/>
      <c r="WOE73" s="137"/>
      <c r="WOF73" s="137"/>
      <c r="WOG73" s="137"/>
      <c r="WOH73" s="137"/>
      <c r="WOI73" s="137"/>
      <c r="WOJ73" s="137"/>
      <c r="WOK73" s="137"/>
      <c r="WOL73" s="137"/>
      <c r="WOM73" s="137"/>
      <c r="WON73" s="137"/>
      <c r="WOO73" s="137"/>
      <c r="WOP73" s="137"/>
      <c r="WOQ73" s="137"/>
      <c r="WOR73" s="137"/>
      <c r="WOS73" s="137"/>
      <c r="WOT73" s="137"/>
      <c r="WOU73" s="137"/>
      <c r="WOV73" s="137"/>
      <c r="WOW73" s="137"/>
      <c r="WOX73" s="137"/>
      <c r="WOY73" s="137"/>
      <c r="WOZ73" s="137"/>
      <c r="WPA73" s="137"/>
      <c r="WPB73" s="137"/>
      <c r="WPC73" s="137"/>
      <c r="WPD73" s="137"/>
      <c r="WPE73" s="137"/>
      <c r="WPF73" s="137"/>
      <c r="WPG73" s="137"/>
      <c r="WPH73" s="137"/>
      <c r="WPI73" s="137"/>
      <c r="WPJ73" s="137"/>
      <c r="WPK73" s="137"/>
      <c r="WPL73" s="137"/>
      <c r="WPM73" s="137"/>
      <c r="WPN73" s="137"/>
      <c r="WPO73" s="137"/>
      <c r="WPP73" s="137"/>
      <c r="WPQ73" s="137"/>
      <c r="WPR73" s="137"/>
      <c r="WPS73" s="137"/>
      <c r="WPT73" s="137"/>
      <c r="WPU73" s="137"/>
      <c r="WPV73" s="137"/>
      <c r="WPW73" s="137"/>
      <c r="WPX73" s="137"/>
      <c r="WPY73" s="137"/>
      <c r="WPZ73" s="137"/>
      <c r="WQA73" s="137"/>
      <c r="WQB73" s="137"/>
      <c r="WQC73" s="137"/>
      <c r="WQD73" s="137"/>
      <c r="WQE73" s="137"/>
      <c r="WQF73" s="137"/>
      <c r="WQG73" s="137"/>
      <c r="WQH73" s="137"/>
      <c r="WQI73" s="137"/>
      <c r="WQJ73" s="137"/>
      <c r="WQK73" s="137"/>
      <c r="WQL73" s="137"/>
      <c r="WQM73" s="137"/>
      <c r="WQN73" s="137"/>
      <c r="WQO73" s="137"/>
      <c r="WQP73" s="137"/>
      <c r="WQQ73" s="137"/>
      <c r="WQR73" s="137"/>
      <c r="WQS73" s="137"/>
      <c r="WQT73" s="137"/>
      <c r="WQU73" s="137"/>
      <c r="WQV73" s="137"/>
      <c r="WQW73" s="137"/>
      <c r="WQX73" s="137"/>
      <c r="WQY73" s="137"/>
      <c r="WQZ73" s="137"/>
      <c r="WRA73" s="137"/>
      <c r="WRB73" s="137"/>
      <c r="WRC73" s="137"/>
      <c r="WRD73" s="137"/>
      <c r="WRE73" s="137"/>
      <c r="WRF73" s="137"/>
      <c r="WRG73" s="137"/>
      <c r="WRH73" s="137"/>
      <c r="WRI73" s="137"/>
      <c r="WRJ73" s="137"/>
      <c r="WRK73" s="137"/>
      <c r="WRL73" s="137"/>
      <c r="WRM73" s="137"/>
      <c r="WRN73" s="137"/>
      <c r="WRO73" s="137"/>
      <c r="WRP73" s="137"/>
      <c r="WRQ73" s="137"/>
      <c r="WRR73" s="137"/>
      <c r="WRS73" s="137"/>
      <c r="WRT73" s="137"/>
      <c r="WRU73" s="137"/>
      <c r="WRV73" s="137"/>
      <c r="WRW73" s="137"/>
      <c r="WRX73" s="137"/>
      <c r="WRY73" s="137"/>
      <c r="WRZ73" s="137"/>
      <c r="WSA73" s="137"/>
      <c r="WSB73" s="137"/>
      <c r="WSC73" s="137"/>
      <c r="WSD73" s="137"/>
      <c r="WSE73" s="137"/>
      <c r="WSF73" s="137"/>
      <c r="WSG73" s="137"/>
      <c r="WSH73" s="137"/>
      <c r="WSI73" s="137"/>
      <c r="WSJ73" s="137"/>
      <c r="WSK73" s="137"/>
      <c r="WSL73" s="137"/>
      <c r="WSM73" s="137"/>
      <c r="WSN73" s="137"/>
      <c r="WSO73" s="137"/>
      <c r="WSP73" s="137"/>
      <c r="WSQ73" s="137"/>
      <c r="WSR73" s="137"/>
      <c r="WSS73" s="137"/>
      <c r="WST73" s="137"/>
      <c r="WSU73" s="137"/>
      <c r="WSV73" s="137"/>
      <c r="WSW73" s="137"/>
      <c r="WSX73" s="137"/>
      <c r="WSY73" s="137"/>
      <c r="WSZ73" s="137"/>
      <c r="WTA73" s="137"/>
      <c r="WTB73" s="137"/>
      <c r="WTC73" s="137"/>
      <c r="WTD73" s="137"/>
      <c r="WTE73" s="137"/>
      <c r="WTF73" s="137"/>
      <c r="WTG73" s="137"/>
      <c r="WTH73" s="137"/>
      <c r="WTI73" s="137"/>
      <c r="WTJ73" s="137"/>
      <c r="WTK73" s="137"/>
      <c r="WTL73" s="137"/>
      <c r="WTM73" s="137"/>
      <c r="WTN73" s="137"/>
      <c r="WTO73" s="137"/>
      <c r="WTP73" s="137"/>
      <c r="WTQ73" s="137"/>
      <c r="WTR73" s="137"/>
      <c r="WTS73" s="137"/>
      <c r="WTT73" s="137"/>
      <c r="WTU73" s="137"/>
      <c r="WTV73" s="137"/>
      <c r="WTW73" s="137"/>
      <c r="WTX73" s="137"/>
      <c r="WTY73" s="137"/>
      <c r="WTZ73" s="137"/>
      <c r="WUA73" s="137"/>
      <c r="WUB73" s="137"/>
      <c r="WUC73" s="137"/>
      <c r="WUD73" s="137"/>
      <c r="WUE73" s="137"/>
      <c r="WUF73" s="137"/>
      <c r="WUG73" s="137"/>
      <c r="WUH73" s="137"/>
      <c r="WUI73" s="137"/>
      <c r="WUJ73" s="137"/>
      <c r="WUK73" s="137"/>
      <c r="WUL73" s="137"/>
      <c r="WUM73" s="137"/>
      <c r="WUN73" s="137"/>
      <c r="WUO73" s="137"/>
      <c r="WUP73" s="137"/>
      <c r="WUQ73" s="137"/>
      <c r="WUR73" s="137"/>
      <c r="WUS73" s="137"/>
      <c r="WUT73" s="137"/>
      <c r="WUU73" s="137"/>
      <c r="WUV73" s="137"/>
      <c r="WUW73" s="137"/>
      <c r="WUX73" s="137"/>
      <c r="WUY73" s="137"/>
      <c r="WUZ73" s="137"/>
      <c r="WVA73" s="137"/>
      <c r="WVB73" s="137"/>
      <c r="WVC73" s="137"/>
      <c r="WVD73" s="137"/>
      <c r="WVE73" s="137"/>
      <c r="WVF73" s="137"/>
      <c r="WVG73" s="137"/>
      <c r="WVH73" s="137"/>
      <c r="WVI73" s="137"/>
      <c r="WVJ73" s="137"/>
      <c r="WVK73" s="137"/>
      <c r="WVL73" s="137"/>
      <c r="WVM73" s="137"/>
      <c r="WVN73" s="137"/>
      <c r="WVO73" s="137"/>
      <c r="WVP73" s="137"/>
      <c r="WVQ73" s="137"/>
      <c r="WVR73" s="137"/>
      <c r="WVS73" s="137"/>
      <c r="WVT73" s="137"/>
      <c r="WVU73" s="137"/>
      <c r="WVV73" s="137"/>
      <c r="WVW73" s="137"/>
      <c r="WVX73" s="137"/>
      <c r="WVY73" s="137"/>
      <c r="WVZ73" s="137"/>
      <c r="WWA73" s="137"/>
      <c r="WWB73" s="137"/>
      <c r="WWC73" s="137"/>
      <c r="WWD73" s="137"/>
      <c r="WWE73" s="137"/>
      <c r="WWF73" s="137"/>
      <c r="WWG73" s="137"/>
      <c r="WWH73" s="137"/>
      <c r="WWI73" s="137"/>
      <c r="WWJ73" s="137"/>
      <c r="WWK73" s="137"/>
      <c r="WWL73" s="137"/>
      <c r="WWM73" s="137"/>
      <c r="WWN73" s="137"/>
      <c r="WWO73" s="137"/>
      <c r="WWP73" s="137"/>
      <c r="WWQ73" s="137"/>
      <c r="WWR73" s="137"/>
      <c r="WWS73" s="137"/>
      <c r="WWT73" s="137"/>
      <c r="WWU73" s="137"/>
      <c r="WWV73" s="137"/>
      <c r="WWW73" s="137"/>
      <c r="WWX73" s="137"/>
      <c r="WWY73" s="137"/>
      <c r="WWZ73" s="137"/>
      <c r="WXA73" s="137"/>
      <c r="WXB73" s="137"/>
      <c r="WXC73" s="137"/>
      <c r="WXD73" s="137"/>
      <c r="WXE73" s="137"/>
      <c r="WXF73" s="137"/>
      <c r="WXG73" s="137"/>
      <c r="WXH73" s="137"/>
      <c r="WXI73" s="137"/>
      <c r="WXJ73" s="137"/>
      <c r="WXK73" s="137"/>
      <c r="WXL73" s="137"/>
      <c r="WXM73" s="137"/>
      <c r="WXN73" s="137"/>
      <c r="WXO73" s="137"/>
      <c r="WXP73" s="137"/>
      <c r="WXQ73" s="137"/>
      <c r="WXR73" s="137"/>
      <c r="WXS73" s="137"/>
      <c r="WXT73" s="137"/>
      <c r="WXU73" s="137"/>
      <c r="WXV73" s="137"/>
      <c r="WXW73" s="137"/>
      <c r="WXX73" s="137"/>
      <c r="WXY73" s="137"/>
      <c r="WXZ73" s="137"/>
      <c r="WYA73" s="137"/>
      <c r="WYB73" s="137"/>
      <c r="WYC73" s="137"/>
      <c r="WYD73" s="137"/>
      <c r="WYE73" s="137"/>
      <c r="WYF73" s="137"/>
      <c r="WYG73" s="137"/>
      <c r="WYH73" s="137"/>
      <c r="WYI73" s="137"/>
      <c r="WYJ73" s="137"/>
      <c r="WYK73" s="137"/>
      <c r="WYL73" s="137"/>
      <c r="WYM73" s="137"/>
      <c r="WYN73" s="137"/>
      <c r="WYO73" s="137"/>
      <c r="WYP73" s="137"/>
      <c r="WYQ73" s="137"/>
      <c r="WYR73" s="137"/>
      <c r="WYS73" s="137"/>
      <c r="WYT73" s="137"/>
      <c r="WYU73" s="137"/>
      <c r="WYV73" s="137"/>
      <c r="WYW73" s="137"/>
      <c r="WYX73" s="137"/>
      <c r="WYY73" s="137"/>
      <c r="WYZ73" s="137"/>
      <c r="WZA73" s="137"/>
      <c r="WZB73" s="137"/>
      <c r="WZC73" s="137"/>
      <c r="WZD73" s="137"/>
      <c r="WZE73" s="137"/>
      <c r="WZF73" s="137"/>
      <c r="WZG73" s="137"/>
      <c r="WZH73" s="137"/>
      <c r="WZI73" s="137"/>
      <c r="WZJ73" s="137"/>
      <c r="WZK73" s="137"/>
      <c r="WZL73" s="137"/>
      <c r="WZM73" s="137"/>
      <c r="WZN73" s="137"/>
      <c r="WZO73" s="137"/>
      <c r="WZP73" s="137"/>
      <c r="WZQ73" s="137"/>
      <c r="WZR73" s="137"/>
      <c r="WZS73" s="137"/>
      <c r="WZT73" s="137"/>
      <c r="WZU73" s="137"/>
      <c r="WZV73" s="137"/>
      <c r="WZW73" s="137"/>
      <c r="WZX73" s="137"/>
      <c r="WZY73" s="137"/>
      <c r="WZZ73" s="137"/>
      <c r="XAA73" s="137"/>
      <c r="XAB73" s="137"/>
      <c r="XAC73" s="137"/>
      <c r="XAD73" s="137"/>
      <c r="XAE73" s="137"/>
      <c r="XAF73" s="137"/>
      <c r="XAG73" s="137"/>
      <c r="XAH73" s="137"/>
      <c r="XAI73" s="137"/>
      <c r="XAJ73" s="137"/>
      <c r="XAK73" s="137"/>
      <c r="XAL73" s="137"/>
      <c r="XAM73" s="137"/>
      <c r="XAN73" s="137"/>
      <c r="XAO73" s="137"/>
      <c r="XAP73" s="137"/>
      <c r="XAQ73" s="137"/>
      <c r="XAR73" s="137"/>
      <c r="XAS73" s="137"/>
      <c r="XAT73" s="137"/>
      <c r="XAU73" s="137"/>
      <c r="XAV73" s="137"/>
      <c r="XAW73" s="137"/>
      <c r="XAX73" s="137"/>
      <c r="XAY73" s="137"/>
      <c r="XAZ73" s="137"/>
      <c r="XBA73" s="137"/>
      <c r="XBB73" s="137"/>
      <c r="XBC73" s="137"/>
      <c r="XBD73" s="137"/>
      <c r="XBE73" s="137"/>
      <c r="XBF73" s="137"/>
      <c r="XBG73" s="137"/>
      <c r="XBH73" s="137"/>
      <c r="XBI73" s="137"/>
      <c r="XBJ73" s="137"/>
      <c r="XBK73" s="137"/>
      <c r="XBL73" s="137"/>
      <c r="XBM73" s="137"/>
      <c r="XBN73" s="137"/>
      <c r="XBO73" s="137"/>
      <c r="XBP73" s="137"/>
      <c r="XBQ73" s="137"/>
      <c r="XBR73" s="137"/>
      <c r="XBS73" s="137"/>
      <c r="XBT73" s="137"/>
      <c r="XBU73" s="137"/>
      <c r="XBV73" s="137"/>
      <c r="XBW73" s="137"/>
      <c r="XBX73" s="137"/>
      <c r="XBY73" s="137"/>
      <c r="XBZ73" s="137"/>
      <c r="XCA73" s="137"/>
      <c r="XCB73" s="137"/>
      <c r="XCC73" s="137"/>
      <c r="XCD73" s="137"/>
      <c r="XCE73" s="137"/>
      <c r="XCF73" s="137"/>
      <c r="XCG73" s="137"/>
      <c r="XCH73" s="137"/>
      <c r="XCI73" s="137"/>
      <c r="XCJ73" s="137"/>
      <c r="XCK73" s="137"/>
      <c r="XCL73" s="137"/>
      <c r="XCM73" s="137"/>
      <c r="XCN73" s="137"/>
      <c r="XCO73" s="137"/>
      <c r="XCP73" s="137"/>
      <c r="XCQ73" s="137"/>
      <c r="XCR73" s="137"/>
      <c r="XCS73" s="137"/>
      <c r="XCT73" s="137"/>
      <c r="XCU73" s="137"/>
      <c r="XCV73" s="137"/>
      <c r="XCW73" s="137"/>
      <c r="XCX73" s="137"/>
      <c r="XCY73" s="137"/>
      <c r="XCZ73" s="137"/>
      <c r="XDA73" s="137"/>
      <c r="XDB73" s="137"/>
      <c r="XDC73" s="137"/>
      <c r="XDD73" s="137"/>
      <c r="XDE73" s="137"/>
      <c r="XDF73" s="137"/>
      <c r="XDG73" s="137"/>
      <c r="XDH73" s="137"/>
      <c r="XDI73" s="137"/>
      <c r="XDJ73" s="137"/>
      <c r="XDK73" s="137"/>
      <c r="XDL73" s="137"/>
      <c r="XDM73" s="137"/>
      <c r="XDN73" s="137"/>
      <c r="XDO73" s="137"/>
      <c r="XDP73" s="137"/>
      <c r="XDQ73" s="137"/>
      <c r="XDR73" s="137"/>
      <c r="XDS73" s="137"/>
      <c r="XDT73" s="137"/>
      <c r="XDU73" s="137"/>
      <c r="XDV73" s="137"/>
      <c r="XDW73" s="137"/>
      <c r="XDX73" s="137"/>
      <c r="XDY73" s="137"/>
      <c r="XDZ73" s="137"/>
      <c r="XEA73" s="137"/>
      <c r="XEB73" s="137"/>
      <c r="XEC73" s="137"/>
      <c r="XED73" s="137"/>
      <c r="XEE73" s="137"/>
      <c r="XEF73" s="137"/>
      <c r="XEG73" s="137"/>
      <c r="XEH73" s="137"/>
      <c r="XEI73" s="137"/>
      <c r="XEJ73" s="137"/>
      <c r="XEK73" s="137"/>
      <c r="XEL73" s="137"/>
      <c r="XEM73" s="137"/>
      <c r="XEN73" s="137"/>
      <c r="XEO73" s="137"/>
      <c r="XEP73" s="137"/>
      <c r="XEQ73" s="137"/>
      <c r="XER73" s="137"/>
      <c r="XES73" s="137"/>
      <c r="XET73" s="137"/>
      <c r="XEU73" s="137"/>
      <c r="XEV73" s="137"/>
      <c r="XEW73" s="137"/>
      <c r="XEX73" s="137"/>
      <c r="XEY73" s="137"/>
      <c r="XEZ73" s="137"/>
      <c r="XFA73" s="137"/>
    </row>
    <row r="74" spans="1:16381" ht="49.5" customHeight="1" x14ac:dyDescent="0.25">
      <c r="A74" s="65" t="s">
        <v>302</v>
      </c>
      <c r="B74" s="65"/>
      <c r="C74" s="136" t="s">
        <v>737</v>
      </c>
      <c r="D74" s="65" t="s">
        <v>335</v>
      </c>
      <c r="E74" s="192" t="s">
        <v>303</v>
      </c>
      <c r="F74" s="192" t="s">
        <v>1003</v>
      </c>
      <c r="G74" s="9" t="s">
        <v>77</v>
      </c>
      <c r="H74" s="9" t="s">
        <v>78</v>
      </c>
      <c r="I74" s="9" t="s">
        <v>302</v>
      </c>
      <c r="J74" s="597" t="s">
        <v>792</v>
      </c>
      <c r="K74" s="575"/>
      <c r="L74" s="575"/>
      <c r="M74" s="575"/>
      <c r="N74" s="361" t="s">
        <v>483</v>
      </c>
      <c r="O74" s="361" t="s">
        <v>484</v>
      </c>
      <c r="P74" s="361" t="s">
        <v>482</v>
      </c>
      <c r="Q74" s="361" t="s">
        <v>230</v>
      </c>
      <c r="R74" s="361" t="s">
        <v>485</v>
      </c>
      <c r="S74" s="361" t="s">
        <v>486</v>
      </c>
      <c r="T74" s="361" t="s">
        <v>487</v>
      </c>
      <c r="U74" s="361" t="s">
        <v>487</v>
      </c>
      <c r="V74" s="387">
        <v>0.86409999999999998</v>
      </c>
      <c r="W74" s="361" t="s">
        <v>487</v>
      </c>
      <c r="X74" s="362" t="s">
        <v>114</v>
      </c>
      <c r="Y74" s="362" t="s">
        <v>83</v>
      </c>
      <c r="Z74" s="362" t="s">
        <v>168</v>
      </c>
      <c r="AA74" s="363" t="s">
        <v>489</v>
      </c>
      <c r="AB74" s="363" t="s">
        <v>488</v>
      </c>
      <c r="AC74" s="363" t="s">
        <v>648</v>
      </c>
      <c r="AD74" s="598" t="s">
        <v>75</v>
      </c>
      <c r="AE74" s="598">
        <v>0.95</v>
      </c>
      <c r="AF74" s="598">
        <v>0.95</v>
      </c>
      <c r="AG74" s="598">
        <v>0.95</v>
      </c>
      <c r="AH74" s="598">
        <v>0.95</v>
      </c>
      <c r="AI74" s="584" t="s">
        <v>75</v>
      </c>
      <c r="AJ74" s="599">
        <v>0.98</v>
      </c>
      <c r="AK74" s="584">
        <v>0.97</v>
      </c>
      <c r="AL74" s="432">
        <v>1</v>
      </c>
      <c r="AM74" s="584">
        <f>IFERROR(INDEX($AR$74:$AU$74,1,COUNTA($AR$74:$AU$74)),"ND")</f>
        <v>0.33</v>
      </c>
      <c r="AN74" s="600">
        <v>0.65</v>
      </c>
      <c r="AO74" s="600">
        <v>0.95</v>
      </c>
      <c r="AP74" s="600"/>
      <c r="AQ74" s="600"/>
      <c r="AR74" s="680">
        <v>0.33</v>
      </c>
      <c r="AS74" s="681"/>
      <c r="AT74" s="681"/>
      <c r="AU74" s="681"/>
      <c r="AV74" s="607" t="s">
        <v>1004</v>
      </c>
      <c r="AW74" s="403"/>
      <c r="AX74" s="400"/>
      <c r="AY74" s="400"/>
      <c r="AZ74" s="469"/>
      <c r="BA74" s="601" t="s">
        <v>851</v>
      </c>
      <c r="BB74" s="431"/>
      <c r="BC74" s="431"/>
      <c r="BD74" s="431"/>
      <c r="BE74" s="431"/>
      <c r="BF74" s="431"/>
      <c r="BG74" s="13"/>
      <c r="BH74" s="13"/>
      <c r="BI74" s="136" t="str">
        <f t="shared" si="3"/>
        <v>GESTIÓN</v>
      </c>
      <c r="BJ74" s="136" t="s">
        <v>674</v>
      </c>
      <c r="BK74" s="662"/>
      <c r="BL74" s="662"/>
      <c r="BM74" s="662"/>
      <c r="BN74" s="662"/>
      <c r="BO74" s="663"/>
      <c r="BP74" s="663"/>
      <c r="BQ74" s="662" t="str">
        <f t="shared" si="4"/>
        <v>EXCELENTE</v>
      </c>
    </row>
    <row r="75" spans="1:16381" s="13" customFormat="1" ht="49.5" customHeight="1" x14ac:dyDescent="0.25">
      <c r="A75" s="65" t="s">
        <v>302</v>
      </c>
      <c r="B75" s="65"/>
      <c r="C75" s="136" t="s">
        <v>135</v>
      </c>
      <c r="D75" s="65" t="s">
        <v>334</v>
      </c>
      <c r="E75" s="328" t="s">
        <v>635</v>
      </c>
      <c r="F75" s="328" t="s">
        <v>1005</v>
      </c>
      <c r="G75" s="9" t="s">
        <v>77</v>
      </c>
      <c r="H75" s="9" t="s">
        <v>78</v>
      </c>
      <c r="I75" s="9" t="s">
        <v>302</v>
      </c>
      <c r="J75" s="602" t="s">
        <v>322</v>
      </c>
      <c r="K75" s="360" t="s">
        <v>809</v>
      </c>
      <c r="L75" s="360"/>
      <c r="M75" s="360"/>
      <c r="N75" s="361" t="s">
        <v>295</v>
      </c>
      <c r="O75" s="361" t="s">
        <v>296</v>
      </c>
      <c r="P75" s="361" t="s">
        <v>298</v>
      </c>
      <c r="Q75" s="361" t="s">
        <v>82</v>
      </c>
      <c r="R75" s="361" t="s">
        <v>450</v>
      </c>
      <c r="S75" s="361" t="s">
        <v>82</v>
      </c>
      <c r="T75" s="361" t="s">
        <v>424</v>
      </c>
      <c r="U75" s="361"/>
      <c r="V75" s="387">
        <v>0.88</v>
      </c>
      <c r="W75" s="361" t="s">
        <v>557</v>
      </c>
      <c r="X75" s="362" t="s">
        <v>114</v>
      </c>
      <c r="Y75" s="362" t="s">
        <v>210</v>
      </c>
      <c r="Z75" s="362" t="s">
        <v>231</v>
      </c>
      <c r="AA75" s="363" t="s">
        <v>233</v>
      </c>
      <c r="AB75" s="363" t="s">
        <v>233</v>
      </c>
      <c r="AC75" s="363" t="s">
        <v>648</v>
      </c>
      <c r="AD75" s="598">
        <v>0.88</v>
      </c>
      <c r="AE75" s="598">
        <v>0.88</v>
      </c>
      <c r="AF75" s="598">
        <v>0.88</v>
      </c>
      <c r="AG75" s="598">
        <v>0.88</v>
      </c>
      <c r="AH75" s="598">
        <v>0.88</v>
      </c>
      <c r="AI75" s="584">
        <v>0.9</v>
      </c>
      <c r="AJ75" s="432">
        <v>0.94569999999999999</v>
      </c>
      <c r="AK75" s="432">
        <v>0.88</v>
      </c>
      <c r="AL75" s="432">
        <v>0.97499999999999998</v>
      </c>
      <c r="AM75" s="432" t="str">
        <f>IFERROR(INDEX($AR$75:$AU$75,1,COUNTA($AR$75:$AU$75)),"ND")</f>
        <v>ND</v>
      </c>
      <c r="AN75" s="603">
        <v>0</v>
      </c>
      <c r="AO75" s="603">
        <v>0.88</v>
      </c>
      <c r="AP75" s="603">
        <v>0</v>
      </c>
      <c r="AQ75" s="603">
        <v>0.88</v>
      </c>
      <c r="AR75" s="673"/>
      <c r="AS75" s="673"/>
      <c r="AT75" s="673"/>
      <c r="AU75" s="673"/>
      <c r="AV75" s="339"/>
      <c r="AW75" s="420"/>
      <c r="AX75" s="350"/>
      <c r="AY75" s="350"/>
      <c r="AZ75" s="469"/>
      <c r="BA75" s="601" t="s">
        <v>851</v>
      </c>
      <c r="BB75" s="431"/>
      <c r="BC75" s="431"/>
      <c r="BD75" s="431" t="s">
        <v>440</v>
      </c>
      <c r="BE75" s="581" t="s">
        <v>501</v>
      </c>
      <c r="BF75" s="581" t="s">
        <v>75</v>
      </c>
      <c r="BG75" s="582" t="s">
        <v>75</v>
      </c>
      <c r="BI75" s="136" t="str">
        <f t="shared" si="3"/>
        <v>ACCIÓN</v>
      </c>
      <c r="BJ75" s="136" t="s">
        <v>674</v>
      </c>
      <c r="BK75" s="662">
        <v>0</v>
      </c>
      <c r="BL75" s="662">
        <v>87.998999999999995</v>
      </c>
      <c r="BM75" s="662">
        <v>88</v>
      </c>
      <c r="BN75" s="662">
        <v>89</v>
      </c>
      <c r="BO75" s="663">
        <v>89.000100000000003</v>
      </c>
      <c r="BP75" s="663">
        <v>100</v>
      </c>
      <c r="BQ75" s="662" t="str">
        <f t="shared" si="4"/>
        <v>EXCELENTE</v>
      </c>
    </row>
    <row r="76" spans="1:16381" s="13" customFormat="1" ht="49.5" customHeight="1" x14ac:dyDescent="0.25">
      <c r="A76" s="65" t="s">
        <v>302</v>
      </c>
      <c r="B76" s="65"/>
      <c r="C76" s="136" t="s">
        <v>737</v>
      </c>
      <c r="D76" s="65" t="s">
        <v>335</v>
      </c>
      <c r="E76" s="328" t="s">
        <v>634</v>
      </c>
      <c r="F76" s="328" t="s">
        <v>1006</v>
      </c>
      <c r="G76" s="9" t="s">
        <v>77</v>
      </c>
      <c r="H76" s="9" t="s">
        <v>78</v>
      </c>
      <c r="I76" s="9" t="s">
        <v>302</v>
      </c>
      <c r="J76" s="602" t="s">
        <v>792</v>
      </c>
      <c r="K76" s="360"/>
      <c r="L76" s="360"/>
      <c r="M76" s="360"/>
      <c r="N76" s="361" t="s">
        <v>490</v>
      </c>
      <c r="O76" s="361" t="s">
        <v>491</v>
      </c>
      <c r="P76" s="361" t="s">
        <v>492</v>
      </c>
      <c r="Q76" s="361" t="s">
        <v>493</v>
      </c>
      <c r="R76" s="361" t="s">
        <v>494</v>
      </c>
      <c r="S76" s="361" t="s">
        <v>495</v>
      </c>
      <c r="T76" s="361" t="s">
        <v>496</v>
      </c>
      <c r="U76" s="361" t="s">
        <v>496</v>
      </c>
      <c r="V76" s="387" t="s">
        <v>497</v>
      </c>
      <c r="W76" s="361" t="s">
        <v>497</v>
      </c>
      <c r="X76" s="362" t="s">
        <v>114</v>
      </c>
      <c r="Y76" s="362" t="s">
        <v>83</v>
      </c>
      <c r="Z76" s="362" t="s">
        <v>168</v>
      </c>
      <c r="AA76" s="363" t="s">
        <v>498</v>
      </c>
      <c r="AB76" s="363" t="s">
        <v>233</v>
      </c>
      <c r="AC76" s="363" t="s">
        <v>648</v>
      </c>
      <c r="AD76" s="363" t="s">
        <v>75</v>
      </c>
      <c r="AE76" s="598">
        <v>1</v>
      </c>
      <c r="AF76" s="598">
        <v>1</v>
      </c>
      <c r="AG76" s="598">
        <v>1</v>
      </c>
      <c r="AH76" s="598">
        <v>1</v>
      </c>
      <c r="AI76" s="577" t="s">
        <v>75</v>
      </c>
      <c r="AJ76" s="432">
        <v>1</v>
      </c>
      <c r="AK76" s="584">
        <v>1</v>
      </c>
      <c r="AL76" s="432">
        <v>1</v>
      </c>
      <c r="AM76" s="584">
        <f>IFERROR(INDEX($AR$76:$AU$76,1,COUNTA($AR$76:$AU$76)),"ND")</f>
        <v>1</v>
      </c>
      <c r="AN76" s="604">
        <v>1</v>
      </c>
      <c r="AO76" s="604">
        <v>1</v>
      </c>
      <c r="AP76" s="604">
        <v>1</v>
      </c>
      <c r="AQ76" s="604">
        <v>1</v>
      </c>
      <c r="AR76" s="586">
        <v>1</v>
      </c>
      <c r="AS76" s="586"/>
      <c r="AT76" s="605"/>
      <c r="AU76" s="605"/>
      <c r="AV76" s="606" t="s">
        <v>1007</v>
      </c>
      <c r="AW76" s="350"/>
      <c r="AX76" s="350"/>
      <c r="AY76" s="350"/>
      <c r="AZ76" s="469"/>
      <c r="BA76" s="601" t="s">
        <v>851</v>
      </c>
      <c r="BB76" s="431"/>
      <c r="BC76" s="431"/>
      <c r="BD76" s="431" t="s">
        <v>440</v>
      </c>
      <c r="BE76" s="431" t="s">
        <v>501</v>
      </c>
      <c r="BF76" s="431"/>
      <c r="BI76" s="136" t="str">
        <f t="shared" si="3"/>
        <v>GESTIÓN</v>
      </c>
      <c r="BJ76" s="136" t="s">
        <v>674</v>
      </c>
      <c r="BK76" s="662"/>
      <c r="BL76" s="662"/>
      <c r="BM76" s="662"/>
      <c r="BN76" s="662"/>
      <c r="BO76" s="663"/>
      <c r="BP76" s="663"/>
      <c r="BQ76" s="662" t="str">
        <f t="shared" si="4"/>
        <v>EXCELENTE</v>
      </c>
    </row>
    <row r="77" spans="1:16381" customFormat="1" ht="61.5" customHeight="1" x14ac:dyDescent="0.25">
      <c r="A77" s="776" t="s">
        <v>160</v>
      </c>
      <c r="B77" s="790" t="s">
        <v>926</v>
      </c>
      <c r="C77" s="776" t="s">
        <v>865</v>
      </c>
      <c r="D77" s="791" t="s">
        <v>335</v>
      </c>
      <c r="E77" s="792" t="s">
        <v>682</v>
      </c>
      <c r="F77" s="778" t="s">
        <v>579</v>
      </c>
      <c r="G77" s="779" t="s">
        <v>215</v>
      </c>
      <c r="H77" s="793" t="s">
        <v>370</v>
      </c>
      <c r="I77" s="779" t="s">
        <v>160</v>
      </c>
      <c r="J77" s="782" t="s">
        <v>791</v>
      </c>
      <c r="K77" s="783"/>
      <c r="L77" s="783"/>
      <c r="M77" s="783"/>
      <c r="N77" s="783" t="s">
        <v>928</v>
      </c>
      <c r="O77" s="782" t="s">
        <v>929</v>
      </c>
      <c r="P77" s="784" t="s">
        <v>930</v>
      </c>
      <c r="Q77" s="784" t="s">
        <v>931</v>
      </c>
      <c r="R77" s="784" t="s">
        <v>932</v>
      </c>
      <c r="S77" s="784" t="s">
        <v>933</v>
      </c>
      <c r="T77" s="780" t="s">
        <v>934</v>
      </c>
      <c r="U77" s="780" t="s">
        <v>934</v>
      </c>
      <c r="V77" s="780" t="s">
        <v>320</v>
      </c>
      <c r="W77" s="780" t="s">
        <v>320</v>
      </c>
      <c r="X77" s="794" t="s">
        <v>181</v>
      </c>
      <c r="Y77" s="783" t="s">
        <v>83</v>
      </c>
      <c r="Z77" s="783" t="s">
        <v>168</v>
      </c>
      <c r="AA77" s="795" t="s">
        <v>240</v>
      </c>
      <c r="AB77" s="795" t="s">
        <v>233</v>
      </c>
      <c r="AC77" s="780" t="s">
        <v>228</v>
      </c>
      <c r="AD77" s="796" t="s">
        <v>75</v>
      </c>
      <c r="AE77" s="796" t="s">
        <v>75</v>
      </c>
      <c r="AF77" s="796" t="s">
        <v>75</v>
      </c>
      <c r="AG77" s="797">
        <v>1</v>
      </c>
      <c r="AH77" s="796" t="s">
        <v>579</v>
      </c>
      <c r="AI77" s="447" t="s">
        <v>75</v>
      </c>
      <c r="AJ77" s="395" t="s">
        <v>75</v>
      </c>
      <c r="AK77" s="395" t="s">
        <v>75</v>
      </c>
      <c r="AL77" s="798">
        <v>1</v>
      </c>
      <c r="AM77" s="799" t="s">
        <v>579</v>
      </c>
      <c r="AN77" s="797" t="s">
        <v>579</v>
      </c>
      <c r="AO77" s="798" t="s">
        <v>579</v>
      </c>
      <c r="AP77" s="798" t="s">
        <v>579</v>
      </c>
      <c r="AQ77" s="798" t="s">
        <v>579</v>
      </c>
      <c r="AR77" s="797" t="s">
        <v>579</v>
      </c>
      <c r="AS77" s="797" t="s">
        <v>579</v>
      </c>
      <c r="AT77" s="797" t="s">
        <v>579</v>
      </c>
      <c r="AU77" s="797" t="s">
        <v>579</v>
      </c>
      <c r="AV77" s="470"/>
      <c r="AW77" s="413"/>
      <c r="AX77" s="413"/>
      <c r="AY77" s="413"/>
      <c r="AZ77" s="343"/>
      <c r="BA77" s="343"/>
      <c r="BB77" s="365"/>
      <c r="BC77" s="398"/>
      <c r="BD77" s="449" t="s">
        <v>579</v>
      </c>
      <c r="BE77" s="382"/>
      <c r="BF77" s="382"/>
      <c r="BG77" s="7"/>
      <c r="BH77" s="7"/>
      <c r="BI77" s="46" t="str">
        <f t="shared" si="3"/>
        <v>GESTIÓN</v>
      </c>
      <c r="BJ77" s="136" t="s">
        <v>674</v>
      </c>
      <c r="BK77" s="662" t="s">
        <v>945</v>
      </c>
      <c r="BL77" s="662"/>
      <c r="BM77" s="662" t="s">
        <v>946</v>
      </c>
      <c r="BN77" s="662"/>
      <c r="BO77" s="663" t="s">
        <v>947</v>
      </c>
      <c r="BP77" s="663"/>
      <c r="BQ77" s="662" t="str">
        <f t="shared" si="4"/>
        <v>EXCELENTE</v>
      </c>
    </row>
    <row r="78" spans="1:16381" customFormat="1" ht="61.5" customHeight="1" x14ac:dyDescent="0.25">
      <c r="A78" s="136" t="s">
        <v>160</v>
      </c>
      <c r="B78" s="284"/>
      <c r="C78" s="136" t="s">
        <v>865</v>
      </c>
      <c r="D78" s="46" t="s">
        <v>335</v>
      </c>
      <c r="E78" s="453" t="s">
        <v>1109</v>
      </c>
      <c r="F78" s="414" t="s">
        <v>1090</v>
      </c>
      <c r="G78" s="48" t="s">
        <v>215</v>
      </c>
      <c r="H78" s="47" t="s">
        <v>370</v>
      </c>
      <c r="I78" s="48" t="s">
        <v>160</v>
      </c>
      <c r="J78" s="330" t="s">
        <v>791</v>
      </c>
      <c r="K78" s="360"/>
      <c r="L78" s="360"/>
      <c r="M78" s="360"/>
      <c r="N78" s="332" t="s">
        <v>1085</v>
      </c>
      <c r="O78" s="331" t="s">
        <v>929</v>
      </c>
      <c r="P78" s="361" t="s">
        <v>930</v>
      </c>
      <c r="Q78" s="361" t="s">
        <v>931</v>
      </c>
      <c r="R78" s="361" t="s">
        <v>1086</v>
      </c>
      <c r="S78" s="361" t="s">
        <v>1087</v>
      </c>
      <c r="T78" s="344" t="s">
        <v>934</v>
      </c>
      <c r="U78" s="344" t="s">
        <v>934</v>
      </c>
      <c r="V78" s="344" t="s">
        <v>320</v>
      </c>
      <c r="W78" s="344" t="s">
        <v>320</v>
      </c>
      <c r="X78" s="369" t="s">
        <v>181</v>
      </c>
      <c r="Y78" s="335" t="s">
        <v>83</v>
      </c>
      <c r="Z78" s="335" t="s">
        <v>168</v>
      </c>
      <c r="AA78" s="336" t="s">
        <v>240</v>
      </c>
      <c r="AB78" s="336" t="s">
        <v>233</v>
      </c>
      <c r="AC78" s="346" t="s">
        <v>228</v>
      </c>
      <c r="AD78" s="448" t="s">
        <v>75</v>
      </c>
      <c r="AE78" s="448" t="s">
        <v>75</v>
      </c>
      <c r="AF78" s="448" t="s">
        <v>75</v>
      </c>
      <c r="AG78" s="450" t="s">
        <v>75</v>
      </c>
      <c r="AH78" s="450">
        <v>1</v>
      </c>
      <c r="AI78" s="395" t="s">
        <v>75</v>
      </c>
      <c r="AJ78" s="395" t="s">
        <v>75</v>
      </c>
      <c r="AK78" s="395" t="s">
        <v>75</v>
      </c>
      <c r="AL78" s="395" t="s">
        <v>75</v>
      </c>
      <c r="AM78" s="395">
        <f>SUM(AR78:AU78)</f>
        <v>0.1</v>
      </c>
      <c r="AN78" s="396">
        <v>0.1</v>
      </c>
      <c r="AO78" s="396">
        <v>0.3</v>
      </c>
      <c r="AP78" s="396">
        <v>0.3</v>
      </c>
      <c r="AQ78" s="396">
        <v>0.3</v>
      </c>
      <c r="AR78" s="449">
        <v>0.1</v>
      </c>
      <c r="AS78" s="449"/>
      <c r="AT78" s="449"/>
      <c r="AU78" s="449"/>
      <c r="AV78" s="413" t="s">
        <v>1088</v>
      </c>
      <c r="AW78" s="413"/>
      <c r="AX78" s="413"/>
      <c r="AY78" s="413"/>
      <c r="AZ78" s="343"/>
      <c r="BA78" s="343"/>
      <c r="BB78" s="365"/>
      <c r="BC78" s="398"/>
      <c r="BD78" s="775" t="s">
        <v>1089</v>
      </c>
      <c r="BE78" s="382"/>
      <c r="BF78" s="382"/>
      <c r="BG78" s="7"/>
      <c r="BH78" s="7"/>
      <c r="BI78" s="46"/>
      <c r="BJ78" s="136"/>
      <c r="BK78" s="662"/>
      <c r="BL78" s="662"/>
      <c r="BM78" s="662"/>
      <c r="BN78" s="662"/>
      <c r="BO78" s="663"/>
      <c r="BP78" s="663"/>
      <c r="BQ78" s="662"/>
    </row>
    <row r="79" spans="1:16381" ht="60" customHeight="1" x14ac:dyDescent="0.25">
      <c r="A79" s="136" t="s">
        <v>160</v>
      </c>
      <c r="B79" s="47"/>
      <c r="C79" s="47" t="s">
        <v>865</v>
      </c>
      <c r="D79" s="47" t="s">
        <v>335</v>
      </c>
      <c r="E79" s="47" t="s">
        <v>935</v>
      </c>
      <c r="F79" s="47" t="s">
        <v>936</v>
      </c>
      <c r="G79" s="48" t="s">
        <v>215</v>
      </c>
      <c r="H79" s="47" t="s">
        <v>370</v>
      </c>
      <c r="I79" s="48" t="s">
        <v>160</v>
      </c>
      <c r="J79" s="622" t="s">
        <v>860</v>
      </c>
      <c r="K79" s="622"/>
      <c r="L79" s="622"/>
      <c r="M79" s="622"/>
      <c r="N79" s="623" t="s">
        <v>938</v>
      </c>
      <c r="O79" s="623" t="s">
        <v>939</v>
      </c>
      <c r="P79" s="623" t="s">
        <v>940</v>
      </c>
      <c r="Q79" s="623" t="s">
        <v>82</v>
      </c>
      <c r="R79" s="623" t="s">
        <v>941</v>
      </c>
      <c r="S79" s="623" t="s">
        <v>82</v>
      </c>
      <c r="T79" s="623" t="s">
        <v>942</v>
      </c>
      <c r="U79" s="623" t="s">
        <v>82</v>
      </c>
      <c r="V79" s="623" t="s">
        <v>320</v>
      </c>
      <c r="W79" s="623" t="s">
        <v>320</v>
      </c>
      <c r="X79" s="624" t="s">
        <v>114</v>
      </c>
      <c r="Y79" s="624" t="s">
        <v>210</v>
      </c>
      <c r="Z79" s="624" t="s">
        <v>231</v>
      </c>
      <c r="AA79" s="625" t="s">
        <v>943</v>
      </c>
      <c r="AB79" s="625" t="s">
        <v>944</v>
      </c>
      <c r="AC79" s="625" t="s">
        <v>861</v>
      </c>
      <c r="AD79" s="448" t="s">
        <v>75</v>
      </c>
      <c r="AE79" s="448" t="s">
        <v>75</v>
      </c>
      <c r="AF79" s="448" t="s">
        <v>75</v>
      </c>
      <c r="AG79" s="448" t="s">
        <v>75</v>
      </c>
      <c r="AH79" s="625"/>
      <c r="AI79" s="626"/>
      <c r="AJ79" s="626"/>
      <c r="AK79" s="627"/>
      <c r="AL79" s="395"/>
      <c r="AM79" s="395"/>
      <c r="AN79" s="628"/>
      <c r="AO79" s="628"/>
      <c r="AP79" s="628"/>
      <c r="AQ79" s="628"/>
      <c r="AR79" s="654"/>
      <c r="AS79" s="654"/>
      <c r="AT79" s="654"/>
      <c r="AU79" s="654"/>
      <c r="AV79" s="629"/>
      <c r="AW79" s="629"/>
      <c r="AX79" s="629"/>
      <c r="AY79" s="629"/>
      <c r="AZ79" s="441"/>
      <c r="BB79" s="630"/>
      <c r="BI79" s="47" t="s">
        <v>335</v>
      </c>
      <c r="BJ79" s="47" t="s">
        <v>673</v>
      </c>
      <c r="BK79" s="662" t="s">
        <v>945</v>
      </c>
      <c r="BL79" s="662"/>
      <c r="BM79" s="662"/>
      <c r="BN79" s="662"/>
      <c r="BO79" s="663"/>
      <c r="BP79" s="663"/>
      <c r="BQ79" s="662" t="str">
        <f t="shared" si="4"/>
        <v>DEFICIENTE</v>
      </c>
    </row>
    <row r="1048553" customFormat="1" ht="49.5" customHeight="1" x14ac:dyDescent="0.25"/>
    <row r="1048561" customFormat="1" ht="49.5" customHeight="1" x14ac:dyDescent="0.25"/>
    <row r="1048562" customFormat="1" ht="49.5" customHeight="1" x14ac:dyDescent="0.25"/>
    <row r="1048563" customFormat="1" ht="49.5" customHeight="1" x14ac:dyDescent="0.25"/>
    <row r="1048564" customFormat="1" ht="49.5" customHeight="1" x14ac:dyDescent="0.25"/>
    <row r="1048565" customFormat="1" ht="49.5" customHeight="1" x14ac:dyDescent="0.25"/>
    <row r="1048566" customFormat="1" ht="49.5" customHeight="1" x14ac:dyDescent="0.25"/>
    <row r="1048567" customFormat="1" ht="49.5" customHeight="1" x14ac:dyDescent="0.25"/>
    <row r="1048568" customFormat="1" ht="49.5" customHeight="1" x14ac:dyDescent="0.25"/>
    <row r="1048569" customFormat="1" ht="49.5" customHeight="1" x14ac:dyDescent="0.25"/>
    <row r="1048570" customFormat="1" ht="49.5" customHeight="1" x14ac:dyDescent="0.25"/>
    <row r="1048571" customFormat="1" ht="49.5" customHeight="1" x14ac:dyDescent="0.25"/>
    <row r="1048572" customFormat="1" ht="49.5" customHeight="1" x14ac:dyDescent="0.25"/>
    <row r="1048573" customFormat="1" ht="49.5" customHeight="1" x14ac:dyDescent="0.25"/>
    <row r="1048574" customFormat="1" ht="49.5" customHeight="1" x14ac:dyDescent="0.25"/>
    <row r="1048575" customFormat="1" ht="49.5" customHeight="1" x14ac:dyDescent="0.25"/>
  </sheetData>
  <sheetProtection selectLockedCells="1" sort="0" autoFilter="0" pivotTables="0"/>
  <autoFilter ref="A4:XFA79" xr:uid="{A75E46C7-DE72-4B2D-AF6A-BB3A5AAC095D}"/>
  <sortState xmlns:xlrd2="http://schemas.microsoft.com/office/spreadsheetml/2017/richdata2" ref="A5:BI68">
    <sortCondition ref="I5:I68"/>
  </sortState>
  <customSheetViews>
    <customSheetView guid="{7FB50B2F-45DA-4DA3-BDA5-580E793170E4}" showGridLines="0" topLeftCell="M1">
      <pane ySplit="3" topLeftCell="A32" activePane="bottomLeft" state="frozen"/>
      <selection pane="bottomLeft" activeCell="N4" sqref="N4:T36"/>
    </customSheetView>
  </customSheetViews>
  <mergeCells count="4">
    <mergeCell ref="BD3:BE3"/>
    <mergeCell ref="AN3:AQ3"/>
    <mergeCell ref="AR3:AU3"/>
    <mergeCell ref="AV3:AY3"/>
  </mergeCells>
  <dataValidations count="9">
    <dataValidation type="list" allowBlank="1" showInputMessage="1" showErrorMessage="1" sqref="Z53:Z54 Z76 Z67:Z72 Z28:Z51 Z5:Z26" xr:uid="{00000000-0002-0000-0F00-000000000000}">
      <formula1>"Eficiencia,Eficacia,Efectividad"</formula1>
    </dataValidation>
    <dataValidation type="list" allowBlank="1" showInputMessage="1" showErrorMessage="1" sqref="Y53 Y67:Y72 Y76 Y28:Y51 Y5:Y26" xr:uid="{00000000-0002-0000-0F00-000001000000}">
      <formula1>"Mensual,Trimestral,Semestral,Anual"</formula1>
    </dataValidation>
    <dataValidation type="list" allowBlank="1" showInputMessage="1" showErrorMessage="1" sqref="X53 X76 X67:X72 X28:X51 X5:X26" xr:uid="{00000000-0002-0000-0F00-000002000000}">
      <formula1>"Creciente,Decreciente,Suma,Constante"</formula1>
    </dataValidation>
    <dataValidation allowBlank="1" showInputMessage="1" showErrorMessage="1" promptTitle="PRODUCTO/SERVICIO" prompt="Identifica el nombre del producto o servicio." sqref="G4 L4:M4" xr:uid="{00000000-0002-0000-0F00-000003000000}"/>
    <dataValidation allowBlank="1" showInputMessage="1" showErrorMessage="1" promptTitle="NOMBRE VARIABLE" prompt="Nombre de las variables a utilizar, puede ser una sola_x000a_variable o dos dependiendo del indicador" sqref="P4:S4" xr:uid="{00000000-0002-0000-0F00-000004000000}"/>
    <dataValidation allowBlank="1" showInputMessage="1" showErrorMessage="1" promptTitle="UNIDAD DE MEDIDA" prompt="Magnitud referencia para la medición. Ejemplo: Porcentaje, Número de asesorías." sqref="O4" xr:uid="{00000000-0002-0000-0F00-000005000000}"/>
    <dataValidation allowBlank="1" showInputMessage="1" showErrorMessage="1" promptTitle="FORMULA DEL INDICADOR" prompt="Fórmula matemática utilizada para el cálculo del indicador._x000a_" sqref="N4" xr:uid="{00000000-0002-0000-0F00-000006000000}"/>
    <dataValidation allowBlank="1" showInputMessage="1" showErrorMessage="1" promptTitle="NOMBRE DEL INDICADOR" prompt="Nombre que identifica al indicador." sqref="E4:F4" xr:uid="{00000000-0002-0000-0F00-000007000000}"/>
    <dataValidation allowBlank="1" showInputMessage="1" showErrorMessage="1" promptTitle="PROCESO" prompt="Identifica el nombre del proceso al cual pertenece el indicador." sqref="H4:I4 BI4:BJ4 A4:D4" xr:uid="{00000000-0002-0000-0F00-000008000000}"/>
  </dataValidations>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9000000}">
          <x14:formula1>
            <xm:f>listados!$A$2:$A$10</xm:f>
          </x14:formula1>
          <xm:sqref>K63 K71:K72 M5 L53:M79 J11:J12 K13 J14:J24 L6:M51 J5:J9 J59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20"/>
  <sheetViews>
    <sheetView topLeftCell="A4" zoomScale="70" zoomScaleNormal="70" workbookViewId="0">
      <selection activeCell="A21" sqref="A21"/>
    </sheetView>
  </sheetViews>
  <sheetFormatPr baseColWidth="10" defaultRowHeight="15" x14ac:dyDescent="0.25"/>
  <cols>
    <col min="1" max="1" width="133.85546875" customWidth="1"/>
    <col min="2" max="2" width="22.28515625" bestFit="1" customWidth="1"/>
    <col min="3" max="3" width="16.7109375" customWidth="1"/>
    <col min="4" max="4" width="20.7109375" bestFit="1" customWidth="1"/>
    <col min="5" max="5" width="16.7109375" customWidth="1"/>
    <col min="6" max="6" width="20.28515625" hidden="1" customWidth="1"/>
    <col min="7" max="7" width="11.85546875" customWidth="1"/>
    <col min="8" max="8" width="6.85546875" customWidth="1"/>
    <col min="9" max="21" width="0" hidden="1" customWidth="1"/>
  </cols>
  <sheetData>
    <row r="1" spans="1:13" ht="42.75" thickBot="1" x14ac:dyDescent="0.7">
      <c r="A1" s="1248" t="s">
        <v>954</v>
      </c>
      <c r="B1" s="1248"/>
      <c r="C1" s="1248"/>
      <c r="D1" s="1248"/>
      <c r="E1" s="1248"/>
      <c r="F1" s="1248"/>
      <c r="G1" s="1248"/>
    </row>
    <row r="2" spans="1:13" ht="59.25" customHeight="1" thickBot="1" x14ac:dyDescent="0.3">
      <c r="A2" s="291" t="s">
        <v>740</v>
      </c>
      <c r="B2" s="304" t="s">
        <v>2</v>
      </c>
      <c r="C2" s="305" t="s">
        <v>597</v>
      </c>
      <c r="D2" s="305" t="s">
        <v>953</v>
      </c>
      <c r="E2" s="305" t="s">
        <v>107</v>
      </c>
      <c r="F2" s="1246" t="s">
        <v>589</v>
      </c>
      <c r="G2" s="1247"/>
    </row>
    <row r="3" spans="1:13" ht="33.75" customHeight="1" thickTop="1" x14ac:dyDescent="0.25">
      <c r="A3" s="292" t="s">
        <v>586</v>
      </c>
      <c r="B3" s="302" t="s">
        <v>143</v>
      </c>
      <c r="C3" s="306" t="s">
        <v>611</v>
      </c>
      <c r="D3" s="306">
        <v>0.88</v>
      </c>
      <c r="E3" s="306">
        <v>0.98</v>
      </c>
      <c r="F3" s="293">
        <v>0.95</v>
      </c>
      <c r="G3" s="686">
        <f>E3/D3</f>
        <v>1.1136363636363635</v>
      </c>
    </row>
    <row r="4" spans="1:13" ht="33.75" customHeight="1" x14ac:dyDescent="0.25">
      <c r="A4" s="294" t="s">
        <v>551</v>
      </c>
      <c r="B4" s="303" t="s">
        <v>152</v>
      </c>
      <c r="C4" s="307" t="s">
        <v>598</v>
      </c>
      <c r="D4" s="307">
        <v>22.5</v>
      </c>
      <c r="E4" s="307">
        <v>16.2</v>
      </c>
      <c r="F4" s="295">
        <v>21.9</v>
      </c>
      <c r="G4" s="687">
        <f>D4/E4</f>
        <v>1.3888888888888888</v>
      </c>
    </row>
    <row r="5" spans="1:13" ht="33.75" customHeight="1" x14ac:dyDescent="0.25">
      <c r="A5" s="294" t="s">
        <v>590</v>
      </c>
      <c r="B5" s="296" t="s">
        <v>591</v>
      </c>
      <c r="C5" s="308" t="s">
        <v>599</v>
      </c>
      <c r="D5" s="308">
        <v>20</v>
      </c>
      <c r="E5" s="308">
        <v>19</v>
      </c>
      <c r="F5" s="295">
        <v>8</v>
      </c>
      <c r="G5" s="687">
        <f t="shared" ref="G5:G14" si="0">E5/D5</f>
        <v>0.95</v>
      </c>
      <c r="I5">
        <f>F5+D5+E5</f>
        <v>47</v>
      </c>
      <c r="K5" s="315">
        <f>F5/I5</f>
        <v>0.1702127659574468</v>
      </c>
      <c r="L5" s="315">
        <f>D5/I5+K5</f>
        <v>0.5957446808510638</v>
      </c>
      <c r="M5" s="315">
        <f>(E5/I5)+L5</f>
        <v>1</v>
      </c>
    </row>
    <row r="6" spans="1:13" ht="33.75" customHeight="1" x14ac:dyDescent="0.25">
      <c r="A6" s="294" t="s">
        <v>556</v>
      </c>
      <c r="B6" s="296" t="s">
        <v>592</v>
      </c>
      <c r="C6" s="308" t="s">
        <v>600</v>
      </c>
      <c r="D6" s="308">
        <v>7</v>
      </c>
      <c r="E6" s="308">
        <v>6</v>
      </c>
      <c r="F6" s="295">
        <v>2</v>
      </c>
      <c r="G6" s="687">
        <f t="shared" si="0"/>
        <v>0.8571428571428571</v>
      </c>
      <c r="I6">
        <f>F6+D6+E6</f>
        <v>15</v>
      </c>
      <c r="K6" s="315">
        <f>F6/I6</f>
        <v>0.13333333333333333</v>
      </c>
      <c r="L6" s="315">
        <f>D6/I6+K6</f>
        <v>0.6</v>
      </c>
      <c r="M6" s="315">
        <f>(E6/I6)+L6</f>
        <v>1</v>
      </c>
    </row>
    <row r="7" spans="1:13" ht="33.75" customHeight="1" x14ac:dyDescent="0.25">
      <c r="A7" s="294" t="s">
        <v>554</v>
      </c>
      <c r="B7" s="296" t="s">
        <v>591</v>
      </c>
      <c r="C7" s="308" t="s">
        <v>601</v>
      </c>
      <c r="D7" s="308">
        <v>46</v>
      </c>
      <c r="E7" s="308">
        <v>43</v>
      </c>
      <c r="F7" s="295">
        <v>18</v>
      </c>
      <c r="G7" s="687">
        <f t="shared" si="0"/>
        <v>0.93478260869565222</v>
      </c>
      <c r="I7">
        <f>F7+D7+E7</f>
        <v>107</v>
      </c>
      <c r="K7" s="315">
        <f>F7/I7</f>
        <v>0.16822429906542055</v>
      </c>
      <c r="L7" s="315">
        <f>D7/I7+K7</f>
        <v>0.59813084112149528</v>
      </c>
      <c r="M7" s="315">
        <f>(E7/I7)+L7</f>
        <v>1</v>
      </c>
    </row>
    <row r="8" spans="1:13" ht="33.75" customHeight="1" x14ac:dyDescent="0.25">
      <c r="A8" s="294" t="s">
        <v>552</v>
      </c>
      <c r="B8" s="296" t="s">
        <v>593</v>
      </c>
      <c r="C8" s="308" t="s">
        <v>602</v>
      </c>
      <c r="D8" s="308">
        <v>3000</v>
      </c>
      <c r="E8" s="314">
        <v>2855</v>
      </c>
      <c r="F8" s="297">
        <v>1065</v>
      </c>
      <c r="G8" s="687">
        <f t="shared" si="0"/>
        <v>0.95166666666666666</v>
      </c>
      <c r="I8">
        <f>F8+D8+E8</f>
        <v>6920</v>
      </c>
      <c r="K8" s="315">
        <f>F8/I8</f>
        <v>0.15390173410404626</v>
      </c>
      <c r="L8" s="315">
        <f>D8/I8+K8</f>
        <v>0.58742774566473988</v>
      </c>
      <c r="M8" s="315">
        <f>(E8/I8)+L8</f>
        <v>1</v>
      </c>
    </row>
    <row r="9" spans="1:13" ht="33.75" customHeight="1" x14ac:dyDescent="0.25">
      <c r="A9" s="294" t="s">
        <v>553</v>
      </c>
      <c r="B9" s="296" t="s">
        <v>593</v>
      </c>
      <c r="C9" s="311" t="s">
        <v>612</v>
      </c>
      <c r="D9" s="311">
        <v>0.86499999999999999</v>
      </c>
      <c r="E9" s="311">
        <v>0.94</v>
      </c>
      <c r="F9" s="298">
        <v>0.91</v>
      </c>
      <c r="G9" s="687">
        <f t="shared" si="0"/>
        <v>1.0867052023121386</v>
      </c>
      <c r="I9" s="159">
        <v>0.87</v>
      </c>
      <c r="K9" s="315"/>
      <c r="L9" s="315"/>
      <c r="M9" s="315"/>
    </row>
    <row r="10" spans="1:13" ht="33.75" customHeight="1" x14ac:dyDescent="0.25">
      <c r="A10" s="294" t="s">
        <v>547</v>
      </c>
      <c r="B10" s="296" t="s">
        <v>594</v>
      </c>
      <c r="C10" s="308" t="s">
        <v>603</v>
      </c>
      <c r="D10" s="308">
        <v>8</v>
      </c>
      <c r="E10" s="308">
        <v>8</v>
      </c>
      <c r="F10" s="295">
        <v>2</v>
      </c>
      <c r="G10" s="687">
        <f t="shared" si="0"/>
        <v>1</v>
      </c>
      <c r="I10">
        <f>F10+D10+E10</f>
        <v>18</v>
      </c>
      <c r="K10" s="315">
        <f>F10/I10</f>
        <v>0.1111111111111111</v>
      </c>
      <c r="L10" s="315">
        <f>D10/I10+K10</f>
        <v>0.55555555555555558</v>
      </c>
      <c r="M10" s="315">
        <f>(E10/I10)+L10</f>
        <v>1</v>
      </c>
    </row>
    <row r="11" spans="1:13" ht="33.75" customHeight="1" x14ac:dyDescent="0.25">
      <c r="A11" s="294" t="s">
        <v>548</v>
      </c>
      <c r="B11" s="296" t="s">
        <v>595</v>
      </c>
      <c r="C11" s="308" t="s">
        <v>605</v>
      </c>
      <c r="D11" s="314">
        <v>13574</v>
      </c>
      <c r="E11" s="314">
        <v>12103</v>
      </c>
      <c r="F11" s="297">
        <v>3203</v>
      </c>
      <c r="G11" s="687">
        <f t="shared" si="0"/>
        <v>0.89163105937822307</v>
      </c>
      <c r="I11">
        <f>F11+D11+E11</f>
        <v>28880</v>
      </c>
      <c r="K11" s="315">
        <f>F11/I11</f>
        <v>0.11090720221606648</v>
      </c>
      <c r="L11" s="315">
        <f>D11/I11+K11</f>
        <v>0.58092105263157889</v>
      </c>
      <c r="M11" s="315">
        <f>(E11/I11)+L11</f>
        <v>1</v>
      </c>
    </row>
    <row r="12" spans="1:13" ht="33.75" customHeight="1" x14ac:dyDescent="0.25">
      <c r="A12" s="294" t="s">
        <v>549</v>
      </c>
      <c r="B12" s="296" t="s">
        <v>594</v>
      </c>
      <c r="C12" s="308" t="s">
        <v>604</v>
      </c>
      <c r="D12" s="308">
        <v>5</v>
      </c>
      <c r="E12" s="308">
        <v>5</v>
      </c>
      <c r="F12" s="295">
        <v>2</v>
      </c>
      <c r="G12" s="687">
        <f t="shared" si="0"/>
        <v>1</v>
      </c>
      <c r="I12">
        <f>F12+D12+E12</f>
        <v>12</v>
      </c>
      <c r="K12" s="315">
        <f>F12/I12</f>
        <v>0.16666666666666666</v>
      </c>
      <c r="L12" s="315">
        <f>D12/I12+K12</f>
        <v>0.58333333333333337</v>
      </c>
      <c r="M12" s="315">
        <f>(E12/I12)+L12</f>
        <v>1</v>
      </c>
    </row>
    <row r="13" spans="1:13" ht="33.75" customHeight="1" x14ac:dyDescent="0.25">
      <c r="A13" s="294" t="s">
        <v>299</v>
      </c>
      <c r="B13" s="296" t="s">
        <v>154</v>
      </c>
      <c r="C13" s="311" t="s">
        <v>609</v>
      </c>
      <c r="D13" s="311">
        <v>0.82</v>
      </c>
      <c r="E13" s="311">
        <v>0.83199999999999996</v>
      </c>
      <c r="F13" s="298">
        <v>0.87</v>
      </c>
      <c r="G13" s="687">
        <f t="shared" si="0"/>
        <v>1.0146341463414634</v>
      </c>
      <c r="I13">
        <f>F13+D13+E13</f>
        <v>2.5219999999999998</v>
      </c>
      <c r="K13" s="315"/>
      <c r="L13" s="315"/>
      <c r="M13" s="315"/>
    </row>
    <row r="14" spans="1:13" ht="33.75" customHeight="1" thickBot="1" x14ac:dyDescent="0.3">
      <c r="A14" s="299" t="s">
        <v>550</v>
      </c>
      <c r="B14" s="300" t="s">
        <v>154</v>
      </c>
      <c r="C14" s="312" t="s">
        <v>610</v>
      </c>
      <c r="D14" s="312">
        <v>0.82</v>
      </c>
      <c r="E14" s="312">
        <v>0.91</v>
      </c>
      <c r="F14" s="301">
        <v>0.89</v>
      </c>
      <c r="G14" s="688">
        <f t="shared" si="0"/>
        <v>1.1097560975609757</v>
      </c>
      <c r="I14">
        <f>F14+D14+E14</f>
        <v>2.62</v>
      </c>
      <c r="K14" s="315"/>
      <c r="L14" s="315"/>
      <c r="M14" s="315"/>
    </row>
    <row r="15" spans="1:13" ht="32.25" hidden="1" thickTop="1" x14ac:dyDescent="0.25">
      <c r="A15" s="292" t="s">
        <v>596</v>
      </c>
      <c r="B15" s="302" t="s">
        <v>159</v>
      </c>
      <c r="C15" s="313" t="s">
        <v>607</v>
      </c>
      <c r="D15" s="313">
        <v>1</v>
      </c>
      <c r="E15" s="313">
        <v>0.7</v>
      </c>
      <c r="F15" s="293">
        <v>0.02</v>
      </c>
      <c r="G15" s="686">
        <v>0.02</v>
      </c>
    </row>
    <row r="16" spans="1:13" ht="19.5" hidden="1" thickBot="1" x14ac:dyDescent="0.3">
      <c r="A16" s="299" t="s">
        <v>546</v>
      </c>
      <c r="B16" s="300" t="s">
        <v>159</v>
      </c>
      <c r="C16" s="309" t="s">
        <v>606</v>
      </c>
      <c r="D16" s="309">
        <v>1</v>
      </c>
      <c r="E16" s="309">
        <v>1</v>
      </c>
      <c r="F16" s="301">
        <v>0</v>
      </c>
      <c r="G16" s="688">
        <v>0</v>
      </c>
    </row>
    <row r="17" spans="1:7" ht="27" hidden="1" customHeight="1" thickTop="1" x14ac:dyDescent="0.25">
      <c r="A17" s="292" t="s">
        <v>289</v>
      </c>
      <c r="B17" s="302" t="s">
        <v>129</v>
      </c>
      <c r="C17" s="310" t="s">
        <v>613</v>
      </c>
      <c r="D17" s="316">
        <v>0.3</v>
      </c>
      <c r="E17" s="318">
        <f>100%-D17-G17</f>
        <v>0.27999999999999997</v>
      </c>
      <c r="F17" s="293">
        <v>0.42</v>
      </c>
      <c r="G17" s="686">
        <v>0.42</v>
      </c>
    </row>
    <row r="18" spans="1:7" ht="32.25" hidden="1" thickBot="1" x14ac:dyDescent="0.3">
      <c r="A18" s="299" t="s">
        <v>555</v>
      </c>
      <c r="B18" s="300" t="s">
        <v>129</v>
      </c>
      <c r="C18" s="309" t="s">
        <v>608</v>
      </c>
      <c r="D18" s="317">
        <v>0.4</v>
      </c>
      <c r="E18" s="312">
        <v>0.85</v>
      </c>
      <c r="F18" s="301">
        <v>0.15</v>
      </c>
      <c r="G18" s="688">
        <v>0.15</v>
      </c>
    </row>
    <row r="19" spans="1:7" ht="19.5" thickTop="1" x14ac:dyDescent="0.25">
      <c r="A19" s="689" t="s">
        <v>955</v>
      </c>
    </row>
    <row r="20" spans="1:7" ht="18.75" x14ac:dyDescent="0.25">
      <c r="A20" s="689" t="s">
        <v>1110</v>
      </c>
    </row>
  </sheetData>
  <mergeCells count="2">
    <mergeCell ref="F2:G2"/>
    <mergeCell ref="A1:G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25"/>
  <sheetViews>
    <sheetView workbookViewId="0">
      <selection activeCell="E4" sqref="E4"/>
    </sheetView>
  </sheetViews>
  <sheetFormatPr baseColWidth="10" defaultRowHeight="15" x14ac:dyDescent="0.25"/>
  <cols>
    <col min="2" max="2" width="15.140625" bestFit="1" customWidth="1"/>
    <col min="11" max="11" width="15.140625" bestFit="1" customWidth="1"/>
  </cols>
  <sheetData>
    <row r="1" spans="1:15" x14ac:dyDescent="0.25">
      <c r="K1" s="159">
        <v>0.25</v>
      </c>
      <c r="L1" s="159">
        <v>0.25</v>
      </c>
      <c r="M1" s="159">
        <v>0.25</v>
      </c>
      <c r="N1" s="159">
        <v>0.25</v>
      </c>
    </row>
    <row r="2" spans="1:15" x14ac:dyDescent="0.25">
      <c r="A2" t="s">
        <v>322</v>
      </c>
      <c r="J2" t="s">
        <v>465</v>
      </c>
    </row>
    <row r="3" spans="1:15" x14ac:dyDescent="0.25">
      <c r="A3">
        <v>2016</v>
      </c>
      <c r="B3">
        <v>2017</v>
      </c>
      <c r="C3">
        <v>2018</v>
      </c>
      <c r="D3">
        <v>2019</v>
      </c>
      <c r="E3">
        <v>2020</v>
      </c>
      <c r="F3" t="s">
        <v>451</v>
      </c>
      <c r="K3">
        <v>2017</v>
      </c>
      <c r="L3">
        <v>2018</v>
      </c>
      <c r="M3">
        <v>2019</v>
      </c>
      <c r="N3">
        <v>2020</v>
      </c>
      <c r="O3" t="s">
        <v>451</v>
      </c>
    </row>
    <row r="4" spans="1:15" ht="15.75" thickBot="1" x14ac:dyDescent="0.3">
      <c r="A4" s="185">
        <f>'PLAN DE DESARROLLO'!D25</f>
        <v>9.9063878719125448E-2</v>
      </c>
      <c r="B4" s="185">
        <f>'PLAN DE DESARROLLO'!F25</f>
        <v>0.38485775293169056</v>
      </c>
      <c r="C4" s="185">
        <f>'PLAN DE DESARROLLO'!H25</f>
        <v>0.66108892265087593</v>
      </c>
      <c r="D4" s="182">
        <f>'PLAN DE DESARROLLO'!J25</f>
        <v>0.93777651409353902</v>
      </c>
      <c r="E4" s="182">
        <f>'PLAN DE DESARROLLO'!L25</f>
        <v>1.0668558641542809</v>
      </c>
      <c r="F4" s="184">
        <f>LOOKUP(9E+99+307,A4:E4,A4:E4)</f>
        <v>1.0668558641542809</v>
      </c>
      <c r="J4" s="185"/>
      <c r="K4" s="185">
        <f>'TD P. GESTIÓN'!P76</f>
        <v>0.13235622389306598</v>
      </c>
      <c r="L4" s="185">
        <f>'TD P. GESTIÓN'!R76</f>
        <v>0.39335567997228837</v>
      </c>
      <c r="M4" s="525">
        <f>'TD P. GESTIÓN'!T76</f>
        <v>0.76896885666018233</v>
      </c>
      <c r="N4" s="525">
        <f>'TD P. GESTIÓN'!V76</f>
        <v>0.94877939198455008</v>
      </c>
      <c r="O4" s="184">
        <f>LOOKUP(9E+99+307,J4:N4,J4:N4)</f>
        <v>0.94877939198455008</v>
      </c>
    </row>
    <row r="5" spans="1:15" x14ac:dyDescent="0.25">
      <c r="A5" s="186"/>
      <c r="B5" s="186"/>
      <c r="C5" s="187"/>
      <c r="D5" s="187"/>
      <c r="E5" s="187"/>
      <c r="F5" s="188"/>
    </row>
    <row r="6" spans="1:15" x14ac:dyDescent="0.25">
      <c r="A6" s="159">
        <v>0</v>
      </c>
      <c r="B6">
        <v>1</v>
      </c>
      <c r="J6" s="159">
        <v>0</v>
      </c>
      <c r="K6">
        <v>1</v>
      </c>
    </row>
    <row r="7" spans="1:15" x14ac:dyDescent="0.25">
      <c r="A7" s="87">
        <v>0.1</v>
      </c>
      <c r="B7">
        <v>1</v>
      </c>
      <c r="J7" s="87">
        <v>0.1</v>
      </c>
      <c r="K7">
        <v>1</v>
      </c>
    </row>
    <row r="8" spans="1:15" x14ac:dyDescent="0.25">
      <c r="A8" s="87">
        <v>0.2</v>
      </c>
      <c r="B8">
        <v>1</v>
      </c>
      <c r="J8" s="87">
        <v>0.2</v>
      </c>
      <c r="K8">
        <v>1</v>
      </c>
    </row>
    <row r="9" spans="1:15" x14ac:dyDescent="0.25">
      <c r="A9" s="87">
        <v>0.3</v>
      </c>
      <c r="B9">
        <v>1</v>
      </c>
      <c r="J9" s="87">
        <v>0.3</v>
      </c>
      <c r="K9">
        <v>1</v>
      </c>
    </row>
    <row r="10" spans="1:15" x14ac:dyDescent="0.25">
      <c r="A10" s="87">
        <v>0.4</v>
      </c>
      <c r="B10">
        <v>1</v>
      </c>
      <c r="J10" s="87">
        <v>0.4</v>
      </c>
      <c r="K10">
        <v>1</v>
      </c>
    </row>
    <row r="11" spans="1:15" x14ac:dyDescent="0.25">
      <c r="A11" s="87">
        <v>0.5</v>
      </c>
      <c r="B11">
        <v>1</v>
      </c>
      <c r="J11" s="87">
        <v>0.5</v>
      </c>
      <c r="K11">
        <v>1</v>
      </c>
    </row>
    <row r="12" spans="1:15" x14ac:dyDescent="0.25">
      <c r="A12" s="87">
        <v>0.6</v>
      </c>
      <c r="B12">
        <v>1</v>
      </c>
      <c r="J12" s="87">
        <v>0.6</v>
      </c>
      <c r="K12">
        <v>1</v>
      </c>
    </row>
    <row r="13" spans="1:15" x14ac:dyDescent="0.25">
      <c r="A13" s="87">
        <v>0.7</v>
      </c>
      <c r="B13">
        <v>1</v>
      </c>
      <c r="J13" s="87">
        <v>0.7</v>
      </c>
      <c r="K13">
        <v>1</v>
      </c>
    </row>
    <row r="14" spans="1:15" x14ac:dyDescent="0.25">
      <c r="A14" s="87">
        <v>0.8</v>
      </c>
      <c r="B14">
        <v>1</v>
      </c>
      <c r="J14" s="87">
        <v>0.8</v>
      </c>
      <c r="K14">
        <v>1</v>
      </c>
    </row>
    <row r="15" spans="1:15" x14ac:dyDescent="0.25">
      <c r="A15" s="87">
        <v>0.9</v>
      </c>
      <c r="B15">
        <v>1</v>
      </c>
      <c r="J15" s="87">
        <v>0.9</v>
      </c>
      <c r="K15">
        <v>1</v>
      </c>
    </row>
    <row r="16" spans="1:15" x14ac:dyDescent="0.25">
      <c r="A16" s="87">
        <v>1</v>
      </c>
      <c r="B16">
        <v>10</v>
      </c>
      <c r="J16" s="87">
        <v>1</v>
      </c>
      <c r="K16">
        <v>10</v>
      </c>
    </row>
    <row r="17" spans="1:12" x14ac:dyDescent="0.25">
      <c r="A17" s="87"/>
      <c r="J17" s="87"/>
    </row>
    <row r="18" spans="1:12" ht="31.5" x14ac:dyDescent="0.5">
      <c r="A18" s="87" t="s">
        <v>458</v>
      </c>
      <c r="B18" s="183">
        <f>F4</f>
        <v>1.0668558641542809</v>
      </c>
      <c r="C18" s="87" t="e">
        <f>MID([2]COMPORTAMIENTO!I7:I30,1,4)</f>
        <v>#REF!</v>
      </c>
      <c r="J18" s="87" t="s">
        <v>458</v>
      </c>
      <c r="K18" s="183">
        <f>O4</f>
        <v>0.94877939198455008</v>
      </c>
      <c r="L18" s="87" t="e">
        <f>MID([2]COMPORTAMIENTO!V7:V30,1,4)</f>
        <v>#REF!</v>
      </c>
    </row>
    <row r="19" spans="1:12" x14ac:dyDescent="0.25">
      <c r="A19" s="87"/>
      <c r="J19" s="87"/>
    </row>
    <row r="20" spans="1:12" x14ac:dyDescent="0.25">
      <c r="A20" s="87"/>
      <c r="J20" s="87"/>
    </row>
    <row r="21" spans="1:12" x14ac:dyDescent="0.25">
      <c r="A21" s="87" t="s">
        <v>459</v>
      </c>
      <c r="B21">
        <f>B18*PI()</f>
        <v>3.3516265452662792</v>
      </c>
      <c r="J21" s="87" t="s">
        <v>459</v>
      </c>
      <c r="K21">
        <f>K18*PI()</f>
        <v>2.9806783677360533</v>
      </c>
    </row>
    <row r="22" spans="1:12" x14ac:dyDescent="0.25">
      <c r="A22" s="87"/>
      <c r="J22" s="87"/>
    </row>
    <row r="23" spans="1:12" x14ac:dyDescent="0.25">
      <c r="A23" s="87" t="s">
        <v>460</v>
      </c>
      <c r="B23" s="165" t="s">
        <v>461</v>
      </c>
      <c r="C23" s="165" t="s">
        <v>462</v>
      </c>
      <c r="J23" s="87" t="s">
        <v>460</v>
      </c>
      <c r="K23" s="165" t="s">
        <v>461</v>
      </c>
      <c r="L23" s="165" t="s">
        <v>462</v>
      </c>
    </row>
    <row r="24" spans="1:12" x14ac:dyDescent="0.25">
      <c r="A24" s="87" t="s">
        <v>463</v>
      </c>
      <c r="B24">
        <v>0</v>
      </c>
      <c r="C24">
        <v>0</v>
      </c>
      <c r="J24" s="87" t="s">
        <v>463</v>
      </c>
      <c r="K24">
        <v>0</v>
      </c>
      <c r="L24">
        <v>0</v>
      </c>
    </row>
    <row r="25" spans="1:12" x14ac:dyDescent="0.25">
      <c r="A25" t="s">
        <v>464</v>
      </c>
      <c r="B25">
        <f>COS(B21)*-1</f>
        <v>0.97802384910695817</v>
      </c>
      <c r="C25">
        <f>SIN(B21)</f>
        <v>-0.20849304683372508</v>
      </c>
      <c r="J25" t="s">
        <v>464</v>
      </c>
      <c r="K25">
        <f>COS(K21)*-1</f>
        <v>0.98708120839256341</v>
      </c>
      <c r="L25">
        <f>SIN(K21)</f>
        <v>0.16022074783958801</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
    <pageSetUpPr fitToPage="1"/>
  </sheetPr>
  <dimension ref="A1:XFB251"/>
  <sheetViews>
    <sheetView showGridLines="0" showZeros="0" zoomScale="50" zoomScaleNormal="50" zoomScaleSheetLayoutView="32" workbookViewId="0"/>
  </sheetViews>
  <sheetFormatPr baseColWidth="10" defaultColWidth="0" defaultRowHeight="15.75" zeroHeight="1" x14ac:dyDescent="0.25"/>
  <cols>
    <col min="1" max="2" width="2.7109375" style="84" customWidth="1"/>
    <col min="3" max="3" width="164.5703125" style="196" customWidth="1"/>
    <col min="4" max="4" width="9.140625" style="196" bestFit="1" customWidth="1"/>
    <col min="5" max="5" width="7.140625" style="196" bestFit="1" customWidth="1"/>
    <col min="6" max="8" width="9.42578125" style="196" bestFit="1" customWidth="1"/>
    <col min="9" max="9" width="9.7109375" style="196" bestFit="1" customWidth="1"/>
    <col min="10" max="10" width="9.42578125" style="196" bestFit="1" customWidth="1"/>
    <col min="11" max="11" width="9.5703125" style="196" customWidth="1"/>
    <col min="12" max="12" width="9.140625" style="196" customWidth="1"/>
    <col min="13" max="13" width="8.28515625" style="196" customWidth="1"/>
    <col min="14" max="14" width="10.140625" style="196" bestFit="1" customWidth="1"/>
    <col min="15" max="15" width="9.42578125" style="485" customWidth="1"/>
    <col min="16" max="16" width="11.5703125" style="196" hidden="1" customWidth="1"/>
    <col min="17" max="29" width="5" style="84" hidden="1" customWidth="1"/>
    <col min="30" max="33" width="2.85546875" style="84" hidden="1" customWidth="1"/>
    <col min="34" max="16384" width="0" style="84" hidden="1"/>
  </cols>
  <sheetData>
    <row r="1" spans="1:16382" s="161" customFormat="1" ht="36" x14ac:dyDescent="0.55000000000000004">
      <c r="A1" s="84"/>
      <c r="B1" s="84"/>
      <c r="C1" s="1260" t="s">
        <v>0</v>
      </c>
      <c r="D1" s="1260"/>
      <c r="E1" s="1260"/>
      <c r="F1" s="1260"/>
      <c r="G1" s="1260"/>
      <c r="H1" s="1260"/>
      <c r="I1" s="1260"/>
      <c r="J1" s="1260"/>
      <c r="K1" s="1260"/>
      <c r="L1" s="1260"/>
      <c r="M1" s="1260"/>
      <c r="N1" s="147"/>
      <c r="O1" s="190"/>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c r="CM1" s="147"/>
      <c r="CN1" s="147"/>
      <c r="CO1" s="147"/>
      <c r="CP1" s="147"/>
      <c r="CQ1" s="147"/>
      <c r="CR1" s="147"/>
      <c r="CS1" s="147"/>
      <c r="CT1" s="147"/>
      <c r="CU1" s="147"/>
      <c r="CV1" s="147"/>
      <c r="CW1" s="147"/>
      <c r="CX1" s="147"/>
      <c r="CY1" s="147"/>
      <c r="CZ1" s="147"/>
      <c r="DA1" s="147"/>
      <c r="DB1" s="147"/>
      <c r="DC1" s="147"/>
      <c r="DD1" s="147"/>
      <c r="DE1" s="147"/>
      <c r="DF1" s="147"/>
      <c r="DG1" s="147"/>
      <c r="DH1" s="147"/>
      <c r="DI1" s="147"/>
      <c r="DJ1" s="147"/>
      <c r="DK1" s="147"/>
      <c r="DL1" s="147"/>
      <c r="DM1" s="147"/>
      <c r="DN1" s="147"/>
      <c r="DO1" s="147"/>
      <c r="DP1" s="147"/>
      <c r="DQ1" s="147"/>
      <c r="DR1" s="147"/>
      <c r="DS1" s="147"/>
      <c r="DT1" s="147"/>
      <c r="DU1" s="147"/>
      <c r="DV1" s="147"/>
      <c r="DW1" s="147"/>
      <c r="DX1" s="147"/>
      <c r="DY1" s="147"/>
      <c r="DZ1" s="147"/>
      <c r="EA1" s="147"/>
      <c r="EB1" s="147"/>
      <c r="EC1" s="147"/>
      <c r="ED1" s="147"/>
      <c r="EE1" s="147"/>
      <c r="EF1" s="147"/>
      <c r="EG1" s="147"/>
      <c r="EH1" s="147"/>
      <c r="EI1" s="147"/>
      <c r="EJ1" s="147"/>
      <c r="EK1" s="147"/>
      <c r="EL1" s="147"/>
      <c r="EM1" s="147"/>
      <c r="EN1" s="147"/>
      <c r="EO1" s="147"/>
      <c r="EP1" s="147"/>
      <c r="EQ1" s="147"/>
      <c r="ER1" s="147"/>
      <c r="ES1" s="147"/>
      <c r="ET1" s="147"/>
      <c r="EU1" s="147"/>
      <c r="EV1" s="147"/>
      <c r="EW1" s="147"/>
      <c r="EX1" s="147"/>
      <c r="EY1" s="147"/>
      <c r="EZ1" s="147"/>
      <c r="FA1" s="147"/>
      <c r="FB1" s="147"/>
      <c r="FC1" s="147"/>
      <c r="FD1" s="147"/>
      <c r="FE1" s="147"/>
      <c r="FF1" s="147"/>
      <c r="FG1" s="147"/>
      <c r="FH1" s="147"/>
      <c r="FI1" s="147"/>
      <c r="FJ1" s="147"/>
      <c r="FK1" s="147"/>
      <c r="FL1" s="147"/>
      <c r="FM1" s="147"/>
      <c r="FN1" s="147"/>
      <c r="FO1" s="147"/>
      <c r="FP1" s="147"/>
      <c r="FQ1" s="147"/>
      <c r="FR1" s="147"/>
      <c r="FS1" s="147"/>
      <c r="FT1" s="147"/>
      <c r="FU1" s="147"/>
      <c r="FV1" s="147"/>
      <c r="FW1" s="147"/>
      <c r="FX1" s="147"/>
      <c r="FY1" s="147"/>
      <c r="FZ1" s="147"/>
      <c r="GA1" s="147"/>
      <c r="GB1" s="147"/>
      <c r="GC1" s="147"/>
      <c r="GD1" s="147"/>
      <c r="GE1" s="147"/>
      <c r="GF1" s="147"/>
      <c r="GG1" s="147"/>
      <c r="GH1" s="147"/>
      <c r="GI1" s="147"/>
      <c r="GJ1" s="147"/>
      <c r="GK1" s="147"/>
      <c r="GL1" s="147"/>
      <c r="GM1" s="147"/>
      <c r="GN1" s="147"/>
      <c r="GO1" s="147"/>
      <c r="GP1" s="147"/>
      <c r="GQ1" s="147"/>
      <c r="GR1" s="147"/>
      <c r="GS1" s="147"/>
      <c r="GT1" s="147"/>
      <c r="GU1" s="147"/>
      <c r="GV1" s="147"/>
      <c r="GW1" s="147"/>
      <c r="GX1" s="147"/>
      <c r="GY1" s="147"/>
      <c r="GZ1" s="147"/>
      <c r="HA1" s="147"/>
      <c r="HB1" s="147"/>
      <c r="HC1" s="147"/>
      <c r="HD1" s="147"/>
      <c r="HE1" s="147"/>
      <c r="HF1" s="147"/>
      <c r="HG1" s="147"/>
      <c r="HH1" s="147"/>
      <c r="HI1" s="147"/>
      <c r="HJ1" s="147"/>
      <c r="HK1" s="147"/>
      <c r="HL1" s="147"/>
      <c r="HM1" s="147"/>
      <c r="HN1" s="147"/>
      <c r="HO1" s="147"/>
      <c r="HP1" s="147"/>
      <c r="HQ1" s="147"/>
      <c r="HR1" s="147"/>
      <c r="HS1" s="147"/>
      <c r="HT1" s="147"/>
      <c r="HU1" s="147"/>
      <c r="HV1" s="147"/>
      <c r="HW1" s="147"/>
      <c r="HX1" s="147"/>
      <c r="HY1" s="147"/>
      <c r="HZ1" s="147"/>
      <c r="IA1" s="147"/>
      <c r="IB1" s="147"/>
      <c r="IC1" s="147"/>
      <c r="ID1" s="147"/>
      <c r="IE1" s="147"/>
      <c r="IF1" s="147"/>
      <c r="IG1" s="147"/>
      <c r="IH1" s="147"/>
      <c r="II1" s="147"/>
      <c r="IJ1" s="147"/>
      <c r="IK1" s="147"/>
      <c r="IL1" s="147"/>
      <c r="IM1" s="147"/>
      <c r="IN1" s="147"/>
      <c r="IO1" s="147"/>
      <c r="IP1" s="147"/>
      <c r="IQ1" s="147"/>
      <c r="IR1" s="147"/>
      <c r="IS1" s="147"/>
      <c r="IT1" s="147"/>
      <c r="IU1" s="147"/>
      <c r="IV1" s="147"/>
      <c r="IW1" s="147"/>
      <c r="IX1" s="147"/>
      <c r="IY1" s="147"/>
      <c r="IZ1" s="147"/>
      <c r="JA1" s="147"/>
      <c r="JB1" s="147"/>
      <c r="JC1" s="147"/>
      <c r="JD1" s="147"/>
      <c r="JE1" s="147"/>
      <c r="JF1" s="147"/>
      <c r="JG1" s="147"/>
      <c r="JH1" s="147"/>
      <c r="JI1" s="147"/>
      <c r="JJ1" s="147"/>
      <c r="JK1" s="147"/>
      <c r="JL1" s="147"/>
      <c r="JM1" s="147"/>
      <c r="JN1" s="147"/>
      <c r="JO1" s="147"/>
      <c r="JP1" s="147"/>
      <c r="JQ1" s="147"/>
      <c r="JR1" s="147"/>
      <c r="JS1" s="147"/>
      <c r="JT1" s="147"/>
      <c r="JU1" s="147"/>
      <c r="JV1" s="147"/>
      <c r="JW1" s="147"/>
      <c r="JX1" s="147"/>
      <c r="JY1" s="147"/>
      <c r="JZ1" s="147"/>
      <c r="KA1" s="147"/>
      <c r="KB1" s="147"/>
      <c r="KC1" s="147"/>
      <c r="KD1" s="147"/>
      <c r="KE1" s="147"/>
      <c r="KF1" s="147"/>
      <c r="KG1" s="147"/>
      <c r="KH1" s="147"/>
      <c r="KI1" s="147"/>
      <c r="KJ1" s="147"/>
      <c r="KK1" s="147"/>
      <c r="KL1" s="147"/>
      <c r="KM1" s="147"/>
      <c r="KN1" s="147"/>
      <c r="KO1" s="147"/>
      <c r="KP1" s="147"/>
      <c r="KQ1" s="147"/>
      <c r="KR1" s="147"/>
      <c r="KS1" s="147"/>
      <c r="KT1" s="147"/>
      <c r="KU1" s="147"/>
      <c r="KV1" s="147"/>
      <c r="KW1" s="147"/>
      <c r="KX1" s="147"/>
      <c r="KY1" s="147"/>
      <c r="KZ1" s="147"/>
      <c r="LA1" s="147"/>
      <c r="LB1" s="147"/>
      <c r="LC1" s="147"/>
      <c r="LD1" s="147"/>
      <c r="LE1" s="147"/>
      <c r="LF1" s="147"/>
      <c r="LG1" s="147"/>
      <c r="LH1" s="147"/>
      <c r="LI1" s="147"/>
      <c r="LJ1" s="147"/>
      <c r="LK1" s="147"/>
      <c r="LL1" s="147"/>
      <c r="LM1" s="147"/>
      <c r="LN1" s="147"/>
      <c r="LO1" s="147"/>
      <c r="LP1" s="147"/>
      <c r="LQ1" s="147"/>
      <c r="LR1" s="147"/>
      <c r="LS1" s="147"/>
      <c r="LT1" s="147"/>
      <c r="LU1" s="147"/>
      <c r="LV1" s="147"/>
      <c r="LW1" s="147"/>
      <c r="LX1" s="147"/>
      <c r="LY1" s="147"/>
      <c r="LZ1" s="147"/>
      <c r="MA1" s="147"/>
      <c r="MB1" s="147"/>
      <c r="MC1" s="147"/>
      <c r="MD1" s="147"/>
      <c r="ME1" s="147"/>
      <c r="MF1" s="147"/>
      <c r="MG1" s="147"/>
      <c r="MH1" s="147"/>
      <c r="MI1" s="147"/>
      <c r="MJ1" s="147"/>
      <c r="MK1" s="147"/>
      <c r="ML1" s="147"/>
      <c r="MM1" s="147"/>
      <c r="MN1" s="147"/>
      <c r="MO1" s="147"/>
      <c r="MP1" s="147"/>
      <c r="MQ1" s="147"/>
      <c r="MR1" s="147"/>
      <c r="MS1" s="147"/>
      <c r="MT1" s="147"/>
      <c r="MU1" s="147"/>
      <c r="MV1" s="147"/>
      <c r="MW1" s="147"/>
      <c r="MX1" s="147"/>
      <c r="MY1" s="147"/>
      <c r="MZ1" s="147"/>
      <c r="NA1" s="147"/>
      <c r="NB1" s="147"/>
      <c r="NC1" s="147"/>
      <c r="ND1" s="147"/>
      <c r="NE1" s="147"/>
      <c r="NF1" s="147"/>
      <c r="NG1" s="147"/>
      <c r="NH1" s="147"/>
      <c r="NI1" s="147"/>
      <c r="NJ1" s="147"/>
      <c r="NK1" s="147"/>
      <c r="NL1" s="147"/>
      <c r="NM1" s="147"/>
      <c r="NN1" s="147"/>
      <c r="NO1" s="147"/>
      <c r="NP1" s="147"/>
      <c r="NQ1" s="147"/>
      <c r="NR1" s="147"/>
      <c r="NS1" s="147"/>
      <c r="NT1" s="147"/>
      <c r="NU1" s="147"/>
      <c r="NV1" s="147"/>
      <c r="NW1" s="147"/>
      <c r="NX1" s="147"/>
      <c r="NY1" s="147"/>
      <c r="NZ1" s="147"/>
      <c r="OA1" s="147"/>
      <c r="OB1" s="147"/>
      <c r="OC1" s="147"/>
      <c r="OD1" s="147"/>
      <c r="OE1" s="147"/>
      <c r="OF1" s="147"/>
      <c r="OG1" s="147"/>
      <c r="OH1" s="147"/>
      <c r="OI1" s="147"/>
      <c r="OJ1" s="147"/>
      <c r="OK1" s="147"/>
      <c r="OL1" s="147"/>
      <c r="OM1" s="147"/>
      <c r="ON1" s="147"/>
      <c r="OO1" s="147"/>
      <c r="OP1" s="147"/>
      <c r="OQ1" s="147"/>
      <c r="OR1" s="147"/>
      <c r="OS1" s="147"/>
      <c r="OT1" s="147"/>
      <c r="OU1" s="147"/>
      <c r="OV1" s="147"/>
      <c r="OW1" s="147"/>
      <c r="OX1" s="147"/>
      <c r="OY1" s="147"/>
      <c r="OZ1" s="147"/>
      <c r="PA1" s="147"/>
      <c r="PB1" s="147"/>
      <c r="PC1" s="147"/>
      <c r="PD1" s="147"/>
      <c r="PE1" s="147"/>
      <c r="PF1" s="147"/>
      <c r="PG1" s="147"/>
      <c r="PH1" s="147"/>
      <c r="PI1" s="147"/>
      <c r="PJ1" s="147"/>
      <c r="PK1" s="147"/>
      <c r="PL1" s="147"/>
      <c r="PM1" s="147"/>
      <c r="PN1" s="147"/>
      <c r="PO1" s="147"/>
      <c r="PP1" s="147"/>
      <c r="PQ1" s="147"/>
      <c r="PR1" s="147"/>
      <c r="PS1" s="147"/>
      <c r="PT1" s="147"/>
      <c r="PU1" s="147"/>
      <c r="PV1" s="147"/>
      <c r="PW1" s="147"/>
      <c r="PX1" s="147"/>
      <c r="PY1" s="147"/>
      <c r="PZ1" s="147"/>
      <c r="QA1" s="147"/>
      <c r="QB1" s="147"/>
      <c r="QC1" s="147"/>
      <c r="QD1" s="147"/>
      <c r="QE1" s="147"/>
      <c r="QF1" s="147"/>
      <c r="QG1" s="147"/>
      <c r="QH1" s="147"/>
      <c r="QI1" s="147"/>
      <c r="QJ1" s="147"/>
      <c r="QK1" s="147"/>
      <c r="QL1" s="147"/>
      <c r="QM1" s="147"/>
      <c r="QN1" s="147"/>
      <c r="QO1" s="147"/>
      <c r="QP1" s="147"/>
      <c r="QQ1" s="147"/>
      <c r="QR1" s="147"/>
      <c r="QS1" s="147"/>
      <c r="QT1" s="147"/>
      <c r="QU1" s="147"/>
      <c r="QV1" s="147"/>
      <c r="QW1" s="147"/>
      <c r="QX1" s="147"/>
      <c r="QY1" s="147"/>
      <c r="QZ1" s="147"/>
      <c r="RA1" s="147"/>
      <c r="RB1" s="147"/>
      <c r="RC1" s="147"/>
      <c r="RD1" s="147"/>
      <c r="RE1" s="147"/>
      <c r="RF1" s="147"/>
      <c r="RG1" s="147"/>
      <c r="RH1" s="147"/>
      <c r="RI1" s="147"/>
      <c r="RJ1" s="147"/>
      <c r="RK1" s="147"/>
      <c r="RL1" s="147"/>
      <c r="RM1" s="147"/>
      <c r="RN1" s="147"/>
      <c r="RO1" s="147"/>
      <c r="RP1" s="147"/>
      <c r="RQ1" s="147"/>
      <c r="RR1" s="147"/>
      <c r="RS1" s="147"/>
      <c r="RT1" s="147"/>
      <c r="RU1" s="147"/>
      <c r="RV1" s="147"/>
      <c r="RW1" s="147"/>
      <c r="RX1" s="147"/>
      <c r="RY1" s="147"/>
      <c r="RZ1" s="147"/>
      <c r="SA1" s="147"/>
      <c r="SB1" s="147"/>
      <c r="SC1" s="147"/>
      <c r="SD1" s="147"/>
      <c r="SE1" s="147"/>
      <c r="SF1" s="147"/>
      <c r="SG1" s="147"/>
      <c r="SH1" s="147"/>
      <c r="SI1" s="147"/>
      <c r="SJ1" s="147"/>
      <c r="SK1" s="147"/>
      <c r="SL1" s="147"/>
      <c r="SM1" s="147"/>
      <c r="SN1" s="147"/>
      <c r="SO1" s="147"/>
      <c r="SP1" s="147"/>
      <c r="SQ1" s="147"/>
      <c r="SR1" s="147"/>
      <c r="SS1" s="147"/>
      <c r="ST1" s="147"/>
      <c r="SU1" s="147"/>
      <c r="SV1" s="147"/>
      <c r="SW1" s="147"/>
      <c r="SX1" s="147"/>
      <c r="SY1" s="147"/>
      <c r="SZ1" s="147"/>
      <c r="TA1" s="147"/>
      <c r="TB1" s="147"/>
      <c r="TC1" s="147"/>
      <c r="TD1" s="147"/>
      <c r="TE1" s="147"/>
      <c r="TF1" s="147"/>
      <c r="TG1" s="147"/>
      <c r="TH1" s="147"/>
      <c r="TI1" s="147"/>
      <c r="TJ1" s="147"/>
      <c r="TK1" s="147"/>
      <c r="TL1" s="147"/>
      <c r="TM1" s="147"/>
      <c r="TN1" s="147"/>
      <c r="TO1" s="147"/>
      <c r="TP1" s="147"/>
      <c r="TQ1" s="147"/>
      <c r="TR1" s="147"/>
      <c r="TS1" s="147"/>
      <c r="TT1" s="147"/>
      <c r="TU1" s="147"/>
      <c r="TV1" s="147"/>
      <c r="TW1" s="147"/>
      <c r="TX1" s="147"/>
      <c r="TY1" s="147"/>
      <c r="TZ1" s="147"/>
      <c r="UA1" s="147"/>
      <c r="UB1" s="147"/>
      <c r="UC1" s="147"/>
      <c r="UD1" s="147"/>
      <c r="UE1" s="147"/>
      <c r="UF1" s="147"/>
      <c r="UG1" s="147"/>
      <c r="UH1" s="147"/>
      <c r="UI1" s="147"/>
      <c r="UJ1" s="147"/>
      <c r="UK1" s="147"/>
      <c r="UL1" s="147"/>
      <c r="UM1" s="147"/>
      <c r="UN1" s="147"/>
      <c r="UO1" s="147"/>
      <c r="UP1" s="147"/>
      <c r="UQ1" s="147"/>
      <c r="UR1" s="147"/>
      <c r="US1" s="147"/>
      <c r="UT1" s="147"/>
      <c r="UU1" s="147"/>
      <c r="UV1" s="147"/>
      <c r="UW1" s="147"/>
      <c r="UX1" s="147"/>
      <c r="UY1" s="147"/>
      <c r="UZ1" s="147"/>
      <c r="VA1" s="147"/>
      <c r="VB1" s="147"/>
      <c r="VC1" s="147"/>
      <c r="VD1" s="147"/>
      <c r="VE1" s="147"/>
      <c r="VF1" s="147"/>
      <c r="VG1" s="147"/>
      <c r="VH1" s="147"/>
      <c r="VI1" s="147"/>
      <c r="VJ1" s="147"/>
      <c r="VK1" s="147"/>
      <c r="VL1" s="147"/>
      <c r="VM1" s="147"/>
      <c r="VN1" s="147"/>
      <c r="VO1" s="147"/>
      <c r="VP1" s="147"/>
      <c r="VQ1" s="147"/>
      <c r="VR1" s="147"/>
      <c r="VS1" s="147"/>
      <c r="VT1" s="147"/>
      <c r="VU1" s="147"/>
      <c r="VV1" s="147"/>
      <c r="VW1" s="147"/>
      <c r="VX1" s="147"/>
      <c r="VY1" s="147"/>
      <c r="VZ1" s="147"/>
      <c r="WA1" s="147"/>
      <c r="WB1" s="147"/>
      <c r="WC1" s="147"/>
      <c r="WD1" s="147"/>
      <c r="WE1" s="147"/>
      <c r="WF1" s="147"/>
      <c r="WG1" s="147"/>
      <c r="WH1" s="147"/>
      <c r="WI1" s="147"/>
      <c r="WJ1" s="147"/>
      <c r="WK1" s="147"/>
      <c r="WL1" s="147"/>
      <c r="WM1" s="147"/>
      <c r="WN1" s="147"/>
      <c r="WO1" s="147"/>
      <c r="WP1" s="147"/>
      <c r="WQ1" s="147"/>
      <c r="WR1" s="147"/>
      <c r="WS1" s="147"/>
      <c r="WT1" s="147"/>
      <c r="WU1" s="147"/>
      <c r="WV1" s="147"/>
      <c r="WW1" s="147"/>
      <c r="WX1" s="147"/>
      <c r="WY1" s="147"/>
      <c r="WZ1" s="147"/>
      <c r="XA1" s="147"/>
      <c r="XB1" s="147"/>
      <c r="XC1" s="147"/>
      <c r="XD1" s="147"/>
      <c r="XE1" s="147"/>
      <c r="XF1" s="147"/>
      <c r="XG1" s="147"/>
      <c r="XH1" s="147"/>
      <c r="XI1" s="147"/>
      <c r="XJ1" s="147"/>
      <c r="XK1" s="147"/>
      <c r="XL1" s="147"/>
      <c r="XM1" s="147"/>
      <c r="XN1" s="147"/>
      <c r="XO1" s="147"/>
      <c r="XP1" s="147"/>
      <c r="XQ1" s="147"/>
      <c r="XR1" s="147"/>
      <c r="XS1" s="147"/>
      <c r="XT1" s="147"/>
      <c r="XU1" s="147"/>
      <c r="XV1" s="147"/>
      <c r="XW1" s="147"/>
      <c r="XX1" s="147"/>
      <c r="XY1" s="147"/>
      <c r="XZ1" s="147"/>
      <c r="YA1" s="147"/>
      <c r="YB1" s="147"/>
      <c r="YC1" s="147"/>
      <c r="YD1" s="147"/>
      <c r="YE1" s="147"/>
      <c r="YF1" s="147"/>
      <c r="YG1" s="147"/>
      <c r="YH1" s="147"/>
      <c r="YI1" s="147"/>
      <c r="YJ1" s="147"/>
      <c r="YK1" s="147"/>
      <c r="YL1" s="147"/>
      <c r="YM1" s="147"/>
      <c r="YN1" s="147"/>
      <c r="YO1" s="147"/>
      <c r="YP1" s="147"/>
      <c r="YQ1" s="147"/>
      <c r="YR1" s="147"/>
      <c r="YS1" s="147"/>
      <c r="YT1" s="147"/>
      <c r="YU1" s="147"/>
      <c r="YV1" s="147"/>
      <c r="YW1" s="147"/>
      <c r="YX1" s="147"/>
      <c r="YY1" s="147"/>
      <c r="YZ1" s="147"/>
      <c r="ZA1" s="147"/>
      <c r="ZB1" s="147"/>
      <c r="ZC1" s="147"/>
      <c r="ZD1" s="147"/>
      <c r="ZE1" s="147"/>
      <c r="ZF1" s="147"/>
      <c r="ZG1" s="147"/>
      <c r="ZH1" s="147"/>
      <c r="ZI1" s="147"/>
      <c r="ZJ1" s="147"/>
      <c r="ZK1" s="147"/>
      <c r="ZL1" s="147"/>
      <c r="ZM1" s="147"/>
      <c r="ZN1" s="147"/>
      <c r="ZO1" s="147"/>
      <c r="ZP1" s="147"/>
      <c r="ZQ1" s="147"/>
      <c r="ZR1" s="147"/>
      <c r="ZS1" s="147"/>
      <c r="ZT1" s="147"/>
      <c r="ZU1" s="147"/>
      <c r="ZV1" s="147"/>
      <c r="ZW1" s="147"/>
      <c r="ZX1" s="147"/>
      <c r="ZY1" s="147"/>
      <c r="ZZ1" s="147"/>
      <c r="AAA1" s="147"/>
      <c r="AAB1" s="147"/>
      <c r="AAC1" s="147"/>
      <c r="AAD1" s="147"/>
      <c r="AAE1" s="147"/>
      <c r="AAF1" s="147"/>
      <c r="AAG1" s="147"/>
      <c r="AAH1" s="147"/>
      <c r="AAI1" s="147"/>
      <c r="AAJ1" s="147"/>
      <c r="AAK1" s="147"/>
      <c r="AAL1" s="147"/>
      <c r="AAM1" s="147"/>
      <c r="AAN1" s="147"/>
      <c r="AAO1" s="147"/>
      <c r="AAP1" s="147"/>
      <c r="AAQ1" s="147"/>
      <c r="AAR1" s="147"/>
      <c r="AAS1" s="147"/>
      <c r="AAT1" s="147"/>
      <c r="AAU1" s="147"/>
      <c r="AAV1" s="147"/>
      <c r="AAW1" s="147"/>
      <c r="AAX1" s="147"/>
      <c r="AAY1" s="147"/>
      <c r="AAZ1" s="147"/>
      <c r="ABA1" s="147"/>
      <c r="ABB1" s="147"/>
      <c r="ABC1" s="147"/>
      <c r="ABD1" s="147"/>
      <c r="ABE1" s="147"/>
      <c r="ABF1" s="147"/>
      <c r="ABG1" s="147"/>
      <c r="ABH1" s="147"/>
      <c r="ABI1" s="147"/>
      <c r="ABJ1" s="147"/>
      <c r="ABK1" s="147"/>
      <c r="ABL1" s="147"/>
      <c r="ABM1" s="147"/>
      <c r="ABN1" s="147"/>
      <c r="ABO1" s="147"/>
      <c r="ABP1" s="147"/>
      <c r="ABQ1" s="147"/>
      <c r="ABR1" s="147"/>
      <c r="ABS1" s="147"/>
      <c r="ABT1" s="147"/>
      <c r="ABU1" s="147"/>
      <c r="ABV1" s="147"/>
      <c r="ABW1" s="147"/>
      <c r="ABX1" s="147"/>
      <c r="ABY1" s="147"/>
      <c r="ABZ1" s="147"/>
      <c r="ACA1" s="147"/>
      <c r="ACB1" s="147"/>
      <c r="ACC1" s="147"/>
      <c r="ACD1" s="147"/>
      <c r="ACE1" s="147"/>
      <c r="ACF1" s="147"/>
      <c r="ACG1" s="147"/>
      <c r="ACH1" s="147"/>
      <c r="ACI1" s="147"/>
      <c r="ACJ1" s="147"/>
      <c r="ACK1" s="147"/>
      <c r="ACL1" s="147"/>
      <c r="ACM1" s="147"/>
      <c r="ACN1" s="147"/>
      <c r="ACO1" s="147"/>
      <c r="ACP1" s="147"/>
      <c r="ACQ1" s="147"/>
      <c r="ACR1" s="147"/>
      <c r="ACS1" s="147"/>
      <c r="ACT1" s="147"/>
      <c r="ACU1" s="147"/>
      <c r="ACV1" s="147"/>
      <c r="ACW1" s="147"/>
      <c r="ACX1" s="147"/>
      <c r="ACY1" s="147"/>
      <c r="ACZ1" s="147"/>
      <c r="ADA1" s="147"/>
      <c r="ADB1" s="147"/>
      <c r="ADC1" s="147"/>
      <c r="ADD1" s="147"/>
      <c r="ADE1" s="147"/>
      <c r="ADF1" s="147"/>
      <c r="ADG1" s="147"/>
      <c r="ADH1" s="147"/>
      <c r="ADI1" s="147"/>
      <c r="ADJ1" s="147"/>
      <c r="ADK1" s="147"/>
      <c r="ADL1" s="147"/>
      <c r="ADM1" s="147"/>
      <c r="ADN1" s="147"/>
      <c r="ADO1" s="147"/>
      <c r="ADP1" s="147"/>
      <c r="ADQ1" s="147"/>
      <c r="ADR1" s="147"/>
      <c r="ADS1" s="147"/>
      <c r="ADT1" s="147"/>
      <c r="ADU1" s="147"/>
      <c r="ADV1" s="147"/>
      <c r="ADW1" s="147"/>
      <c r="ADX1" s="147"/>
      <c r="ADY1" s="147"/>
      <c r="ADZ1" s="147"/>
      <c r="AEA1" s="147"/>
      <c r="AEB1" s="147"/>
      <c r="AEC1" s="147"/>
      <c r="AED1" s="147"/>
      <c r="AEE1" s="147"/>
      <c r="AEF1" s="147"/>
      <c r="AEG1" s="147"/>
      <c r="AEH1" s="147"/>
      <c r="AEI1" s="147"/>
      <c r="AEJ1" s="147"/>
      <c r="AEK1" s="147"/>
      <c r="AEL1" s="147"/>
      <c r="AEM1" s="147"/>
      <c r="AEN1" s="147"/>
      <c r="AEO1" s="147"/>
      <c r="AEP1" s="147"/>
      <c r="AEQ1" s="147"/>
      <c r="AER1" s="147"/>
      <c r="AES1" s="147"/>
      <c r="AET1" s="147"/>
      <c r="AEU1" s="147"/>
      <c r="AEV1" s="147"/>
      <c r="AEW1" s="147"/>
      <c r="AEX1" s="147"/>
      <c r="AEY1" s="147"/>
      <c r="AEZ1" s="147"/>
      <c r="AFA1" s="147"/>
      <c r="AFB1" s="147"/>
      <c r="AFC1" s="147"/>
      <c r="AFD1" s="147"/>
      <c r="AFE1" s="147"/>
      <c r="AFF1" s="147"/>
      <c r="AFG1" s="147"/>
      <c r="AFH1" s="147"/>
      <c r="AFI1" s="147"/>
      <c r="AFJ1" s="147"/>
      <c r="AFK1" s="147"/>
      <c r="AFL1" s="147"/>
      <c r="AFM1" s="147"/>
      <c r="AFN1" s="147"/>
      <c r="AFO1" s="147"/>
      <c r="AFP1" s="147"/>
      <c r="AFQ1" s="147"/>
      <c r="AFR1" s="147"/>
      <c r="AFS1" s="147"/>
      <c r="AFT1" s="147"/>
      <c r="AFU1" s="147"/>
      <c r="AFV1" s="147"/>
      <c r="AFW1" s="147"/>
      <c r="AFX1" s="147"/>
      <c r="AFY1" s="147"/>
      <c r="AFZ1" s="147"/>
      <c r="AGA1" s="147"/>
      <c r="AGB1" s="147"/>
      <c r="AGC1" s="147"/>
      <c r="AGD1" s="147"/>
      <c r="AGE1" s="147"/>
      <c r="AGF1" s="147"/>
      <c r="AGG1" s="147"/>
      <c r="AGH1" s="147"/>
      <c r="AGI1" s="147"/>
      <c r="AGJ1" s="147"/>
      <c r="AGK1" s="147"/>
      <c r="AGL1" s="147"/>
      <c r="AGM1" s="147"/>
      <c r="AGN1" s="147"/>
      <c r="AGO1" s="147"/>
      <c r="AGP1" s="147"/>
      <c r="AGQ1" s="147"/>
      <c r="AGR1" s="147"/>
      <c r="AGS1" s="147"/>
      <c r="AGT1" s="147"/>
      <c r="AGU1" s="147"/>
      <c r="AGV1" s="147"/>
      <c r="AGW1" s="147"/>
      <c r="AGX1" s="147"/>
      <c r="AGY1" s="147"/>
      <c r="AGZ1" s="147"/>
      <c r="AHA1" s="147"/>
      <c r="AHB1" s="147"/>
      <c r="AHC1" s="147"/>
      <c r="AHD1" s="147"/>
      <c r="AHE1" s="147"/>
      <c r="AHF1" s="147"/>
      <c r="AHG1" s="147"/>
      <c r="AHH1" s="147"/>
      <c r="AHI1" s="147"/>
      <c r="AHJ1" s="147"/>
      <c r="AHK1" s="147"/>
      <c r="AHL1" s="147"/>
      <c r="AHM1" s="147"/>
      <c r="AHN1" s="147"/>
      <c r="AHO1" s="147"/>
      <c r="AHP1" s="147"/>
      <c r="AHQ1" s="147"/>
      <c r="AHR1" s="147"/>
      <c r="AHS1" s="147"/>
      <c r="AHT1" s="147"/>
      <c r="AHU1" s="147"/>
      <c r="AHV1" s="147"/>
      <c r="AHW1" s="147"/>
      <c r="AHX1" s="147"/>
      <c r="AHY1" s="147"/>
      <c r="AHZ1" s="147"/>
      <c r="AIA1" s="147"/>
      <c r="AIB1" s="147"/>
      <c r="AIC1" s="147"/>
      <c r="AID1" s="147"/>
      <c r="AIE1" s="147"/>
      <c r="AIF1" s="147"/>
      <c r="AIG1" s="147"/>
      <c r="AIH1" s="147"/>
      <c r="AII1" s="147"/>
      <c r="AIJ1" s="147"/>
      <c r="AIK1" s="147"/>
      <c r="AIL1" s="147"/>
      <c r="AIM1" s="147"/>
      <c r="AIN1" s="147"/>
      <c r="AIO1" s="147"/>
      <c r="AIP1" s="147"/>
      <c r="AIQ1" s="147"/>
      <c r="AIR1" s="147"/>
      <c r="AIS1" s="147"/>
      <c r="AIT1" s="147"/>
      <c r="AIU1" s="147"/>
      <c r="AIV1" s="147"/>
      <c r="AIW1" s="147"/>
      <c r="AIX1" s="147"/>
      <c r="AIY1" s="147"/>
      <c r="AIZ1" s="147"/>
      <c r="AJA1" s="147"/>
      <c r="AJB1" s="147"/>
      <c r="AJC1" s="147"/>
      <c r="AJD1" s="147"/>
      <c r="AJE1" s="147"/>
      <c r="AJF1" s="147"/>
      <c r="AJG1" s="147"/>
      <c r="AJH1" s="147"/>
      <c r="AJI1" s="147"/>
      <c r="AJJ1" s="147"/>
      <c r="AJK1" s="147"/>
      <c r="AJL1" s="147"/>
      <c r="AJM1" s="147"/>
      <c r="AJN1" s="147"/>
      <c r="AJO1" s="147"/>
      <c r="AJP1" s="147"/>
      <c r="AJQ1" s="147"/>
      <c r="AJR1" s="147"/>
      <c r="AJS1" s="147"/>
      <c r="AJT1" s="147"/>
      <c r="AJU1" s="147"/>
      <c r="AJV1" s="147"/>
      <c r="AJW1" s="147"/>
      <c r="AJX1" s="147"/>
      <c r="AJY1" s="147"/>
      <c r="AJZ1" s="147"/>
      <c r="AKA1" s="147"/>
      <c r="AKB1" s="147"/>
      <c r="AKC1" s="147"/>
      <c r="AKD1" s="147"/>
      <c r="AKE1" s="147"/>
      <c r="AKF1" s="147"/>
      <c r="AKG1" s="147"/>
      <c r="AKH1" s="147"/>
      <c r="AKI1" s="147"/>
      <c r="AKJ1" s="147"/>
      <c r="AKK1" s="147"/>
      <c r="AKL1" s="147"/>
      <c r="AKM1" s="147"/>
      <c r="AKN1" s="147"/>
      <c r="AKO1" s="147"/>
      <c r="AKP1" s="147"/>
      <c r="AKQ1" s="147"/>
      <c r="AKR1" s="147"/>
      <c r="AKS1" s="147"/>
      <c r="AKT1" s="147"/>
      <c r="AKU1" s="147"/>
      <c r="AKV1" s="147"/>
      <c r="AKW1" s="147"/>
      <c r="AKX1" s="147"/>
      <c r="AKY1" s="147"/>
      <c r="AKZ1" s="147"/>
      <c r="ALA1" s="147"/>
      <c r="ALB1" s="147"/>
      <c r="ALC1" s="147"/>
      <c r="ALD1" s="147"/>
      <c r="ALE1" s="147"/>
      <c r="ALF1" s="147"/>
      <c r="ALG1" s="147"/>
      <c r="ALH1" s="147"/>
      <c r="ALI1" s="147"/>
      <c r="ALJ1" s="147"/>
      <c r="ALK1" s="147"/>
      <c r="ALL1" s="147"/>
      <c r="ALM1" s="147"/>
      <c r="ALN1" s="147"/>
      <c r="ALO1" s="147"/>
      <c r="ALP1" s="147"/>
      <c r="ALQ1" s="147"/>
      <c r="ALR1" s="147"/>
      <c r="ALS1" s="147"/>
      <c r="ALT1" s="147"/>
      <c r="ALU1" s="147"/>
      <c r="ALV1" s="147"/>
      <c r="ALW1" s="147"/>
      <c r="ALX1" s="147"/>
      <c r="ALY1" s="147"/>
      <c r="ALZ1" s="147"/>
      <c r="AMA1" s="147"/>
      <c r="AMB1" s="147"/>
      <c r="AMC1" s="147"/>
      <c r="AMD1" s="147"/>
      <c r="AME1" s="147"/>
      <c r="AMF1" s="147"/>
      <c r="AMG1" s="147"/>
      <c r="AMH1" s="147"/>
      <c r="AMI1" s="147"/>
      <c r="AMJ1" s="147"/>
      <c r="AMK1" s="147"/>
      <c r="AML1" s="147"/>
      <c r="AMM1" s="147"/>
      <c r="AMN1" s="147"/>
      <c r="AMO1" s="147"/>
      <c r="AMP1" s="147"/>
      <c r="AMQ1" s="147"/>
      <c r="AMR1" s="147"/>
      <c r="AMS1" s="147"/>
      <c r="AMT1" s="147"/>
      <c r="AMU1" s="147"/>
      <c r="AMV1" s="147"/>
      <c r="AMW1" s="147"/>
      <c r="AMX1" s="147"/>
      <c r="AMY1" s="147"/>
      <c r="AMZ1" s="147"/>
      <c r="ANA1" s="147"/>
      <c r="ANB1" s="147"/>
      <c r="ANC1" s="147"/>
      <c r="AND1" s="147"/>
      <c r="ANE1" s="147"/>
      <c r="ANF1" s="147"/>
      <c r="ANG1" s="147"/>
      <c r="ANH1" s="147"/>
      <c r="ANI1" s="147"/>
      <c r="ANJ1" s="147"/>
      <c r="ANK1" s="147"/>
      <c r="ANL1" s="147"/>
      <c r="ANM1" s="147"/>
      <c r="ANN1" s="147"/>
      <c r="ANO1" s="147"/>
      <c r="ANP1" s="147"/>
      <c r="ANQ1" s="147"/>
      <c r="ANR1" s="147"/>
      <c r="ANS1" s="147"/>
      <c r="ANT1" s="147"/>
      <c r="ANU1" s="147"/>
      <c r="ANV1" s="147"/>
      <c r="ANW1" s="147"/>
      <c r="ANX1" s="147"/>
      <c r="ANY1" s="147"/>
      <c r="ANZ1" s="147"/>
      <c r="AOA1" s="147"/>
      <c r="AOB1" s="147"/>
      <c r="AOC1" s="147"/>
      <c r="AOD1" s="147"/>
      <c r="AOE1" s="147"/>
      <c r="AOF1" s="147"/>
      <c r="AOG1" s="147"/>
      <c r="AOH1" s="147"/>
      <c r="AOI1" s="147"/>
      <c r="AOJ1" s="147"/>
      <c r="AOK1" s="147"/>
      <c r="AOL1" s="147"/>
      <c r="AOM1" s="147"/>
      <c r="AON1" s="147"/>
      <c r="AOO1" s="147"/>
      <c r="AOP1" s="147"/>
      <c r="AOQ1" s="147"/>
      <c r="AOR1" s="147"/>
      <c r="AOS1" s="147"/>
      <c r="AOT1" s="147"/>
      <c r="AOU1" s="147"/>
      <c r="AOV1" s="147"/>
      <c r="AOW1" s="147"/>
      <c r="AOX1" s="147"/>
      <c r="AOY1" s="147"/>
      <c r="AOZ1" s="147"/>
      <c r="APA1" s="147"/>
      <c r="APB1" s="147"/>
      <c r="APC1" s="147"/>
      <c r="APD1" s="147"/>
      <c r="APE1" s="147"/>
      <c r="APF1" s="147"/>
      <c r="APG1" s="147"/>
      <c r="APH1" s="147"/>
      <c r="API1" s="147"/>
      <c r="APJ1" s="147"/>
      <c r="APK1" s="147"/>
      <c r="APL1" s="147"/>
      <c r="APM1" s="147"/>
      <c r="APN1" s="147"/>
      <c r="APO1" s="147"/>
      <c r="APP1" s="147"/>
      <c r="APQ1" s="147"/>
      <c r="APR1" s="147"/>
      <c r="APS1" s="147"/>
      <c r="APT1" s="147"/>
      <c r="APU1" s="147"/>
      <c r="APV1" s="147"/>
      <c r="APW1" s="147"/>
      <c r="APX1" s="147"/>
      <c r="APY1" s="147"/>
      <c r="APZ1" s="147"/>
      <c r="AQA1" s="147"/>
      <c r="AQB1" s="147"/>
      <c r="AQC1" s="147"/>
      <c r="AQD1" s="147"/>
      <c r="AQE1" s="147"/>
      <c r="AQF1" s="147"/>
      <c r="AQG1" s="147"/>
      <c r="AQH1" s="147"/>
      <c r="AQI1" s="147"/>
      <c r="AQJ1" s="147"/>
      <c r="AQK1" s="147"/>
      <c r="AQL1" s="147"/>
      <c r="AQM1" s="147"/>
      <c r="AQN1" s="147"/>
      <c r="AQO1" s="147"/>
      <c r="AQP1" s="147"/>
      <c r="AQQ1" s="147"/>
      <c r="AQR1" s="147"/>
      <c r="AQS1" s="147"/>
      <c r="AQT1" s="147"/>
      <c r="AQU1" s="147"/>
      <c r="AQV1" s="147"/>
      <c r="AQW1" s="147"/>
      <c r="AQX1" s="147"/>
      <c r="AQY1" s="147"/>
      <c r="AQZ1" s="147"/>
      <c r="ARA1" s="147"/>
      <c r="ARB1" s="147"/>
      <c r="ARC1" s="147"/>
      <c r="ARD1" s="147"/>
      <c r="ARE1" s="147"/>
      <c r="ARF1" s="147"/>
      <c r="ARG1" s="147"/>
      <c r="ARH1" s="147"/>
      <c r="ARI1" s="147"/>
      <c r="ARJ1" s="147"/>
      <c r="ARK1" s="147"/>
      <c r="ARL1" s="147"/>
      <c r="ARM1" s="147"/>
      <c r="ARN1" s="147"/>
      <c r="ARO1" s="147"/>
      <c r="ARP1" s="147"/>
      <c r="ARQ1" s="147"/>
      <c r="ARR1" s="147"/>
      <c r="ARS1" s="147"/>
      <c r="ART1" s="147"/>
      <c r="ARU1" s="147"/>
      <c r="ARV1" s="147"/>
      <c r="ARW1" s="147"/>
      <c r="ARX1" s="147"/>
      <c r="ARY1" s="147"/>
      <c r="ARZ1" s="147"/>
      <c r="ASA1" s="147"/>
      <c r="ASB1" s="147"/>
      <c r="ASC1" s="147"/>
      <c r="ASD1" s="147"/>
      <c r="ASE1" s="147"/>
      <c r="ASF1" s="147"/>
      <c r="ASG1" s="147"/>
      <c r="ASH1" s="147"/>
      <c r="ASI1" s="147"/>
      <c r="ASJ1" s="147"/>
      <c r="ASK1" s="147"/>
      <c r="ASL1" s="147"/>
      <c r="ASM1" s="147"/>
      <c r="ASN1" s="147"/>
      <c r="ASO1" s="147"/>
      <c r="ASP1" s="147"/>
      <c r="ASQ1" s="147"/>
      <c r="ASR1" s="147"/>
      <c r="ASS1" s="147"/>
      <c r="AST1" s="147"/>
      <c r="ASU1" s="147"/>
      <c r="ASV1" s="147"/>
      <c r="ASW1" s="147"/>
      <c r="ASX1" s="147"/>
      <c r="ASY1" s="147"/>
      <c r="ASZ1" s="147"/>
      <c r="ATA1" s="147"/>
      <c r="ATB1" s="147"/>
      <c r="ATC1" s="147"/>
      <c r="ATD1" s="147"/>
      <c r="ATE1" s="147"/>
      <c r="ATF1" s="147"/>
      <c r="ATG1" s="147"/>
      <c r="ATH1" s="147"/>
      <c r="ATI1" s="147"/>
      <c r="ATJ1" s="147"/>
      <c r="ATK1" s="147"/>
      <c r="ATL1" s="147"/>
      <c r="ATM1" s="147"/>
      <c r="ATN1" s="147"/>
      <c r="ATO1" s="147"/>
      <c r="ATP1" s="147"/>
      <c r="ATQ1" s="147"/>
      <c r="ATR1" s="147"/>
      <c r="ATS1" s="147"/>
      <c r="ATT1" s="147"/>
      <c r="ATU1" s="147"/>
      <c r="ATV1" s="147"/>
      <c r="ATW1" s="147"/>
      <c r="ATX1" s="147"/>
      <c r="ATY1" s="147"/>
      <c r="ATZ1" s="147"/>
      <c r="AUA1" s="147"/>
      <c r="AUB1" s="147"/>
      <c r="AUC1" s="147"/>
      <c r="AUD1" s="147"/>
      <c r="AUE1" s="147"/>
      <c r="AUF1" s="147"/>
      <c r="AUG1" s="147"/>
      <c r="AUH1" s="147"/>
      <c r="AUI1" s="147"/>
      <c r="AUJ1" s="147"/>
      <c r="AUK1" s="147"/>
      <c r="AUL1" s="147"/>
      <c r="AUM1" s="147"/>
      <c r="AUN1" s="147"/>
      <c r="AUO1" s="147"/>
      <c r="AUP1" s="147"/>
      <c r="AUQ1" s="147"/>
      <c r="AUR1" s="147"/>
      <c r="AUS1" s="147"/>
      <c r="AUT1" s="147"/>
      <c r="AUU1" s="147"/>
      <c r="AUV1" s="147"/>
      <c r="AUW1" s="147"/>
      <c r="AUX1" s="147"/>
      <c r="AUY1" s="147"/>
      <c r="AUZ1" s="147"/>
      <c r="AVA1" s="147"/>
      <c r="AVB1" s="147"/>
      <c r="AVC1" s="147"/>
      <c r="AVD1" s="147"/>
      <c r="AVE1" s="147"/>
      <c r="AVF1" s="147"/>
      <c r="AVG1" s="147"/>
      <c r="AVH1" s="147"/>
      <c r="AVI1" s="147"/>
      <c r="AVJ1" s="147"/>
      <c r="AVK1" s="147"/>
      <c r="AVL1" s="147"/>
      <c r="AVM1" s="147"/>
      <c r="AVN1" s="147"/>
      <c r="AVO1" s="147"/>
      <c r="AVP1" s="147"/>
      <c r="AVQ1" s="147"/>
      <c r="AVR1" s="147"/>
      <c r="AVS1" s="147"/>
      <c r="AVT1" s="147"/>
      <c r="AVU1" s="147"/>
      <c r="AVV1" s="147"/>
      <c r="AVW1" s="147"/>
      <c r="AVX1" s="147"/>
      <c r="AVY1" s="147"/>
      <c r="AVZ1" s="147"/>
      <c r="AWA1" s="147"/>
      <c r="AWB1" s="147"/>
      <c r="AWC1" s="147"/>
      <c r="AWD1" s="147"/>
      <c r="AWE1" s="147"/>
      <c r="AWF1" s="147"/>
      <c r="AWG1" s="147"/>
      <c r="AWH1" s="147"/>
      <c r="AWI1" s="147"/>
      <c r="AWJ1" s="147"/>
      <c r="AWK1" s="147"/>
      <c r="AWL1" s="147"/>
      <c r="AWM1" s="147"/>
      <c r="AWN1" s="147"/>
      <c r="AWO1" s="147"/>
      <c r="AWP1" s="147"/>
      <c r="AWQ1" s="147"/>
      <c r="AWR1" s="147"/>
      <c r="AWS1" s="147"/>
      <c r="AWT1" s="147"/>
      <c r="AWU1" s="147"/>
      <c r="AWV1" s="147"/>
      <c r="AWW1" s="147"/>
      <c r="AWX1" s="147"/>
      <c r="AWY1" s="147"/>
      <c r="AWZ1" s="147"/>
      <c r="AXA1" s="147"/>
      <c r="AXB1" s="147"/>
      <c r="AXC1" s="147"/>
      <c r="AXD1" s="147"/>
      <c r="AXE1" s="147"/>
      <c r="AXF1" s="147"/>
      <c r="AXG1" s="147"/>
      <c r="AXH1" s="147"/>
      <c r="AXI1" s="147"/>
      <c r="AXJ1" s="147"/>
      <c r="AXK1" s="147"/>
      <c r="AXL1" s="147"/>
      <c r="AXM1" s="147"/>
      <c r="AXN1" s="147"/>
      <c r="AXO1" s="147"/>
      <c r="AXP1" s="147"/>
      <c r="AXQ1" s="147"/>
      <c r="AXR1" s="147"/>
      <c r="AXS1" s="147"/>
      <c r="AXT1" s="147"/>
      <c r="AXU1" s="147"/>
      <c r="AXV1" s="147"/>
      <c r="AXW1" s="147"/>
      <c r="AXX1" s="147"/>
      <c r="AXY1" s="147"/>
      <c r="AXZ1" s="147"/>
      <c r="AYA1" s="147"/>
      <c r="AYB1" s="147"/>
      <c r="AYC1" s="147"/>
      <c r="AYD1" s="147"/>
      <c r="AYE1" s="147"/>
      <c r="AYF1" s="147"/>
      <c r="AYG1" s="147"/>
      <c r="AYH1" s="147"/>
      <c r="AYI1" s="147"/>
      <c r="AYJ1" s="147"/>
      <c r="AYK1" s="147"/>
      <c r="AYL1" s="147"/>
      <c r="AYM1" s="147"/>
      <c r="AYN1" s="147"/>
      <c r="AYO1" s="147"/>
      <c r="AYP1" s="147"/>
      <c r="AYQ1" s="147"/>
      <c r="AYR1" s="147"/>
      <c r="AYS1" s="147"/>
      <c r="AYT1" s="147"/>
      <c r="AYU1" s="147"/>
      <c r="AYV1" s="147"/>
      <c r="AYW1" s="147"/>
      <c r="AYX1" s="147"/>
      <c r="AYY1" s="147"/>
      <c r="AYZ1" s="147"/>
      <c r="AZA1" s="147"/>
      <c r="AZB1" s="147"/>
      <c r="AZC1" s="147"/>
      <c r="AZD1" s="147"/>
      <c r="AZE1" s="147"/>
      <c r="AZF1" s="147"/>
      <c r="AZG1" s="147"/>
      <c r="AZH1" s="147"/>
      <c r="AZI1" s="147"/>
      <c r="AZJ1" s="147"/>
      <c r="AZK1" s="147"/>
      <c r="AZL1" s="147"/>
      <c r="AZM1" s="147"/>
      <c r="AZN1" s="147"/>
      <c r="AZO1" s="147"/>
      <c r="AZP1" s="147"/>
      <c r="AZQ1" s="147"/>
      <c r="AZR1" s="147"/>
      <c r="AZS1" s="147"/>
      <c r="AZT1" s="147"/>
      <c r="AZU1" s="147"/>
      <c r="AZV1" s="147"/>
      <c r="AZW1" s="147"/>
      <c r="AZX1" s="147"/>
      <c r="AZY1" s="147"/>
      <c r="AZZ1" s="147"/>
      <c r="BAA1" s="147"/>
      <c r="BAB1" s="147"/>
      <c r="BAC1" s="147"/>
      <c r="BAD1" s="147"/>
      <c r="BAE1" s="147"/>
      <c r="BAF1" s="147"/>
      <c r="BAG1" s="147"/>
      <c r="BAH1" s="147"/>
      <c r="BAI1" s="147"/>
      <c r="BAJ1" s="147"/>
      <c r="BAK1" s="147"/>
      <c r="BAL1" s="147"/>
      <c r="BAM1" s="147"/>
      <c r="BAN1" s="147"/>
      <c r="BAO1" s="147"/>
      <c r="BAP1" s="147"/>
      <c r="BAQ1" s="147"/>
      <c r="BAR1" s="147"/>
      <c r="BAS1" s="147"/>
      <c r="BAT1" s="147"/>
      <c r="BAU1" s="147"/>
      <c r="BAV1" s="147"/>
      <c r="BAW1" s="147"/>
      <c r="BAX1" s="147"/>
      <c r="BAY1" s="147"/>
      <c r="BAZ1" s="147"/>
      <c r="BBA1" s="147"/>
      <c r="BBB1" s="147"/>
      <c r="BBC1" s="147"/>
      <c r="BBD1" s="147"/>
      <c r="BBE1" s="147"/>
      <c r="BBF1" s="147"/>
      <c r="BBG1" s="147"/>
      <c r="BBH1" s="147"/>
      <c r="BBI1" s="147"/>
      <c r="BBJ1" s="147"/>
      <c r="BBK1" s="147"/>
      <c r="BBL1" s="147"/>
      <c r="BBM1" s="147"/>
      <c r="BBN1" s="147"/>
      <c r="BBO1" s="147"/>
      <c r="BBP1" s="147"/>
      <c r="BBQ1" s="147"/>
      <c r="BBR1" s="147"/>
      <c r="BBS1" s="147"/>
      <c r="BBT1" s="147"/>
      <c r="BBU1" s="147"/>
      <c r="BBV1" s="147"/>
      <c r="BBW1" s="147"/>
      <c r="BBX1" s="147"/>
      <c r="BBY1" s="147"/>
      <c r="BBZ1" s="147"/>
      <c r="BCA1" s="147"/>
      <c r="BCB1" s="147"/>
      <c r="BCC1" s="147"/>
      <c r="BCD1" s="147"/>
      <c r="BCE1" s="147"/>
      <c r="BCF1" s="147"/>
      <c r="BCG1" s="147"/>
      <c r="BCH1" s="147"/>
      <c r="BCI1" s="147"/>
      <c r="BCJ1" s="147"/>
      <c r="BCK1" s="147"/>
      <c r="BCL1" s="147"/>
      <c r="BCM1" s="147"/>
      <c r="BCN1" s="147"/>
      <c r="BCO1" s="147"/>
      <c r="BCP1" s="147"/>
      <c r="BCQ1" s="147"/>
      <c r="BCR1" s="147"/>
      <c r="BCS1" s="147"/>
      <c r="BCT1" s="147"/>
      <c r="BCU1" s="147"/>
      <c r="BCV1" s="147"/>
      <c r="BCW1" s="147"/>
      <c r="BCX1" s="147"/>
      <c r="BCY1" s="147"/>
      <c r="BCZ1" s="147"/>
      <c r="BDA1" s="147"/>
      <c r="BDB1" s="147"/>
      <c r="BDC1" s="147"/>
      <c r="BDD1" s="147"/>
      <c r="BDE1" s="147"/>
      <c r="BDF1" s="147"/>
      <c r="BDG1" s="147"/>
      <c r="BDH1" s="147"/>
      <c r="BDI1" s="147"/>
      <c r="BDJ1" s="147"/>
      <c r="BDK1" s="147"/>
      <c r="BDL1" s="147"/>
      <c r="BDM1" s="147"/>
      <c r="BDN1" s="147"/>
      <c r="BDO1" s="147"/>
      <c r="BDP1" s="147"/>
      <c r="BDQ1" s="147"/>
      <c r="BDR1" s="147"/>
      <c r="BDS1" s="147"/>
      <c r="BDT1" s="147"/>
      <c r="BDU1" s="147"/>
      <c r="BDV1" s="147"/>
      <c r="BDW1" s="147"/>
      <c r="BDX1" s="147"/>
      <c r="BDY1" s="147"/>
      <c r="BDZ1" s="147"/>
      <c r="BEA1" s="147"/>
      <c r="BEB1" s="147"/>
      <c r="BEC1" s="147"/>
      <c r="BED1" s="147"/>
      <c r="BEE1" s="147"/>
      <c r="BEF1" s="147"/>
      <c r="BEG1" s="147"/>
      <c r="BEH1" s="147"/>
      <c r="BEI1" s="147"/>
      <c r="BEJ1" s="147"/>
      <c r="BEK1" s="147"/>
      <c r="BEL1" s="147"/>
      <c r="BEM1" s="147"/>
      <c r="BEN1" s="147"/>
      <c r="BEO1" s="147"/>
      <c r="BEP1" s="147"/>
      <c r="BEQ1" s="147"/>
      <c r="BER1" s="147"/>
      <c r="BES1" s="147"/>
      <c r="BET1" s="147"/>
      <c r="BEU1" s="147"/>
      <c r="BEV1" s="147"/>
      <c r="BEW1" s="147"/>
      <c r="BEX1" s="147"/>
      <c r="BEY1" s="147"/>
      <c r="BEZ1" s="147"/>
      <c r="BFA1" s="147"/>
      <c r="BFB1" s="147"/>
      <c r="BFC1" s="147"/>
      <c r="BFD1" s="147"/>
      <c r="BFE1" s="147"/>
      <c r="BFF1" s="147"/>
      <c r="BFG1" s="147"/>
      <c r="BFH1" s="147"/>
      <c r="BFI1" s="147"/>
      <c r="BFJ1" s="147"/>
      <c r="BFK1" s="147"/>
      <c r="BFL1" s="147"/>
      <c r="BFM1" s="147"/>
      <c r="BFN1" s="147"/>
      <c r="BFO1" s="147"/>
      <c r="BFP1" s="147"/>
      <c r="BFQ1" s="147"/>
      <c r="BFR1" s="147"/>
      <c r="BFS1" s="147"/>
      <c r="BFT1" s="147"/>
      <c r="BFU1" s="147"/>
      <c r="BFV1" s="147"/>
      <c r="BFW1" s="147"/>
      <c r="BFX1" s="147"/>
      <c r="BFY1" s="147"/>
      <c r="BFZ1" s="147"/>
      <c r="BGA1" s="147"/>
      <c r="BGB1" s="147"/>
      <c r="BGC1" s="147"/>
      <c r="BGD1" s="147"/>
      <c r="BGE1" s="147"/>
      <c r="BGF1" s="147"/>
      <c r="BGG1" s="147"/>
      <c r="BGH1" s="147"/>
      <c r="BGI1" s="147"/>
      <c r="BGJ1" s="147"/>
      <c r="BGK1" s="147"/>
      <c r="BGL1" s="147"/>
      <c r="BGM1" s="147"/>
      <c r="BGN1" s="147"/>
      <c r="BGO1" s="147"/>
      <c r="BGP1" s="147"/>
      <c r="BGQ1" s="147"/>
      <c r="BGR1" s="147"/>
      <c r="BGS1" s="147"/>
      <c r="BGT1" s="147"/>
      <c r="BGU1" s="147"/>
      <c r="BGV1" s="147"/>
      <c r="BGW1" s="147"/>
      <c r="BGX1" s="147"/>
      <c r="BGY1" s="147"/>
      <c r="BGZ1" s="147"/>
      <c r="BHA1" s="147"/>
      <c r="BHB1" s="147"/>
      <c r="BHC1" s="147"/>
      <c r="BHD1" s="147"/>
      <c r="BHE1" s="147"/>
      <c r="BHF1" s="147"/>
      <c r="BHG1" s="147"/>
      <c r="BHH1" s="147"/>
      <c r="BHI1" s="147"/>
      <c r="BHJ1" s="147"/>
      <c r="BHK1" s="147"/>
      <c r="BHL1" s="147"/>
      <c r="BHM1" s="147"/>
      <c r="BHN1" s="147"/>
      <c r="BHO1" s="147"/>
      <c r="BHP1" s="147"/>
      <c r="BHQ1" s="147"/>
      <c r="BHR1" s="147"/>
      <c r="BHS1" s="147"/>
      <c r="BHT1" s="147"/>
      <c r="BHU1" s="147"/>
      <c r="BHV1" s="147"/>
      <c r="BHW1" s="147"/>
      <c r="BHX1" s="147"/>
      <c r="BHY1" s="147"/>
      <c r="BHZ1" s="147"/>
      <c r="BIA1" s="147"/>
      <c r="BIB1" s="147"/>
      <c r="BIC1" s="147"/>
      <c r="BID1" s="147"/>
      <c r="BIE1" s="147"/>
      <c r="BIF1" s="147"/>
      <c r="BIG1" s="147"/>
      <c r="BIH1" s="147"/>
      <c r="BII1" s="147"/>
      <c r="BIJ1" s="147"/>
      <c r="BIK1" s="147"/>
      <c r="BIL1" s="147"/>
      <c r="BIM1" s="147"/>
      <c r="BIN1" s="147"/>
      <c r="BIO1" s="147"/>
      <c r="BIP1" s="147"/>
      <c r="BIQ1" s="147"/>
      <c r="BIR1" s="147"/>
      <c r="BIS1" s="147"/>
      <c r="BIT1" s="147"/>
      <c r="BIU1" s="147"/>
      <c r="BIV1" s="147"/>
      <c r="BIW1" s="147"/>
      <c r="BIX1" s="147"/>
      <c r="BIY1" s="147"/>
      <c r="BIZ1" s="147"/>
      <c r="BJA1" s="147"/>
      <c r="BJB1" s="147"/>
      <c r="BJC1" s="147"/>
      <c r="BJD1" s="147"/>
      <c r="BJE1" s="147"/>
      <c r="BJF1" s="147"/>
      <c r="BJG1" s="147"/>
      <c r="BJH1" s="147"/>
      <c r="BJI1" s="147"/>
      <c r="BJJ1" s="147"/>
      <c r="BJK1" s="147"/>
      <c r="BJL1" s="147"/>
      <c r="BJM1" s="147"/>
      <c r="BJN1" s="147"/>
      <c r="BJO1" s="147"/>
      <c r="BJP1" s="147"/>
      <c r="BJQ1" s="147"/>
      <c r="BJR1" s="147"/>
      <c r="BJS1" s="147"/>
      <c r="BJT1" s="147"/>
      <c r="BJU1" s="147"/>
      <c r="BJV1" s="147"/>
      <c r="BJW1" s="147"/>
      <c r="BJX1" s="147"/>
      <c r="BJY1" s="147"/>
      <c r="BJZ1" s="147"/>
      <c r="BKA1" s="147"/>
      <c r="BKB1" s="147"/>
      <c r="BKC1" s="147"/>
      <c r="BKD1" s="147"/>
      <c r="BKE1" s="147"/>
      <c r="BKF1" s="147"/>
      <c r="BKG1" s="147"/>
      <c r="BKH1" s="147"/>
      <c r="BKI1" s="147"/>
      <c r="BKJ1" s="147"/>
      <c r="BKK1" s="147"/>
      <c r="BKL1" s="147"/>
      <c r="BKM1" s="147"/>
      <c r="BKN1" s="147"/>
      <c r="BKO1" s="147"/>
      <c r="BKP1" s="147"/>
      <c r="BKQ1" s="147"/>
      <c r="BKR1" s="147"/>
      <c r="BKS1" s="147"/>
      <c r="BKT1" s="147"/>
      <c r="BKU1" s="147"/>
      <c r="BKV1" s="147"/>
      <c r="BKW1" s="147"/>
      <c r="BKX1" s="147"/>
      <c r="BKY1" s="147"/>
      <c r="BKZ1" s="147"/>
      <c r="BLA1" s="147"/>
      <c r="BLB1" s="147"/>
      <c r="BLC1" s="147"/>
      <c r="BLD1" s="147"/>
      <c r="BLE1" s="147"/>
      <c r="BLF1" s="147"/>
      <c r="BLG1" s="147"/>
      <c r="BLH1" s="147"/>
      <c r="BLI1" s="147"/>
      <c r="BLJ1" s="147"/>
      <c r="BLK1" s="147"/>
      <c r="BLL1" s="147"/>
      <c r="BLM1" s="147"/>
      <c r="BLN1" s="147"/>
      <c r="BLO1" s="147"/>
      <c r="BLP1" s="147"/>
      <c r="BLQ1" s="147"/>
      <c r="BLR1" s="147"/>
      <c r="BLS1" s="147"/>
      <c r="BLT1" s="147"/>
      <c r="BLU1" s="147"/>
      <c r="BLV1" s="147"/>
      <c r="BLW1" s="147"/>
      <c r="BLX1" s="147"/>
      <c r="BLY1" s="147"/>
      <c r="BLZ1" s="147"/>
      <c r="BMA1" s="147"/>
      <c r="BMB1" s="147"/>
      <c r="BMC1" s="147"/>
      <c r="BMD1" s="147"/>
      <c r="BME1" s="147"/>
      <c r="BMF1" s="147"/>
      <c r="BMG1" s="147"/>
      <c r="BMH1" s="147"/>
      <c r="BMI1" s="147"/>
      <c r="BMJ1" s="147"/>
      <c r="BMK1" s="147"/>
      <c r="BML1" s="147"/>
      <c r="BMM1" s="147"/>
      <c r="BMN1" s="147"/>
      <c r="BMO1" s="147"/>
      <c r="BMP1" s="147"/>
      <c r="BMQ1" s="147"/>
      <c r="BMR1" s="147"/>
      <c r="BMS1" s="147"/>
      <c r="BMT1" s="147"/>
      <c r="BMU1" s="147"/>
      <c r="BMV1" s="147"/>
      <c r="BMW1" s="147"/>
      <c r="BMX1" s="147"/>
      <c r="BMY1" s="147"/>
      <c r="BMZ1" s="147"/>
      <c r="BNA1" s="147"/>
      <c r="BNB1" s="147"/>
      <c r="BNC1" s="147"/>
      <c r="BND1" s="147"/>
      <c r="BNE1" s="147"/>
      <c r="BNF1" s="147"/>
      <c r="BNG1" s="147"/>
      <c r="BNH1" s="147"/>
      <c r="BNI1" s="147"/>
      <c r="BNJ1" s="147"/>
      <c r="BNK1" s="147"/>
      <c r="BNL1" s="147"/>
      <c r="BNM1" s="147"/>
      <c r="BNN1" s="147"/>
      <c r="BNO1" s="147"/>
      <c r="BNP1" s="147"/>
      <c r="BNQ1" s="147"/>
      <c r="BNR1" s="147"/>
      <c r="BNS1" s="147"/>
      <c r="BNT1" s="147"/>
      <c r="BNU1" s="147"/>
      <c r="BNV1" s="147"/>
      <c r="BNW1" s="147"/>
      <c r="BNX1" s="147"/>
      <c r="BNY1" s="147"/>
      <c r="BNZ1" s="147"/>
      <c r="BOA1" s="147"/>
      <c r="BOB1" s="147"/>
      <c r="BOC1" s="147"/>
      <c r="BOD1" s="147"/>
      <c r="BOE1" s="147"/>
      <c r="BOF1" s="147"/>
      <c r="BOG1" s="147"/>
      <c r="BOH1" s="147"/>
      <c r="BOI1" s="147"/>
      <c r="BOJ1" s="147"/>
      <c r="BOK1" s="147"/>
      <c r="BOL1" s="147"/>
      <c r="BOM1" s="147"/>
      <c r="BON1" s="147"/>
      <c r="BOO1" s="147"/>
      <c r="BOP1" s="147"/>
      <c r="BOQ1" s="147"/>
      <c r="BOR1" s="147"/>
      <c r="BOS1" s="147"/>
      <c r="BOT1" s="147"/>
      <c r="BOU1" s="147"/>
      <c r="BOV1" s="147"/>
      <c r="BOW1" s="147"/>
      <c r="BOX1" s="147"/>
      <c r="BOY1" s="147"/>
      <c r="BOZ1" s="147"/>
      <c r="BPA1" s="147"/>
      <c r="BPB1" s="147"/>
      <c r="BPC1" s="147"/>
      <c r="BPD1" s="147"/>
      <c r="BPE1" s="147"/>
      <c r="BPF1" s="147"/>
      <c r="BPG1" s="147"/>
      <c r="BPH1" s="147"/>
      <c r="BPI1" s="147"/>
      <c r="BPJ1" s="147"/>
      <c r="BPK1" s="147"/>
      <c r="BPL1" s="147"/>
      <c r="BPM1" s="147"/>
      <c r="BPN1" s="147"/>
      <c r="BPO1" s="147"/>
      <c r="BPP1" s="147"/>
      <c r="BPQ1" s="147"/>
      <c r="BPR1" s="147"/>
      <c r="BPS1" s="147"/>
      <c r="BPT1" s="147"/>
      <c r="BPU1" s="147"/>
      <c r="BPV1" s="147"/>
      <c r="BPW1" s="147"/>
      <c r="BPX1" s="147"/>
      <c r="BPY1" s="147"/>
      <c r="BPZ1" s="147"/>
      <c r="BQA1" s="147"/>
      <c r="BQB1" s="147"/>
      <c r="BQC1" s="147"/>
      <c r="BQD1" s="147"/>
      <c r="BQE1" s="147"/>
      <c r="BQF1" s="147"/>
      <c r="BQG1" s="147"/>
      <c r="BQH1" s="147"/>
      <c r="BQI1" s="147"/>
      <c r="BQJ1" s="147"/>
      <c r="BQK1" s="147"/>
      <c r="BQL1" s="147"/>
      <c r="BQM1" s="147"/>
      <c r="BQN1" s="147"/>
      <c r="BQO1" s="147"/>
      <c r="BQP1" s="147"/>
      <c r="BQQ1" s="147"/>
      <c r="BQR1" s="147"/>
      <c r="BQS1" s="147"/>
      <c r="BQT1" s="147"/>
      <c r="BQU1" s="147"/>
      <c r="BQV1" s="147"/>
      <c r="BQW1" s="147"/>
      <c r="BQX1" s="147"/>
      <c r="BQY1" s="147"/>
      <c r="BQZ1" s="147"/>
      <c r="BRA1" s="147"/>
      <c r="BRB1" s="147"/>
      <c r="BRC1" s="147"/>
      <c r="BRD1" s="147"/>
      <c r="BRE1" s="147"/>
      <c r="BRF1" s="147"/>
      <c r="BRG1" s="147"/>
      <c r="BRH1" s="147"/>
      <c r="BRI1" s="147"/>
      <c r="BRJ1" s="147"/>
      <c r="BRK1" s="147"/>
      <c r="BRL1" s="147"/>
      <c r="BRM1" s="147"/>
      <c r="BRN1" s="147"/>
      <c r="BRO1" s="147"/>
      <c r="BRP1" s="147"/>
      <c r="BRQ1" s="147"/>
      <c r="BRR1" s="147"/>
      <c r="BRS1" s="147"/>
      <c r="BRT1" s="147"/>
      <c r="BRU1" s="147"/>
      <c r="BRV1" s="147"/>
      <c r="BRW1" s="147"/>
      <c r="BRX1" s="147"/>
      <c r="BRY1" s="147"/>
      <c r="BRZ1" s="147"/>
      <c r="BSA1" s="147"/>
      <c r="BSB1" s="147"/>
      <c r="BSC1" s="147"/>
      <c r="BSD1" s="147"/>
      <c r="BSE1" s="147"/>
      <c r="BSF1" s="147"/>
      <c r="BSG1" s="147"/>
      <c r="BSH1" s="147"/>
      <c r="BSI1" s="147"/>
      <c r="BSJ1" s="147"/>
      <c r="BSK1" s="147"/>
      <c r="BSL1" s="147"/>
      <c r="BSM1" s="147"/>
      <c r="BSN1" s="147"/>
      <c r="BSO1" s="147"/>
      <c r="BSP1" s="147"/>
      <c r="BSQ1" s="147"/>
      <c r="BSR1" s="147"/>
      <c r="BSS1" s="147"/>
      <c r="BST1" s="147"/>
      <c r="BSU1" s="147"/>
      <c r="BSV1" s="147"/>
      <c r="BSW1" s="147"/>
      <c r="BSX1" s="147"/>
      <c r="BSY1" s="147"/>
      <c r="BSZ1" s="147"/>
      <c r="BTA1" s="147"/>
      <c r="BTB1" s="147"/>
      <c r="BTC1" s="147"/>
      <c r="BTD1" s="147"/>
      <c r="BTE1" s="147"/>
      <c r="BTF1" s="147"/>
      <c r="BTG1" s="147"/>
      <c r="BTH1" s="147"/>
      <c r="BTI1" s="147"/>
      <c r="BTJ1" s="147"/>
      <c r="BTK1" s="147"/>
      <c r="BTL1" s="147"/>
      <c r="BTM1" s="147"/>
      <c r="BTN1" s="147"/>
      <c r="BTO1" s="147"/>
      <c r="BTP1" s="147"/>
      <c r="BTQ1" s="147"/>
      <c r="BTR1" s="147"/>
      <c r="BTS1" s="147"/>
      <c r="BTT1" s="147"/>
      <c r="BTU1" s="147"/>
      <c r="BTV1" s="147"/>
      <c r="BTW1" s="147"/>
      <c r="BTX1" s="147"/>
      <c r="BTY1" s="147"/>
      <c r="BTZ1" s="147"/>
      <c r="BUA1" s="147"/>
      <c r="BUB1" s="147"/>
      <c r="BUC1" s="147"/>
      <c r="BUD1" s="147"/>
      <c r="BUE1" s="147"/>
      <c r="BUF1" s="147"/>
      <c r="BUG1" s="147"/>
      <c r="BUH1" s="147"/>
      <c r="BUI1" s="147"/>
      <c r="BUJ1" s="147"/>
      <c r="BUK1" s="147"/>
      <c r="BUL1" s="147"/>
      <c r="BUM1" s="147"/>
      <c r="BUN1" s="147"/>
      <c r="BUO1" s="147"/>
      <c r="BUP1" s="147"/>
      <c r="BUQ1" s="147"/>
      <c r="BUR1" s="147"/>
      <c r="BUS1" s="147"/>
      <c r="BUT1" s="147"/>
      <c r="BUU1" s="147"/>
      <c r="BUV1" s="147"/>
      <c r="BUW1" s="147"/>
      <c r="BUX1" s="147"/>
      <c r="BUY1" s="147"/>
      <c r="BUZ1" s="147"/>
      <c r="BVA1" s="147"/>
      <c r="BVB1" s="147"/>
      <c r="BVC1" s="147"/>
      <c r="BVD1" s="147"/>
      <c r="BVE1" s="147"/>
      <c r="BVF1" s="147"/>
      <c r="BVG1" s="147"/>
      <c r="BVH1" s="147"/>
      <c r="BVI1" s="147"/>
      <c r="BVJ1" s="147"/>
      <c r="BVK1" s="147"/>
      <c r="BVL1" s="147"/>
      <c r="BVM1" s="147"/>
      <c r="BVN1" s="147"/>
      <c r="BVO1" s="147"/>
      <c r="BVP1" s="147"/>
      <c r="BVQ1" s="147"/>
      <c r="BVR1" s="147"/>
      <c r="BVS1" s="147"/>
      <c r="BVT1" s="147"/>
      <c r="BVU1" s="147"/>
      <c r="BVV1" s="147"/>
      <c r="BVW1" s="147"/>
      <c r="BVX1" s="147"/>
      <c r="BVY1" s="147"/>
      <c r="BVZ1" s="147"/>
      <c r="BWA1" s="147"/>
      <c r="BWB1" s="147"/>
      <c r="BWC1" s="147"/>
      <c r="BWD1" s="147"/>
      <c r="BWE1" s="147"/>
      <c r="BWF1" s="147"/>
      <c r="BWG1" s="147"/>
      <c r="BWH1" s="147"/>
      <c r="BWI1" s="147"/>
      <c r="BWJ1" s="147"/>
      <c r="BWK1" s="147"/>
      <c r="BWL1" s="147"/>
      <c r="BWM1" s="147"/>
      <c r="BWN1" s="147"/>
      <c r="BWO1" s="147"/>
      <c r="BWP1" s="147"/>
      <c r="BWQ1" s="147"/>
      <c r="BWR1" s="147"/>
      <c r="BWS1" s="147"/>
      <c r="BWT1" s="147"/>
      <c r="BWU1" s="147"/>
      <c r="BWV1" s="147"/>
      <c r="BWW1" s="147"/>
      <c r="BWX1" s="147"/>
      <c r="BWY1" s="147"/>
      <c r="BWZ1" s="147"/>
      <c r="BXA1" s="147"/>
      <c r="BXB1" s="147"/>
      <c r="BXC1" s="147"/>
      <c r="BXD1" s="147"/>
      <c r="BXE1" s="147"/>
      <c r="BXF1" s="147"/>
      <c r="BXG1" s="147"/>
      <c r="BXH1" s="147"/>
      <c r="BXI1" s="147"/>
      <c r="BXJ1" s="147"/>
      <c r="BXK1" s="147"/>
      <c r="BXL1" s="147"/>
      <c r="BXM1" s="147"/>
      <c r="BXN1" s="147"/>
      <c r="BXO1" s="147"/>
      <c r="BXP1" s="147"/>
      <c r="BXQ1" s="147"/>
      <c r="BXR1" s="147"/>
      <c r="BXS1" s="147"/>
      <c r="BXT1" s="147"/>
      <c r="BXU1" s="147"/>
      <c r="BXV1" s="147"/>
      <c r="BXW1" s="147"/>
      <c r="BXX1" s="147"/>
      <c r="BXY1" s="147"/>
      <c r="BXZ1" s="147"/>
      <c r="BYA1" s="147"/>
      <c r="BYB1" s="147"/>
      <c r="BYC1" s="147"/>
      <c r="BYD1" s="147"/>
      <c r="BYE1" s="147"/>
      <c r="BYF1" s="147"/>
      <c r="BYG1" s="147"/>
      <c r="BYH1" s="147"/>
      <c r="BYI1" s="147"/>
      <c r="BYJ1" s="147"/>
      <c r="BYK1" s="147"/>
      <c r="BYL1" s="147"/>
      <c r="BYM1" s="147"/>
      <c r="BYN1" s="147"/>
      <c r="BYO1" s="147"/>
      <c r="BYP1" s="147"/>
      <c r="BYQ1" s="147"/>
      <c r="BYR1" s="147"/>
      <c r="BYS1" s="147"/>
      <c r="BYT1" s="147"/>
      <c r="BYU1" s="147"/>
      <c r="BYV1" s="147"/>
      <c r="BYW1" s="147"/>
      <c r="BYX1" s="147"/>
      <c r="BYY1" s="147"/>
      <c r="BYZ1" s="147"/>
      <c r="BZA1" s="147"/>
      <c r="BZB1" s="147"/>
      <c r="BZC1" s="147"/>
      <c r="BZD1" s="147"/>
      <c r="BZE1" s="147"/>
      <c r="BZF1" s="147"/>
      <c r="BZG1" s="147"/>
      <c r="BZH1" s="147"/>
      <c r="BZI1" s="147"/>
      <c r="BZJ1" s="147"/>
      <c r="BZK1" s="147"/>
      <c r="BZL1" s="147"/>
      <c r="BZM1" s="147"/>
      <c r="BZN1" s="147"/>
      <c r="BZO1" s="147"/>
      <c r="BZP1" s="147"/>
      <c r="BZQ1" s="147"/>
      <c r="BZR1" s="147"/>
      <c r="BZS1" s="147"/>
      <c r="BZT1" s="147"/>
      <c r="BZU1" s="147"/>
      <c r="BZV1" s="147"/>
      <c r="BZW1" s="147"/>
      <c r="BZX1" s="147"/>
      <c r="BZY1" s="147"/>
      <c r="BZZ1" s="147"/>
      <c r="CAA1" s="147"/>
      <c r="CAB1" s="147"/>
      <c r="CAC1" s="147"/>
      <c r="CAD1" s="147"/>
      <c r="CAE1" s="147"/>
      <c r="CAF1" s="147"/>
      <c r="CAG1" s="147"/>
      <c r="CAH1" s="147"/>
      <c r="CAI1" s="147"/>
      <c r="CAJ1" s="147"/>
      <c r="CAK1" s="147"/>
      <c r="CAL1" s="147"/>
      <c r="CAM1" s="147"/>
      <c r="CAN1" s="147"/>
      <c r="CAO1" s="147"/>
      <c r="CAP1" s="147"/>
      <c r="CAQ1" s="147"/>
      <c r="CAR1" s="147"/>
      <c r="CAS1" s="147"/>
      <c r="CAT1" s="147"/>
      <c r="CAU1" s="147"/>
      <c r="CAV1" s="147"/>
      <c r="CAW1" s="147"/>
      <c r="CAX1" s="147"/>
      <c r="CAY1" s="147"/>
      <c r="CAZ1" s="147"/>
      <c r="CBA1" s="147"/>
      <c r="CBB1" s="147"/>
      <c r="CBC1" s="147"/>
      <c r="CBD1" s="147"/>
      <c r="CBE1" s="147"/>
      <c r="CBF1" s="147"/>
      <c r="CBG1" s="147"/>
      <c r="CBH1" s="147"/>
      <c r="CBI1" s="147"/>
      <c r="CBJ1" s="147"/>
      <c r="CBK1" s="147"/>
      <c r="CBL1" s="147"/>
      <c r="CBM1" s="147"/>
      <c r="CBN1" s="147"/>
      <c r="CBO1" s="147"/>
      <c r="CBP1" s="147"/>
      <c r="CBQ1" s="147"/>
      <c r="CBR1" s="147"/>
      <c r="CBS1" s="147"/>
      <c r="CBT1" s="147"/>
      <c r="CBU1" s="147"/>
      <c r="CBV1" s="147"/>
      <c r="CBW1" s="147"/>
      <c r="CBX1" s="147"/>
      <c r="CBY1" s="147"/>
      <c r="CBZ1" s="147"/>
      <c r="CCA1" s="147"/>
      <c r="CCB1" s="147"/>
      <c r="CCC1" s="147"/>
      <c r="CCD1" s="147"/>
      <c r="CCE1" s="147"/>
      <c r="CCF1" s="147"/>
      <c r="CCG1" s="147"/>
      <c r="CCH1" s="147"/>
      <c r="CCI1" s="147"/>
      <c r="CCJ1" s="147"/>
      <c r="CCK1" s="147"/>
      <c r="CCL1" s="147"/>
      <c r="CCM1" s="147"/>
      <c r="CCN1" s="147"/>
      <c r="CCO1" s="147"/>
      <c r="CCP1" s="147"/>
      <c r="CCQ1" s="147"/>
      <c r="CCR1" s="147"/>
      <c r="CCS1" s="147"/>
      <c r="CCT1" s="147"/>
      <c r="CCU1" s="147"/>
      <c r="CCV1" s="147"/>
      <c r="CCW1" s="147"/>
      <c r="CCX1" s="147"/>
      <c r="CCY1" s="147"/>
      <c r="CCZ1" s="147"/>
      <c r="CDA1" s="147"/>
      <c r="CDB1" s="147"/>
      <c r="CDC1" s="147"/>
      <c r="CDD1" s="147"/>
      <c r="CDE1" s="147"/>
      <c r="CDF1" s="147"/>
      <c r="CDG1" s="147"/>
      <c r="CDH1" s="147"/>
      <c r="CDI1" s="147"/>
      <c r="CDJ1" s="147"/>
      <c r="CDK1" s="147"/>
      <c r="CDL1" s="147"/>
      <c r="CDM1" s="147"/>
      <c r="CDN1" s="147"/>
      <c r="CDO1" s="147"/>
      <c r="CDP1" s="147"/>
      <c r="CDQ1" s="147"/>
      <c r="CDR1" s="147"/>
      <c r="CDS1" s="147"/>
      <c r="CDT1" s="147"/>
      <c r="CDU1" s="147"/>
      <c r="CDV1" s="147"/>
      <c r="CDW1" s="147"/>
      <c r="CDX1" s="147"/>
      <c r="CDY1" s="147"/>
      <c r="CDZ1" s="147"/>
      <c r="CEA1" s="147"/>
      <c r="CEB1" s="147"/>
      <c r="CEC1" s="147"/>
      <c r="CED1" s="147"/>
      <c r="CEE1" s="147"/>
      <c r="CEF1" s="147"/>
      <c r="CEG1" s="147"/>
      <c r="CEH1" s="147"/>
      <c r="CEI1" s="147"/>
      <c r="CEJ1" s="147"/>
      <c r="CEK1" s="147"/>
      <c r="CEL1" s="147"/>
      <c r="CEM1" s="147"/>
      <c r="CEN1" s="147"/>
      <c r="CEO1" s="147"/>
      <c r="CEP1" s="147"/>
      <c r="CEQ1" s="147"/>
      <c r="CER1" s="147"/>
      <c r="CES1" s="147"/>
      <c r="CET1" s="147"/>
      <c r="CEU1" s="147"/>
      <c r="CEV1" s="147"/>
      <c r="CEW1" s="147"/>
      <c r="CEX1" s="147"/>
      <c r="CEY1" s="147"/>
      <c r="CEZ1" s="147"/>
      <c r="CFA1" s="147"/>
      <c r="CFB1" s="147"/>
      <c r="CFC1" s="147"/>
      <c r="CFD1" s="147"/>
      <c r="CFE1" s="147"/>
      <c r="CFF1" s="147"/>
      <c r="CFG1" s="147"/>
      <c r="CFH1" s="147"/>
      <c r="CFI1" s="147"/>
      <c r="CFJ1" s="147"/>
      <c r="CFK1" s="147"/>
      <c r="CFL1" s="147"/>
      <c r="CFM1" s="147"/>
      <c r="CFN1" s="147"/>
      <c r="CFO1" s="147"/>
      <c r="CFP1" s="147"/>
      <c r="CFQ1" s="147"/>
      <c r="CFR1" s="147"/>
      <c r="CFS1" s="147"/>
      <c r="CFT1" s="147"/>
      <c r="CFU1" s="147"/>
      <c r="CFV1" s="147"/>
      <c r="CFW1" s="147"/>
      <c r="CFX1" s="147"/>
      <c r="CFY1" s="147"/>
      <c r="CFZ1" s="147"/>
      <c r="CGA1" s="147"/>
      <c r="CGB1" s="147"/>
      <c r="CGC1" s="147"/>
      <c r="CGD1" s="147"/>
      <c r="CGE1" s="147"/>
      <c r="CGF1" s="147"/>
      <c r="CGG1" s="147"/>
      <c r="CGH1" s="147"/>
      <c r="CGI1" s="147"/>
      <c r="CGJ1" s="147"/>
      <c r="CGK1" s="147"/>
      <c r="CGL1" s="147"/>
      <c r="CGM1" s="147"/>
      <c r="CGN1" s="147"/>
      <c r="CGO1" s="147"/>
      <c r="CGP1" s="147"/>
      <c r="CGQ1" s="147"/>
      <c r="CGR1" s="147"/>
      <c r="CGS1" s="147"/>
      <c r="CGT1" s="147"/>
      <c r="CGU1" s="147"/>
      <c r="CGV1" s="147"/>
      <c r="CGW1" s="147"/>
      <c r="CGX1" s="147"/>
      <c r="CGY1" s="147"/>
      <c r="CGZ1" s="147"/>
      <c r="CHA1" s="147"/>
      <c r="CHB1" s="147"/>
      <c r="CHC1" s="147"/>
      <c r="CHD1" s="147"/>
      <c r="CHE1" s="147"/>
      <c r="CHF1" s="147"/>
      <c r="CHG1" s="147"/>
      <c r="CHH1" s="147"/>
      <c r="CHI1" s="147"/>
      <c r="CHJ1" s="147"/>
      <c r="CHK1" s="147"/>
      <c r="CHL1" s="147"/>
      <c r="CHM1" s="147"/>
      <c r="CHN1" s="147"/>
      <c r="CHO1" s="147"/>
      <c r="CHP1" s="147"/>
      <c r="CHQ1" s="147"/>
      <c r="CHR1" s="147"/>
      <c r="CHS1" s="147"/>
      <c r="CHT1" s="147"/>
      <c r="CHU1" s="147"/>
      <c r="CHV1" s="147"/>
      <c r="CHW1" s="147"/>
      <c r="CHX1" s="147"/>
      <c r="CHY1" s="147"/>
      <c r="CHZ1" s="147"/>
      <c r="CIA1" s="147"/>
      <c r="CIB1" s="147"/>
      <c r="CIC1" s="147"/>
      <c r="CID1" s="147"/>
      <c r="CIE1" s="147"/>
      <c r="CIF1" s="147"/>
      <c r="CIG1" s="147"/>
      <c r="CIH1" s="147"/>
      <c r="CII1" s="147"/>
      <c r="CIJ1" s="147"/>
      <c r="CIK1" s="147"/>
      <c r="CIL1" s="147"/>
      <c r="CIM1" s="147"/>
      <c r="CIN1" s="147"/>
      <c r="CIO1" s="147"/>
      <c r="CIP1" s="147"/>
      <c r="CIQ1" s="147"/>
      <c r="CIR1" s="147"/>
      <c r="CIS1" s="147"/>
      <c r="CIT1" s="147"/>
      <c r="CIU1" s="147"/>
      <c r="CIV1" s="147"/>
      <c r="CIW1" s="147"/>
      <c r="CIX1" s="147"/>
      <c r="CIY1" s="147"/>
      <c r="CIZ1" s="147"/>
      <c r="CJA1" s="147"/>
      <c r="CJB1" s="147"/>
      <c r="CJC1" s="147"/>
      <c r="CJD1" s="147"/>
      <c r="CJE1" s="147"/>
      <c r="CJF1" s="147"/>
      <c r="CJG1" s="147"/>
      <c r="CJH1" s="147"/>
      <c r="CJI1" s="147"/>
      <c r="CJJ1" s="147"/>
      <c r="CJK1" s="147"/>
      <c r="CJL1" s="147"/>
      <c r="CJM1" s="147"/>
      <c r="CJN1" s="147"/>
      <c r="CJO1" s="147"/>
      <c r="CJP1" s="147"/>
      <c r="CJQ1" s="147"/>
      <c r="CJR1" s="147"/>
      <c r="CJS1" s="147"/>
      <c r="CJT1" s="147"/>
      <c r="CJU1" s="147"/>
      <c r="CJV1" s="147"/>
      <c r="CJW1" s="147"/>
      <c r="CJX1" s="147"/>
      <c r="CJY1" s="147"/>
      <c r="CJZ1" s="147"/>
      <c r="CKA1" s="147"/>
      <c r="CKB1" s="147"/>
      <c r="CKC1" s="147"/>
      <c r="CKD1" s="147"/>
      <c r="CKE1" s="147"/>
      <c r="CKF1" s="147"/>
      <c r="CKG1" s="147"/>
      <c r="CKH1" s="147"/>
      <c r="CKI1" s="147"/>
      <c r="CKJ1" s="147"/>
      <c r="CKK1" s="147"/>
      <c r="CKL1" s="147"/>
      <c r="CKM1" s="147"/>
      <c r="CKN1" s="147"/>
      <c r="CKO1" s="147"/>
      <c r="CKP1" s="147"/>
      <c r="CKQ1" s="147"/>
      <c r="CKR1" s="147"/>
      <c r="CKS1" s="147"/>
      <c r="CKT1" s="147"/>
      <c r="CKU1" s="147"/>
      <c r="CKV1" s="147"/>
      <c r="CKW1" s="147"/>
      <c r="CKX1" s="147"/>
      <c r="CKY1" s="147"/>
      <c r="CKZ1" s="147"/>
      <c r="CLA1" s="147"/>
      <c r="CLB1" s="147"/>
      <c r="CLC1" s="147"/>
      <c r="CLD1" s="147"/>
      <c r="CLE1" s="147"/>
      <c r="CLF1" s="147"/>
      <c r="CLG1" s="147"/>
      <c r="CLH1" s="147"/>
      <c r="CLI1" s="147"/>
      <c r="CLJ1" s="147"/>
      <c r="CLK1" s="147"/>
      <c r="CLL1" s="147"/>
      <c r="CLM1" s="147"/>
      <c r="CLN1" s="147"/>
      <c r="CLO1" s="147"/>
      <c r="CLP1" s="147"/>
      <c r="CLQ1" s="147"/>
      <c r="CLR1" s="147"/>
      <c r="CLS1" s="147"/>
      <c r="CLT1" s="147"/>
      <c r="CLU1" s="147"/>
      <c r="CLV1" s="147"/>
      <c r="CLW1" s="147"/>
      <c r="CLX1" s="147"/>
      <c r="CLY1" s="147"/>
      <c r="CLZ1" s="147"/>
      <c r="CMA1" s="147"/>
      <c r="CMB1" s="147"/>
      <c r="CMC1" s="147"/>
      <c r="CMD1" s="147"/>
      <c r="CME1" s="147"/>
      <c r="CMF1" s="147"/>
      <c r="CMG1" s="147"/>
      <c r="CMH1" s="147"/>
      <c r="CMI1" s="147"/>
      <c r="CMJ1" s="147"/>
      <c r="CMK1" s="147"/>
      <c r="CML1" s="147"/>
      <c r="CMM1" s="147"/>
      <c r="CMN1" s="147"/>
      <c r="CMO1" s="147"/>
      <c r="CMP1" s="147"/>
      <c r="CMQ1" s="147"/>
      <c r="CMR1" s="147"/>
      <c r="CMS1" s="147"/>
      <c r="CMT1" s="147"/>
      <c r="CMU1" s="147"/>
      <c r="CMV1" s="147"/>
      <c r="CMW1" s="147"/>
      <c r="CMX1" s="147"/>
      <c r="CMY1" s="147"/>
      <c r="CMZ1" s="147"/>
      <c r="CNA1" s="147"/>
      <c r="CNB1" s="147"/>
      <c r="CNC1" s="147"/>
      <c r="CND1" s="147"/>
      <c r="CNE1" s="147"/>
      <c r="CNF1" s="147"/>
      <c r="CNG1" s="147"/>
      <c r="CNH1" s="147"/>
      <c r="CNI1" s="147"/>
      <c r="CNJ1" s="147"/>
      <c r="CNK1" s="147"/>
      <c r="CNL1" s="147"/>
      <c r="CNM1" s="147"/>
      <c r="CNN1" s="147"/>
      <c r="CNO1" s="147"/>
      <c r="CNP1" s="147"/>
      <c r="CNQ1" s="147"/>
      <c r="CNR1" s="147"/>
      <c r="CNS1" s="147"/>
      <c r="CNT1" s="147"/>
      <c r="CNU1" s="147"/>
      <c r="CNV1" s="147"/>
      <c r="CNW1" s="147"/>
      <c r="CNX1" s="147"/>
      <c r="CNY1" s="147"/>
      <c r="CNZ1" s="147"/>
      <c r="COA1" s="147"/>
      <c r="COB1" s="147"/>
      <c r="COC1" s="147"/>
      <c r="COD1" s="147"/>
      <c r="COE1" s="147"/>
      <c r="COF1" s="147"/>
      <c r="COG1" s="147"/>
      <c r="COH1" s="147"/>
      <c r="COI1" s="147"/>
      <c r="COJ1" s="147"/>
      <c r="COK1" s="147"/>
      <c r="COL1" s="147"/>
      <c r="COM1" s="147"/>
      <c r="CON1" s="147"/>
      <c r="COO1" s="147"/>
      <c r="COP1" s="147"/>
      <c r="COQ1" s="147"/>
      <c r="COR1" s="147"/>
      <c r="COS1" s="147"/>
      <c r="COT1" s="147"/>
      <c r="COU1" s="147"/>
      <c r="COV1" s="147"/>
      <c r="COW1" s="147"/>
      <c r="COX1" s="147"/>
      <c r="COY1" s="147"/>
      <c r="COZ1" s="147"/>
      <c r="CPA1" s="147"/>
      <c r="CPB1" s="147"/>
      <c r="CPC1" s="147"/>
      <c r="CPD1" s="147"/>
      <c r="CPE1" s="147"/>
      <c r="CPF1" s="147"/>
      <c r="CPG1" s="147"/>
      <c r="CPH1" s="147"/>
      <c r="CPI1" s="147"/>
      <c r="CPJ1" s="147"/>
      <c r="CPK1" s="147"/>
      <c r="CPL1" s="147"/>
      <c r="CPM1" s="147"/>
      <c r="CPN1" s="147"/>
      <c r="CPO1" s="147"/>
      <c r="CPP1" s="147"/>
      <c r="CPQ1" s="147"/>
      <c r="CPR1" s="147"/>
      <c r="CPS1" s="147"/>
      <c r="CPT1" s="147"/>
      <c r="CPU1" s="147"/>
      <c r="CPV1" s="147"/>
      <c r="CPW1" s="147"/>
      <c r="CPX1" s="147"/>
      <c r="CPY1" s="147"/>
      <c r="CPZ1" s="147"/>
      <c r="CQA1" s="147"/>
      <c r="CQB1" s="147"/>
      <c r="CQC1" s="147"/>
      <c r="CQD1" s="147"/>
      <c r="CQE1" s="147"/>
      <c r="CQF1" s="147"/>
      <c r="CQG1" s="147"/>
      <c r="CQH1" s="147"/>
      <c r="CQI1" s="147"/>
      <c r="CQJ1" s="147"/>
      <c r="CQK1" s="147"/>
      <c r="CQL1" s="147"/>
      <c r="CQM1" s="147"/>
      <c r="CQN1" s="147"/>
      <c r="CQO1" s="147"/>
      <c r="CQP1" s="147"/>
      <c r="CQQ1" s="147"/>
      <c r="CQR1" s="147"/>
      <c r="CQS1" s="147"/>
      <c r="CQT1" s="147"/>
      <c r="CQU1" s="147"/>
      <c r="CQV1" s="147"/>
      <c r="CQW1" s="147"/>
      <c r="CQX1" s="147"/>
      <c r="CQY1" s="147"/>
      <c r="CQZ1" s="147"/>
      <c r="CRA1" s="147"/>
      <c r="CRB1" s="147"/>
      <c r="CRC1" s="147"/>
      <c r="CRD1" s="147"/>
      <c r="CRE1" s="147"/>
      <c r="CRF1" s="147"/>
      <c r="CRG1" s="147"/>
      <c r="CRH1" s="147"/>
      <c r="CRI1" s="147"/>
      <c r="CRJ1" s="147"/>
      <c r="CRK1" s="147"/>
      <c r="CRL1" s="147"/>
      <c r="CRM1" s="147"/>
      <c r="CRN1" s="147"/>
      <c r="CRO1" s="147"/>
      <c r="CRP1" s="147"/>
      <c r="CRQ1" s="147"/>
      <c r="CRR1" s="147"/>
      <c r="CRS1" s="147"/>
      <c r="CRT1" s="147"/>
      <c r="CRU1" s="147"/>
      <c r="CRV1" s="147"/>
      <c r="CRW1" s="147"/>
      <c r="CRX1" s="147"/>
      <c r="CRY1" s="147"/>
      <c r="CRZ1" s="147"/>
      <c r="CSA1" s="147"/>
      <c r="CSB1" s="147"/>
      <c r="CSC1" s="147"/>
      <c r="CSD1" s="147"/>
      <c r="CSE1" s="147"/>
      <c r="CSF1" s="147"/>
      <c r="CSG1" s="147"/>
      <c r="CSH1" s="147"/>
      <c r="CSI1" s="147"/>
      <c r="CSJ1" s="147"/>
      <c r="CSK1" s="147"/>
      <c r="CSL1" s="147"/>
      <c r="CSM1" s="147"/>
      <c r="CSN1" s="147"/>
      <c r="CSO1" s="147"/>
      <c r="CSP1" s="147"/>
      <c r="CSQ1" s="147"/>
      <c r="CSR1" s="147"/>
      <c r="CSS1" s="147"/>
      <c r="CST1" s="147"/>
      <c r="CSU1" s="147"/>
      <c r="CSV1" s="147"/>
      <c r="CSW1" s="147"/>
      <c r="CSX1" s="147"/>
      <c r="CSY1" s="147"/>
      <c r="CSZ1" s="147"/>
      <c r="CTA1" s="147"/>
      <c r="CTB1" s="147"/>
      <c r="CTC1" s="147"/>
      <c r="CTD1" s="147"/>
      <c r="CTE1" s="147"/>
      <c r="CTF1" s="147"/>
      <c r="CTG1" s="147"/>
      <c r="CTH1" s="147"/>
      <c r="CTI1" s="147"/>
      <c r="CTJ1" s="147"/>
      <c r="CTK1" s="147"/>
      <c r="CTL1" s="147"/>
      <c r="CTM1" s="147"/>
      <c r="CTN1" s="147"/>
      <c r="CTO1" s="147"/>
      <c r="CTP1" s="147"/>
      <c r="CTQ1" s="147"/>
      <c r="CTR1" s="147"/>
      <c r="CTS1" s="147"/>
      <c r="CTT1" s="147"/>
      <c r="CTU1" s="147"/>
      <c r="CTV1" s="147"/>
      <c r="CTW1" s="147"/>
      <c r="CTX1" s="147"/>
      <c r="CTY1" s="147"/>
      <c r="CTZ1" s="147"/>
      <c r="CUA1" s="147"/>
      <c r="CUB1" s="147"/>
      <c r="CUC1" s="147"/>
      <c r="CUD1" s="147"/>
      <c r="CUE1" s="147"/>
      <c r="CUF1" s="147"/>
      <c r="CUG1" s="147"/>
      <c r="CUH1" s="147"/>
      <c r="CUI1" s="147"/>
      <c r="CUJ1" s="147"/>
      <c r="CUK1" s="147"/>
      <c r="CUL1" s="147"/>
      <c r="CUM1" s="147"/>
      <c r="CUN1" s="147"/>
      <c r="CUO1" s="147"/>
      <c r="CUP1" s="147"/>
      <c r="CUQ1" s="147"/>
      <c r="CUR1" s="147"/>
      <c r="CUS1" s="147"/>
      <c r="CUT1" s="147"/>
      <c r="CUU1" s="147"/>
      <c r="CUV1" s="147"/>
      <c r="CUW1" s="147"/>
      <c r="CUX1" s="147"/>
      <c r="CUY1" s="147"/>
      <c r="CUZ1" s="147"/>
      <c r="CVA1" s="147"/>
      <c r="CVB1" s="147"/>
      <c r="CVC1" s="147"/>
      <c r="CVD1" s="147"/>
      <c r="CVE1" s="147"/>
      <c r="CVF1" s="147"/>
      <c r="CVG1" s="147"/>
      <c r="CVH1" s="147"/>
      <c r="CVI1" s="147"/>
      <c r="CVJ1" s="147"/>
      <c r="CVK1" s="147"/>
      <c r="CVL1" s="147"/>
      <c r="CVM1" s="147"/>
      <c r="CVN1" s="147"/>
      <c r="CVO1" s="147"/>
      <c r="CVP1" s="147"/>
      <c r="CVQ1" s="147"/>
      <c r="CVR1" s="147"/>
      <c r="CVS1" s="147"/>
      <c r="CVT1" s="147"/>
      <c r="CVU1" s="147"/>
      <c r="CVV1" s="147"/>
      <c r="CVW1" s="147"/>
      <c r="CVX1" s="147"/>
      <c r="CVY1" s="147"/>
      <c r="CVZ1" s="147"/>
      <c r="CWA1" s="147"/>
      <c r="CWB1" s="147"/>
      <c r="CWC1" s="147"/>
      <c r="CWD1" s="147"/>
      <c r="CWE1" s="147"/>
      <c r="CWF1" s="147"/>
      <c r="CWG1" s="147"/>
      <c r="CWH1" s="147"/>
      <c r="CWI1" s="147"/>
      <c r="CWJ1" s="147"/>
      <c r="CWK1" s="147"/>
      <c r="CWL1" s="147"/>
      <c r="CWM1" s="147"/>
      <c r="CWN1" s="147"/>
      <c r="CWO1" s="147"/>
      <c r="CWP1" s="147"/>
      <c r="CWQ1" s="147"/>
      <c r="CWR1" s="147"/>
      <c r="CWS1" s="147"/>
      <c r="CWT1" s="147"/>
      <c r="CWU1" s="147"/>
      <c r="CWV1" s="147"/>
      <c r="CWW1" s="147"/>
      <c r="CWX1" s="147"/>
      <c r="CWY1" s="147"/>
      <c r="CWZ1" s="147"/>
      <c r="CXA1" s="147"/>
      <c r="CXB1" s="147"/>
      <c r="CXC1" s="147"/>
      <c r="CXD1" s="147"/>
      <c r="CXE1" s="147"/>
      <c r="CXF1" s="147"/>
      <c r="CXG1" s="147"/>
      <c r="CXH1" s="147"/>
      <c r="CXI1" s="147"/>
      <c r="CXJ1" s="147"/>
      <c r="CXK1" s="147"/>
      <c r="CXL1" s="147"/>
      <c r="CXM1" s="147"/>
      <c r="CXN1" s="147"/>
      <c r="CXO1" s="147"/>
      <c r="CXP1" s="147"/>
      <c r="CXQ1" s="147"/>
      <c r="CXR1" s="147"/>
      <c r="CXS1" s="147"/>
      <c r="CXT1" s="147"/>
      <c r="CXU1" s="147"/>
      <c r="CXV1" s="147"/>
      <c r="CXW1" s="147"/>
      <c r="CXX1" s="147"/>
      <c r="CXY1" s="147"/>
      <c r="CXZ1" s="147"/>
      <c r="CYA1" s="147"/>
      <c r="CYB1" s="147"/>
      <c r="CYC1" s="147"/>
      <c r="CYD1" s="147"/>
      <c r="CYE1" s="147"/>
      <c r="CYF1" s="147"/>
      <c r="CYG1" s="147"/>
      <c r="CYH1" s="147"/>
      <c r="CYI1" s="147"/>
      <c r="CYJ1" s="147"/>
      <c r="CYK1" s="147"/>
      <c r="CYL1" s="147"/>
      <c r="CYM1" s="147"/>
      <c r="CYN1" s="147"/>
      <c r="CYO1" s="147"/>
      <c r="CYP1" s="147"/>
      <c r="CYQ1" s="147"/>
      <c r="CYR1" s="147"/>
      <c r="CYS1" s="147"/>
      <c r="CYT1" s="147"/>
      <c r="CYU1" s="147"/>
      <c r="CYV1" s="147"/>
      <c r="CYW1" s="147"/>
      <c r="CYX1" s="147"/>
      <c r="CYY1" s="147"/>
      <c r="CYZ1" s="147"/>
      <c r="CZA1" s="147"/>
      <c r="CZB1" s="147"/>
      <c r="CZC1" s="147"/>
      <c r="CZD1" s="147"/>
      <c r="CZE1" s="147"/>
      <c r="CZF1" s="147"/>
      <c r="CZG1" s="147"/>
      <c r="CZH1" s="147"/>
      <c r="CZI1" s="147"/>
      <c r="CZJ1" s="147"/>
      <c r="CZK1" s="147"/>
      <c r="CZL1" s="147"/>
      <c r="CZM1" s="147"/>
      <c r="CZN1" s="147"/>
      <c r="CZO1" s="147"/>
      <c r="CZP1" s="147"/>
      <c r="CZQ1" s="147"/>
      <c r="CZR1" s="147"/>
      <c r="CZS1" s="147"/>
      <c r="CZT1" s="147"/>
      <c r="CZU1" s="147"/>
      <c r="CZV1" s="147"/>
      <c r="CZW1" s="147"/>
      <c r="CZX1" s="147"/>
      <c r="CZY1" s="147"/>
      <c r="CZZ1" s="147"/>
      <c r="DAA1" s="147"/>
      <c r="DAB1" s="147"/>
      <c r="DAC1" s="147"/>
      <c r="DAD1" s="147"/>
      <c r="DAE1" s="147"/>
      <c r="DAF1" s="147"/>
      <c r="DAG1" s="147"/>
      <c r="DAH1" s="147"/>
      <c r="DAI1" s="147"/>
      <c r="DAJ1" s="147"/>
      <c r="DAK1" s="147"/>
      <c r="DAL1" s="147"/>
      <c r="DAM1" s="147"/>
      <c r="DAN1" s="147"/>
      <c r="DAO1" s="147"/>
      <c r="DAP1" s="147"/>
      <c r="DAQ1" s="147"/>
      <c r="DAR1" s="147"/>
      <c r="DAS1" s="147"/>
      <c r="DAT1" s="147"/>
      <c r="DAU1" s="147"/>
      <c r="DAV1" s="147"/>
      <c r="DAW1" s="147"/>
      <c r="DAX1" s="147"/>
      <c r="DAY1" s="147"/>
      <c r="DAZ1" s="147"/>
      <c r="DBA1" s="147"/>
      <c r="DBB1" s="147"/>
      <c r="DBC1" s="147"/>
      <c r="DBD1" s="147"/>
      <c r="DBE1" s="147"/>
      <c r="DBF1" s="147"/>
      <c r="DBG1" s="147"/>
      <c r="DBH1" s="147"/>
      <c r="DBI1" s="147"/>
      <c r="DBJ1" s="147"/>
      <c r="DBK1" s="147"/>
      <c r="DBL1" s="147"/>
      <c r="DBM1" s="147"/>
      <c r="DBN1" s="147"/>
      <c r="DBO1" s="147"/>
      <c r="DBP1" s="147"/>
      <c r="DBQ1" s="147"/>
      <c r="DBR1" s="147"/>
      <c r="DBS1" s="147"/>
      <c r="DBT1" s="147"/>
      <c r="DBU1" s="147"/>
      <c r="DBV1" s="147"/>
      <c r="DBW1" s="147"/>
      <c r="DBX1" s="147"/>
      <c r="DBY1" s="147"/>
      <c r="DBZ1" s="147"/>
      <c r="DCA1" s="147"/>
      <c r="DCB1" s="147"/>
      <c r="DCC1" s="147"/>
      <c r="DCD1" s="147"/>
      <c r="DCE1" s="147"/>
      <c r="DCF1" s="147"/>
      <c r="DCG1" s="147"/>
      <c r="DCH1" s="147"/>
      <c r="DCI1" s="147"/>
      <c r="DCJ1" s="147"/>
      <c r="DCK1" s="147"/>
      <c r="DCL1" s="147"/>
      <c r="DCM1" s="147"/>
      <c r="DCN1" s="147"/>
      <c r="DCO1" s="147"/>
      <c r="DCP1" s="147"/>
      <c r="DCQ1" s="147"/>
      <c r="DCR1" s="147"/>
      <c r="DCS1" s="147"/>
      <c r="DCT1" s="147"/>
      <c r="DCU1" s="147"/>
      <c r="DCV1" s="147"/>
      <c r="DCW1" s="147"/>
      <c r="DCX1" s="147"/>
      <c r="DCY1" s="147"/>
      <c r="DCZ1" s="147"/>
      <c r="DDA1" s="147"/>
      <c r="DDB1" s="147"/>
      <c r="DDC1" s="147"/>
      <c r="DDD1" s="147"/>
      <c r="DDE1" s="147"/>
      <c r="DDF1" s="147"/>
      <c r="DDG1" s="147"/>
      <c r="DDH1" s="147"/>
      <c r="DDI1" s="147"/>
      <c r="DDJ1" s="147"/>
      <c r="DDK1" s="147"/>
      <c r="DDL1" s="147"/>
      <c r="DDM1" s="147"/>
      <c r="DDN1" s="147"/>
      <c r="DDO1" s="147"/>
      <c r="DDP1" s="147"/>
      <c r="DDQ1" s="147"/>
      <c r="DDR1" s="147"/>
      <c r="DDS1" s="147"/>
      <c r="DDT1" s="147"/>
      <c r="DDU1" s="147"/>
      <c r="DDV1" s="147"/>
      <c r="DDW1" s="147"/>
      <c r="DDX1" s="147"/>
      <c r="DDY1" s="147"/>
      <c r="DDZ1" s="147"/>
      <c r="DEA1" s="147"/>
      <c r="DEB1" s="147"/>
      <c r="DEC1" s="147"/>
      <c r="DED1" s="147"/>
      <c r="DEE1" s="147"/>
      <c r="DEF1" s="147"/>
      <c r="DEG1" s="147"/>
      <c r="DEH1" s="147"/>
      <c r="DEI1" s="147"/>
      <c r="DEJ1" s="147"/>
      <c r="DEK1" s="147"/>
      <c r="DEL1" s="147"/>
      <c r="DEM1" s="147"/>
      <c r="DEN1" s="147"/>
      <c r="DEO1" s="147"/>
      <c r="DEP1" s="147"/>
      <c r="DEQ1" s="147"/>
      <c r="DER1" s="147"/>
      <c r="DES1" s="147"/>
      <c r="DET1" s="147"/>
      <c r="DEU1" s="147"/>
      <c r="DEV1" s="147"/>
      <c r="DEW1" s="147"/>
      <c r="DEX1" s="147"/>
      <c r="DEY1" s="147"/>
      <c r="DEZ1" s="147"/>
      <c r="DFA1" s="147"/>
      <c r="DFB1" s="147"/>
      <c r="DFC1" s="147"/>
      <c r="DFD1" s="147"/>
      <c r="DFE1" s="147"/>
      <c r="DFF1" s="147"/>
      <c r="DFG1" s="147"/>
      <c r="DFH1" s="147"/>
      <c r="DFI1" s="147"/>
      <c r="DFJ1" s="147"/>
      <c r="DFK1" s="147"/>
      <c r="DFL1" s="147"/>
      <c r="DFM1" s="147"/>
      <c r="DFN1" s="147"/>
      <c r="DFO1" s="147"/>
      <c r="DFP1" s="147"/>
      <c r="DFQ1" s="147"/>
      <c r="DFR1" s="147"/>
      <c r="DFS1" s="147"/>
      <c r="DFT1" s="147"/>
      <c r="DFU1" s="147"/>
      <c r="DFV1" s="147"/>
      <c r="DFW1" s="147"/>
      <c r="DFX1" s="147"/>
      <c r="DFY1" s="147"/>
      <c r="DFZ1" s="147"/>
      <c r="DGA1" s="147"/>
      <c r="DGB1" s="147"/>
      <c r="DGC1" s="147"/>
      <c r="DGD1" s="147"/>
      <c r="DGE1" s="147"/>
      <c r="DGF1" s="147"/>
      <c r="DGG1" s="147"/>
      <c r="DGH1" s="147"/>
      <c r="DGI1" s="147"/>
      <c r="DGJ1" s="147"/>
      <c r="DGK1" s="147"/>
      <c r="DGL1" s="147"/>
      <c r="DGM1" s="147"/>
      <c r="DGN1" s="147"/>
      <c r="DGO1" s="147"/>
      <c r="DGP1" s="147"/>
      <c r="DGQ1" s="147"/>
      <c r="DGR1" s="147"/>
      <c r="DGS1" s="147"/>
      <c r="DGT1" s="147"/>
      <c r="DGU1" s="147"/>
      <c r="DGV1" s="147"/>
      <c r="DGW1" s="147"/>
      <c r="DGX1" s="147"/>
      <c r="DGY1" s="147"/>
      <c r="DGZ1" s="147"/>
      <c r="DHA1" s="147"/>
      <c r="DHB1" s="147"/>
      <c r="DHC1" s="147"/>
      <c r="DHD1" s="147"/>
      <c r="DHE1" s="147"/>
      <c r="DHF1" s="147"/>
      <c r="DHG1" s="147"/>
      <c r="DHH1" s="147"/>
      <c r="DHI1" s="147"/>
      <c r="DHJ1" s="147"/>
      <c r="DHK1" s="147"/>
      <c r="DHL1" s="147"/>
      <c r="DHM1" s="147"/>
      <c r="DHN1" s="147"/>
      <c r="DHO1" s="147"/>
      <c r="DHP1" s="147"/>
      <c r="DHQ1" s="147"/>
      <c r="DHR1" s="147"/>
      <c r="DHS1" s="147"/>
      <c r="DHT1" s="147"/>
      <c r="DHU1" s="147"/>
      <c r="DHV1" s="147"/>
      <c r="DHW1" s="147"/>
      <c r="DHX1" s="147"/>
      <c r="DHY1" s="147"/>
      <c r="DHZ1" s="147"/>
      <c r="DIA1" s="147"/>
      <c r="DIB1" s="147"/>
      <c r="DIC1" s="147"/>
      <c r="DID1" s="147"/>
      <c r="DIE1" s="147"/>
      <c r="DIF1" s="147"/>
      <c r="DIG1" s="147"/>
      <c r="DIH1" s="147"/>
      <c r="DII1" s="147"/>
      <c r="DIJ1" s="147"/>
      <c r="DIK1" s="147"/>
      <c r="DIL1" s="147"/>
      <c r="DIM1" s="147"/>
      <c r="DIN1" s="147"/>
      <c r="DIO1" s="147"/>
      <c r="DIP1" s="147"/>
      <c r="DIQ1" s="147"/>
      <c r="DIR1" s="147"/>
      <c r="DIS1" s="147"/>
      <c r="DIT1" s="147"/>
      <c r="DIU1" s="147"/>
      <c r="DIV1" s="147"/>
      <c r="DIW1" s="147"/>
      <c r="DIX1" s="147"/>
      <c r="DIY1" s="147"/>
      <c r="DIZ1" s="147"/>
      <c r="DJA1" s="147"/>
      <c r="DJB1" s="147"/>
      <c r="DJC1" s="147"/>
      <c r="DJD1" s="147"/>
      <c r="DJE1" s="147"/>
      <c r="DJF1" s="147"/>
      <c r="DJG1" s="147"/>
      <c r="DJH1" s="147"/>
      <c r="DJI1" s="147"/>
      <c r="DJJ1" s="147"/>
      <c r="DJK1" s="147"/>
      <c r="DJL1" s="147"/>
      <c r="DJM1" s="147"/>
      <c r="DJN1" s="147"/>
      <c r="DJO1" s="147"/>
      <c r="DJP1" s="147"/>
      <c r="DJQ1" s="147"/>
      <c r="DJR1" s="147"/>
      <c r="DJS1" s="147"/>
      <c r="DJT1" s="147"/>
      <c r="DJU1" s="147"/>
      <c r="DJV1" s="147"/>
      <c r="DJW1" s="147"/>
      <c r="DJX1" s="147"/>
      <c r="DJY1" s="147"/>
      <c r="DJZ1" s="147"/>
      <c r="DKA1" s="147"/>
      <c r="DKB1" s="147"/>
      <c r="DKC1" s="147"/>
      <c r="DKD1" s="147"/>
      <c r="DKE1" s="147"/>
      <c r="DKF1" s="147"/>
      <c r="DKG1" s="147"/>
      <c r="DKH1" s="147"/>
      <c r="DKI1" s="147"/>
      <c r="DKJ1" s="147"/>
      <c r="DKK1" s="147"/>
      <c r="DKL1" s="147"/>
      <c r="DKM1" s="147"/>
      <c r="DKN1" s="147"/>
      <c r="DKO1" s="147"/>
      <c r="DKP1" s="147"/>
      <c r="DKQ1" s="147"/>
      <c r="DKR1" s="147"/>
      <c r="DKS1" s="147"/>
      <c r="DKT1" s="147"/>
      <c r="DKU1" s="147"/>
      <c r="DKV1" s="147"/>
      <c r="DKW1" s="147"/>
      <c r="DKX1" s="147"/>
      <c r="DKY1" s="147"/>
      <c r="DKZ1" s="147"/>
      <c r="DLA1" s="147"/>
      <c r="DLB1" s="147"/>
      <c r="DLC1" s="147"/>
      <c r="DLD1" s="147"/>
      <c r="DLE1" s="147"/>
      <c r="DLF1" s="147"/>
      <c r="DLG1" s="147"/>
      <c r="DLH1" s="147"/>
      <c r="DLI1" s="147"/>
      <c r="DLJ1" s="147"/>
      <c r="DLK1" s="147"/>
      <c r="DLL1" s="147"/>
      <c r="DLM1" s="147"/>
      <c r="DLN1" s="147"/>
      <c r="DLO1" s="147"/>
      <c r="DLP1" s="147"/>
      <c r="DLQ1" s="147"/>
      <c r="DLR1" s="147"/>
      <c r="DLS1" s="147"/>
      <c r="DLT1" s="147"/>
      <c r="DLU1" s="147"/>
      <c r="DLV1" s="147"/>
      <c r="DLW1" s="147"/>
      <c r="DLX1" s="147"/>
      <c r="DLY1" s="147"/>
      <c r="DLZ1" s="147"/>
      <c r="DMA1" s="147"/>
      <c r="DMB1" s="147"/>
      <c r="DMC1" s="147"/>
      <c r="DMD1" s="147"/>
      <c r="DME1" s="147"/>
      <c r="DMF1" s="147"/>
      <c r="DMG1" s="147"/>
      <c r="DMH1" s="147"/>
      <c r="DMI1" s="147"/>
      <c r="DMJ1" s="147"/>
      <c r="DMK1" s="147"/>
      <c r="DML1" s="147"/>
      <c r="DMM1" s="147"/>
      <c r="DMN1" s="147"/>
      <c r="DMO1" s="147"/>
      <c r="DMP1" s="147"/>
      <c r="DMQ1" s="147"/>
      <c r="DMR1" s="147"/>
      <c r="DMS1" s="147"/>
      <c r="DMT1" s="147"/>
      <c r="DMU1" s="147"/>
      <c r="DMV1" s="147"/>
      <c r="DMW1" s="147"/>
      <c r="DMX1" s="147"/>
      <c r="DMY1" s="147"/>
      <c r="DMZ1" s="147"/>
      <c r="DNA1" s="147"/>
      <c r="DNB1" s="147"/>
      <c r="DNC1" s="147"/>
      <c r="DND1" s="147"/>
      <c r="DNE1" s="147"/>
      <c r="DNF1" s="147"/>
      <c r="DNG1" s="147"/>
      <c r="DNH1" s="147"/>
      <c r="DNI1" s="147"/>
      <c r="DNJ1" s="147"/>
      <c r="DNK1" s="147"/>
      <c r="DNL1" s="147"/>
      <c r="DNM1" s="147"/>
      <c r="DNN1" s="147"/>
      <c r="DNO1" s="147"/>
      <c r="DNP1" s="147"/>
      <c r="DNQ1" s="147"/>
      <c r="DNR1" s="147"/>
      <c r="DNS1" s="147"/>
      <c r="DNT1" s="147"/>
      <c r="DNU1" s="147"/>
      <c r="DNV1" s="147"/>
      <c r="DNW1" s="147"/>
      <c r="DNX1" s="147"/>
      <c r="DNY1" s="147"/>
      <c r="DNZ1" s="147"/>
      <c r="DOA1" s="147"/>
      <c r="DOB1" s="147"/>
      <c r="DOC1" s="147"/>
      <c r="DOD1" s="147"/>
      <c r="DOE1" s="147"/>
      <c r="DOF1" s="147"/>
      <c r="DOG1" s="147"/>
      <c r="DOH1" s="147"/>
      <c r="DOI1" s="147"/>
      <c r="DOJ1" s="147"/>
      <c r="DOK1" s="147"/>
      <c r="DOL1" s="147"/>
      <c r="DOM1" s="147"/>
      <c r="DON1" s="147"/>
      <c r="DOO1" s="147"/>
      <c r="DOP1" s="147"/>
      <c r="DOQ1" s="147"/>
      <c r="DOR1" s="147"/>
      <c r="DOS1" s="147"/>
      <c r="DOT1" s="147"/>
      <c r="DOU1" s="147"/>
      <c r="DOV1" s="147"/>
      <c r="DOW1" s="147"/>
      <c r="DOX1" s="147"/>
      <c r="DOY1" s="147"/>
      <c r="DOZ1" s="147"/>
      <c r="DPA1" s="147"/>
      <c r="DPB1" s="147"/>
      <c r="DPC1" s="147"/>
      <c r="DPD1" s="147"/>
      <c r="DPE1" s="147"/>
      <c r="DPF1" s="147"/>
      <c r="DPG1" s="147"/>
      <c r="DPH1" s="147"/>
      <c r="DPI1" s="147"/>
      <c r="DPJ1" s="147"/>
      <c r="DPK1" s="147"/>
      <c r="DPL1" s="147"/>
      <c r="DPM1" s="147"/>
      <c r="DPN1" s="147"/>
      <c r="DPO1" s="147"/>
      <c r="DPP1" s="147"/>
      <c r="DPQ1" s="147"/>
      <c r="DPR1" s="147"/>
      <c r="DPS1" s="147"/>
      <c r="DPT1" s="147"/>
      <c r="DPU1" s="147"/>
      <c r="DPV1" s="147"/>
      <c r="DPW1" s="147"/>
      <c r="DPX1" s="147"/>
      <c r="DPY1" s="147"/>
      <c r="DPZ1" s="147"/>
      <c r="DQA1" s="147"/>
      <c r="DQB1" s="147"/>
      <c r="DQC1" s="147"/>
      <c r="DQD1" s="147"/>
      <c r="DQE1" s="147"/>
      <c r="DQF1" s="147"/>
      <c r="DQG1" s="147"/>
      <c r="DQH1" s="147"/>
      <c r="DQI1" s="147"/>
      <c r="DQJ1" s="147"/>
      <c r="DQK1" s="147"/>
      <c r="DQL1" s="147"/>
      <c r="DQM1" s="147"/>
      <c r="DQN1" s="147"/>
      <c r="DQO1" s="147"/>
      <c r="DQP1" s="147"/>
      <c r="DQQ1" s="147"/>
      <c r="DQR1" s="147"/>
      <c r="DQS1" s="147"/>
      <c r="DQT1" s="147"/>
      <c r="DQU1" s="147"/>
      <c r="DQV1" s="147"/>
      <c r="DQW1" s="147"/>
      <c r="DQX1" s="147"/>
      <c r="DQY1" s="147"/>
      <c r="DQZ1" s="147"/>
      <c r="DRA1" s="147"/>
      <c r="DRB1" s="147"/>
      <c r="DRC1" s="147"/>
      <c r="DRD1" s="147"/>
      <c r="DRE1" s="147"/>
      <c r="DRF1" s="147"/>
      <c r="DRG1" s="147"/>
      <c r="DRH1" s="147"/>
      <c r="DRI1" s="147"/>
      <c r="DRJ1" s="147"/>
      <c r="DRK1" s="147"/>
      <c r="DRL1" s="147"/>
      <c r="DRM1" s="147"/>
      <c r="DRN1" s="147"/>
      <c r="DRO1" s="147"/>
      <c r="DRP1" s="147"/>
      <c r="DRQ1" s="147"/>
      <c r="DRR1" s="147"/>
      <c r="DRS1" s="147"/>
      <c r="DRT1" s="147"/>
      <c r="DRU1" s="147"/>
      <c r="DRV1" s="147"/>
      <c r="DRW1" s="147"/>
      <c r="DRX1" s="147"/>
      <c r="DRY1" s="147"/>
      <c r="DRZ1" s="147"/>
      <c r="DSA1" s="147"/>
      <c r="DSB1" s="147"/>
      <c r="DSC1" s="147"/>
      <c r="DSD1" s="147"/>
      <c r="DSE1" s="147"/>
      <c r="DSF1" s="147"/>
      <c r="DSG1" s="147"/>
      <c r="DSH1" s="147"/>
      <c r="DSI1" s="147"/>
      <c r="DSJ1" s="147"/>
      <c r="DSK1" s="147"/>
      <c r="DSL1" s="147"/>
      <c r="DSM1" s="147"/>
      <c r="DSN1" s="147"/>
      <c r="DSO1" s="147"/>
      <c r="DSP1" s="147"/>
      <c r="DSQ1" s="147"/>
      <c r="DSR1" s="147"/>
      <c r="DSS1" s="147"/>
      <c r="DST1" s="147"/>
      <c r="DSU1" s="147"/>
      <c r="DSV1" s="147"/>
      <c r="DSW1" s="147"/>
      <c r="DSX1" s="147"/>
      <c r="DSY1" s="147"/>
      <c r="DSZ1" s="147"/>
      <c r="DTA1" s="147"/>
      <c r="DTB1" s="147"/>
      <c r="DTC1" s="147"/>
      <c r="DTD1" s="147"/>
      <c r="DTE1" s="147"/>
      <c r="DTF1" s="147"/>
      <c r="DTG1" s="147"/>
      <c r="DTH1" s="147"/>
      <c r="DTI1" s="147"/>
      <c r="DTJ1" s="147"/>
      <c r="DTK1" s="147"/>
      <c r="DTL1" s="147"/>
      <c r="DTM1" s="147"/>
      <c r="DTN1" s="147"/>
      <c r="DTO1" s="147"/>
      <c r="DTP1" s="147"/>
      <c r="DTQ1" s="147"/>
      <c r="DTR1" s="147"/>
      <c r="DTS1" s="147"/>
      <c r="DTT1" s="147"/>
      <c r="DTU1" s="147"/>
      <c r="DTV1" s="147"/>
      <c r="DTW1" s="147"/>
      <c r="DTX1" s="147"/>
      <c r="DTY1" s="147"/>
      <c r="DTZ1" s="147"/>
      <c r="DUA1" s="147"/>
      <c r="DUB1" s="147"/>
      <c r="DUC1" s="147"/>
      <c r="DUD1" s="147"/>
      <c r="DUE1" s="147"/>
      <c r="DUF1" s="147"/>
      <c r="DUG1" s="147"/>
      <c r="DUH1" s="147"/>
      <c r="DUI1" s="147"/>
      <c r="DUJ1" s="147"/>
      <c r="DUK1" s="147"/>
      <c r="DUL1" s="147"/>
      <c r="DUM1" s="147"/>
      <c r="DUN1" s="147"/>
      <c r="DUO1" s="147"/>
      <c r="DUP1" s="147"/>
      <c r="DUQ1" s="147"/>
      <c r="DUR1" s="147"/>
      <c r="DUS1" s="147"/>
      <c r="DUT1" s="147"/>
      <c r="DUU1" s="147"/>
      <c r="DUV1" s="147"/>
      <c r="DUW1" s="147"/>
      <c r="DUX1" s="147"/>
      <c r="DUY1" s="147"/>
      <c r="DUZ1" s="147"/>
      <c r="DVA1" s="147"/>
      <c r="DVB1" s="147"/>
      <c r="DVC1" s="147"/>
      <c r="DVD1" s="147"/>
      <c r="DVE1" s="147"/>
      <c r="DVF1" s="147"/>
      <c r="DVG1" s="147"/>
      <c r="DVH1" s="147"/>
      <c r="DVI1" s="147"/>
      <c r="DVJ1" s="147"/>
      <c r="DVK1" s="147"/>
      <c r="DVL1" s="147"/>
      <c r="DVM1" s="147"/>
      <c r="DVN1" s="147"/>
      <c r="DVO1" s="147"/>
      <c r="DVP1" s="147"/>
      <c r="DVQ1" s="147"/>
      <c r="DVR1" s="147"/>
      <c r="DVS1" s="147"/>
      <c r="DVT1" s="147"/>
      <c r="DVU1" s="147"/>
      <c r="DVV1" s="147"/>
      <c r="DVW1" s="147"/>
      <c r="DVX1" s="147"/>
      <c r="DVY1" s="147"/>
      <c r="DVZ1" s="147"/>
      <c r="DWA1" s="147"/>
      <c r="DWB1" s="147"/>
      <c r="DWC1" s="147"/>
      <c r="DWD1" s="147"/>
      <c r="DWE1" s="147"/>
      <c r="DWF1" s="147"/>
      <c r="DWG1" s="147"/>
      <c r="DWH1" s="147"/>
      <c r="DWI1" s="147"/>
      <c r="DWJ1" s="147"/>
      <c r="DWK1" s="147"/>
      <c r="DWL1" s="147"/>
      <c r="DWM1" s="147"/>
      <c r="DWN1" s="147"/>
      <c r="DWO1" s="147"/>
      <c r="DWP1" s="147"/>
      <c r="DWQ1" s="147"/>
      <c r="DWR1" s="147"/>
      <c r="DWS1" s="147"/>
      <c r="DWT1" s="147"/>
      <c r="DWU1" s="147"/>
      <c r="DWV1" s="147"/>
      <c r="DWW1" s="147"/>
      <c r="DWX1" s="147"/>
      <c r="DWY1" s="147"/>
      <c r="DWZ1" s="147"/>
      <c r="DXA1" s="147"/>
      <c r="DXB1" s="147"/>
      <c r="DXC1" s="147"/>
      <c r="DXD1" s="147"/>
      <c r="DXE1" s="147"/>
      <c r="DXF1" s="147"/>
      <c r="DXG1" s="147"/>
      <c r="DXH1" s="147"/>
      <c r="DXI1" s="147"/>
      <c r="DXJ1" s="147"/>
      <c r="DXK1" s="147"/>
      <c r="DXL1" s="147"/>
      <c r="DXM1" s="147"/>
      <c r="DXN1" s="147"/>
      <c r="DXO1" s="147"/>
      <c r="DXP1" s="147"/>
      <c r="DXQ1" s="147"/>
      <c r="DXR1" s="147"/>
      <c r="DXS1" s="147"/>
      <c r="DXT1" s="147"/>
      <c r="DXU1" s="147"/>
      <c r="DXV1" s="147"/>
      <c r="DXW1" s="147"/>
      <c r="DXX1" s="147"/>
      <c r="DXY1" s="147"/>
      <c r="DXZ1" s="147"/>
      <c r="DYA1" s="147"/>
      <c r="DYB1" s="147"/>
      <c r="DYC1" s="147"/>
      <c r="DYD1" s="147"/>
      <c r="DYE1" s="147"/>
      <c r="DYF1" s="147"/>
      <c r="DYG1" s="147"/>
      <c r="DYH1" s="147"/>
      <c r="DYI1" s="147"/>
      <c r="DYJ1" s="147"/>
      <c r="DYK1" s="147"/>
      <c r="DYL1" s="147"/>
      <c r="DYM1" s="147"/>
      <c r="DYN1" s="147"/>
      <c r="DYO1" s="147"/>
      <c r="DYP1" s="147"/>
      <c r="DYQ1" s="147"/>
      <c r="DYR1" s="147"/>
      <c r="DYS1" s="147"/>
      <c r="DYT1" s="147"/>
      <c r="DYU1" s="147"/>
      <c r="DYV1" s="147"/>
      <c r="DYW1" s="147"/>
      <c r="DYX1" s="147"/>
      <c r="DYY1" s="147"/>
      <c r="DYZ1" s="147"/>
      <c r="DZA1" s="147"/>
      <c r="DZB1" s="147"/>
      <c r="DZC1" s="147"/>
      <c r="DZD1" s="147"/>
      <c r="DZE1" s="147"/>
      <c r="DZF1" s="147"/>
      <c r="DZG1" s="147"/>
      <c r="DZH1" s="147"/>
      <c r="DZI1" s="147"/>
      <c r="DZJ1" s="147"/>
      <c r="DZK1" s="147"/>
      <c r="DZL1" s="147"/>
      <c r="DZM1" s="147"/>
      <c r="DZN1" s="147"/>
      <c r="DZO1" s="147"/>
      <c r="DZP1" s="147"/>
      <c r="DZQ1" s="147"/>
      <c r="DZR1" s="147"/>
      <c r="DZS1" s="147"/>
      <c r="DZT1" s="147"/>
      <c r="DZU1" s="147"/>
      <c r="DZV1" s="147"/>
      <c r="DZW1" s="147"/>
      <c r="DZX1" s="147"/>
      <c r="DZY1" s="147"/>
      <c r="DZZ1" s="147"/>
      <c r="EAA1" s="147"/>
      <c r="EAB1" s="147"/>
      <c r="EAC1" s="147"/>
      <c r="EAD1" s="147"/>
      <c r="EAE1" s="147"/>
      <c r="EAF1" s="147"/>
      <c r="EAG1" s="147"/>
      <c r="EAH1" s="147"/>
      <c r="EAI1" s="147"/>
      <c r="EAJ1" s="147"/>
      <c r="EAK1" s="147"/>
      <c r="EAL1" s="147"/>
      <c r="EAM1" s="147"/>
      <c r="EAN1" s="147"/>
      <c r="EAO1" s="147"/>
      <c r="EAP1" s="147"/>
      <c r="EAQ1" s="147"/>
      <c r="EAR1" s="147"/>
      <c r="EAS1" s="147"/>
      <c r="EAT1" s="147"/>
      <c r="EAU1" s="147"/>
      <c r="EAV1" s="147"/>
      <c r="EAW1" s="147"/>
      <c r="EAX1" s="147"/>
      <c r="EAY1" s="147"/>
      <c r="EAZ1" s="147"/>
      <c r="EBA1" s="147"/>
      <c r="EBB1" s="147"/>
      <c r="EBC1" s="147"/>
      <c r="EBD1" s="147"/>
      <c r="EBE1" s="147"/>
      <c r="EBF1" s="147"/>
      <c r="EBG1" s="147"/>
      <c r="EBH1" s="147"/>
      <c r="EBI1" s="147"/>
      <c r="EBJ1" s="147"/>
      <c r="EBK1" s="147"/>
      <c r="EBL1" s="147"/>
      <c r="EBM1" s="147"/>
      <c r="EBN1" s="147"/>
      <c r="EBO1" s="147"/>
      <c r="EBP1" s="147"/>
      <c r="EBQ1" s="147"/>
      <c r="EBR1" s="147"/>
      <c r="EBS1" s="147"/>
      <c r="EBT1" s="147"/>
      <c r="EBU1" s="147"/>
      <c r="EBV1" s="147"/>
      <c r="EBW1" s="147"/>
      <c r="EBX1" s="147"/>
      <c r="EBY1" s="147"/>
      <c r="EBZ1" s="147"/>
      <c r="ECA1" s="147"/>
      <c r="ECB1" s="147"/>
      <c r="ECC1" s="147"/>
      <c r="ECD1" s="147"/>
      <c r="ECE1" s="147"/>
      <c r="ECF1" s="147"/>
      <c r="ECG1" s="147"/>
      <c r="ECH1" s="147"/>
      <c r="ECI1" s="147"/>
      <c r="ECJ1" s="147"/>
      <c r="ECK1" s="147"/>
      <c r="ECL1" s="147"/>
      <c r="ECM1" s="147"/>
      <c r="ECN1" s="147"/>
      <c r="ECO1" s="147"/>
      <c r="ECP1" s="147"/>
      <c r="ECQ1" s="147"/>
      <c r="ECR1" s="147"/>
      <c r="ECS1" s="147"/>
      <c r="ECT1" s="147"/>
      <c r="ECU1" s="147"/>
      <c r="ECV1" s="147"/>
      <c r="ECW1" s="147"/>
      <c r="ECX1" s="147"/>
      <c r="ECY1" s="147"/>
      <c r="ECZ1" s="147"/>
      <c r="EDA1" s="147"/>
      <c r="EDB1" s="147"/>
      <c r="EDC1" s="147"/>
      <c r="EDD1" s="147"/>
      <c r="EDE1" s="147"/>
      <c r="EDF1" s="147"/>
      <c r="EDG1" s="147"/>
      <c r="EDH1" s="147"/>
      <c r="EDI1" s="147"/>
      <c r="EDJ1" s="147"/>
      <c r="EDK1" s="147"/>
      <c r="EDL1" s="147"/>
      <c r="EDM1" s="147"/>
      <c r="EDN1" s="147"/>
      <c r="EDO1" s="147"/>
      <c r="EDP1" s="147"/>
      <c r="EDQ1" s="147"/>
      <c r="EDR1" s="147"/>
      <c r="EDS1" s="147"/>
      <c r="EDT1" s="147"/>
      <c r="EDU1" s="147"/>
      <c r="EDV1" s="147"/>
      <c r="EDW1" s="147"/>
      <c r="EDX1" s="147"/>
      <c r="EDY1" s="147"/>
      <c r="EDZ1" s="147"/>
      <c r="EEA1" s="147"/>
      <c r="EEB1" s="147"/>
      <c r="EEC1" s="147"/>
      <c r="EED1" s="147"/>
      <c r="EEE1" s="147"/>
      <c r="EEF1" s="147"/>
      <c r="EEG1" s="147"/>
      <c r="EEH1" s="147"/>
      <c r="EEI1" s="147"/>
      <c r="EEJ1" s="147"/>
      <c r="EEK1" s="147"/>
      <c r="EEL1" s="147"/>
      <c r="EEM1" s="147"/>
      <c r="EEN1" s="147"/>
      <c r="EEO1" s="147"/>
      <c r="EEP1" s="147"/>
      <c r="EEQ1" s="147"/>
      <c r="EER1" s="147"/>
      <c r="EES1" s="147"/>
      <c r="EET1" s="147"/>
      <c r="EEU1" s="147"/>
      <c r="EEV1" s="147"/>
      <c r="EEW1" s="147"/>
      <c r="EEX1" s="147"/>
      <c r="EEY1" s="147"/>
      <c r="EEZ1" s="147"/>
      <c r="EFA1" s="147"/>
      <c r="EFB1" s="147"/>
      <c r="EFC1" s="147"/>
      <c r="EFD1" s="147"/>
      <c r="EFE1" s="147"/>
      <c r="EFF1" s="147"/>
      <c r="EFG1" s="147"/>
      <c r="EFH1" s="147"/>
      <c r="EFI1" s="147"/>
      <c r="EFJ1" s="147"/>
      <c r="EFK1" s="147"/>
      <c r="EFL1" s="147"/>
      <c r="EFM1" s="147"/>
      <c r="EFN1" s="147"/>
      <c r="EFO1" s="147"/>
      <c r="EFP1" s="147"/>
      <c r="EFQ1" s="147"/>
      <c r="EFR1" s="147"/>
      <c r="EFS1" s="147"/>
      <c r="EFT1" s="147"/>
      <c r="EFU1" s="147"/>
      <c r="EFV1" s="147"/>
      <c r="EFW1" s="147"/>
      <c r="EFX1" s="147"/>
      <c r="EFY1" s="147"/>
      <c r="EFZ1" s="147"/>
      <c r="EGA1" s="147"/>
      <c r="EGB1" s="147"/>
      <c r="EGC1" s="147"/>
      <c r="EGD1" s="147"/>
      <c r="EGE1" s="147"/>
      <c r="EGF1" s="147"/>
      <c r="EGG1" s="147"/>
      <c r="EGH1" s="147"/>
      <c r="EGI1" s="147"/>
      <c r="EGJ1" s="147"/>
      <c r="EGK1" s="147"/>
      <c r="EGL1" s="147"/>
      <c r="EGM1" s="147"/>
      <c r="EGN1" s="147"/>
      <c r="EGO1" s="147"/>
      <c r="EGP1" s="147"/>
      <c r="EGQ1" s="147"/>
      <c r="EGR1" s="147"/>
      <c r="EGS1" s="147"/>
      <c r="EGT1" s="147"/>
      <c r="EGU1" s="147"/>
      <c r="EGV1" s="147"/>
      <c r="EGW1" s="147"/>
      <c r="EGX1" s="147"/>
      <c r="EGY1" s="147"/>
      <c r="EGZ1" s="147"/>
      <c r="EHA1" s="147"/>
      <c r="EHB1" s="147"/>
      <c r="EHC1" s="147"/>
      <c r="EHD1" s="147"/>
      <c r="EHE1" s="147"/>
      <c r="EHF1" s="147"/>
      <c r="EHG1" s="147"/>
      <c r="EHH1" s="147"/>
      <c r="EHI1" s="147"/>
      <c r="EHJ1" s="147"/>
      <c r="EHK1" s="147"/>
      <c r="EHL1" s="147"/>
      <c r="EHM1" s="147"/>
      <c r="EHN1" s="147"/>
      <c r="EHO1" s="147"/>
      <c r="EHP1" s="147"/>
      <c r="EHQ1" s="147"/>
      <c r="EHR1" s="147"/>
      <c r="EHS1" s="147"/>
      <c r="EHT1" s="147"/>
      <c r="EHU1" s="147"/>
      <c r="EHV1" s="147"/>
      <c r="EHW1" s="147"/>
      <c r="EHX1" s="147"/>
      <c r="EHY1" s="147"/>
      <c r="EHZ1" s="147"/>
      <c r="EIA1" s="147"/>
      <c r="EIB1" s="147"/>
      <c r="EIC1" s="147"/>
      <c r="EID1" s="147"/>
      <c r="EIE1" s="147"/>
      <c r="EIF1" s="147"/>
      <c r="EIG1" s="147"/>
      <c r="EIH1" s="147"/>
      <c r="EII1" s="147"/>
      <c r="EIJ1" s="147"/>
      <c r="EIK1" s="147"/>
      <c r="EIL1" s="147"/>
      <c r="EIM1" s="147"/>
      <c r="EIN1" s="147"/>
      <c r="EIO1" s="147"/>
      <c r="EIP1" s="147"/>
      <c r="EIQ1" s="147"/>
      <c r="EIR1" s="147"/>
      <c r="EIS1" s="147"/>
      <c r="EIT1" s="147"/>
      <c r="EIU1" s="147"/>
      <c r="EIV1" s="147"/>
      <c r="EIW1" s="147"/>
      <c r="EIX1" s="147"/>
      <c r="EIY1" s="147"/>
      <c r="EIZ1" s="147"/>
      <c r="EJA1" s="147"/>
      <c r="EJB1" s="147"/>
      <c r="EJC1" s="147"/>
      <c r="EJD1" s="147"/>
      <c r="EJE1" s="147"/>
      <c r="EJF1" s="147"/>
      <c r="EJG1" s="147"/>
      <c r="EJH1" s="147"/>
      <c r="EJI1" s="147"/>
      <c r="EJJ1" s="147"/>
      <c r="EJK1" s="147"/>
      <c r="EJL1" s="147"/>
      <c r="EJM1" s="147"/>
      <c r="EJN1" s="147"/>
      <c r="EJO1" s="147"/>
      <c r="EJP1" s="147"/>
      <c r="EJQ1" s="147"/>
      <c r="EJR1" s="147"/>
      <c r="EJS1" s="147"/>
      <c r="EJT1" s="147"/>
      <c r="EJU1" s="147"/>
      <c r="EJV1" s="147"/>
      <c r="EJW1" s="147"/>
      <c r="EJX1" s="147"/>
      <c r="EJY1" s="147"/>
      <c r="EJZ1" s="147"/>
      <c r="EKA1" s="147"/>
      <c r="EKB1" s="147"/>
      <c r="EKC1" s="147"/>
      <c r="EKD1" s="147"/>
      <c r="EKE1" s="147"/>
      <c r="EKF1" s="147"/>
      <c r="EKG1" s="147"/>
      <c r="EKH1" s="147"/>
      <c r="EKI1" s="147"/>
      <c r="EKJ1" s="147"/>
      <c r="EKK1" s="147"/>
      <c r="EKL1" s="147"/>
      <c r="EKM1" s="147"/>
      <c r="EKN1" s="147"/>
      <c r="EKO1" s="147"/>
      <c r="EKP1" s="147"/>
      <c r="EKQ1" s="147"/>
      <c r="EKR1" s="147"/>
      <c r="EKS1" s="147"/>
      <c r="EKT1" s="147"/>
      <c r="EKU1" s="147"/>
      <c r="EKV1" s="147"/>
      <c r="EKW1" s="147"/>
      <c r="EKX1" s="147"/>
      <c r="EKY1" s="147"/>
      <c r="EKZ1" s="147"/>
      <c r="ELA1" s="147"/>
      <c r="ELB1" s="147"/>
      <c r="ELC1" s="147"/>
      <c r="ELD1" s="147"/>
      <c r="ELE1" s="147"/>
      <c r="ELF1" s="147"/>
      <c r="ELG1" s="147"/>
      <c r="ELH1" s="147"/>
      <c r="ELI1" s="147"/>
      <c r="ELJ1" s="147"/>
      <c r="ELK1" s="147"/>
      <c r="ELL1" s="147"/>
      <c r="ELM1" s="147"/>
      <c r="ELN1" s="147"/>
      <c r="ELO1" s="147"/>
      <c r="ELP1" s="147"/>
      <c r="ELQ1" s="147"/>
      <c r="ELR1" s="147"/>
      <c r="ELS1" s="147"/>
      <c r="ELT1" s="147"/>
      <c r="ELU1" s="147"/>
      <c r="ELV1" s="147"/>
      <c r="ELW1" s="147"/>
      <c r="ELX1" s="147"/>
      <c r="ELY1" s="147"/>
      <c r="ELZ1" s="147"/>
      <c r="EMA1" s="147"/>
      <c r="EMB1" s="147"/>
      <c r="EMC1" s="147"/>
      <c r="EMD1" s="147"/>
      <c r="EME1" s="147"/>
      <c r="EMF1" s="147"/>
      <c r="EMG1" s="147"/>
      <c r="EMH1" s="147"/>
      <c r="EMI1" s="147"/>
      <c r="EMJ1" s="147"/>
      <c r="EMK1" s="147"/>
      <c r="EML1" s="147"/>
      <c r="EMM1" s="147"/>
      <c r="EMN1" s="147"/>
      <c r="EMO1" s="147"/>
      <c r="EMP1" s="147"/>
      <c r="EMQ1" s="147"/>
      <c r="EMR1" s="147"/>
      <c r="EMS1" s="147"/>
      <c r="EMT1" s="147"/>
      <c r="EMU1" s="147"/>
      <c r="EMV1" s="147"/>
      <c r="EMW1" s="147"/>
      <c r="EMX1" s="147"/>
      <c r="EMY1" s="147"/>
      <c r="EMZ1" s="147"/>
      <c r="ENA1" s="147"/>
      <c r="ENB1" s="147"/>
      <c r="ENC1" s="147"/>
      <c r="END1" s="147"/>
      <c r="ENE1" s="147"/>
      <c r="ENF1" s="147"/>
      <c r="ENG1" s="147"/>
      <c r="ENH1" s="147"/>
      <c r="ENI1" s="147"/>
      <c r="ENJ1" s="147"/>
      <c r="ENK1" s="147"/>
      <c r="ENL1" s="147"/>
      <c r="ENM1" s="147"/>
      <c r="ENN1" s="147"/>
      <c r="ENO1" s="147"/>
      <c r="ENP1" s="147"/>
      <c r="ENQ1" s="147"/>
      <c r="ENR1" s="147"/>
      <c r="ENS1" s="147"/>
      <c r="ENT1" s="147"/>
      <c r="ENU1" s="147"/>
      <c r="ENV1" s="147"/>
      <c r="ENW1" s="147"/>
      <c r="ENX1" s="147"/>
      <c r="ENY1" s="147"/>
      <c r="ENZ1" s="147"/>
      <c r="EOA1" s="147"/>
      <c r="EOB1" s="147"/>
      <c r="EOC1" s="147"/>
      <c r="EOD1" s="147"/>
      <c r="EOE1" s="147"/>
      <c r="EOF1" s="147"/>
      <c r="EOG1" s="147"/>
      <c r="EOH1" s="147"/>
      <c r="EOI1" s="147"/>
      <c r="EOJ1" s="147"/>
      <c r="EOK1" s="147"/>
      <c r="EOL1" s="147"/>
      <c r="EOM1" s="147"/>
      <c r="EON1" s="147"/>
      <c r="EOO1" s="147"/>
      <c r="EOP1" s="147"/>
      <c r="EOQ1" s="147"/>
      <c r="EOR1" s="147"/>
      <c r="EOS1" s="147"/>
      <c r="EOT1" s="147"/>
      <c r="EOU1" s="147"/>
      <c r="EOV1" s="147"/>
      <c r="EOW1" s="147"/>
      <c r="EOX1" s="147"/>
      <c r="EOY1" s="147"/>
      <c r="EOZ1" s="147"/>
      <c r="EPA1" s="147"/>
      <c r="EPB1" s="147"/>
      <c r="EPC1" s="147"/>
      <c r="EPD1" s="147"/>
      <c r="EPE1" s="147"/>
      <c r="EPF1" s="147"/>
      <c r="EPG1" s="147"/>
      <c r="EPH1" s="147"/>
      <c r="EPI1" s="147"/>
      <c r="EPJ1" s="147"/>
      <c r="EPK1" s="147"/>
      <c r="EPL1" s="147"/>
      <c r="EPM1" s="147"/>
      <c r="EPN1" s="147"/>
      <c r="EPO1" s="147"/>
      <c r="EPP1" s="147"/>
      <c r="EPQ1" s="147"/>
      <c r="EPR1" s="147"/>
      <c r="EPS1" s="147"/>
      <c r="EPT1" s="147"/>
      <c r="EPU1" s="147"/>
      <c r="EPV1" s="147"/>
      <c r="EPW1" s="147"/>
      <c r="EPX1" s="147"/>
      <c r="EPY1" s="147"/>
      <c r="EPZ1" s="147"/>
      <c r="EQA1" s="147"/>
      <c r="EQB1" s="147"/>
      <c r="EQC1" s="147"/>
      <c r="EQD1" s="147"/>
      <c r="EQE1" s="147"/>
      <c r="EQF1" s="147"/>
      <c r="EQG1" s="147"/>
      <c r="EQH1" s="147"/>
      <c r="EQI1" s="147"/>
      <c r="EQJ1" s="147"/>
      <c r="EQK1" s="147"/>
      <c r="EQL1" s="147"/>
      <c r="EQM1" s="147"/>
      <c r="EQN1" s="147"/>
      <c r="EQO1" s="147"/>
      <c r="EQP1" s="147"/>
      <c r="EQQ1" s="147"/>
      <c r="EQR1" s="147"/>
      <c r="EQS1" s="147"/>
      <c r="EQT1" s="147"/>
      <c r="EQU1" s="147"/>
      <c r="EQV1" s="147"/>
      <c r="EQW1" s="147"/>
      <c r="EQX1" s="147"/>
      <c r="EQY1" s="147"/>
      <c r="EQZ1" s="147"/>
      <c r="ERA1" s="147"/>
      <c r="ERB1" s="147"/>
      <c r="ERC1" s="147"/>
      <c r="ERD1" s="147"/>
      <c r="ERE1" s="147"/>
      <c r="ERF1" s="147"/>
      <c r="ERG1" s="147"/>
      <c r="ERH1" s="147"/>
      <c r="ERI1" s="147"/>
      <c r="ERJ1" s="147"/>
      <c r="ERK1" s="147"/>
      <c r="ERL1" s="147"/>
      <c r="ERM1" s="147"/>
      <c r="ERN1" s="147"/>
      <c r="ERO1" s="147"/>
      <c r="ERP1" s="147"/>
      <c r="ERQ1" s="147"/>
      <c r="ERR1" s="147"/>
      <c r="ERS1" s="147"/>
      <c r="ERT1" s="147"/>
      <c r="ERU1" s="147"/>
      <c r="ERV1" s="147"/>
      <c r="ERW1" s="147"/>
      <c r="ERX1" s="147"/>
      <c r="ERY1" s="147"/>
      <c r="ERZ1" s="147"/>
      <c r="ESA1" s="147"/>
      <c r="ESB1" s="147"/>
      <c r="ESC1" s="147"/>
      <c r="ESD1" s="147"/>
      <c r="ESE1" s="147"/>
      <c r="ESF1" s="147"/>
      <c r="ESG1" s="147"/>
      <c r="ESH1" s="147"/>
      <c r="ESI1" s="147"/>
      <c r="ESJ1" s="147"/>
      <c r="ESK1" s="147"/>
      <c r="ESL1" s="147"/>
      <c r="ESM1" s="147"/>
      <c r="ESN1" s="147"/>
      <c r="ESO1" s="147"/>
      <c r="ESP1" s="147"/>
      <c r="ESQ1" s="147"/>
      <c r="ESR1" s="147"/>
      <c r="ESS1" s="147"/>
      <c r="EST1" s="147"/>
      <c r="ESU1" s="147"/>
      <c r="ESV1" s="147"/>
      <c r="ESW1" s="147"/>
      <c r="ESX1" s="147"/>
      <c r="ESY1" s="147"/>
      <c r="ESZ1" s="147"/>
      <c r="ETA1" s="147"/>
      <c r="ETB1" s="147"/>
      <c r="ETC1" s="147"/>
      <c r="ETD1" s="147"/>
      <c r="ETE1" s="147"/>
      <c r="ETF1" s="147"/>
      <c r="ETG1" s="147"/>
      <c r="ETH1" s="147"/>
      <c r="ETI1" s="147"/>
      <c r="ETJ1" s="147"/>
      <c r="ETK1" s="147"/>
      <c r="ETL1" s="147"/>
      <c r="ETM1" s="147"/>
      <c r="ETN1" s="147"/>
      <c r="ETO1" s="147"/>
      <c r="ETP1" s="147"/>
      <c r="ETQ1" s="147"/>
      <c r="ETR1" s="147"/>
      <c r="ETS1" s="147"/>
      <c r="ETT1" s="147"/>
      <c r="ETU1" s="147"/>
      <c r="ETV1" s="147"/>
      <c r="ETW1" s="147"/>
      <c r="ETX1" s="147"/>
      <c r="ETY1" s="147"/>
      <c r="ETZ1" s="147"/>
      <c r="EUA1" s="147"/>
      <c r="EUB1" s="147"/>
      <c r="EUC1" s="147"/>
      <c r="EUD1" s="147"/>
      <c r="EUE1" s="147"/>
      <c r="EUF1" s="147"/>
      <c r="EUG1" s="147"/>
      <c r="EUH1" s="147"/>
      <c r="EUI1" s="147"/>
      <c r="EUJ1" s="147"/>
      <c r="EUK1" s="147"/>
      <c r="EUL1" s="147"/>
      <c r="EUM1" s="147"/>
      <c r="EUN1" s="147"/>
      <c r="EUO1" s="147"/>
      <c r="EUP1" s="147"/>
      <c r="EUQ1" s="147"/>
      <c r="EUR1" s="147"/>
      <c r="EUS1" s="147"/>
      <c r="EUT1" s="147"/>
      <c r="EUU1" s="147"/>
      <c r="EUV1" s="147"/>
      <c r="EUW1" s="147"/>
      <c r="EUX1" s="147"/>
      <c r="EUY1" s="147"/>
      <c r="EUZ1" s="147"/>
      <c r="EVA1" s="147"/>
      <c r="EVB1" s="147"/>
      <c r="EVC1" s="147"/>
      <c r="EVD1" s="147"/>
      <c r="EVE1" s="147"/>
      <c r="EVF1" s="147"/>
      <c r="EVG1" s="147"/>
      <c r="EVH1" s="147"/>
      <c r="EVI1" s="147"/>
      <c r="EVJ1" s="147"/>
      <c r="EVK1" s="147"/>
      <c r="EVL1" s="147"/>
      <c r="EVM1" s="147"/>
      <c r="EVN1" s="147"/>
      <c r="EVO1" s="147"/>
      <c r="EVP1" s="147"/>
      <c r="EVQ1" s="147"/>
      <c r="EVR1" s="147"/>
      <c r="EVS1" s="147"/>
      <c r="EVT1" s="147"/>
      <c r="EVU1" s="147"/>
      <c r="EVV1" s="147"/>
      <c r="EVW1" s="147"/>
      <c r="EVX1" s="147"/>
      <c r="EVY1" s="147"/>
      <c r="EVZ1" s="147"/>
      <c r="EWA1" s="147"/>
      <c r="EWB1" s="147"/>
      <c r="EWC1" s="147"/>
      <c r="EWD1" s="147"/>
      <c r="EWE1" s="147"/>
      <c r="EWF1" s="147"/>
      <c r="EWG1" s="147"/>
      <c r="EWH1" s="147"/>
      <c r="EWI1" s="147"/>
      <c r="EWJ1" s="147"/>
      <c r="EWK1" s="147"/>
      <c r="EWL1" s="147"/>
      <c r="EWM1" s="147"/>
      <c r="EWN1" s="147"/>
      <c r="EWO1" s="147"/>
      <c r="EWP1" s="147"/>
      <c r="EWQ1" s="147"/>
      <c r="EWR1" s="147"/>
      <c r="EWS1" s="147"/>
      <c r="EWT1" s="147"/>
      <c r="EWU1" s="147"/>
      <c r="EWV1" s="147"/>
      <c r="EWW1" s="147"/>
      <c r="EWX1" s="147"/>
      <c r="EWY1" s="147"/>
      <c r="EWZ1" s="147"/>
      <c r="EXA1" s="147"/>
      <c r="EXB1" s="147"/>
      <c r="EXC1" s="147"/>
      <c r="EXD1" s="147"/>
      <c r="EXE1" s="147"/>
      <c r="EXF1" s="147"/>
      <c r="EXG1" s="147"/>
      <c r="EXH1" s="147"/>
      <c r="EXI1" s="147"/>
      <c r="EXJ1" s="147"/>
      <c r="EXK1" s="147"/>
      <c r="EXL1" s="147"/>
      <c r="EXM1" s="147"/>
      <c r="EXN1" s="147"/>
      <c r="EXO1" s="147"/>
      <c r="EXP1" s="147"/>
      <c r="EXQ1" s="147"/>
      <c r="EXR1" s="147"/>
      <c r="EXS1" s="147"/>
      <c r="EXT1" s="147"/>
      <c r="EXU1" s="147"/>
      <c r="EXV1" s="147"/>
      <c r="EXW1" s="147"/>
      <c r="EXX1" s="147"/>
      <c r="EXY1" s="147"/>
      <c r="EXZ1" s="147"/>
      <c r="EYA1" s="147"/>
      <c r="EYB1" s="147"/>
      <c r="EYC1" s="147"/>
      <c r="EYD1" s="147"/>
      <c r="EYE1" s="147"/>
      <c r="EYF1" s="147"/>
      <c r="EYG1" s="147"/>
      <c r="EYH1" s="147"/>
      <c r="EYI1" s="147"/>
      <c r="EYJ1" s="147"/>
      <c r="EYK1" s="147"/>
      <c r="EYL1" s="147"/>
      <c r="EYM1" s="147"/>
      <c r="EYN1" s="147"/>
      <c r="EYO1" s="147"/>
      <c r="EYP1" s="147"/>
      <c r="EYQ1" s="147"/>
      <c r="EYR1" s="147"/>
      <c r="EYS1" s="147"/>
      <c r="EYT1" s="147"/>
      <c r="EYU1" s="147"/>
      <c r="EYV1" s="147"/>
      <c r="EYW1" s="147"/>
      <c r="EYX1" s="147"/>
      <c r="EYY1" s="147"/>
      <c r="EYZ1" s="147"/>
      <c r="EZA1" s="147"/>
      <c r="EZB1" s="147"/>
      <c r="EZC1" s="147"/>
      <c r="EZD1" s="147"/>
      <c r="EZE1" s="147"/>
      <c r="EZF1" s="147"/>
      <c r="EZG1" s="147"/>
      <c r="EZH1" s="147"/>
      <c r="EZI1" s="147"/>
      <c r="EZJ1" s="147"/>
      <c r="EZK1" s="147"/>
      <c r="EZL1" s="147"/>
      <c r="EZM1" s="147"/>
      <c r="EZN1" s="147"/>
      <c r="EZO1" s="147"/>
      <c r="EZP1" s="147"/>
      <c r="EZQ1" s="147"/>
      <c r="EZR1" s="147"/>
      <c r="EZS1" s="147"/>
      <c r="EZT1" s="147"/>
      <c r="EZU1" s="147"/>
      <c r="EZV1" s="147"/>
      <c r="EZW1" s="147"/>
      <c r="EZX1" s="147"/>
      <c r="EZY1" s="147"/>
      <c r="EZZ1" s="147"/>
      <c r="FAA1" s="147"/>
      <c r="FAB1" s="147"/>
      <c r="FAC1" s="147"/>
      <c r="FAD1" s="147"/>
      <c r="FAE1" s="147"/>
      <c r="FAF1" s="147"/>
      <c r="FAG1" s="147"/>
      <c r="FAH1" s="147"/>
      <c r="FAI1" s="147"/>
      <c r="FAJ1" s="147"/>
      <c r="FAK1" s="147"/>
      <c r="FAL1" s="147"/>
      <c r="FAM1" s="147"/>
      <c r="FAN1" s="147"/>
      <c r="FAO1" s="147"/>
      <c r="FAP1" s="147"/>
      <c r="FAQ1" s="147"/>
      <c r="FAR1" s="147"/>
      <c r="FAS1" s="147"/>
      <c r="FAT1" s="147"/>
      <c r="FAU1" s="147"/>
      <c r="FAV1" s="147"/>
      <c r="FAW1" s="147"/>
      <c r="FAX1" s="147"/>
      <c r="FAY1" s="147"/>
      <c r="FAZ1" s="147"/>
      <c r="FBA1" s="147"/>
      <c r="FBB1" s="147"/>
      <c r="FBC1" s="147"/>
      <c r="FBD1" s="147"/>
      <c r="FBE1" s="147"/>
      <c r="FBF1" s="147"/>
      <c r="FBG1" s="147"/>
      <c r="FBH1" s="147"/>
      <c r="FBI1" s="147"/>
      <c r="FBJ1" s="147"/>
      <c r="FBK1" s="147"/>
      <c r="FBL1" s="147"/>
      <c r="FBM1" s="147"/>
      <c r="FBN1" s="147"/>
      <c r="FBO1" s="147"/>
      <c r="FBP1" s="147"/>
      <c r="FBQ1" s="147"/>
      <c r="FBR1" s="147"/>
      <c r="FBS1" s="147"/>
      <c r="FBT1" s="147"/>
      <c r="FBU1" s="147"/>
      <c r="FBV1" s="147"/>
      <c r="FBW1" s="147"/>
      <c r="FBX1" s="147"/>
      <c r="FBY1" s="147"/>
      <c r="FBZ1" s="147"/>
      <c r="FCA1" s="147"/>
      <c r="FCB1" s="147"/>
      <c r="FCC1" s="147"/>
      <c r="FCD1" s="147"/>
      <c r="FCE1" s="147"/>
      <c r="FCF1" s="147"/>
      <c r="FCG1" s="147"/>
      <c r="FCH1" s="147"/>
      <c r="FCI1" s="147"/>
      <c r="FCJ1" s="147"/>
      <c r="FCK1" s="147"/>
      <c r="FCL1" s="147"/>
      <c r="FCM1" s="147"/>
      <c r="FCN1" s="147"/>
      <c r="FCO1" s="147"/>
      <c r="FCP1" s="147"/>
      <c r="FCQ1" s="147"/>
      <c r="FCR1" s="147"/>
      <c r="FCS1" s="147"/>
      <c r="FCT1" s="147"/>
      <c r="FCU1" s="147"/>
      <c r="FCV1" s="147"/>
      <c r="FCW1" s="147"/>
      <c r="FCX1" s="147"/>
      <c r="FCY1" s="147"/>
      <c r="FCZ1" s="147"/>
      <c r="FDA1" s="147"/>
      <c r="FDB1" s="147"/>
      <c r="FDC1" s="147"/>
      <c r="FDD1" s="147"/>
      <c r="FDE1" s="147"/>
      <c r="FDF1" s="147"/>
      <c r="FDG1" s="147"/>
      <c r="FDH1" s="147"/>
      <c r="FDI1" s="147"/>
      <c r="FDJ1" s="147"/>
      <c r="FDK1" s="147"/>
      <c r="FDL1" s="147"/>
      <c r="FDM1" s="147"/>
      <c r="FDN1" s="147"/>
      <c r="FDO1" s="147"/>
      <c r="FDP1" s="147"/>
      <c r="FDQ1" s="147"/>
      <c r="FDR1" s="147"/>
      <c r="FDS1" s="147"/>
      <c r="FDT1" s="147"/>
      <c r="FDU1" s="147"/>
      <c r="FDV1" s="147"/>
      <c r="FDW1" s="147"/>
      <c r="FDX1" s="147"/>
      <c r="FDY1" s="147"/>
      <c r="FDZ1" s="147"/>
      <c r="FEA1" s="147"/>
      <c r="FEB1" s="147"/>
      <c r="FEC1" s="147"/>
      <c r="FED1" s="147"/>
      <c r="FEE1" s="147"/>
      <c r="FEF1" s="147"/>
      <c r="FEG1" s="147"/>
      <c r="FEH1" s="147"/>
      <c r="FEI1" s="147"/>
      <c r="FEJ1" s="147"/>
      <c r="FEK1" s="147"/>
      <c r="FEL1" s="147"/>
      <c r="FEM1" s="147"/>
      <c r="FEN1" s="147"/>
      <c r="FEO1" s="147"/>
      <c r="FEP1" s="147"/>
      <c r="FEQ1" s="147"/>
      <c r="FER1" s="147"/>
      <c r="FES1" s="147"/>
      <c r="FET1" s="147"/>
      <c r="FEU1" s="147"/>
      <c r="FEV1" s="147"/>
      <c r="FEW1" s="147"/>
      <c r="FEX1" s="147"/>
      <c r="FEY1" s="147"/>
      <c r="FEZ1" s="147"/>
      <c r="FFA1" s="147"/>
      <c r="FFB1" s="147"/>
      <c r="FFC1" s="147"/>
      <c r="FFD1" s="147"/>
      <c r="FFE1" s="147"/>
      <c r="FFF1" s="147"/>
      <c r="FFG1" s="147"/>
      <c r="FFH1" s="147"/>
      <c r="FFI1" s="147"/>
      <c r="FFJ1" s="147"/>
      <c r="FFK1" s="147"/>
      <c r="FFL1" s="147"/>
      <c r="FFM1" s="147"/>
      <c r="FFN1" s="147"/>
      <c r="FFO1" s="147"/>
      <c r="FFP1" s="147"/>
      <c r="FFQ1" s="147"/>
      <c r="FFR1" s="147"/>
      <c r="FFS1" s="147"/>
      <c r="FFT1" s="147"/>
      <c r="FFU1" s="147"/>
      <c r="FFV1" s="147"/>
      <c r="FFW1" s="147"/>
      <c r="FFX1" s="147"/>
      <c r="FFY1" s="147"/>
      <c r="FFZ1" s="147"/>
      <c r="FGA1" s="147"/>
      <c r="FGB1" s="147"/>
      <c r="FGC1" s="147"/>
      <c r="FGD1" s="147"/>
      <c r="FGE1" s="147"/>
      <c r="FGF1" s="147"/>
      <c r="FGG1" s="147"/>
      <c r="FGH1" s="147"/>
      <c r="FGI1" s="147"/>
      <c r="FGJ1" s="147"/>
      <c r="FGK1" s="147"/>
      <c r="FGL1" s="147"/>
      <c r="FGM1" s="147"/>
      <c r="FGN1" s="147"/>
      <c r="FGO1" s="147"/>
      <c r="FGP1" s="147"/>
      <c r="FGQ1" s="147"/>
      <c r="FGR1" s="147"/>
      <c r="FGS1" s="147"/>
      <c r="FGT1" s="147"/>
      <c r="FGU1" s="147"/>
      <c r="FGV1" s="147"/>
      <c r="FGW1" s="147"/>
      <c r="FGX1" s="147"/>
      <c r="FGY1" s="147"/>
      <c r="FGZ1" s="147"/>
      <c r="FHA1" s="147"/>
      <c r="FHB1" s="147"/>
      <c r="FHC1" s="147"/>
      <c r="FHD1" s="147"/>
      <c r="FHE1" s="147"/>
      <c r="FHF1" s="147"/>
      <c r="FHG1" s="147"/>
      <c r="FHH1" s="147"/>
      <c r="FHI1" s="147"/>
      <c r="FHJ1" s="147"/>
      <c r="FHK1" s="147"/>
      <c r="FHL1" s="147"/>
      <c r="FHM1" s="147"/>
      <c r="FHN1" s="147"/>
      <c r="FHO1" s="147"/>
      <c r="FHP1" s="147"/>
      <c r="FHQ1" s="147"/>
      <c r="FHR1" s="147"/>
      <c r="FHS1" s="147"/>
      <c r="FHT1" s="147"/>
      <c r="FHU1" s="147"/>
      <c r="FHV1" s="147"/>
      <c r="FHW1" s="147"/>
      <c r="FHX1" s="147"/>
      <c r="FHY1" s="147"/>
      <c r="FHZ1" s="147"/>
      <c r="FIA1" s="147"/>
      <c r="FIB1" s="147"/>
      <c r="FIC1" s="147"/>
      <c r="FID1" s="147"/>
      <c r="FIE1" s="147"/>
      <c r="FIF1" s="147"/>
      <c r="FIG1" s="147"/>
      <c r="FIH1" s="147"/>
      <c r="FII1" s="147"/>
      <c r="FIJ1" s="147"/>
      <c r="FIK1" s="147"/>
      <c r="FIL1" s="147"/>
      <c r="FIM1" s="147"/>
      <c r="FIN1" s="147"/>
      <c r="FIO1" s="147"/>
      <c r="FIP1" s="147"/>
      <c r="FIQ1" s="147"/>
      <c r="FIR1" s="147"/>
      <c r="FIS1" s="147"/>
      <c r="FIT1" s="147"/>
      <c r="FIU1" s="147"/>
      <c r="FIV1" s="147"/>
      <c r="FIW1" s="147"/>
      <c r="FIX1" s="147"/>
      <c r="FIY1" s="147"/>
      <c r="FIZ1" s="147"/>
      <c r="FJA1" s="147"/>
      <c r="FJB1" s="147"/>
      <c r="FJC1" s="147"/>
      <c r="FJD1" s="147"/>
      <c r="FJE1" s="147"/>
      <c r="FJF1" s="147"/>
      <c r="FJG1" s="147"/>
      <c r="FJH1" s="147"/>
      <c r="FJI1" s="147"/>
      <c r="FJJ1" s="147"/>
      <c r="FJK1" s="147"/>
      <c r="FJL1" s="147"/>
      <c r="FJM1" s="147"/>
      <c r="FJN1" s="147"/>
      <c r="FJO1" s="147"/>
      <c r="FJP1" s="147"/>
      <c r="FJQ1" s="147"/>
      <c r="FJR1" s="147"/>
      <c r="FJS1" s="147"/>
      <c r="FJT1" s="147"/>
      <c r="FJU1" s="147"/>
      <c r="FJV1" s="147"/>
      <c r="FJW1" s="147"/>
      <c r="FJX1" s="147"/>
      <c r="FJY1" s="147"/>
      <c r="FJZ1" s="147"/>
      <c r="FKA1" s="147"/>
      <c r="FKB1" s="147"/>
      <c r="FKC1" s="147"/>
      <c r="FKD1" s="147"/>
      <c r="FKE1" s="147"/>
      <c r="FKF1" s="147"/>
      <c r="FKG1" s="147"/>
      <c r="FKH1" s="147"/>
      <c r="FKI1" s="147"/>
      <c r="FKJ1" s="147"/>
      <c r="FKK1" s="147"/>
      <c r="FKL1" s="147"/>
      <c r="FKM1" s="147"/>
      <c r="FKN1" s="147"/>
      <c r="FKO1" s="147"/>
      <c r="FKP1" s="147"/>
      <c r="FKQ1" s="147"/>
      <c r="FKR1" s="147"/>
      <c r="FKS1" s="147"/>
      <c r="FKT1" s="147"/>
      <c r="FKU1" s="147"/>
      <c r="FKV1" s="147"/>
      <c r="FKW1" s="147"/>
      <c r="FKX1" s="147"/>
      <c r="FKY1" s="147"/>
      <c r="FKZ1" s="147"/>
      <c r="FLA1" s="147"/>
      <c r="FLB1" s="147"/>
      <c r="FLC1" s="147"/>
      <c r="FLD1" s="147"/>
      <c r="FLE1" s="147"/>
      <c r="FLF1" s="147"/>
      <c r="FLG1" s="147"/>
      <c r="FLH1" s="147"/>
      <c r="FLI1" s="147"/>
      <c r="FLJ1" s="147"/>
      <c r="FLK1" s="147"/>
      <c r="FLL1" s="147"/>
      <c r="FLM1" s="147"/>
      <c r="FLN1" s="147"/>
      <c r="FLO1" s="147"/>
      <c r="FLP1" s="147"/>
      <c r="FLQ1" s="147"/>
      <c r="FLR1" s="147"/>
      <c r="FLS1" s="147"/>
      <c r="FLT1" s="147"/>
      <c r="FLU1" s="147"/>
      <c r="FLV1" s="147"/>
      <c r="FLW1" s="147"/>
      <c r="FLX1" s="147"/>
      <c r="FLY1" s="147"/>
      <c r="FLZ1" s="147"/>
      <c r="FMA1" s="147"/>
      <c r="FMB1" s="147"/>
      <c r="FMC1" s="147"/>
      <c r="FMD1" s="147"/>
      <c r="FME1" s="147"/>
      <c r="FMF1" s="147"/>
      <c r="FMG1" s="147"/>
      <c r="FMH1" s="147"/>
      <c r="FMI1" s="147"/>
      <c r="FMJ1" s="147"/>
      <c r="FMK1" s="147"/>
      <c r="FML1" s="147"/>
      <c r="FMM1" s="147"/>
      <c r="FMN1" s="147"/>
      <c r="FMO1" s="147"/>
      <c r="FMP1" s="147"/>
      <c r="FMQ1" s="147"/>
      <c r="FMR1" s="147"/>
      <c r="FMS1" s="147"/>
      <c r="FMT1" s="147"/>
      <c r="FMU1" s="147"/>
      <c r="FMV1" s="147"/>
      <c r="FMW1" s="147"/>
      <c r="FMX1" s="147"/>
      <c r="FMY1" s="147"/>
      <c r="FMZ1" s="147"/>
      <c r="FNA1" s="147"/>
      <c r="FNB1" s="147"/>
      <c r="FNC1" s="147"/>
      <c r="FND1" s="147"/>
      <c r="FNE1" s="147"/>
      <c r="FNF1" s="147"/>
      <c r="FNG1" s="147"/>
      <c r="FNH1" s="147"/>
      <c r="FNI1" s="147"/>
      <c r="FNJ1" s="147"/>
      <c r="FNK1" s="147"/>
      <c r="FNL1" s="147"/>
      <c r="FNM1" s="147"/>
      <c r="FNN1" s="147"/>
      <c r="FNO1" s="147"/>
      <c r="FNP1" s="147"/>
      <c r="FNQ1" s="147"/>
      <c r="FNR1" s="147"/>
      <c r="FNS1" s="147"/>
      <c r="FNT1" s="147"/>
      <c r="FNU1" s="147"/>
      <c r="FNV1" s="147"/>
      <c r="FNW1" s="147"/>
      <c r="FNX1" s="147"/>
      <c r="FNY1" s="147"/>
      <c r="FNZ1" s="147"/>
      <c r="FOA1" s="147"/>
      <c r="FOB1" s="147"/>
      <c r="FOC1" s="147"/>
      <c r="FOD1" s="147"/>
      <c r="FOE1" s="147"/>
      <c r="FOF1" s="147"/>
      <c r="FOG1" s="147"/>
      <c r="FOH1" s="147"/>
      <c r="FOI1" s="147"/>
      <c r="FOJ1" s="147"/>
      <c r="FOK1" s="147"/>
      <c r="FOL1" s="147"/>
      <c r="FOM1" s="147"/>
      <c r="FON1" s="147"/>
      <c r="FOO1" s="147"/>
      <c r="FOP1" s="147"/>
      <c r="FOQ1" s="147"/>
      <c r="FOR1" s="147"/>
      <c r="FOS1" s="147"/>
      <c r="FOT1" s="147"/>
      <c r="FOU1" s="147"/>
      <c r="FOV1" s="147"/>
      <c r="FOW1" s="147"/>
      <c r="FOX1" s="147"/>
      <c r="FOY1" s="147"/>
      <c r="FOZ1" s="147"/>
      <c r="FPA1" s="147"/>
      <c r="FPB1" s="147"/>
      <c r="FPC1" s="147"/>
      <c r="FPD1" s="147"/>
      <c r="FPE1" s="147"/>
      <c r="FPF1" s="147"/>
      <c r="FPG1" s="147"/>
      <c r="FPH1" s="147"/>
      <c r="FPI1" s="147"/>
      <c r="FPJ1" s="147"/>
      <c r="FPK1" s="147"/>
      <c r="FPL1" s="147"/>
      <c r="FPM1" s="147"/>
      <c r="FPN1" s="147"/>
      <c r="FPO1" s="147"/>
      <c r="FPP1" s="147"/>
      <c r="FPQ1" s="147"/>
      <c r="FPR1" s="147"/>
      <c r="FPS1" s="147"/>
      <c r="FPT1" s="147"/>
      <c r="FPU1" s="147"/>
      <c r="FPV1" s="147"/>
      <c r="FPW1" s="147"/>
      <c r="FPX1" s="147"/>
      <c r="FPY1" s="147"/>
      <c r="FPZ1" s="147"/>
      <c r="FQA1" s="147"/>
      <c r="FQB1" s="147"/>
      <c r="FQC1" s="147"/>
      <c r="FQD1" s="147"/>
      <c r="FQE1" s="147"/>
      <c r="FQF1" s="147"/>
      <c r="FQG1" s="147"/>
      <c r="FQH1" s="147"/>
      <c r="FQI1" s="147"/>
      <c r="FQJ1" s="147"/>
      <c r="FQK1" s="147"/>
      <c r="FQL1" s="147"/>
      <c r="FQM1" s="147"/>
      <c r="FQN1" s="147"/>
      <c r="FQO1" s="147"/>
      <c r="FQP1" s="147"/>
      <c r="FQQ1" s="147"/>
      <c r="FQR1" s="147"/>
      <c r="FQS1" s="147"/>
      <c r="FQT1" s="147"/>
      <c r="FQU1" s="147"/>
      <c r="FQV1" s="147"/>
      <c r="FQW1" s="147"/>
      <c r="FQX1" s="147"/>
      <c r="FQY1" s="147"/>
      <c r="FQZ1" s="147"/>
      <c r="FRA1" s="147"/>
      <c r="FRB1" s="147"/>
      <c r="FRC1" s="147"/>
      <c r="FRD1" s="147"/>
      <c r="FRE1" s="147"/>
      <c r="FRF1" s="147"/>
      <c r="FRG1" s="147"/>
      <c r="FRH1" s="147"/>
      <c r="FRI1" s="147"/>
      <c r="FRJ1" s="147"/>
      <c r="FRK1" s="147"/>
      <c r="FRL1" s="147"/>
      <c r="FRM1" s="147"/>
      <c r="FRN1" s="147"/>
      <c r="FRO1" s="147"/>
      <c r="FRP1" s="147"/>
      <c r="FRQ1" s="147"/>
      <c r="FRR1" s="147"/>
      <c r="FRS1" s="147"/>
      <c r="FRT1" s="147"/>
      <c r="FRU1" s="147"/>
      <c r="FRV1" s="147"/>
      <c r="FRW1" s="147"/>
      <c r="FRX1" s="147"/>
      <c r="FRY1" s="147"/>
      <c r="FRZ1" s="147"/>
      <c r="FSA1" s="147"/>
      <c r="FSB1" s="147"/>
      <c r="FSC1" s="147"/>
      <c r="FSD1" s="147"/>
      <c r="FSE1" s="147"/>
      <c r="FSF1" s="147"/>
      <c r="FSG1" s="147"/>
      <c r="FSH1" s="147"/>
      <c r="FSI1" s="147"/>
      <c r="FSJ1" s="147"/>
      <c r="FSK1" s="147"/>
      <c r="FSL1" s="147"/>
      <c r="FSM1" s="147"/>
      <c r="FSN1" s="147"/>
      <c r="FSO1" s="147"/>
      <c r="FSP1" s="147"/>
      <c r="FSQ1" s="147"/>
      <c r="FSR1" s="147"/>
      <c r="FSS1" s="147"/>
      <c r="FST1" s="147"/>
      <c r="FSU1" s="147"/>
      <c r="FSV1" s="147"/>
      <c r="FSW1" s="147"/>
      <c r="FSX1" s="147"/>
      <c r="FSY1" s="147"/>
      <c r="FSZ1" s="147"/>
      <c r="FTA1" s="147"/>
      <c r="FTB1" s="147"/>
      <c r="FTC1" s="147"/>
      <c r="FTD1" s="147"/>
      <c r="FTE1" s="147"/>
      <c r="FTF1" s="147"/>
      <c r="FTG1" s="147"/>
      <c r="FTH1" s="147"/>
      <c r="FTI1" s="147"/>
      <c r="FTJ1" s="147"/>
      <c r="FTK1" s="147"/>
      <c r="FTL1" s="147"/>
      <c r="FTM1" s="147"/>
      <c r="FTN1" s="147"/>
      <c r="FTO1" s="147"/>
      <c r="FTP1" s="147"/>
      <c r="FTQ1" s="147"/>
      <c r="FTR1" s="147"/>
      <c r="FTS1" s="147"/>
      <c r="FTT1" s="147"/>
      <c r="FTU1" s="147"/>
      <c r="FTV1" s="147"/>
      <c r="FTW1" s="147"/>
      <c r="FTX1" s="147"/>
      <c r="FTY1" s="147"/>
      <c r="FTZ1" s="147"/>
      <c r="FUA1" s="147"/>
      <c r="FUB1" s="147"/>
      <c r="FUC1" s="147"/>
      <c r="FUD1" s="147"/>
      <c r="FUE1" s="147"/>
      <c r="FUF1" s="147"/>
      <c r="FUG1" s="147"/>
      <c r="FUH1" s="147"/>
      <c r="FUI1" s="147"/>
      <c r="FUJ1" s="147"/>
      <c r="FUK1" s="147"/>
      <c r="FUL1" s="147"/>
      <c r="FUM1" s="147"/>
      <c r="FUN1" s="147"/>
      <c r="FUO1" s="147"/>
      <c r="FUP1" s="147"/>
      <c r="FUQ1" s="147"/>
      <c r="FUR1" s="147"/>
      <c r="FUS1" s="147"/>
      <c r="FUT1" s="147"/>
      <c r="FUU1" s="147"/>
      <c r="FUV1" s="147"/>
      <c r="FUW1" s="147"/>
      <c r="FUX1" s="147"/>
      <c r="FUY1" s="147"/>
      <c r="FUZ1" s="147"/>
      <c r="FVA1" s="147"/>
      <c r="FVB1" s="147"/>
      <c r="FVC1" s="147"/>
      <c r="FVD1" s="147"/>
      <c r="FVE1" s="147"/>
      <c r="FVF1" s="147"/>
      <c r="FVG1" s="147"/>
      <c r="FVH1" s="147"/>
      <c r="FVI1" s="147"/>
      <c r="FVJ1" s="147"/>
      <c r="FVK1" s="147"/>
      <c r="FVL1" s="147"/>
      <c r="FVM1" s="147"/>
      <c r="FVN1" s="147"/>
      <c r="FVO1" s="147"/>
      <c r="FVP1" s="147"/>
      <c r="FVQ1" s="147"/>
      <c r="FVR1" s="147"/>
      <c r="FVS1" s="147"/>
      <c r="FVT1" s="147"/>
      <c r="FVU1" s="147"/>
      <c r="FVV1" s="147"/>
      <c r="FVW1" s="147"/>
      <c r="FVX1" s="147"/>
      <c r="FVY1" s="147"/>
      <c r="FVZ1" s="147"/>
      <c r="FWA1" s="147"/>
      <c r="FWB1" s="147"/>
      <c r="FWC1" s="147"/>
      <c r="FWD1" s="147"/>
      <c r="FWE1" s="147"/>
      <c r="FWF1" s="147"/>
      <c r="FWG1" s="147"/>
      <c r="FWH1" s="147"/>
      <c r="FWI1" s="147"/>
      <c r="FWJ1" s="147"/>
      <c r="FWK1" s="147"/>
      <c r="FWL1" s="147"/>
      <c r="FWM1" s="147"/>
      <c r="FWN1" s="147"/>
      <c r="FWO1" s="147"/>
      <c r="FWP1" s="147"/>
      <c r="FWQ1" s="147"/>
      <c r="FWR1" s="147"/>
      <c r="FWS1" s="147"/>
      <c r="FWT1" s="147"/>
      <c r="FWU1" s="147"/>
      <c r="FWV1" s="147"/>
      <c r="FWW1" s="147"/>
      <c r="FWX1" s="147"/>
      <c r="FWY1" s="147"/>
      <c r="FWZ1" s="147"/>
      <c r="FXA1" s="147"/>
      <c r="FXB1" s="147"/>
      <c r="FXC1" s="147"/>
      <c r="FXD1" s="147"/>
      <c r="FXE1" s="147"/>
      <c r="FXF1" s="147"/>
      <c r="FXG1" s="147"/>
      <c r="FXH1" s="147"/>
      <c r="FXI1" s="147"/>
      <c r="FXJ1" s="147"/>
      <c r="FXK1" s="147"/>
      <c r="FXL1" s="147"/>
      <c r="FXM1" s="147"/>
      <c r="FXN1" s="147"/>
      <c r="FXO1" s="147"/>
      <c r="FXP1" s="147"/>
      <c r="FXQ1" s="147"/>
      <c r="FXR1" s="147"/>
      <c r="FXS1" s="147"/>
      <c r="FXT1" s="147"/>
      <c r="FXU1" s="147"/>
      <c r="FXV1" s="147"/>
      <c r="FXW1" s="147"/>
      <c r="FXX1" s="147"/>
      <c r="FXY1" s="147"/>
      <c r="FXZ1" s="147"/>
      <c r="FYA1" s="147"/>
      <c r="FYB1" s="147"/>
      <c r="FYC1" s="147"/>
      <c r="FYD1" s="147"/>
      <c r="FYE1" s="147"/>
      <c r="FYF1" s="147"/>
      <c r="FYG1" s="147"/>
      <c r="FYH1" s="147"/>
      <c r="FYI1" s="147"/>
      <c r="FYJ1" s="147"/>
      <c r="FYK1" s="147"/>
      <c r="FYL1" s="147"/>
      <c r="FYM1" s="147"/>
      <c r="FYN1" s="147"/>
      <c r="FYO1" s="147"/>
      <c r="FYP1" s="147"/>
      <c r="FYQ1" s="147"/>
      <c r="FYR1" s="147"/>
      <c r="FYS1" s="147"/>
      <c r="FYT1" s="147"/>
      <c r="FYU1" s="147"/>
      <c r="FYV1" s="147"/>
      <c r="FYW1" s="147"/>
      <c r="FYX1" s="147"/>
      <c r="FYY1" s="147"/>
      <c r="FYZ1" s="147"/>
      <c r="FZA1" s="147"/>
      <c r="FZB1" s="147"/>
      <c r="FZC1" s="147"/>
      <c r="FZD1" s="147"/>
      <c r="FZE1" s="147"/>
      <c r="FZF1" s="147"/>
      <c r="FZG1" s="147"/>
      <c r="FZH1" s="147"/>
      <c r="FZI1" s="147"/>
      <c r="FZJ1" s="147"/>
      <c r="FZK1" s="147"/>
      <c r="FZL1" s="147"/>
      <c r="FZM1" s="147"/>
      <c r="FZN1" s="147"/>
      <c r="FZO1" s="147"/>
      <c r="FZP1" s="147"/>
      <c r="FZQ1" s="147"/>
      <c r="FZR1" s="147"/>
      <c r="FZS1" s="147"/>
      <c r="FZT1" s="147"/>
      <c r="FZU1" s="147"/>
      <c r="FZV1" s="147"/>
      <c r="FZW1" s="147"/>
      <c r="FZX1" s="147"/>
      <c r="FZY1" s="147"/>
      <c r="FZZ1" s="147"/>
      <c r="GAA1" s="147"/>
      <c r="GAB1" s="147"/>
      <c r="GAC1" s="147"/>
      <c r="GAD1" s="147"/>
      <c r="GAE1" s="147"/>
      <c r="GAF1" s="147"/>
      <c r="GAG1" s="147"/>
      <c r="GAH1" s="147"/>
      <c r="GAI1" s="147"/>
      <c r="GAJ1" s="147"/>
      <c r="GAK1" s="147"/>
      <c r="GAL1" s="147"/>
      <c r="GAM1" s="147"/>
      <c r="GAN1" s="147"/>
      <c r="GAO1" s="147"/>
      <c r="GAP1" s="147"/>
      <c r="GAQ1" s="147"/>
      <c r="GAR1" s="147"/>
      <c r="GAS1" s="147"/>
      <c r="GAT1" s="147"/>
      <c r="GAU1" s="147"/>
      <c r="GAV1" s="147"/>
      <c r="GAW1" s="147"/>
      <c r="GAX1" s="147"/>
      <c r="GAY1" s="147"/>
      <c r="GAZ1" s="147"/>
      <c r="GBA1" s="147"/>
      <c r="GBB1" s="147"/>
      <c r="GBC1" s="147"/>
      <c r="GBD1" s="147"/>
      <c r="GBE1" s="147"/>
      <c r="GBF1" s="147"/>
      <c r="GBG1" s="147"/>
      <c r="GBH1" s="147"/>
      <c r="GBI1" s="147"/>
      <c r="GBJ1" s="147"/>
      <c r="GBK1" s="147"/>
      <c r="GBL1" s="147"/>
      <c r="GBM1" s="147"/>
      <c r="GBN1" s="147"/>
      <c r="GBO1" s="147"/>
      <c r="GBP1" s="147"/>
      <c r="GBQ1" s="147"/>
      <c r="GBR1" s="147"/>
      <c r="GBS1" s="147"/>
      <c r="GBT1" s="147"/>
      <c r="GBU1" s="147"/>
      <c r="GBV1" s="147"/>
      <c r="GBW1" s="147"/>
      <c r="GBX1" s="147"/>
      <c r="GBY1" s="147"/>
      <c r="GBZ1" s="147"/>
      <c r="GCA1" s="147"/>
      <c r="GCB1" s="147"/>
      <c r="GCC1" s="147"/>
      <c r="GCD1" s="147"/>
      <c r="GCE1" s="147"/>
      <c r="GCF1" s="147"/>
      <c r="GCG1" s="147"/>
      <c r="GCH1" s="147"/>
      <c r="GCI1" s="147"/>
      <c r="GCJ1" s="147"/>
      <c r="GCK1" s="147"/>
      <c r="GCL1" s="147"/>
      <c r="GCM1" s="147"/>
      <c r="GCN1" s="147"/>
      <c r="GCO1" s="147"/>
      <c r="GCP1" s="147"/>
      <c r="GCQ1" s="147"/>
      <c r="GCR1" s="147"/>
      <c r="GCS1" s="147"/>
      <c r="GCT1" s="147"/>
      <c r="GCU1" s="147"/>
      <c r="GCV1" s="147"/>
      <c r="GCW1" s="147"/>
      <c r="GCX1" s="147"/>
      <c r="GCY1" s="147"/>
      <c r="GCZ1" s="147"/>
      <c r="GDA1" s="147"/>
      <c r="GDB1" s="147"/>
      <c r="GDC1" s="147"/>
      <c r="GDD1" s="147"/>
      <c r="GDE1" s="147"/>
      <c r="GDF1" s="147"/>
      <c r="GDG1" s="147"/>
      <c r="GDH1" s="147"/>
      <c r="GDI1" s="147"/>
      <c r="GDJ1" s="147"/>
      <c r="GDK1" s="147"/>
      <c r="GDL1" s="147"/>
      <c r="GDM1" s="147"/>
      <c r="GDN1" s="147"/>
      <c r="GDO1" s="147"/>
      <c r="GDP1" s="147"/>
      <c r="GDQ1" s="147"/>
      <c r="GDR1" s="147"/>
      <c r="GDS1" s="147"/>
      <c r="GDT1" s="147"/>
      <c r="GDU1" s="147"/>
      <c r="GDV1" s="147"/>
      <c r="GDW1" s="147"/>
      <c r="GDX1" s="147"/>
      <c r="GDY1" s="147"/>
      <c r="GDZ1" s="147"/>
      <c r="GEA1" s="147"/>
      <c r="GEB1" s="147"/>
      <c r="GEC1" s="147"/>
      <c r="GED1" s="147"/>
      <c r="GEE1" s="147"/>
      <c r="GEF1" s="147"/>
      <c r="GEG1" s="147"/>
      <c r="GEH1" s="147"/>
      <c r="GEI1" s="147"/>
      <c r="GEJ1" s="147"/>
      <c r="GEK1" s="147"/>
      <c r="GEL1" s="147"/>
      <c r="GEM1" s="147"/>
      <c r="GEN1" s="147"/>
      <c r="GEO1" s="147"/>
      <c r="GEP1" s="147"/>
      <c r="GEQ1" s="147"/>
      <c r="GER1" s="147"/>
      <c r="GES1" s="147"/>
      <c r="GET1" s="147"/>
      <c r="GEU1" s="147"/>
      <c r="GEV1" s="147"/>
      <c r="GEW1" s="147"/>
      <c r="GEX1" s="147"/>
      <c r="GEY1" s="147"/>
      <c r="GEZ1" s="147"/>
      <c r="GFA1" s="147"/>
      <c r="GFB1" s="147"/>
      <c r="GFC1" s="147"/>
      <c r="GFD1" s="147"/>
      <c r="GFE1" s="147"/>
      <c r="GFF1" s="147"/>
      <c r="GFG1" s="147"/>
      <c r="GFH1" s="147"/>
      <c r="GFI1" s="147"/>
      <c r="GFJ1" s="147"/>
      <c r="GFK1" s="147"/>
      <c r="GFL1" s="147"/>
      <c r="GFM1" s="147"/>
      <c r="GFN1" s="147"/>
      <c r="GFO1" s="147"/>
      <c r="GFP1" s="147"/>
      <c r="GFQ1" s="147"/>
      <c r="GFR1" s="147"/>
      <c r="GFS1" s="147"/>
      <c r="GFT1" s="147"/>
      <c r="GFU1" s="147"/>
      <c r="GFV1" s="147"/>
      <c r="GFW1" s="147"/>
      <c r="GFX1" s="147"/>
      <c r="GFY1" s="147"/>
      <c r="GFZ1" s="147"/>
      <c r="GGA1" s="147"/>
      <c r="GGB1" s="147"/>
      <c r="GGC1" s="147"/>
      <c r="GGD1" s="147"/>
      <c r="GGE1" s="147"/>
      <c r="GGF1" s="147"/>
      <c r="GGG1" s="147"/>
      <c r="GGH1" s="147"/>
      <c r="GGI1" s="147"/>
      <c r="GGJ1" s="147"/>
      <c r="GGK1" s="147"/>
      <c r="GGL1" s="147"/>
      <c r="GGM1" s="147"/>
      <c r="GGN1" s="147"/>
      <c r="GGO1" s="147"/>
      <c r="GGP1" s="147"/>
      <c r="GGQ1" s="147"/>
      <c r="GGR1" s="147"/>
      <c r="GGS1" s="147"/>
      <c r="GGT1" s="147"/>
      <c r="GGU1" s="147"/>
      <c r="GGV1" s="147"/>
      <c r="GGW1" s="147"/>
      <c r="GGX1" s="147"/>
      <c r="GGY1" s="147"/>
      <c r="GGZ1" s="147"/>
      <c r="GHA1" s="147"/>
      <c r="GHB1" s="147"/>
      <c r="GHC1" s="147"/>
      <c r="GHD1" s="147"/>
      <c r="GHE1" s="147"/>
      <c r="GHF1" s="147"/>
      <c r="GHG1" s="147"/>
      <c r="GHH1" s="147"/>
      <c r="GHI1" s="147"/>
      <c r="GHJ1" s="147"/>
      <c r="GHK1" s="147"/>
      <c r="GHL1" s="147"/>
      <c r="GHM1" s="147"/>
      <c r="GHN1" s="147"/>
      <c r="GHO1" s="147"/>
      <c r="GHP1" s="147"/>
      <c r="GHQ1" s="147"/>
      <c r="GHR1" s="147"/>
      <c r="GHS1" s="147"/>
      <c r="GHT1" s="147"/>
      <c r="GHU1" s="147"/>
      <c r="GHV1" s="147"/>
      <c r="GHW1" s="147"/>
      <c r="GHX1" s="147"/>
      <c r="GHY1" s="147"/>
      <c r="GHZ1" s="147"/>
      <c r="GIA1" s="147"/>
      <c r="GIB1" s="147"/>
      <c r="GIC1" s="147"/>
      <c r="GID1" s="147"/>
      <c r="GIE1" s="147"/>
      <c r="GIF1" s="147"/>
      <c r="GIG1" s="147"/>
      <c r="GIH1" s="147"/>
      <c r="GII1" s="147"/>
      <c r="GIJ1" s="147"/>
      <c r="GIK1" s="147"/>
      <c r="GIL1" s="147"/>
      <c r="GIM1" s="147"/>
      <c r="GIN1" s="147"/>
      <c r="GIO1" s="147"/>
      <c r="GIP1" s="147"/>
      <c r="GIQ1" s="147"/>
      <c r="GIR1" s="147"/>
      <c r="GIS1" s="147"/>
      <c r="GIT1" s="147"/>
      <c r="GIU1" s="147"/>
      <c r="GIV1" s="147"/>
      <c r="GIW1" s="147"/>
      <c r="GIX1" s="147"/>
      <c r="GIY1" s="147"/>
      <c r="GIZ1" s="147"/>
      <c r="GJA1" s="147"/>
      <c r="GJB1" s="147"/>
      <c r="GJC1" s="147"/>
      <c r="GJD1" s="147"/>
      <c r="GJE1" s="147"/>
      <c r="GJF1" s="147"/>
      <c r="GJG1" s="147"/>
      <c r="GJH1" s="147"/>
      <c r="GJI1" s="147"/>
      <c r="GJJ1" s="147"/>
      <c r="GJK1" s="147"/>
      <c r="GJL1" s="147"/>
      <c r="GJM1" s="147"/>
      <c r="GJN1" s="147"/>
      <c r="GJO1" s="147"/>
      <c r="GJP1" s="147"/>
      <c r="GJQ1" s="147"/>
      <c r="GJR1" s="147"/>
      <c r="GJS1" s="147"/>
      <c r="GJT1" s="147"/>
      <c r="GJU1" s="147"/>
      <c r="GJV1" s="147"/>
      <c r="GJW1" s="147"/>
      <c r="GJX1" s="147"/>
      <c r="GJY1" s="147"/>
      <c r="GJZ1" s="147"/>
      <c r="GKA1" s="147"/>
      <c r="GKB1" s="147"/>
      <c r="GKC1" s="147"/>
      <c r="GKD1" s="147"/>
      <c r="GKE1" s="147"/>
      <c r="GKF1" s="147"/>
      <c r="GKG1" s="147"/>
      <c r="GKH1" s="147"/>
      <c r="GKI1" s="147"/>
      <c r="GKJ1" s="147"/>
      <c r="GKK1" s="147"/>
      <c r="GKL1" s="147"/>
      <c r="GKM1" s="147"/>
      <c r="GKN1" s="147"/>
      <c r="GKO1" s="147"/>
      <c r="GKP1" s="147"/>
      <c r="GKQ1" s="147"/>
      <c r="GKR1" s="147"/>
      <c r="GKS1" s="147"/>
      <c r="GKT1" s="147"/>
      <c r="GKU1" s="147"/>
      <c r="GKV1" s="147"/>
      <c r="GKW1" s="147"/>
      <c r="GKX1" s="147"/>
      <c r="GKY1" s="147"/>
      <c r="GKZ1" s="147"/>
      <c r="GLA1" s="147"/>
      <c r="GLB1" s="147"/>
      <c r="GLC1" s="147"/>
      <c r="GLD1" s="147"/>
      <c r="GLE1" s="147"/>
      <c r="GLF1" s="147"/>
      <c r="GLG1" s="147"/>
      <c r="GLH1" s="147"/>
      <c r="GLI1" s="147"/>
      <c r="GLJ1" s="147"/>
      <c r="GLK1" s="147"/>
      <c r="GLL1" s="147"/>
      <c r="GLM1" s="147"/>
      <c r="GLN1" s="147"/>
      <c r="GLO1" s="147"/>
      <c r="GLP1" s="147"/>
      <c r="GLQ1" s="147"/>
      <c r="GLR1" s="147"/>
      <c r="GLS1" s="147"/>
      <c r="GLT1" s="147"/>
      <c r="GLU1" s="147"/>
      <c r="GLV1" s="147"/>
      <c r="GLW1" s="147"/>
      <c r="GLX1" s="147"/>
      <c r="GLY1" s="147"/>
      <c r="GLZ1" s="147"/>
      <c r="GMA1" s="147"/>
      <c r="GMB1" s="147"/>
      <c r="GMC1" s="147"/>
      <c r="GMD1" s="147"/>
      <c r="GME1" s="147"/>
      <c r="GMF1" s="147"/>
      <c r="GMG1" s="147"/>
      <c r="GMH1" s="147"/>
      <c r="GMI1" s="147"/>
      <c r="GMJ1" s="147"/>
      <c r="GMK1" s="147"/>
      <c r="GML1" s="147"/>
      <c r="GMM1" s="147"/>
      <c r="GMN1" s="147"/>
      <c r="GMO1" s="147"/>
      <c r="GMP1" s="147"/>
      <c r="GMQ1" s="147"/>
      <c r="GMR1" s="147"/>
      <c r="GMS1" s="147"/>
      <c r="GMT1" s="147"/>
      <c r="GMU1" s="147"/>
      <c r="GMV1" s="147"/>
      <c r="GMW1" s="147"/>
      <c r="GMX1" s="147"/>
      <c r="GMY1" s="147"/>
      <c r="GMZ1" s="147"/>
      <c r="GNA1" s="147"/>
      <c r="GNB1" s="147"/>
      <c r="GNC1" s="147"/>
      <c r="GND1" s="147"/>
      <c r="GNE1" s="147"/>
      <c r="GNF1" s="147"/>
      <c r="GNG1" s="147"/>
      <c r="GNH1" s="147"/>
      <c r="GNI1" s="147"/>
      <c r="GNJ1" s="147"/>
      <c r="GNK1" s="147"/>
      <c r="GNL1" s="147"/>
      <c r="GNM1" s="147"/>
      <c r="GNN1" s="147"/>
      <c r="GNO1" s="147"/>
      <c r="GNP1" s="147"/>
      <c r="GNQ1" s="147"/>
      <c r="GNR1" s="147"/>
      <c r="GNS1" s="147"/>
      <c r="GNT1" s="147"/>
      <c r="GNU1" s="147"/>
      <c r="GNV1" s="147"/>
      <c r="GNW1" s="147"/>
      <c r="GNX1" s="147"/>
      <c r="GNY1" s="147"/>
      <c r="GNZ1" s="147"/>
      <c r="GOA1" s="147"/>
      <c r="GOB1" s="147"/>
      <c r="GOC1" s="147"/>
      <c r="GOD1" s="147"/>
      <c r="GOE1" s="147"/>
      <c r="GOF1" s="147"/>
      <c r="GOG1" s="147"/>
      <c r="GOH1" s="147"/>
      <c r="GOI1" s="147"/>
      <c r="GOJ1" s="147"/>
      <c r="GOK1" s="147"/>
      <c r="GOL1" s="147"/>
      <c r="GOM1" s="147"/>
      <c r="GON1" s="147"/>
      <c r="GOO1" s="147"/>
      <c r="GOP1" s="147"/>
      <c r="GOQ1" s="147"/>
      <c r="GOR1" s="147"/>
      <c r="GOS1" s="147"/>
      <c r="GOT1" s="147"/>
      <c r="GOU1" s="147"/>
      <c r="GOV1" s="147"/>
      <c r="GOW1" s="147"/>
      <c r="GOX1" s="147"/>
      <c r="GOY1" s="147"/>
      <c r="GOZ1" s="147"/>
      <c r="GPA1" s="147"/>
      <c r="GPB1" s="147"/>
      <c r="GPC1" s="147"/>
      <c r="GPD1" s="147"/>
      <c r="GPE1" s="147"/>
      <c r="GPF1" s="147"/>
      <c r="GPG1" s="147"/>
      <c r="GPH1" s="147"/>
      <c r="GPI1" s="147"/>
      <c r="GPJ1" s="147"/>
      <c r="GPK1" s="147"/>
      <c r="GPL1" s="147"/>
      <c r="GPM1" s="147"/>
      <c r="GPN1" s="147"/>
      <c r="GPO1" s="147"/>
      <c r="GPP1" s="147"/>
      <c r="GPQ1" s="147"/>
      <c r="GPR1" s="147"/>
      <c r="GPS1" s="147"/>
      <c r="GPT1" s="147"/>
      <c r="GPU1" s="147"/>
      <c r="GPV1" s="147"/>
      <c r="GPW1" s="147"/>
      <c r="GPX1" s="147"/>
      <c r="GPY1" s="147"/>
      <c r="GPZ1" s="147"/>
      <c r="GQA1" s="147"/>
      <c r="GQB1" s="147"/>
      <c r="GQC1" s="147"/>
      <c r="GQD1" s="147"/>
      <c r="GQE1" s="147"/>
      <c r="GQF1" s="147"/>
      <c r="GQG1" s="147"/>
      <c r="GQH1" s="147"/>
      <c r="GQI1" s="147"/>
      <c r="GQJ1" s="147"/>
      <c r="GQK1" s="147"/>
      <c r="GQL1" s="147"/>
      <c r="GQM1" s="147"/>
      <c r="GQN1" s="147"/>
      <c r="GQO1" s="147"/>
      <c r="GQP1" s="147"/>
      <c r="GQQ1" s="147"/>
      <c r="GQR1" s="147"/>
      <c r="GQS1" s="147"/>
      <c r="GQT1" s="147"/>
      <c r="GQU1" s="147"/>
      <c r="GQV1" s="147"/>
      <c r="GQW1" s="147"/>
      <c r="GQX1" s="147"/>
      <c r="GQY1" s="147"/>
      <c r="GQZ1" s="147"/>
      <c r="GRA1" s="147"/>
      <c r="GRB1" s="147"/>
      <c r="GRC1" s="147"/>
      <c r="GRD1" s="147"/>
      <c r="GRE1" s="147"/>
      <c r="GRF1" s="147"/>
      <c r="GRG1" s="147"/>
      <c r="GRH1" s="147"/>
      <c r="GRI1" s="147"/>
      <c r="GRJ1" s="147"/>
      <c r="GRK1" s="147"/>
      <c r="GRL1" s="147"/>
      <c r="GRM1" s="147"/>
      <c r="GRN1" s="147"/>
      <c r="GRO1" s="147"/>
      <c r="GRP1" s="147"/>
      <c r="GRQ1" s="147"/>
      <c r="GRR1" s="147"/>
      <c r="GRS1" s="147"/>
      <c r="GRT1" s="147"/>
      <c r="GRU1" s="147"/>
      <c r="GRV1" s="147"/>
      <c r="GRW1" s="147"/>
      <c r="GRX1" s="147"/>
      <c r="GRY1" s="147"/>
      <c r="GRZ1" s="147"/>
      <c r="GSA1" s="147"/>
      <c r="GSB1" s="147"/>
      <c r="GSC1" s="147"/>
      <c r="GSD1" s="147"/>
      <c r="GSE1" s="147"/>
      <c r="GSF1" s="147"/>
      <c r="GSG1" s="147"/>
      <c r="GSH1" s="147"/>
      <c r="GSI1" s="147"/>
      <c r="GSJ1" s="147"/>
      <c r="GSK1" s="147"/>
      <c r="GSL1" s="147"/>
      <c r="GSM1" s="147"/>
      <c r="GSN1" s="147"/>
      <c r="GSO1" s="147"/>
      <c r="GSP1" s="147"/>
      <c r="GSQ1" s="147"/>
      <c r="GSR1" s="147"/>
      <c r="GSS1" s="147"/>
      <c r="GST1" s="147"/>
      <c r="GSU1" s="147"/>
      <c r="GSV1" s="147"/>
      <c r="GSW1" s="147"/>
      <c r="GSX1" s="147"/>
      <c r="GSY1" s="147"/>
      <c r="GSZ1" s="147"/>
      <c r="GTA1" s="147"/>
      <c r="GTB1" s="147"/>
      <c r="GTC1" s="147"/>
      <c r="GTD1" s="147"/>
      <c r="GTE1" s="147"/>
      <c r="GTF1" s="147"/>
      <c r="GTG1" s="147"/>
      <c r="GTH1" s="147"/>
      <c r="GTI1" s="147"/>
      <c r="GTJ1" s="147"/>
      <c r="GTK1" s="147"/>
      <c r="GTL1" s="147"/>
      <c r="GTM1" s="147"/>
      <c r="GTN1" s="147"/>
      <c r="GTO1" s="147"/>
      <c r="GTP1" s="147"/>
      <c r="GTQ1" s="147"/>
      <c r="GTR1" s="147"/>
      <c r="GTS1" s="147"/>
      <c r="GTT1" s="147"/>
      <c r="GTU1" s="147"/>
      <c r="GTV1" s="147"/>
      <c r="GTW1" s="147"/>
      <c r="GTX1" s="147"/>
      <c r="GTY1" s="147"/>
      <c r="GTZ1" s="147"/>
      <c r="GUA1" s="147"/>
      <c r="GUB1" s="147"/>
      <c r="GUC1" s="147"/>
      <c r="GUD1" s="147"/>
      <c r="GUE1" s="147"/>
      <c r="GUF1" s="147"/>
      <c r="GUG1" s="147"/>
      <c r="GUH1" s="147"/>
      <c r="GUI1" s="147"/>
      <c r="GUJ1" s="147"/>
      <c r="GUK1" s="147"/>
      <c r="GUL1" s="147"/>
      <c r="GUM1" s="147"/>
      <c r="GUN1" s="147"/>
      <c r="GUO1" s="147"/>
      <c r="GUP1" s="147"/>
      <c r="GUQ1" s="147"/>
      <c r="GUR1" s="147"/>
      <c r="GUS1" s="147"/>
      <c r="GUT1" s="147"/>
      <c r="GUU1" s="147"/>
      <c r="GUV1" s="147"/>
      <c r="GUW1" s="147"/>
      <c r="GUX1" s="147"/>
      <c r="GUY1" s="147"/>
      <c r="GUZ1" s="147"/>
      <c r="GVA1" s="147"/>
      <c r="GVB1" s="147"/>
      <c r="GVC1" s="147"/>
      <c r="GVD1" s="147"/>
      <c r="GVE1" s="147"/>
      <c r="GVF1" s="147"/>
      <c r="GVG1" s="147"/>
      <c r="GVH1" s="147"/>
      <c r="GVI1" s="147"/>
      <c r="GVJ1" s="147"/>
      <c r="GVK1" s="147"/>
      <c r="GVL1" s="147"/>
      <c r="GVM1" s="147"/>
      <c r="GVN1" s="147"/>
      <c r="GVO1" s="147"/>
      <c r="GVP1" s="147"/>
      <c r="GVQ1" s="147"/>
      <c r="GVR1" s="147"/>
      <c r="GVS1" s="147"/>
      <c r="GVT1" s="147"/>
      <c r="GVU1" s="147"/>
      <c r="GVV1" s="147"/>
      <c r="GVW1" s="147"/>
      <c r="GVX1" s="147"/>
      <c r="GVY1" s="147"/>
      <c r="GVZ1" s="147"/>
      <c r="GWA1" s="147"/>
      <c r="GWB1" s="147"/>
      <c r="GWC1" s="147"/>
      <c r="GWD1" s="147"/>
      <c r="GWE1" s="147"/>
      <c r="GWF1" s="147"/>
      <c r="GWG1" s="147"/>
      <c r="GWH1" s="147"/>
      <c r="GWI1" s="147"/>
      <c r="GWJ1" s="147"/>
      <c r="GWK1" s="147"/>
      <c r="GWL1" s="147"/>
      <c r="GWM1" s="147"/>
      <c r="GWN1" s="147"/>
      <c r="GWO1" s="147"/>
      <c r="GWP1" s="147"/>
      <c r="GWQ1" s="147"/>
      <c r="GWR1" s="147"/>
      <c r="GWS1" s="147"/>
      <c r="GWT1" s="147"/>
      <c r="GWU1" s="147"/>
      <c r="GWV1" s="147"/>
      <c r="GWW1" s="147"/>
      <c r="GWX1" s="147"/>
      <c r="GWY1" s="147"/>
      <c r="GWZ1" s="147"/>
      <c r="GXA1" s="147"/>
      <c r="GXB1" s="147"/>
      <c r="GXC1" s="147"/>
      <c r="GXD1" s="147"/>
      <c r="GXE1" s="147"/>
      <c r="GXF1" s="147"/>
      <c r="GXG1" s="147"/>
      <c r="GXH1" s="147"/>
      <c r="GXI1" s="147"/>
      <c r="GXJ1" s="147"/>
      <c r="GXK1" s="147"/>
      <c r="GXL1" s="147"/>
      <c r="GXM1" s="147"/>
      <c r="GXN1" s="147"/>
      <c r="GXO1" s="147"/>
      <c r="GXP1" s="147"/>
      <c r="GXQ1" s="147"/>
      <c r="GXR1" s="147"/>
      <c r="GXS1" s="147"/>
      <c r="GXT1" s="147"/>
      <c r="GXU1" s="147"/>
      <c r="GXV1" s="147"/>
      <c r="GXW1" s="147"/>
      <c r="GXX1" s="147"/>
      <c r="GXY1" s="147"/>
      <c r="GXZ1" s="147"/>
      <c r="GYA1" s="147"/>
      <c r="GYB1" s="147"/>
      <c r="GYC1" s="147"/>
      <c r="GYD1" s="147"/>
      <c r="GYE1" s="147"/>
      <c r="GYF1" s="147"/>
      <c r="GYG1" s="147"/>
      <c r="GYH1" s="147"/>
      <c r="GYI1" s="147"/>
      <c r="GYJ1" s="147"/>
      <c r="GYK1" s="147"/>
      <c r="GYL1" s="147"/>
      <c r="GYM1" s="147"/>
      <c r="GYN1" s="147"/>
      <c r="GYO1" s="147"/>
      <c r="GYP1" s="147"/>
      <c r="GYQ1" s="147"/>
      <c r="GYR1" s="147"/>
      <c r="GYS1" s="147"/>
      <c r="GYT1" s="147"/>
      <c r="GYU1" s="147"/>
      <c r="GYV1" s="147"/>
      <c r="GYW1" s="147"/>
      <c r="GYX1" s="147"/>
      <c r="GYY1" s="147"/>
      <c r="GYZ1" s="147"/>
      <c r="GZA1" s="147"/>
      <c r="GZB1" s="147"/>
      <c r="GZC1" s="147"/>
      <c r="GZD1" s="147"/>
      <c r="GZE1" s="147"/>
      <c r="GZF1" s="147"/>
      <c r="GZG1" s="147"/>
      <c r="GZH1" s="147"/>
      <c r="GZI1" s="147"/>
      <c r="GZJ1" s="147"/>
      <c r="GZK1" s="147"/>
      <c r="GZL1" s="147"/>
      <c r="GZM1" s="147"/>
      <c r="GZN1" s="147"/>
      <c r="GZO1" s="147"/>
      <c r="GZP1" s="147"/>
      <c r="GZQ1" s="147"/>
      <c r="GZR1" s="147"/>
      <c r="GZS1" s="147"/>
      <c r="GZT1" s="147"/>
      <c r="GZU1" s="147"/>
      <c r="GZV1" s="147"/>
      <c r="GZW1" s="147"/>
      <c r="GZX1" s="147"/>
      <c r="GZY1" s="147"/>
      <c r="GZZ1" s="147"/>
      <c r="HAA1" s="147"/>
      <c r="HAB1" s="147"/>
      <c r="HAC1" s="147"/>
      <c r="HAD1" s="147"/>
      <c r="HAE1" s="147"/>
      <c r="HAF1" s="147"/>
      <c r="HAG1" s="147"/>
      <c r="HAH1" s="147"/>
      <c r="HAI1" s="147"/>
      <c r="HAJ1" s="147"/>
      <c r="HAK1" s="147"/>
      <c r="HAL1" s="147"/>
      <c r="HAM1" s="147"/>
      <c r="HAN1" s="147"/>
      <c r="HAO1" s="147"/>
      <c r="HAP1" s="147"/>
      <c r="HAQ1" s="147"/>
      <c r="HAR1" s="147"/>
      <c r="HAS1" s="147"/>
      <c r="HAT1" s="147"/>
      <c r="HAU1" s="147"/>
      <c r="HAV1" s="147"/>
      <c r="HAW1" s="147"/>
      <c r="HAX1" s="147"/>
      <c r="HAY1" s="147"/>
      <c r="HAZ1" s="147"/>
      <c r="HBA1" s="147"/>
      <c r="HBB1" s="147"/>
      <c r="HBC1" s="147"/>
      <c r="HBD1" s="147"/>
      <c r="HBE1" s="147"/>
      <c r="HBF1" s="147"/>
      <c r="HBG1" s="147"/>
      <c r="HBH1" s="147"/>
      <c r="HBI1" s="147"/>
      <c r="HBJ1" s="147"/>
      <c r="HBK1" s="147"/>
      <c r="HBL1" s="147"/>
      <c r="HBM1" s="147"/>
      <c r="HBN1" s="147"/>
      <c r="HBO1" s="147"/>
      <c r="HBP1" s="147"/>
      <c r="HBQ1" s="147"/>
      <c r="HBR1" s="147"/>
      <c r="HBS1" s="147"/>
      <c r="HBT1" s="147"/>
      <c r="HBU1" s="147"/>
      <c r="HBV1" s="147"/>
      <c r="HBW1" s="147"/>
      <c r="HBX1" s="147"/>
      <c r="HBY1" s="147"/>
      <c r="HBZ1" s="147"/>
      <c r="HCA1" s="147"/>
      <c r="HCB1" s="147"/>
      <c r="HCC1" s="147"/>
      <c r="HCD1" s="147"/>
      <c r="HCE1" s="147"/>
      <c r="HCF1" s="147"/>
      <c r="HCG1" s="147"/>
      <c r="HCH1" s="147"/>
      <c r="HCI1" s="147"/>
      <c r="HCJ1" s="147"/>
      <c r="HCK1" s="147"/>
      <c r="HCL1" s="147"/>
      <c r="HCM1" s="147"/>
      <c r="HCN1" s="147"/>
      <c r="HCO1" s="147"/>
      <c r="HCP1" s="147"/>
      <c r="HCQ1" s="147"/>
      <c r="HCR1" s="147"/>
      <c r="HCS1" s="147"/>
      <c r="HCT1" s="147"/>
      <c r="HCU1" s="147"/>
      <c r="HCV1" s="147"/>
      <c r="HCW1" s="147"/>
      <c r="HCX1" s="147"/>
      <c r="HCY1" s="147"/>
      <c r="HCZ1" s="147"/>
      <c r="HDA1" s="147"/>
      <c r="HDB1" s="147"/>
      <c r="HDC1" s="147"/>
      <c r="HDD1" s="147"/>
      <c r="HDE1" s="147"/>
      <c r="HDF1" s="147"/>
      <c r="HDG1" s="147"/>
      <c r="HDH1" s="147"/>
      <c r="HDI1" s="147"/>
      <c r="HDJ1" s="147"/>
      <c r="HDK1" s="147"/>
      <c r="HDL1" s="147"/>
      <c r="HDM1" s="147"/>
      <c r="HDN1" s="147"/>
      <c r="HDO1" s="147"/>
      <c r="HDP1" s="147"/>
      <c r="HDQ1" s="147"/>
      <c r="HDR1" s="147"/>
      <c r="HDS1" s="147"/>
      <c r="HDT1" s="147"/>
      <c r="HDU1" s="147"/>
      <c r="HDV1" s="147"/>
      <c r="HDW1" s="147"/>
      <c r="HDX1" s="147"/>
      <c r="HDY1" s="147"/>
      <c r="HDZ1" s="147"/>
      <c r="HEA1" s="147"/>
      <c r="HEB1" s="147"/>
      <c r="HEC1" s="147"/>
      <c r="HED1" s="147"/>
      <c r="HEE1" s="147"/>
      <c r="HEF1" s="147"/>
      <c r="HEG1" s="147"/>
      <c r="HEH1" s="147"/>
      <c r="HEI1" s="147"/>
      <c r="HEJ1" s="147"/>
      <c r="HEK1" s="147"/>
      <c r="HEL1" s="147"/>
      <c r="HEM1" s="147"/>
      <c r="HEN1" s="147"/>
      <c r="HEO1" s="147"/>
      <c r="HEP1" s="147"/>
      <c r="HEQ1" s="147"/>
      <c r="HER1" s="147"/>
      <c r="HES1" s="147"/>
      <c r="HET1" s="147"/>
      <c r="HEU1" s="147"/>
      <c r="HEV1" s="147"/>
      <c r="HEW1" s="147"/>
      <c r="HEX1" s="147"/>
      <c r="HEY1" s="147"/>
      <c r="HEZ1" s="147"/>
      <c r="HFA1" s="147"/>
      <c r="HFB1" s="147"/>
      <c r="HFC1" s="147"/>
      <c r="HFD1" s="147"/>
      <c r="HFE1" s="147"/>
      <c r="HFF1" s="147"/>
      <c r="HFG1" s="147"/>
      <c r="HFH1" s="147"/>
      <c r="HFI1" s="147"/>
      <c r="HFJ1" s="147"/>
      <c r="HFK1" s="147"/>
      <c r="HFL1" s="147"/>
      <c r="HFM1" s="147"/>
      <c r="HFN1" s="147"/>
      <c r="HFO1" s="147"/>
      <c r="HFP1" s="147"/>
      <c r="HFQ1" s="147"/>
      <c r="HFR1" s="147"/>
      <c r="HFS1" s="147"/>
      <c r="HFT1" s="147"/>
      <c r="HFU1" s="147"/>
      <c r="HFV1" s="147"/>
      <c r="HFW1" s="147"/>
      <c r="HFX1" s="147"/>
      <c r="HFY1" s="147"/>
      <c r="HFZ1" s="147"/>
      <c r="HGA1" s="147"/>
      <c r="HGB1" s="147"/>
      <c r="HGC1" s="147"/>
      <c r="HGD1" s="147"/>
      <c r="HGE1" s="147"/>
      <c r="HGF1" s="147"/>
      <c r="HGG1" s="147"/>
      <c r="HGH1" s="147"/>
      <c r="HGI1" s="147"/>
      <c r="HGJ1" s="147"/>
      <c r="HGK1" s="147"/>
      <c r="HGL1" s="147"/>
      <c r="HGM1" s="147"/>
      <c r="HGN1" s="147"/>
      <c r="HGO1" s="147"/>
      <c r="HGP1" s="147"/>
      <c r="HGQ1" s="147"/>
      <c r="HGR1" s="147"/>
      <c r="HGS1" s="147"/>
      <c r="HGT1" s="147"/>
      <c r="HGU1" s="147"/>
      <c r="HGV1" s="147"/>
      <c r="HGW1" s="147"/>
      <c r="HGX1" s="147"/>
      <c r="HGY1" s="147"/>
      <c r="HGZ1" s="147"/>
      <c r="HHA1" s="147"/>
      <c r="HHB1" s="147"/>
      <c r="HHC1" s="147"/>
      <c r="HHD1" s="147"/>
      <c r="HHE1" s="147"/>
      <c r="HHF1" s="147"/>
      <c r="HHG1" s="147"/>
      <c r="HHH1" s="147"/>
      <c r="HHI1" s="147"/>
      <c r="HHJ1" s="147"/>
      <c r="HHK1" s="147"/>
      <c r="HHL1" s="147"/>
      <c r="HHM1" s="147"/>
      <c r="HHN1" s="147"/>
      <c r="HHO1" s="147"/>
      <c r="HHP1" s="147"/>
      <c r="HHQ1" s="147"/>
      <c r="HHR1" s="147"/>
      <c r="HHS1" s="147"/>
      <c r="HHT1" s="147"/>
      <c r="HHU1" s="147"/>
      <c r="HHV1" s="147"/>
      <c r="HHW1" s="147"/>
      <c r="HHX1" s="147"/>
      <c r="HHY1" s="147"/>
      <c r="HHZ1" s="147"/>
      <c r="HIA1" s="147"/>
      <c r="HIB1" s="147"/>
      <c r="HIC1" s="147"/>
      <c r="HID1" s="147"/>
      <c r="HIE1" s="147"/>
      <c r="HIF1" s="147"/>
      <c r="HIG1" s="147"/>
      <c r="HIH1" s="147"/>
      <c r="HII1" s="147"/>
      <c r="HIJ1" s="147"/>
      <c r="HIK1" s="147"/>
      <c r="HIL1" s="147"/>
      <c r="HIM1" s="147"/>
      <c r="HIN1" s="147"/>
      <c r="HIO1" s="147"/>
      <c r="HIP1" s="147"/>
      <c r="HIQ1" s="147"/>
      <c r="HIR1" s="147"/>
      <c r="HIS1" s="147"/>
      <c r="HIT1" s="147"/>
      <c r="HIU1" s="147"/>
      <c r="HIV1" s="147"/>
      <c r="HIW1" s="147"/>
      <c r="HIX1" s="147"/>
      <c r="HIY1" s="147"/>
      <c r="HIZ1" s="147"/>
      <c r="HJA1" s="147"/>
      <c r="HJB1" s="147"/>
      <c r="HJC1" s="147"/>
      <c r="HJD1" s="147"/>
      <c r="HJE1" s="147"/>
      <c r="HJF1" s="147"/>
      <c r="HJG1" s="147"/>
      <c r="HJH1" s="147"/>
      <c r="HJI1" s="147"/>
      <c r="HJJ1" s="147"/>
      <c r="HJK1" s="147"/>
      <c r="HJL1" s="147"/>
      <c r="HJM1" s="147"/>
      <c r="HJN1" s="147"/>
      <c r="HJO1" s="147"/>
      <c r="HJP1" s="147"/>
      <c r="HJQ1" s="147"/>
      <c r="HJR1" s="147"/>
      <c r="HJS1" s="147"/>
      <c r="HJT1" s="147"/>
      <c r="HJU1" s="147"/>
      <c r="HJV1" s="147"/>
      <c r="HJW1" s="147"/>
      <c r="HJX1" s="147"/>
      <c r="HJY1" s="147"/>
      <c r="HJZ1" s="147"/>
      <c r="HKA1" s="147"/>
      <c r="HKB1" s="147"/>
      <c r="HKC1" s="147"/>
      <c r="HKD1" s="147"/>
      <c r="HKE1" s="147"/>
      <c r="HKF1" s="147"/>
      <c r="HKG1" s="147"/>
      <c r="HKH1" s="147"/>
      <c r="HKI1" s="147"/>
      <c r="HKJ1" s="147"/>
      <c r="HKK1" s="147"/>
      <c r="HKL1" s="147"/>
      <c r="HKM1" s="147"/>
      <c r="HKN1" s="147"/>
      <c r="HKO1" s="147"/>
      <c r="HKP1" s="147"/>
      <c r="HKQ1" s="147"/>
      <c r="HKR1" s="147"/>
      <c r="HKS1" s="147"/>
      <c r="HKT1" s="147"/>
      <c r="HKU1" s="147"/>
      <c r="HKV1" s="147"/>
      <c r="HKW1" s="147"/>
      <c r="HKX1" s="147"/>
      <c r="HKY1" s="147"/>
      <c r="HKZ1" s="147"/>
      <c r="HLA1" s="147"/>
      <c r="HLB1" s="147"/>
      <c r="HLC1" s="147"/>
      <c r="HLD1" s="147"/>
      <c r="HLE1" s="147"/>
      <c r="HLF1" s="147"/>
      <c r="HLG1" s="147"/>
      <c r="HLH1" s="147"/>
      <c r="HLI1" s="147"/>
      <c r="HLJ1" s="147"/>
      <c r="HLK1" s="147"/>
      <c r="HLL1" s="147"/>
      <c r="HLM1" s="147"/>
      <c r="HLN1" s="147"/>
      <c r="HLO1" s="147"/>
      <c r="HLP1" s="147"/>
      <c r="HLQ1" s="147"/>
      <c r="HLR1" s="147"/>
      <c r="HLS1" s="147"/>
      <c r="HLT1" s="147"/>
      <c r="HLU1" s="147"/>
      <c r="HLV1" s="147"/>
      <c r="HLW1" s="147"/>
      <c r="HLX1" s="147"/>
      <c r="HLY1" s="147"/>
      <c r="HLZ1" s="147"/>
      <c r="HMA1" s="147"/>
      <c r="HMB1" s="147"/>
      <c r="HMC1" s="147"/>
      <c r="HMD1" s="147"/>
      <c r="HME1" s="147"/>
      <c r="HMF1" s="147"/>
      <c r="HMG1" s="147"/>
      <c r="HMH1" s="147"/>
      <c r="HMI1" s="147"/>
      <c r="HMJ1" s="147"/>
      <c r="HMK1" s="147"/>
      <c r="HML1" s="147"/>
      <c r="HMM1" s="147"/>
      <c r="HMN1" s="147"/>
      <c r="HMO1" s="147"/>
      <c r="HMP1" s="147"/>
      <c r="HMQ1" s="147"/>
      <c r="HMR1" s="147"/>
      <c r="HMS1" s="147"/>
      <c r="HMT1" s="147"/>
      <c r="HMU1" s="147"/>
      <c r="HMV1" s="147"/>
      <c r="HMW1" s="147"/>
      <c r="HMX1" s="147"/>
      <c r="HMY1" s="147"/>
      <c r="HMZ1" s="147"/>
      <c r="HNA1" s="147"/>
      <c r="HNB1" s="147"/>
      <c r="HNC1" s="147"/>
      <c r="HND1" s="147"/>
      <c r="HNE1" s="147"/>
      <c r="HNF1" s="147"/>
      <c r="HNG1" s="147"/>
      <c r="HNH1" s="147"/>
      <c r="HNI1" s="147"/>
      <c r="HNJ1" s="147"/>
      <c r="HNK1" s="147"/>
      <c r="HNL1" s="147"/>
      <c r="HNM1" s="147"/>
      <c r="HNN1" s="147"/>
      <c r="HNO1" s="147"/>
      <c r="HNP1" s="147"/>
      <c r="HNQ1" s="147"/>
      <c r="HNR1" s="147"/>
      <c r="HNS1" s="147"/>
      <c r="HNT1" s="147"/>
      <c r="HNU1" s="147"/>
      <c r="HNV1" s="147"/>
      <c r="HNW1" s="147"/>
      <c r="HNX1" s="147"/>
      <c r="HNY1" s="147"/>
      <c r="HNZ1" s="147"/>
      <c r="HOA1" s="147"/>
      <c r="HOB1" s="147"/>
      <c r="HOC1" s="147"/>
      <c r="HOD1" s="147"/>
      <c r="HOE1" s="147"/>
      <c r="HOF1" s="147"/>
      <c r="HOG1" s="147"/>
      <c r="HOH1" s="147"/>
      <c r="HOI1" s="147"/>
      <c r="HOJ1" s="147"/>
      <c r="HOK1" s="147"/>
      <c r="HOL1" s="147"/>
      <c r="HOM1" s="147"/>
      <c r="HON1" s="147"/>
      <c r="HOO1" s="147"/>
      <c r="HOP1" s="147"/>
      <c r="HOQ1" s="147"/>
      <c r="HOR1" s="147"/>
      <c r="HOS1" s="147"/>
      <c r="HOT1" s="147"/>
      <c r="HOU1" s="147"/>
      <c r="HOV1" s="147"/>
      <c r="HOW1" s="147"/>
      <c r="HOX1" s="147"/>
      <c r="HOY1" s="147"/>
      <c r="HOZ1" s="147"/>
      <c r="HPA1" s="147"/>
      <c r="HPB1" s="147"/>
      <c r="HPC1" s="147"/>
      <c r="HPD1" s="147"/>
      <c r="HPE1" s="147"/>
      <c r="HPF1" s="147"/>
      <c r="HPG1" s="147"/>
      <c r="HPH1" s="147"/>
      <c r="HPI1" s="147"/>
      <c r="HPJ1" s="147"/>
      <c r="HPK1" s="147"/>
      <c r="HPL1" s="147"/>
      <c r="HPM1" s="147"/>
      <c r="HPN1" s="147"/>
      <c r="HPO1" s="147"/>
      <c r="HPP1" s="147"/>
      <c r="HPQ1" s="147"/>
      <c r="HPR1" s="147"/>
      <c r="HPS1" s="147"/>
      <c r="HPT1" s="147"/>
      <c r="HPU1" s="147"/>
      <c r="HPV1" s="147"/>
      <c r="HPW1" s="147"/>
      <c r="HPX1" s="147"/>
      <c r="HPY1" s="147"/>
      <c r="HPZ1" s="147"/>
      <c r="HQA1" s="147"/>
      <c r="HQB1" s="147"/>
      <c r="HQC1" s="147"/>
      <c r="HQD1" s="147"/>
      <c r="HQE1" s="147"/>
      <c r="HQF1" s="147"/>
      <c r="HQG1" s="147"/>
      <c r="HQH1" s="147"/>
      <c r="HQI1" s="147"/>
      <c r="HQJ1" s="147"/>
      <c r="HQK1" s="147"/>
      <c r="HQL1" s="147"/>
      <c r="HQM1" s="147"/>
      <c r="HQN1" s="147"/>
      <c r="HQO1" s="147"/>
      <c r="HQP1" s="147"/>
      <c r="HQQ1" s="147"/>
      <c r="HQR1" s="147"/>
      <c r="HQS1" s="147"/>
      <c r="HQT1" s="147"/>
      <c r="HQU1" s="147"/>
      <c r="HQV1" s="147"/>
      <c r="HQW1" s="147"/>
      <c r="HQX1" s="147"/>
      <c r="HQY1" s="147"/>
      <c r="HQZ1" s="147"/>
      <c r="HRA1" s="147"/>
      <c r="HRB1" s="147"/>
      <c r="HRC1" s="147"/>
      <c r="HRD1" s="147"/>
      <c r="HRE1" s="147"/>
      <c r="HRF1" s="147"/>
      <c r="HRG1" s="147"/>
      <c r="HRH1" s="147"/>
      <c r="HRI1" s="147"/>
      <c r="HRJ1" s="147"/>
      <c r="HRK1" s="147"/>
      <c r="HRL1" s="147"/>
      <c r="HRM1" s="147"/>
      <c r="HRN1" s="147"/>
      <c r="HRO1" s="147"/>
      <c r="HRP1" s="147"/>
      <c r="HRQ1" s="147"/>
      <c r="HRR1" s="147"/>
      <c r="HRS1" s="147"/>
      <c r="HRT1" s="147"/>
      <c r="HRU1" s="147"/>
      <c r="HRV1" s="147"/>
      <c r="HRW1" s="147"/>
      <c r="HRX1" s="147"/>
      <c r="HRY1" s="147"/>
      <c r="HRZ1" s="147"/>
      <c r="HSA1" s="147"/>
      <c r="HSB1" s="147"/>
      <c r="HSC1" s="147"/>
      <c r="HSD1" s="147"/>
      <c r="HSE1" s="147"/>
      <c r="HSF1" s="147"/>
      <c r="HSG1" s="147"/>
      <c r="HSH1" s="147"/>
      <c r="HSI1" s="147"/>
      <c r="HSJ1" s="147"/>
      <c r="HSK1" s="147"/>
      <c r="HSL1" s="147"/>
      <c r="HSM1" s="147"/>
      <c r="HSN1" s="147"/>
      <c r="HSO1" s="147"/>
      <c r="HSP1" s="147"/>
      <c r="HSQ1" s="147"/>
      <c r="HSR1" s="147"/>
      <c r="HSS1" s="147"/>
      <c r="HST1" s="147"/>
      <c r="HSU1" s="147"/>
      <c r="HSV1" s="147"/>
      <c r="HSW1" s="147"/>
      <c r="HSX1" s="147"/>
      <c r="HSY1" s="147"/>
      <c r="HSZ1" s="147"/>
      <c r="HTA1" s="147"/>
      <c r="HTB1" s="147"/>
      <c r="HTC1" s="147"/>
      <c r="HTD1" s="147"/>
      <c r="HTE1" s="147"/>
      <c r="HTF1" s="147"/>
      <c r="HTG1" s="147"/>
      <c r="HTH1" s="147"/>
      <c r="HTI1" s="147"/>
      <c r="HTJ1" s="147"/>
      <c r="HTK1" s="147"/>
      <c r="HTL1" s="147"/>
      <c r="HTM1" s="147"/>
      <c r="HTN1" s="147"/>
      <c r="HTO1" s="147"/>
      <c r="HTP1" s="147"/>
      <c r="HTQ1" s="147"/>
      <c r="HTR1" s="147"/>
      <c r="HTS1" s="147"/>
      <c r="HTT1" s="147"/>
      <c r="HTU1" s="147"/>
      <c r="HTV1" s="147"/>
      <c r="HTW1" s="147"/>
      <c r="HTX1" s="147"/>
      <c r="HTY1" s="147"/>
      <c r="HTZ1" s="147"/>
      <c r="HUA1" s="147"/>
      <c r="HUB1" s="147"/>
      <c r="HUC1" s="147"/>
      <c r="HUD1" s="147"/>
      <c r="HUE1" s="147"/>
      <c r="HUF1" s="147"/>
      <c r="HUG1" s="147"/>
      <c r="HUH1" s="147"/>
      <c r="HUI1" s="147"/>
      <c r="HUJ1" s="147"/>
      <c r="HUK1" s="147"/>
      <c r="HUL1" s="147"/>
      <c r="HUM1" s="147"/>
      <c r="HUN1" s="147"/>
      <c r="HUO1" s="147"/>
      <c r="HUP1" s="147"/>
      <c r="HUQ1" s="147"/>
      <c r="HUR1" s="147"/>
      <c r="HUS1" s="147"/>
      <c r="HUT1" s="147"/>
      <c r="HUU1" s="147"/>
      <c r="HUV1" s="147"/>
      <c r="HUW1" s="147"/>
      <c r="HUX1" s="147"/>
      <c r="HUY1" s="147"/>
      <c r="HUZ1" s="147"/>
      <c r="HVA1" s="147"/>
      <c r="HVB1" s="147"/>
      <c r="HVC1" s="147"/>
      <c r="HVD1" s="147"/>
      <c r="HVE1" s="147"/>
      <c r="HVF1" s="147"/>
      <c r="HVG1" s="147"/>
      <c r="HVH1" s="147"/>
      <c r="HVI1" s="147"/>
      <c r="HVJ1" s="147"/>
      <c r="HVK1" s="147"/>
      <c r="HVL1" s="147"/>
      <c r="HVM1" s="147"/>
      <c r="HVN1" s="147"/>
      <c r="HVO1" s="147"/>
      <c r="HVP1" s="147"/>
      <c r="HVQ1" s="147"/>
      <c r="HVR1" s="147"/>
      <c r="HVS1" s="147"/>
      <c r="HVT1" s="147"/>
      <c r="HVU1" s="147"/>
      <c r="HVV1" s="147"/>
      <c r="HVW1" s="147"/>
      <c r="HVX1" s="147"/>
      <c r="HVY1" s="147"/>
      <c r="HVZ1" s="147"/>
      <c r="HWA1" s="147"/>
      <c r="HWB1" s="147"/>
      <c r="HWC1" s="147"/>
      <c r="HWD1" s="147"/>
      <c r="HWE1" s="147"/>
      <c r="HWF1" s="147"/>
      <c r="HWG1" s="147"/>
      <c r="HWH1" s="147"/>
      <c r="HWI1" s="147"/>
      <c r="HWJ1" s="147"/>
      <c r="HWK1" s="147"/>
      <c r="HWL1" s="147"/>
      <c r="HWM1" s="147"/>
      <c r="HWN1" s="147"/>
      <c r="HWO1" s="147"/>
      <c r="HWP1" s="147"/>
      <c r="HWQ1" s="147"/>
      <c r="HWR1" s="147"/>
      <c r="HWS1" s="147"/>
      <c r="HWT1" s="147"/>
      <c r="HWU1" s="147"/>
      <c r="HWV1" s="147"/>
      <c r="HWW1" s="147"/>
      <c r="HWX1" s="147"/>
      <c r="HWY1" s="147"/>
      <c r="HWZ1" s="147"/>
      <c r="HXA1" s="147"/>
      <c r="HXB1" s="147"/>
      <c r="HXC1" s="147"/>
      <c r="HXD1" s="147"/>
      <c r="HXE1" s="147"/>
      <c r="HXF1" s="147"/>
      <c r="HXG1" s="147"/>
      <c r="HXH1" s="147"/>
      <c r="HXI1" s="147"/>
      <c r="HXJ1" s="147"/>
      <c r="HXK1" s="147"/>
      <c r="HXL1" s="147"/>
      <c r="HXM1" s="147"/>
      <c r="HXN1" s="147"/>
      <c r="HXO1" s="147"/>
      <c r="HXP1" s="147"/>
      <c r="HXQ1" s="147"/>
      <c r="HXR1" s="147"/>
      <c r="HXS1" s="147"/>
      <c r="HXT1" s="147"/>
      <c r="HXU1" s="147"/>
      <c r="HXV1" s="147"/>
      <c r="HXW1" s="147"/>
      <c r="HXX1" s="147"/>
      <c r="HXY1" s="147"/>
      <c r="HXZ1" s="147"/>
      <c r="HYA1" s="147"/>
      <c r="HYB1" s="147"/>
      <c r="HYC1" s="147"/>
      <c r="HYD1" s="147"/>
      <c r="HYE1" s="147"/>
      <c r="HYF1" s="147"/>
      <c r="HYG1" s="147"/>
      <c r="HYH1" s="147"/>
      <c r="HYI1" s="147"/>
      <c r="HYJ1" s="147"/>
      <c r="HYK1" s="147"/>
      <c r="HYL1" s="147"/>
      <c r="HYM1" s="147"/>
      <c r="HYN1" s="147"/>
      <c r="HYO1" s="147"/>
      <c r="HYP1" s="147"/>
      <c r="HYQ1" s="147"/>
      <c r="HYR1" s="147"/>
      <c r="HYS1" s="147"/>
      <c r="HYT1" s="147"/>
      <c r="HYU1" s="147"/>
      <c r="HYV1" s="147"/>
      <c r="HYW1" s="147"/>
      <c r="HYX1" s="147"/>
      <c r="HYY1" s="147"/>
      <c r="HYZ1" s="147"/>
      <c r="HZA1" s="147"/>
      <c r="HZB1" s="147"/>
      <c r="HZC1" s="147"/>
      <c r="HZD1" s="147"/>
      <c r="HZE1" s="147"/>
      <c r="HZF1" s="147"/>
      <c r="HZG1" s="147"/>
      <c r="HZH1" s="147"/>
      <c r="HZI1" s="147"/>
      <c r="HZJ1" s="147"/>
      <c r="HZK1" s="147"/>
      <c r="HZL1" s="147"/>
      <c r="HZM1" s="147"/>
      <c r="HZN1" s="147"/>
      <c r="HZO1" s="147"/>
      <c r="HZP1" s="147"/>
      <c r="HZQ1" s="147"/>
      <c r="HZR1" s="147"/>
      <c r="HZS1" s="147"/>
      <c r="HZT1" s="147"/>
      <c r="HZU1" s="147"/>
      <c r="HZV1" s="147"/>
      <c r="HZW1" s="147"/>
      <c r="HZX1" s="147"/>
      <c r="HZY1" s="147"/>
      <c r="HZZ1" s="147"/>
      <c r="IAA1" s="147"/>
      <c r="IAB1" s="147"/>
      <c r="IAC1" s="147"/>
      <c r="IAD1" s="147"/>
      <c r="IAE1" s="147"/>
      <c r="IAF1" s="147"/>
      <c r="IAG1" s="147"/>
      <c r="IAH1" s="147"/>
      <c r="IAI1" s="147"/>
      <c r="IAJ1" s="147"/>
      <c r="IAK1" s="147"/>
      <c r="IAL1" s="147"/>
      <c r="IAM1" s="147"/>
      <c r="IAN1" s="147"/>
      <c r="IAO1" s="147"/>
      <c r="IAP1" s="147"/>
      <c r="IAQ1" s="147"/>
      <c r="IAR1" s="147"/>
      <c r="IAS1" s="147"/>
      <c r="IAT1" s="147"/>
      <c r="IAU1" s="147"/>
      <c r="IAV1" s="147"/>
      <c r="IAW1" s="147"/>
      <c r="IAX1" s="147"/>
      <c r="IAY1" s="147"/>
      <c r="IAZ1" s="147"/>
      <c r="IBA1" s="147"/>
      <c r="IBB1" s="147"/>
      <c r="IBC1" s="147"/>
      <c r="IBD1" s="147"/>
      <c r="IBE1" s="147"/>
      <c r="IBF1" s="147"/>
      <c r="IBG1" s="147"/>
      <c r="IBH1" s="147"/>
      <c r="IBI1" s="147"/>
      <c r="IBJ1" s="147"/>
      <c r="IBK1" s="147"/>
      <c r="IBL1" s="147"/>
      <c r="IBM1" s="147"/>
      <c r="IBN1" s="147"/>
      <c r="IBO1" s="147"/>
      <c r="IBP1" s="147"/>
      <c r="IBQ1" s="147"/>
      <c r="IBR1" s="147"/>
      <c r="IBS1" s="147"/>
      <c r="IBT1" s="147"/>
      <c r="IBU1" s="147"/>
      <c r="IBV1" s="147"/>
      <c r="IBW1" s="147"/>
      <c r="IBX1" s="147"/>
      <c r="IBY1" s="147"/>
      <c r="IBZ1" s="147"/>
      <c r="ICA1" s="147"/>
      <c r="ICB1" s="147"/>
      <c r="ICC1" s="147"/>
      <c r="ICD1" s="147"/>
      <c r="ICE1" s="147"/>
      <c r="ICF1" s="147"/>
      <c r="ICG1" s="147"/>
      <c r="ICH1" s="147"/>
      <c r="ICI1" s="147"/>
      <c r="ICJ1" s="147"/>
      <c r="ICK1" s="147"/>
      <c r="ICL1" s="147"/>
      <c r="ICM1" s="147"/>
      <c r="ICN1" s="147"/>
      <c r="ICO1" s="147"/>
      <c r="ICP1" s="147"/>
      <c r="ICQ1" s="147"/>
      <c r="ICR1" s="147"/>
      <c r="ICS1" s="147"/>
      <c r="ICT1" s="147"/>
      <c r="ICU1" s="147"/>
      <c r="ICV1" s="147"/>
      <c r="ICW1" s="147"/>
      <c r="ICX1" s="147"/>
      <c r="ICY1" s="147"/>
      <c r="ICZ1" s="147"/>
      <c r="IDA1" s="147"/>
      <c r="IDB1" s="147"/>
      <c r="IDC1" s="147"/>
      <c r="IDD1" s="147"/>
      <c r="IDE1" s="147"/>
      <c r="IDF1" s="147"/>
      <c r="IDG1" s="147"/>
      <c r="IDH1" s="147"/>
      <c r="IDI1" s="147"/>
      <c r="IDJ1" s="147"/>
      <c r="IDK1" s="147"/>
      <c r="IDL1" s="147"/>
      <c r="IDM1" s="147"/>
      <c r="IDN1" s="147"/>
      <c r="IDO1" s="147"/>
      <c r="IDP1" s="147"/>
      <c r="IDQ1" s="147"/>
      <c r="IDR1" s="147"/>
      <c r="IDS1" s="147"/>
      <c r="IDT1" s="147"/>
      <c r="IDU1" s="147"/>
      <c r="IDV1" s="147"/>
      <c r="IDW1" s="147"/>
      <c r="IDX1" s="147"/>
      <c r="IDY1" s="147"/>
      <c r="IDZ1" s="147"/>
      <c r="IEA1" s="147"/>
      <c r="IEB1" s="147"/>
      <c r="IEC1" s="147"/>
      <c r="IED1" s="147"/>
      <c r="IEE1" s="147"/>
      <c r="IEF1" s="147"/>
      <c r="IEG1" s="147"/>
      <c r="IEH1" s="147"/>
      <c r="IEI1" s="147"/>
      <c r="IEJ1" s="147"/>
      <c r="IEK1" s="147"/>
      <c r="IEL1" s="147"/>
      <c r="IEM1" s="147"/>
      <c r="IEN1" s="147"/>
      <c r="IEO1" s="147"/>
      <c r="IEP1" s="147"/>
      <c r="IEQ1" s="147"/>
      <c r="IER1" s="147"/>
      <c r="IES1" s="147"/>
      <c r="IET1" s="147"/>
      <c r="IEU1" s="147"/>
      <c r="IEV1" s="147"/>
      <c r="IEW1" s="147"/>
      <c r="IEX1" s="147"/>
      <c r="IEY1" s="147"/>
      <c r="IEZ1" s="147"/>
      <c r="IFA1" s="147"/>
      <c r="IFB1" s="147"/>
      <c r="IFC1" s="147"/>
      <c r="IFD1" s="147"/>
      <c r="IFE1" s="147"/>
      <c r="IFF1" s="147"/>
      <c r="IFG1" s="147"/>
      <c r="IFH1" s="147"/>
      <c r="IFI1" s="147"/>
      <c r="IFJ1" s="147"/>
      <c r="IFK1" s="147"/>
      <c r="IFL1" s="147"/>
      <c r="IFM1" s="147"/>
      <c r="IFN1" s="147"/>
      <c r="IFO1" s="147"/>
      <c r="IFP1" s="147"/>
      <c r="IFQ1" s="147"/>
      <c r="IFR1" s="147"/>
      <c r="IFS1" s="147"/>
      <c r="IFT1" s="147"/>
      <c r="IFU1" s="147"/>
      <c r="IFV1" s="147"/>
      <c r="IFW1" s="147"/>
      <c r="IFX1" s="147"/>
      <c r="IFY1" s="147"/>
      <c r="IFZ1" s="147"/>
      <c r="IGA1" s="147"/>
      <c r="IGB1" s="147"/>
      <c r="IGC1" s="147"/>
      <c r="IGD1" s="147"/>
      <c r="IGE1" s="147"/>
      <c r="IGF1" s="147"/>
      <c r="IGG1" s="147"/>
      <c r="IGH1" s="147"/>
      <c r="IGI1" s="147"/>
      <c r="IGJ1" s="147"/>
      <c r="IGK1" s="147"/>
      <c r="IGL1" s="147"/>
      <c r="IGM1" s="147"/>
      <c r="IGN1" s="147"/>
      <c r="IGO1" s="147"/>
      <c r="IGP1" s="147"/>
      <c r="IGQ1" s="147"/>
      <c r="IGR1" s="147"/>
      <c r="IGS1" s="147"/>
      <c r="IGT1" s="147"/>
      <c r="IGU1" s="147"/>
      <c r="IGV1" s="147"/>
      <c r="IGW1" s="147"/>
      <c r="IGX1" s="147"/>
      <c r="IGY1" s="147"/>
      <c r="IGZ1" s="147"/>
      <c r="IHA1" s="147"/>
      <c r="IHB1" s="147"/>
      <c r="IHC1" s="147"/>
      <c r="IHD1" s="147"/>
      <c r="IHE1" s="147"/>
      <c r="IHF1" s="147"/>
      <c r="IHG1" s="147"/>
      <c r="IHH1" s="147"/>
      <c r="IHI1" s="147"/>
      <c r="IHJ1" s="147"/>
      <c r="IHK1" s="147"/>
      <c r="IHL1" s="147"/>
      <c r="IHM1" s="147"/>
      <c r="IHN1" s="147"/>
      <c r="IHO1" s="147"/>
      <c r="IHP1" s="147"/>
      <c r="IHQ1" s="147"/>
      <c r="IHR1" s="147"/>
      <c r="IHS1" s="147"/>
      <c r="IHT1" s="147"/>
      <c r="IHU1" s="147"/>
      <c r="IHV1" s="147"/>
      <c r="IHW1" s="147"/>
      <c r="IHX1" s="147"/>
      <c r="IHY1" s="147"/>
      <c r="IHZ1" s="147"/>
      <c r="IIA1" s="147"/>
      <c r="IIB1" s="147"/>
      <c r="IIC1" s="147"/>
      <c r="IID1" s="147"/>
      <c r="IIE1" s="147"/>
      <c r="IIF1" s="147"/>
      <c r="IIG1" s="147"/>
      <c r="IIH1" s="147"/>
      <c r="III1" s="147"/>
      <c r="IIJ1" s="147"/>
      <c r="IIK1" s="147"/>
      <c r="IIL1" s="147"/>
      <c r="IIM1" s="147"/>
      <c r="IIN1" s="147"/>
      <c r="IIO1" s="147"/>
      <c r="IIP1" s="147"/>
      <c r="IIQ1" s="147"/>
      <c r="IIR1" s="147"/>
      <c r="IIS1" s="147"/>
      <c r="IIT1" s="147"/>
      <c r="IIU1" s="147"/>
      <c r="IIV1" s="147"/>
      <c r="IIW1" s="147"/>
      <c r="IIX1" s="147"/>
      <c r="IIY1" s="147"/>
      <c r="IIZ1" s="147"/>
      <c r="IJA1" s="147"/>
      <c r="IJB1" s="147"/>
      <c r="IJC1" s="147"/>
      <c r="IJD1" s="147"/>
      <c r="IJE1" s="147"/>
      <c r="IJF1" s="147"/>
      <c r="IJG1" s="147"/>
      <c r="IJH1" s="147"/>
      <c r="IJI1" s="147"/>
      <c r="IJJ1" s="147"/>
      <c r="IJK1" s="147"/>
      <c r="IJL1" s="147"/>
      <c r="IJM1" s="147"/>
      <c r="IJN1" s="147"/>
      <c r="IJO1" s="147"/>
      <c r="IJP1" s="147"/>
      <c r="IJQ1" s="147"/>
      <c r="IJR1" s="147"/>
      <c r="IJS1" s="147"/>
      <c r="IJT1" s="147"/>
      <c r="IJU1" s="147"/>
      <c r="IJV1" s="147"/>
      <c r="IJW1" s="147"/>
      <c r="IJX1" s="147"/>
      <c r="IJY1" s="147"/>
      <c r="IJZ1" s="147"/>
      <c r="IKA1" s="147"/>
      <c r="IKB1" s="147"/>
      <c r="IKC1" s="147"/>
      <c r="IKD1" s="147"/>
      <c r="IKE1" s="147"/>
      <c r="IKF1" s="147"/>
      <c r="IKG1" s="147"/>
      <c r="IKH1" s="147"/>
      <c r="IKI1" s="147"/>
      <c r="IKJ1" s="147"/>
      <c r="IKK1" s="147"/>
      <c r="IKL1" s="147"/>
      <c r="IKM1" s="147"/>
      <c r="IKN1" s="147"/>
      <c r="IKO1" s="147"/>
      <c r="IKP1" s="147"/>
      <c r="IKQ1" s="147"/>
      <c r="IKR1" s="147"/>
      <c r="IKS1" s="147"/>
      <c r="IKT1" s="147"/>
      <c r="IKU1" s="147"/>
      <c r="IKV1" s="147"/>
      <c r="IKW1" s="147"/>
      <c r="IKX1" s="147"/>
      <c r="IKY1" s="147"/>
      <c r="IKZ1" s="147"/>
      <c r="ILA1" s="147"/>
      <c r="ILB1" s="147"/>
      <c r="ILC1" s="147"/>
      <c r="ILD1" s="147"/>
      <c r="ILE1" s="147"/>
      <c r="ILF1" s="147"/>
      <c r="ILG1" s="147"/>
      <c r="ILH1" s="147"/>
      <c r="ILI1" s="147"/>
      <c r="ILJ1" s="147"/>
      <c r="ILK1" s="147"/>
      <c r="ILL1" s="147"/>
      <c r="ILM1" s="147"/>
      <c r="ILN1" s="147"/>
      <c r="ILO1" s="147"/>
      <c r="ILP1" s="147"/>
      <c r="ILQ1" s="147"/>
      <c r="ILR1" s="147"/>
      <c r="ILS1" s="147"/>
      <c r="ILT1" s="147"/>
      <c r="ILU1" s="147"/>
      <c r="ILV1" s="147"/>
      <c r="ILW1" s="147"/>
      <c r="ILX1" s="147"/>
      <c r="ILY1" s="147"/>
      <c r="ILZ1" s="147"/>
      <c r="IMA1" s="147"/>
      <c r="IMB1" s="147"/>
      <c r="IMC1" s="147"/>
      <c r="IMD1" s="147"/>
      <c r="IME1" s="147"/>
      <c r="IMF1" s="147"/>
      <c r="IMG1" s="147"/>
      <c r="IMH1" s="147"/>
      <c r="IMI1" s="147"/>
      <c r="IMJ1" s="147"/>
      <c r="IMK1" s="147"/>
      <c r="IML1" s="147"/>
      <c r="IMM1" s="147"/>
      <c r="IMN1" s="147"/>
      <c r="IMO1" s="147"/>
      <c r="IMP1" s="147"/>
      <c r="IMQ1" s="147"/>
      <c r="IMR1" s="147"/>
      <c r="IMS1" s="147"/>
      <c r="IMT1" s="147"/>
      <c r="IMU1" s="147"/>
      <c r="IMV1" s="147"/>
      <c r="IMW1" s="147"/>
      <c r="IMX1" s="147"/>
      <c r="IMY1" s="147"/>
      <c r="IMZ1" s="147"/>
      <c r="INA1" s="147"/>
      <c r="INB1" s="147"/>
      <c r="INC1" s="147"/>
      <c r="IND1" s="147"/>
      <c r="INE1" s="147"/>
      <c r="INF1" s="147"/>
      <c r="ING1" s="147"/>
      <c r="INH1" s="147"/>
      <c r="INI1" s="147"/>
      <c r="INJ1" s="147"/>
      <c r="INK1" s="147"/>
      <c r="INL1" s="147"/>
      <c r="INM1" s="147"/>
      <c r="INN1" s="147"/>
      <c r="INO1" s="147"/>
      <c r="INP1" s="147"/>
      <c r="INQ1" s="147"/>
      <c r="INR1" s="147"/>
      <c r="INS1" s="147"/>
      <c r="INT1" s="147"/>
      <c r="INU1" s="147"/>
      <c r="INV1" s="147"/>
      <c r="INW1" s="147"/>
      <c r="INX1" s="147"/>
      <c r="INY1" s="147"/>
      <c r="INZ1" s="147"/>
      <c r="IOA1" s="147"/>
      <c r="IOB1" s="147"/>
      <c r="IOC1" s="147"/>
      <c r="IOD1" s="147"/>
      <c r="IOE1" s="147"/>
      <c r="IOF1" s="147"/>
      <c r="IOG1" s="147"/>
      <c r="IOH1" s="147"/>
      <c r="IOI1" s="147"/>
      <c r="IOJ1" s="147"/>
      <c r="IOK1" s="147"/>
      <c r="IOL1" s="147"/>
      <c r="IOM1" s="147"/>
      <c r="ION1" s="147"/>
      <c r="IOO1" s="147"/>
      <c r="IOP1" s="147"/>
      <c r="IOQ1" s="147"/>
      <c r="IOR1" s="147"/>
      <c r="IOS1" s="147"/>
      <c r="IOT1" s="147"/>
      <c r="IOU1" s="147"/>
      <c r="IOV1" s="147"/>
      <c r="IOW1" s="147"/>
      <c r="IOX1" s="147"/>
      <c r="IOY1" s="147"/>
      <c r="IOZ1" s="147"/>
      <c r="IPA1" s="147"/>
      <c r="IPB1" s="147"/>
      <c r="IPC1" s="147"/>
      <c r="IPD1" s="147"/>
      <c r="IPE1" s="147"/>
      <c r="IPF1" s="147"/>
      <c r="IPG1" s="147"/>
      <c r="IPH1" s="147"/>
      <c r="IPI1" s="147"/>
      <c r="IPJ1" s="147"/>
      <c r="IPK1" s="147"/>
      <c r="IPL1" s="147"/>
      <c r="IPM1" s="147"/>
      <c r="IPN1" s="147"/>
      <c r="IPO1" s="147"/>
      <c r="IPP1" s="147"/>
      <c r="IPQ1" s="147"/>
      <c r="IPR1" s="147"/>
      <c r="IPS1" s="147"/>
      <c r="IPT1" s="147"/>
      <c r="IPU1" s="147"/>
      <c r="IPV1" s="147"/>
      <c r="IPW1" s="147"/>
      <c r="IPX1" s="147"/>
      <c r="IPY1" s="147"/>
      <c r="IPZ1" s="147"/>
      <c r="IQA1" s="147"/>
      <c r="IQB1" s="147"/>
      <c r="IQC1" s="147"/>
      <c r="IQD1" s="147"/>
      <c r="IQE1" s="147"/>
      <c r="IQF1" s="147"/>
      <c r="IQG1" s="147"/>
      <c r="IQH1" s="147"/>
      <c r="IQI1" s="147"/>
      <c r="IQJ1" s="147"/>
      <c r="IQK1" s="147"/>
      <c r="IQL1" s="147"/>
      <c r="IQM1" s="147"/>
      <c r="IQN1" s="147"/>
      <c r="IQO1" s="147"/>
      <c r="IQP1" s="147"/>
      <c r="IQQ1" s="147"/>
      <c r="IQR1" s="147"/>
      <c r="IQS1" s="147"/>
      <c r="IQT1" s="147"/>
      <c r="IQU1" s="147"/>
      <c r="IQV1" s="147"/>
      <c r="IQW1" s="147"/>
      <c r="IQX1" s="147"/>
      <c r="IQY1" s="147"/>
      <c r="IQZ1" s="147"/>
      <c r="IRA1" s="147"/>
      <c r="IRB1" s="147"/>
      <c r="IRC1" s="147"/>
      <c r="IRD1" s="147"/>
      <c r="IRE1" s="147"/>
      <c r="IRF1" s="147"/>
      <c r="IRG1" s="147"/>
      <c r="IRH1" s="147"/>
      <c r="IRI1" s="147"/>
      <c r="IRJ1" s="147"/>
      <c r="IRK1" s="147"/>
      <c r="IRL1" s="147"/>
      <c r="IRM1" s="147"/>
      <c r="IRN1" s="147"/>
      <c r="IRO1" s="147"/>
      <c r="IRP1" s="147"/>
      <c r="IRQ1" s="147"/>
      <c r="IRR1" s="147"/>
      <c r="IRS1" s="147"/>
      <c r="IRT1" s="147"/>
      <c r="IRU1" s="147"/>
      <c r="IRV1" s="147"/>
      <c r="IRW1" s="147"/>
      <c r="IRX1" s="147"/>
      <c r="IRY1" s="147"/>
      <c r="IRZ1" s="147"/>
      <c r="ISA1" s="147"/>
      <c r="ISB1" s="147"/>
      <c r="ISC1" s="147"/>
      <c r="ISD1" s="147"/>
      <c r="ISE1" s="147"/>
      <c r="ISF1" s="147"/>
      <c r="ISG1" s="147"/>
      <c r="ISH1" s="147"/>
      <c r="ISI1" s="147"/>
      <c r="ISJ1" s="147"/>
      <c r="ISK1" s="147"/>
      <c r="ISL1" s="147"/>
      <c r="ISM1" s="147"/>
      <c r="ISN1" s="147"/>
      <c r="ISO1" s="147"/>
      <c r="ISP1" s="147"/>
      <c r="ISQ1" s="147"/>
      <c r="ISR1" s="147"/>
      <c r="ISS1" s="147"/>
      <c r="IST1" s="147"/>
      <c r="ISU1" s="147"/>
      <c r="ISV1" s="147"/>
      <c r="ISW1" s="147"/>
      <c r="ISX1" s="147"/>
      <c r="ISY1" s="147"/>
      <c r="ISZ1" s="147"/>
      <c r="ITA1" s="147"/>
      <c r="ITB1" s="147"/>
      <c r="ITC1" s="147"/>
      <c r="ITD1" s="147"/>
      <c r="ITE1" s="147"/>
      <c r="ITF1" s="147"/>
      <c r="ITG1" s="147"/>
      <c r="ITH1" s="147"/>
      <c r="ITI1" s="147"/>
      <c r="ITJ1" s="147"/>
      <c r="ITK1" s="147"/>
      <c r="ITL1" s="147"/>
      <c r="ITM1" s="147"/>
      <c r="ITN1" s="147"/>
      <c r="ITO1" s="147"/>
      <c r="ITP1" s="147"/>
      <c r="ITQ1" s="147"/>
      <c r="ITR1" s="147"/>
      <c r="ITS1" s="147"/>
      <c r="ITT1" s="147"/>
      <c r="ITU1" s="147"/>
      <c r="ITV1" s="147"/>
      <c r="ITW1" s="147"/>
      <c r="ITX1" s="147"/>
      <c r="ITY1" s="147"/>
      <c r="ITZ1" s="147"/>
      <c r="IUA1" s="147"/>
      <c r="IUB1" s="147"/>
      <c r="IUC1" s="147"/>
      <c r="IUD1" s="147"/>
      <c r="IUE1" s="147"/>
      <c r="IUF1" s="147"/>
      <c r="IUG1" s="147"/>
      <c r="IUH1" s="147"/>
      <c r="IUI1" s="147"/>
      <c r="IUJ1" s="147"/>
      <c r="IUK1" s="147"/>
      <c r="IUL1" s="147"/>
      <c r="IUM1" s="147"/>
      <c r="IUN1" s="147"/>
      <c r="IUO1" s="147"/>
      <c r="IUP1" s="147"/>
      <c r="IUQ1" s="147"/>
      <c r="IUR1" s="147"/>
      <c r="IUS1" s="147"/>
      <c r="IUT1" s="147"/>
      <c r="IUU1" s="147"/>
      <c r="IUV1" s="147"/>
      <c r="IUW1" s="147"/>
      <c r="IUX1" s="147"/>
      <c r="IUY1" s="147"/>
      <c r="IUZ1" s="147"/>
      <c r="IVA1" s="147"/>
      <c r="IVB1" s="147"/>
      <c r="IVC1" s="147"/>
      <c r="IVD1" s="147"/>
      <c r="IVE1" s="147"/>
      <c r="IVF1" s="147"/>
      <c r="IVG1" s="147"/>
      <c r="IVH1" s="147"/>
      <c r="IVI1" s="147"/>
      <c r="IVJ1" s="147"/>
      <c r="IVK1" s="147"/>
      <c r="IVL1" s="147"/>
      <c r="IVM1" s="147"/>
      <c r="IVN1" s="147"/>
      <c r="IVO1" s="147"/>
      <c r="IVP1" s="147"/>
      <c r="IVQ1" s="147"/>
      <c r="IVR1" s="147"/>
      <c r="IVS1" s="147"/>
      <c r="IVT1" s="147"/>
      <c r="IVU1" s="147"/>
      <c r="IVV1" s="147"/>
      <c r="IVW1" s="147"/>
      <c r="IVX1" s="147"/>
      <c r="IVY1" s="147"/>
      <c r="IVZ1" s="147"/>
      <c r="IWA1" s="147"/>
      <c r="IWB1" s="147"/>
      <c r="IWC1" s="147"/>
      <c r="IWD1" s="147"/>
      <c r="IWE1" s="147"/>
      <c r="IWF1" s="147"/>
      <c r="IWG1" s="147"/>
      <c r="IWH1" s="147"/>
      <c r="IWI1" s="147"/>
      <c r="IWJ1" s="147"/>
      <c r="IWK1" s="147"/>
      <c r="IWL1" s="147"/>
      <c r="IWM1" s="147"/>
      <c r="IWN1" s="147"/>
      <c r="IWO1" s="147"/>
      <c r="IWP1" s="147"/>
      <c r="IWQ1" s="147"/>
      <c r="IWR1" s="147"/>
      <c r="IWS1" s="147"/>
      <c r="IWT1" s="147"/>
      <c r="IWU1" s="147"/>
      <c r="IWV1" s="147"/>
      <c r="IWW1" s="147"/>
      <c r="IWX1" s="147"/>
      <c r="IWY1" s="147"/>
      <c r="IWZ1" s="147"/>
      <c r="IXA1" s="147"/>
      <c r="IXB1" s="147"/>
      <c r="IXC1" s="147"/>
      <c r="IXD1" s="147"/>
      <c r="IXE1" s="147"/>
      <c r="IXF1" s="147"/>
      <c r="IXG1" s="147"/>
      <c r="IXH1" s="147"/>
      <c r="IXI1" s="147"/>
      <c r="IXJ1" s="147"/>
      <c r="IXK1" s="147"/>
      <c r="IXL1" s="147"/>
      <c r="IXM1" s="147"/>
      <c r="IXN1" s="147"/>
      <c r="IXO1" s="147"/>
      <c r="IXP1" s="147"/>
      <c r="IXQ1" s="147"/>
      <c r="IXR1" s="147"/>
      <c r="IXS1" s="147"/>
      <c r="IXT1" s="147"/>
      <c r="IXU1" s="147"/>
      <c r="IXV1" s="147"/>
      <c r="IXW1" s="147"/>
      <c r="IXX1" s="147"/>
      <c r="IXY1" s="147"/>
      <c r="IXZ1" s="147"/>
      <c r="IYA1" s="147"/>
      <c r="IYB1" s="147"/>
      <c r="IYC1" s="147"/>
      <c r="IYD1" s="147"/>
      <c r="IYE1" s="147"/>
      <c r="IYF1" s="147"/>
      <c r="IYG1" s="147"/>
      <c r="IYH1" s="147"/>
      <c r="IYI1" s="147"/>
      <c r="IYJ1" s="147"/>
      <c r="IYK1" s="147"/>
      <c r="IYL1" s="147"/>
      <c r="IYM1" s="147"/>
      <c r="IYN1" s="147"/>
      <c r="IYO1" s="147"/>
      <c r="IYP1" s="147"/>
      <c r="IYQ1" s="147"/>
      <c r="IYR1" s="147"/>
      <c r="IYS1" s="147"/>
      <c r="IYT1" s="147"/>
      <c r="IYU1" s="147"/>
      <c r="IYV1" s="147"/>
      <c r="IYW1" s="147"/>
      <c r="IYX1" s="147"/>
      <c r="IYY1" s="147"/>
      <c r="IYZ1" s="147"/>
      <c r="IZA1" s="147"/>
      <c r="IZB1" s="147"/>
      <c r="IZC1" s="147"/>
      <c r="IZD1" s="147"/>
      <c r="IZE1" s="147"/>
      <c r="IZF1" s="147"/>
      <c r="IZG1" s="147"/>
      <c r="IZH1" s="147"/>
      <c r="IZI1" s="147"/>
      <c r="IZJ1" s="147"/>
      <c r="IZK1" s="147"/>
      <c r="IZL1" s="147"/>
      <c r="IZM1" s="147"/>
      <c r="IZN1" s="147"/>
      <c r="IZO1" s="147"/>
      <c r="IZP1" s="147"/>
      <c r="IZQ1" s="147"/>
      <c r="IZR1" s="147"/>
      <c r="IZS1" s="147"/>
      <c r="IZT1" s="147"/>
      <c r="IZU1" s="147"/>
      <c r="IZV1" s="147"/>
      <c r="IZW1" s="147"/>
      <c r="IZX1" s="147"/>
      <c r="IZY1" s="147"/>
      <c r="IZZ1" s="147"/>
      <c r="JAA1" s="147"/>
      <c r="JAB1" s="147"/>
      <c r="JAC1" s="147"/>
      <c r="JAD1" s="147"/>
      <c r="JAE1" s="147"/>
      <c r="JAF1" s="147"/>
      <c r="JAG1" s="147"/>
      <c r="JAH1" s="147"/>
      <c r="JAI1" s="147"/>
      <c r="JAJ1" s="147"/>
      <c r="JAK1" s="147"/>
      <c r="JAL1" s="147"/>
      <c r="JAM1" s="147"/>
      <c r="JAN1" s="147"/>
      <c r="JAO1" s="147"/>
      <c r="JAP1" s="147"/>
      <c r="JAQ1" s="147"/>
      <c r="JAR1" s="147"/>
      <c r="JAS1" s="147"/>
      <c r="JAT1" s="147"/>
      <c r="JAU1" s="147"/>
      <c r="JAV1" s="147"/>
      <c r="JAW1" s="147"/>
      <c r="JAX1" s="147"/>
      <c r="JAY1" s="147"/>
      <c r="JAZ1" s="147"/>
      <c r="JBA1" s="147"/>
      <c r="JBB1" s="147"/>
      <c r="JBC1" s="147"/>
      <c r="JBD1" s="147"/>
      <c r="JBE1" s="147"/>
      <c r="JBF1" s="147"/>
      <c r="JBG1" s="147"/>
      <c r="JBH1" s="147"/>
      <c r="JBI1" s="147"/>
      <c r="JBJ1" s="147"/>
      <c r="JBK1" s="147"/>
      <c r="JBL1" s="147"/>
      <c r="JBM1" s="147"/>
      <c r="JBN1" s="147"/>
      <c r="JBO1" s="147"/>
      <c r="JBP1" s="147"/>
      <c r="JBQ1" s="147"/>
      <c r="JBR1" s="147"/>
      <c r="JBS1" s="147"/>
      <c r="JBT1" s="147"/>
      <c r="JBU1" s="147"/>
      <c r="JBV1" s="147"/>
      <c r="JBW1" s="147"/>
      <c r="JBX1" s="147"/>
      <c r="JBY1" s="147"/>
      <c r="JBZ1" s="147"/>
      <c r="JCA1" s="147"/>
      <c r="JCB1" s="147"/>
      <c r="JCC1" s="147"/>
      <c r="JCD1" s="147"/>
      <c r="JCE1" s="147"/>
      <c r="JCF1" s="147"/>
      <c r="JCG1" s="147"/>
      <c r="JCH1" s="147"/>
      <c r="JCI1" s="147"/>
      <c r="JCJ1" s="147"/>
      <c r="JCK1" s="147"/>
      <c r="JCL1" s="147"/>
      <c r="JCM1" s="147"/>
      <c r="JCN1" s="147"/>
      <c r="JCO1" s="147"/>
      <c r="JCP1" s="147"/>
      <c r="JCQ1" s="147"/>
      <c r="JCR1" s="147"/>
      <c r="JCS1" s="147"/>
      <c r="JCT1" s="147"/>
      <c r="JCU1" s="147"/>
      <c r="JCV1" s="147"/>
      <c r="JCW1" s="147"/>
      <c r="JCX1" s="147"/>
      <c r="JCY1" s="147"/>
      <c r="JCZ1" s="147"/>
      <c r="JDA1" s="147"/>
      <c r="JDB1" s="147"/>
      <c r="JDC1" s="147"/>
      <c r="JDD1" s="147"/>
      <c r="JDE1" s="147"/>
      <c r="JDF1" s="147"/>
      <c r="JDG1" s="147"/>
      <c r="JDH1" s="147"/>
      <c r="JDI1" s="147"/>
      <c r="JDJ1" s="147"/>
      <c r="JDK1" s="147"/>
      <c r="JDL1" s="147"/>
      <c r="JDM1" s="147"/>
      <c r="JDN1" s="147"/>
      <c r="JDO1" s="147"/>
      <c r="JDP1" s="147"/>
      <c r="JDQ1" s="147"/>
      <c r="JDR1" s="147"/>
      <c r="JDS1" s="147"/>
      <c r="JDT1" s="147"/>
      <c r="JDU1" s="147"/>
      <c r="JDV1" s="147"/>
      <c r="JDW1" s="147"/>
      <c r="JDX1" s="147"/>
      <c r="JDY1" s="147"/>
      <c r="JDZ1" s="147"/>
      <c r="JEA1" s="147"/>
      <c r="JEB1" s="147"/>
      <c r="JEC1" s="147"/>
      <c r="JED1" s="147"/>
      <c r="JEE1" s="147"/>
      <c r="JEF1" s="147"/>
      <c r="JEG1" s="147"/>
      <c r="JEH1" s="147"/>
      <c r="JEI1" s="147"/>
      <c r="JEJ1" s="147"/>
      <c r="JEK1" s="147"/>
      <c r="JEL1" s="147"/>
      <c r="JEM1" s="147"/>
      <c r="JEN1" s="147"/>
      <c r="JEO1" s="147"/>
      <c r="JEP1" s="147"/>
      <c r="JEQ1" s="147"/>
      <c r="JER1" s="147"/>
      <c r="JES1" s="147"/>
      <c r="JET1" s="147"/>
      <c r="JEU1" s="147"/>
      <c r="JEV1" s="147"/>
      <c r="JEW1" s="147"/>
      <c r="JEX1" s="147"/>
      <c r="JEY1" s="147"/>
      <c r="JEZ1" s="147"/>
      <c r="JFA1" s="147"/>
      <c r="JFB1" s="147"/>
      <c r="JFC1" s="147"/>
      <c r="JFD1" s="147"/>
      <c r="JFE1" s="147"/>
      <c r="JFF1" s="147"/>
      <c r="JFG1" s="147"/>
      <c r="JFH1" s="147"/>
      <c r="JFI1" s="147"/>
      <c r="JFJ1" s="147"/>
      <c r="JFK1" s="147"/>
      <c r="JFL1" s="147"/>
      <c r="JFM1" s="147"/>
      <c r="JFN1" s="147"/>
      <c r="JFO1" s="147"/>
      <c r="JFP1" s="147"/>
      <c r="JFQ1" s="147"/>
      <c r="JFR1" s="147"/>
      <c r="JFS1" s="147"/>
      <c r="JFT1" s="147"/>
      <c r="JFU1" s="147"/>
      <c r="JFV1" s="147"/>
      <c r="JFW1" s="147"/>
      <c r="JFX1" s="147"/>
      <c r="JFY1" s="147"/>
      <c r="JFZ1" s="147"/>
      <c r="JGA1" s="147"/>
      <c r="JGB1" s="147"/>
      <c r="JGC1" s="147"/>
      <c r="JGD1" s="147"/>
      <c r="JGE1" s="147"/>
      <c r="JGF1" s="147"/>
      <c r="JGG1" s="147"/>
      <c r="JGH1" s="147"/>
      <c r="JGI1" s="147"/>
      <c r="JGJ1" s="147"/>
      <c r="JGK1" s="147"/>
      <c r="JGL1" s="147"/>
      <c r="JGM1" s="147"/>
      <c r="JGN1" s="147"/>
      <c r="JGO1" s="147"/>
      <c r="JGP1" s="147"/>
      <c r="JGQ1" s="147"/>
      <c r="JGR1" s="147"/>
      <c r="JGS1" s="147"/>
      <c r="JGT1" s="147"/>
      <c r="JGU1" s="147"/>
      <c r="JGV1" s="147"/>
      <c r="JGW1" s="147"/>
      <c r="JGX1" s="147"/>
      <c r="JGY1" s="147"/>
      <c r="JGZ1" s="147"/>
      <c r="JHA1" s="147"/>
      <c r="JHB1" s="147"/>
      <c r="JHC1" s="147"/>
      <c r="JHD1" s="147"/>
      <c r="JHE1" s="147"/>
      <c r="JHF1" s="147"/>
      <c r="JHG1" s="147"/>
      <c r="JHH1" s="147"/>
      <c r="JHI1" s="147"/>
      <c r="JHJ1" s="147"/>
      <c r="JHK1" s="147"/>
      <c r="JHL1" s="147"/>
      <c r="JHM1" s="147"/>
      <c r="JHN1" s="147"/>
      <c r="JHO1" s="147"/>
      <c r="JHP1" s="147"/>
      <c r="JHQ1" s="147"/>
      <c r="JHR1" s="147"/>
      <c r="JHS1" s="147"/>
      <c r="JHT1" s="147"/>
      <c r="JHU1" s="147"/>
      <c r="JHV1" s="147"/>
      <c r="JHW1" s="147"/>
      <c r="JHX1" s="147"/>
      <c r="JHY1" s="147"/>
      <c r="JHZ1" s="147"/>
      <c r="JIA1" s="147"/>
      <c r="JIB1" s="147"/>
      <c r="JIC1" s="147"/>
      <c r="JID1" s="147"/>
      <c r="JIE1" s="147"/>
      <c r="JIF1" s="147"/>
      <c r="JIG1" s="147"/>
      <c r="JIH1" s="147"/>
      <c r="JII1" s="147"/>
      <c r="JIJ1" s="147"/>
      <c r="JIK1" s="147"/>
      <c r="JIL1" s="147"/>
      <c r="JIM1" s="147"/>
      <c r="JIN1" s="147"/>
      <c r="JIO1" s="147"/>
      <c r="JIP1" s="147"/>
      <c r="JIQ1" s="147"/>
      <c r="JIR1" s="147"/>
      <c r="JIS1" s="147"/>
      <c r="JIT1" s="147"/>
      <c r="JIU1" s="147"/>
      <c r="JIV1" s="147"/>
      <c r="JIW1" s="147"/>
      <c r="JIX1" s="147"/>
      <c r="JIY1" s="147"/>
      <c r="JIZ1" s="147"/>
      <c r="JJA1" s="147"/>
      <c r="JJB1" s="147"/>
      <c r="JJC1" s="147"/>
      <c r="JJD1" s="147"/>
      <c r="JJE1" s="147"/>
      <c r="JJF1" s="147"/>
      <c r="JJG1" s="147"/>
      <c r="JJH1" s="147"/>
      <c r="JJI1" s="147"/>
      <c r="JJJ1" s="147"/>
      <c r="JJK1" s="147"/>
      <c r="JJL1" s="147"/>
      <c r="JJM1" s="147"/>
      <c r="JJN1" s="147"/>
      <c r="JJO1" s="147"/>
      <c r="JJP1" s="147"/>
      <c r="JJQ1" s="147"/>
      <c r="JJR1" s="147"/>
      <c r="JJS1" s="147"/>
      <c r="JJT1" s="147"/>
      <c r="JJU1" s="147"/>
      <c r="JJV1" s="147"/>
      <c r="JJW1" s="147"/>
      <c r="JJX1" s="147"/>
      <c r="JJY1" s="147"/>
      <c r="JJZ1" s="147"/>
      <c r="JKA1" s="147"/>
      <c r="JKB1" s="147"/>
      <c r="JKC1" s="147"/>
      <c r="JKD1" s="147"/>
      <c r="JKE1" s="147"/>
      <c r="JKF1" s="147"/>
      <c r="JKG1" s="147"/>
      <c r="JKH1" s="147"/>
      <c r="JKI1" s="147"/>
      <c r="JKJ1" s="147"/>
      <c r="JKK1" s="147"/>
      <c r="JKL1" s="147"/>
      <c r="JKM1" s="147"/>
      <c r="JKN1" s="147"/>
      <c r="JKO1" s="147"/>
      <c r="JKP1" s="147"/>
      <c r="JKQ1" s="147"/>
      <c r="JKR1" s="147"/>
      <c r="JKS1" s="147"/>
      <c r="JKT1" s="147"/>
      <c r="JKU1" s="147"/>
      <c r="JKV1" s="147"/>
      <c r="JKW1" s="147"/>
      <c r="JKX1" s="147"/>
      <c r="JKY1" s="147"/>
      <c r="JKZ1" s="147"/>
      <c r="JLA1" s="147"/>
      <c r="JLB1" s="147"/>
      <c r="JLC1" s="147"/>
      <c r="JLD1" s="147"/>
      <c r="JLE1" s="147"/>
      <c r="JLF1" s="147"/>
      <c r="JLG1" s="147"/>
      <c r="JLH1" s="147"/>
      <c r="JLI1" s="147"/>
      <c r="JLJ1" s="147"/>
      <c r="JLK1" s="147"/>
      <c r="JLL1" s="147"/>
      <c r="JLM1" s="147"/>
      <c r="JLN1" s="147"/>
      <c r="JLO1" s="147"/>
      <c r="JLP1" s="147"/>
      <c r="JLQ1" s="147"/>
      <c r="JLR1" s="147"/>
      <c r="JLS1" s="147"/>
      <c r="JLT1" s="147"/>
      <c r="JLU1" s="147"/>
      <c r="JLV1" s="147"/>
      <c r="JLW1" s="147"/>
      <c r="JLX1" s="147"/>
      <c r="JLY1" s="147"/>
      <c r="JLZ1" s="147"/>
      <c r="JMA1" s="147"/>
      <c r="JMB1" s="147"/>
      <c r="JMC1" s="147"/>
      <c r="JMD1" s="147"/>
      <c r="JME1" s="147"/>
      <c r="JMF1" s="147"/>
      <c r="JMG1" s="147"/>
      <c r="JMH1" s="147"/>
      <c r="JMI1" s="147"/>
      <c r="JMJ1" s="147"/>
      <c r="JMK1" s="147"/>
      <c r="JML1" s="147"/>
      <c r="JMM1" s="147"/>
      <c r="JMN1" s="147"/>
      <c r="JMO1" s="147"/>
      <c r="JMP1" s="147"/>
      <c r="JMQ1" s="147"/>
      <c r="JMR1" s="147"/>
      <c r="JMS1" s="147"/>
      <c r="JMT1" s="147"/>
      <c r="JMU1" s="147"/>
      <c r="JMV1" s="147"/>
      <c r="JMW1" s="147"/>
      <c r="JMX1" s="147"/>
      <c r="JMY1" s="147"/>
      <c r="JMZ1" s="147"/>
      <c r="JNA1" s="147"/>
      <c r="JNB1" s="147"/>
      <c r="JNC1" s="147"/>
      <c r="JND1" s="147"/>
      <c r="JNE1" s="147"/>
      <c r="JNF1" s="147"/>
      <c r="JNG1" s="147"/>
      <c r="JNH1" s="147"/>
      <c r="JNI1" s="147"/>
      <c r="JNJ1" s="147"/>
      <c r="JNK1" s="147"/>
      <c r="JNL1" s="147"/>
      <c r="JNM1" s="147"/>
      <c r="JNN1" s="147"/>
      <c r="JNO1" s="147"/>
      <c r="JNP1" s="147"/>
      <c r="JNQ1" s="147"/>
      <c r="JNR1" s="147"/>
      <c r="JNS1" s="147"/>
      <c r="JNT1" s="147"/>
      <c r="JNU1" s="147"/>
      <c r="JNV1" s="147"/>
      <c r="JNW1" s="147"/>
      <c r="JNX1" s="147"/>
      <c r="JNY1" s="147"/>
      <c r="JNZ1" s="147"/>
      <c r="JOA1" s="147"/>
      <c r="JOB1" s="147"/>
      <c r="JOC1" s="147"/>
      <c r="JOD1" s="147"/>
      <c r="JOE1" s="147"/>
      <c r="JOF1" s="147"/>
      <c r="JOG1" s="147"/>
      <c r="JOH1" s="147"/>
      <c r="JOI1" s="147"/>
      <c r="JOJ1" s="147"/>
      <c r="JOK1" s="147"/>
      <c r="JOL1" s="147"/>
      <c r="JOM1" s="147"/>
      <c r="JON1" s="147"/>
      <c r="JOO1" s="147"/>
      <c r="JOP1" s="147"/>
      <c r="JOQ1" s="147"/>
      <c r="JOR1" s="147"/>
      <c r="JOS1" s="147"/>
      <c r="JOT1" s="147"/>
      <c r="JOU1" s="147"/>
      <c r="JOV1" s="147"/>
      <c r="JOW1" s="147"/>
      <c r="JOX1" s="147"/>
      <c r="JOY1" s="147"/>
      <c r="JOZ1" s="147"/>
      <c r="JPA1" s="147"/>
      <c r="JPB1" s="147"/>
      <c r="JPC1" s="147"/>
      <c r="JPD1" s="147"/>
      <c r="JPE1" s="147"/>
      <c r="JPF1" s="147"/>
      <c r="JPG1" s="147"/>
      <c r="JPH1" s="147"/>
      <c r="JPI1" s="147"/>
      <c r="JPJ1" s="147"/>
      <c r="JPK1" s="147"/>
      <c r="JPL1" s="147"/>
      <c r="JPM1" s="147"/>
      <c r="JPN1" s="147"/>
      <c r="JPO1" s="147"/>
      <c r="JPP1" s="147"/>
      <c r="JPQ1" s="147"/>
      <c r="JPR1" s="147"/>
      <c r="JPS1" s="147"/>
      <c r="JPT1" s="147"/>
      <c r="JPU1" s="147"/>
      <c r="JPV1" s="147"/>
      <c r="JPW1" s="147"/>
      <c r="JPX1" s="147"/>
      <c r="JPY1" s="147"/>
      <c r="JPZ1" s="147"/>
      <c r="JQA1" s="147"/>
      <c r="JQB1" s="147"/>
      <c r="JQC1" s="147"/>
      <c r="JQD1" s="147"/>
      <c r="JQE1" s="147"/>
      <c r="JQF1" s="147"/>
      <c r="JQG1" s="147"/>
      <c r="JQH1" s="147"/>
      <c r="JQI1" s="147"/>
      <c r="JQJ1" s="147"/>
      <c r="JQK1" s="147"/>
      <c r="JQL1" s="147"/>
      <c r="JQM1" s="147"/>
      <c r="JQN1" s="147"/>
      <c r="JQO1" s="147"/>
      <c r="JQP1" s="147"/>
      <c r="JQQ1" s="147"/>
      <c r="JQR1" s="147"/>
      <c r="JQS1" s="147"/>
      <c r="JQT1" s="147"/>
      <c r="JQU1" s="147"/>
      <c r="JQV1" s="147"/>
      <c r="JQW1" s="147"/>
      <c r="JQX1" s="147"/>
      <c r="JQY1" s="147"/>
      <c r="JQZ1" s="147"/>
      <c r="JRA1" s="147"/>
      <c r="JRB1" s="147"/>
      <c r="JRC1" s="147"/>
      <c r="JRD1" s="147"/>
      <c r="JRE1" s="147"/>
      <c r="JRF1" s="147"/>
      <c r="JRG1" s="147"/>
      <c r="JRH1" s="147"/>
      <c r="JRI1" s="147"/>
      <c r="JRJ1" s="147"/>
      <c r="JRK1" s="147"/>
      <c r="JRL1" s="147"/>
      <c r="JRM1" s="147"/>
      <c r="JRN1" s="147"/>
      <c r="JRO1" s="147"/>
      <c r="JRP1" s="147"/>
      <c r="JRQ1" s="147"/>
      <c r="JRR1" s="147"/>
      <c r="JRS1" s="147"/>
      <c r="JRT1" s="147"/>
      <c r="JRU1" s="147"/>
      <c r="JRV1" s="147"/>
      <c r="JRW1" s="147"/>
      <c r="JRX1" s="147"/>
      <c r="JRY1" s="147"/>
      <c r="JRZ1" s="147"/>
      <c r="JSA1" s="147"/>
      <c r="JSB1" s="147"/>
      <c r="JSC1" s="147"/>
      <c r="JSD1" s="147"/>
      <c r="JSE1" s="147"/>
      <c r="JSF1" s="147"/>
      <c r="JSG1" s="147"/>
      <c r="JSH1" s="147"/>
      <c r="JSI1" s="147"/>
      <c r="JSJ1" s="147"/>
      <c r="JSK1" s="147"/>
      <c r="JSL1" s="147"/>
      <c r="JSM1" s="147"/>
      <c r="JSN1" s="147"/>
      <c r="JSO1" s="147"/>
      <c r="JSP1" s="147"/>
      <c r="JSQ1" s="147"/>
      <c r="JSR1" s="147"/>
      <c r="JSS1" s="147"/>
      <c r="JST1" s="147"/>
      <c r="JSU1" s="147"/>
      <c r="JSV1" s="147"/>
      <c r="JSW1" s="147"/>
      <c r="JSX1" s="147"/>
      <c r="JSY1" s="147"/>
      <c r="JSZ1" s="147"/>
      <c r="JTA1" s="147"/>
      <c r="JTB1" s="147"/>
      <c r="JTC1" s="147"/>
      <c r="JTD1" s="147"/>
      <c r="JTE1" s="147"/>
      <c r="JTF1" s="147"/>
      <c r="JTG1" s="147"/>
      <c r="JTH1" s="147"/>
      <c r="JTI1" s="147"/>
      <c r="JTJ1" s="147"/>
      <c r="JTK1" s="147"/>
      <c r="JTL1" s="147"/>
      <c r="JTM1" s="147"/>
      <c r="JTN1" s="147"/>
      <c r="JTO1" s="147"/>
      <c r="JTP1" s="147"/>
      <c r="JTQ1" s="147"/>
      <c r="JTR1" s="147"/>
      <c r="JTS1" s="147"/>
      <c r="JTT1" s="147"/>
      <c r="JTU1" s="147"/>
      <c r="JTV1" s="147"/>
      <c r="JTW1" s="147"/>
      <c r="JTX1" s="147"/>
      <c r="JTY1" s="147"/>
      <c r="JTZ1" s="147"/>
      <c r="JUA1" s="147"/>
      <c r="JUB1" s="147"/>
      <c r="JUC1" s="147"/>
      <c r="JUD1" s="147"/>
      <c r="JUE1" s="147"/>
      <c r="JUF1" s="147"/>
      <c r="JUG1" s="147"/>
      <c r="JUH1" s="147"/>
      <c r="JUI1" s="147"/>
      <c r="JUJ1" s="147"/>
      <c r="JUK1" s="147"/>
      <c r="JUL1" s="147"/>
      <c r="JUM1" s="147"/>
      <c r="JUN1" s="147"/>
      <c r="JUO1" s="147"/>
      <c r="JUP1" s="147"/>
      <c r="JUQ1" s="147"/>
      <c r="JUR1" s="147"/>
      <c r="JUS1" s="147"/>
      <c r="JUT1" s="147"/>
      <c r="JUU1" s="147"/>
      <c r="JUV1" s="147"/>
      <c r="JUW1" s="147"/>
      <c r="JUX1" s="147"/>
      <c r="JUY1" s="147"/>
      <c r="JUZ1" s="147"/>
      <c r="JVA1" s="147"/>
      <c r="JVB1" s="147"/>
      <c r="JVC1" s="147"/>
      <c r="JVD1" s="147"/>
      <c r="JVE1" s="147"/>
      <c r="JVF1" s="147"/>
      <c r="JVG1" s="147"/>
      <c r="JVH1" s="147"/>
      <c r="JVI1" s="147"/>
      <c r="JVJ1" s="147"/>
      <c r="JVK1" s="147"/>
      <c r="JVL1" s="147"/>
      <c r="JVM1" s="147"/>
      <c r="JVN1" s="147"/>
      <c r="JVO1" s="147"/>
      <c r="JVP1" s="147"/>
      <c r="JVQ1" s="147"/>
      <c r="JVR1" s="147"/>
      <c r="JVS1" s="147"/>
      <c r="JVT1" s="147"/>
      <c r="JVU1" s="147"/>
      <c r="JVV1" s="147"/>
      <c r="JVW1" s="147"/>
      <c r="JVX1" s="147"/>
      <c r="JVY1" s="147"/>
      <c r="JVZ1" s="147"/>
      <c r="JWA1" s="147"/>
      <c r="JWB1" s="147"/>
      <c r="JWC1" s="147"/>
      <c r="JWD1" s="147"/>
      <c r="JWE1" s="147"/>
      <c r="JWF1" s="147"/>
      <c r="JWG1" s="147"/>
      <c r="JWH1" s="147"/>
      <c r="JWI1" s="147"/>
      <c r="JWJ1" s="147"/>
      <c r="JWK1" s="147"/>
      <c r="JWL1" s="147"/>
      <c r="JWM1" s="147"/>
      <c r="JWN1" s="147"/>
      <c r="JWO1" s="147"/>
      <c r="JWP1" s="147"/>
      <c r="JWQ1" s="147"/>
      <c r="JWR1" s="147"/>
      <c r="JWS1" s="147"/>
      <c r="JWT1" s="147"/>
      <c r="JWU1" s="147"/>
      <c r="JWV1" s="147"/>
      <c r="JWW1" s="147"/>
      <c r="JWX1" s="147"/>
      <c r="JWY1" s="147"/>
      <c r="JWZ1" s="147"/>
      <c r="JXA1" s="147"/>
      <c r="JXB1" s="147"/>
      <c r="JXC1" s="147"/>
      <c r="JXD1" s="147"/>
      <c r="JXE1" s="147"/>
      <c r="JXF1" s="147"/>
      <c r="JXG1" s="147"/>
      <c r="JXH1" s="147"/>
      <c r="JXI1" s="147"/>
      <c r="JXJ1" s="147"/>
      <c r="JXK1" s="147"/>
      <c r="JXL1" s="147"/>
      <c r="JXM1" s="147"/>
      <c r="JXN1" s="147"/>
      <c r="JXO1" s="147"/>
      <c r="JXP1" s="147"/>
      <c r="JXQ1" s="147"/>
      <c r="JXR1" s="147"/>
      <c r="JXS1" s="147"/>
      <c r="JXT1" s="147"/>
      <c r="JXU1" s="147"/>
      <c r="JXV1" s="147"/>
      <c r="JXW1" s="147"/>
      <c r="JXX1" s="147"/>
      <c r="JXY1" s="147"/>
      <c r="JXZ1" s="147"/>
      <c r="JYA1" s="147"/>
      <c r="JYB1" s="147"/>
      <c r="JYC1" s="147"/>
      <c r="JYD1" s="147"/>
      <c r="JYE1" s="147"/>
      <c r="JYF1" s="147"/>
      <c r="JYG1" s="147"/>
      <c r="JYH1" s="147"/>
      <c r="JYI1" s="147"/>
      <c r="JYJ1" s="147"/>
      <c r="JYK1" s="147"/>
      <c r="JYL1" s="147"/>
      <c r="JYM1" s="147"/>
      <c r="JYN1" s="147"/>
      <c r="JYO1" s="147"/>
      <c r="JYP1" s="147"/>
      <c r="JYQ1" s="147"/>
      <c r="JYR1" s="147"/>
      <c r="JYS1" s="147"/>
      <c r="JYT1" s="147"/>
      <c r="JYU1" s="147"/>
      <c r="JYV1" s="147"/>
      <c r="JYW1" s="147"/>
      <c r="JYX1" s="147"/>
      <c r="JYY1" s="147"/>
      <c r="JYZ1" s="147"/>
      <c r="JZA1" s="147"/>
      <c r="JZB1" s="147"/>
      <c r="JZC1" s="147"/>
      <c r="JZD1" s="147"/>
      <c r="JZE1" s="147"/>
      <c r="JZF1" s="147"/>
      <c r="JZG1" s="147"/>
      <c r="JZH1" s="147"/>
      <c r="JZI1" s="147"/>
      <c r="JZJ1" s="147"/>
      <c r="JZK1" s="147"/>
      <c r="JZL1" s="147"/>
      <c r="JZM1" s="147"/>
      <c r="JZN1" s="147"/>
      <c r="JZO1" s="147"/>
      <c r="JZP1" s="147"/>
      <c r="JZQ1" s="147"/>
      <c r="JZR1" s="147"/>
      <c r="JZS1" s="147"/>
      <c r="JZT1" s="147"/>
      <c r="JZU1" s="147"/>
      <c r="JZV1" s="147"/>
      <c r="JZW1" s="147"/>
      <c r="JZX1" s="147"/>
      <c r="JZY1" s="147"/>
      <c r="JZZ1" s="147"/>
      <c r="KAA1" s="147"/>
      <c r="KAB1" s="147"/>
      <c r="KAC1" s="147"/>
      <c r="KAD1" s="147"/>
      <c r="KAE1" s="147"/>
      <c r="KAF1" s="147"/>
      <c r="KAG1" s="147"/>
      <c r="KAH1" s="147"/>
      <c r="KAI1" s="147"/>
      <c r="KAJ1" s="147"/>
      <c r="KAK1" s="147"/>
      <c r="KAL1" s="147"/>
      <c r="KAM1" s="147"/>
      <c r="KAN1" s="147"/>
      <c r="KAO1" s="147"/>
      <c r="KAP1" s="147"/>
      <c r="KAQ1" s="147"/>
      <c r="KAR1" s="147"/>
      <c r="KAS1" s="147"/>
      <c r="KAT1" s="147"/>
      <c r="KAU1" s="147"/>
      <c r="KAV1" s="147"/>
      <c r="KAW1" s="147"/>
      <c r="KAX1" s="147"/>
      <c r="KAY1" s="147"/>
      <c r="KAZ1" s="147"/>
      <c r="KBA1" s="147"/>
      <c r="KBB1" s="147"/>
      <c r="KBC1" s="147"/>
      <c r="KBD1" s="147"/>
      <c r="KBE1" s="147"/>
      <c r="KBF1" s="147"/>
      <c r="KBG1" s="147"/>
      <c r="KBH1" s="147"/>
      <c r="KBI1" s="147"/>
      <c r="KBJ1" s="147"/>
      <c r="KBK1" s="147"/>
      <c r="KBL1" s="147"/>
      <c r="KBM1" s="147"/>
      <c r="KBN1" s="147"/>
      <c r="KBO1" s="147"/>
      <c r="KBP1" s="147"/>
      <c r="KBQ1" s="147"/>
      <c r="KBR1" s="147"/>
      <c r="KBS1" s="147"/>
      <c r="KBT1" s="147"/>
      <c r="KBU1" s="147"/>
      <c r="KBV1" s="147"/>
      <c r="KBW1" s="147"/>
      <c r="KBX1" s="147"/>
      <c r="KBY1" s="147"/>
      <c r="KBZ1" s="147"/>
      <c r="KCA1" s="147"/>
      <c r="KCB1" s="147"/>
      <c r="KCC1" s="147"/>
      <c r="KCD1" s="147"/>
      <c r="KCE1" s="147"/>
      <c r="KCF1" s="147"/>
      <c r="KCG1" s="147"/>
      <c r="KCH1" s="147"/>
      <c r="KCI1" s="147"/>
      <c r="KCJ1" s="147"/>
      <c r="KCK1" s="147"/>
      <c r="KCL1" s="147"/>
      <c r="KCM1" s="147"/>
      <c r="KCN1" s="147"/>
      <c r="KCO1" s="147"/>
      <c r="KCP1" s="147"/>
      <c r="KCQ1" s="147"/>
      <c r="KCR1" s="147"/>
      <c r="KCS1" s="147"/>
      <c r="KCT1" s="147"/>
      <c r="KCU1" s="147"/>
      <c r="KCV1" s="147"/>
      <c r="KCW1" s="147"/>
      <c r="KCX1" s="147"/>
      <c r="KCY1" s="147"/>
      <c r="KCZ1" s="147"/>
      <c r="KDA1" s="147"/>
      <c r="KDB1" s="147"/>
      <c r="KDC1" s="147"/>
      <c r="KDD1" s="147"/>
      <c r="KDE1" s="147"/>
      <c r="KDF1" s="147"/>
      <c r="KDG1" s="147"/>
      <c r="KDH1" s="147"/>
      <c r="KDI1" s="147"/>
      <c r="KDJ1" s="147"/>
      <c r="KDK1" s="147"/>
      <c r="KDL1" s="147"/>
      <c r="KDM1" s="147"/>
      <c r="KDN1" s="147"/>
      <c r="KDO1" s="147"/>
      <c r="KDP1" s="147"/>
      <c r="KDQ1" s="147"/>
      <c r="KDR1" s="147"/>
      <c r="KDS1" s="147"/>
      <c r="KDT1" s="147"/>
      <c r="KDU1" s="147"/>
      <c r="KDV1" s="147"/>
      <c r="KDW1" s="147"/>
      <c r="KDX1" s="147"/>
      <c r="KDY1" s="147"/>
      <c r="KDZ1" s="147"/>
      <c r="KEA1" s="147"/>
      <c r="KEB1" s="147"/>
      <c r="KEC1" s="147"/>
      <c r="KED1" s="147"/>
      <c r="KEE1" s="147"/>
      <c r="KEF1" s="147"/>
      <c r="KEG1" s="147"/>
      <c r="KEH1" s="147"/>
      <c r="KEI1" s="147"/>
      <c r="KEJ1" s="147"/>
      <c r="KEK1" s="147"/>
      <c r="KEL1" s="147"/>
      <c r="KEM1" s="147"/>
      <c r="KEN1" s="147"/>
      <c r="KEO1" s="147"/>
      <c r="KEP1" s="147"/>
      <c r="KEQ1" s="147"/>
      <c r="KER1" s="147"/>
      <c r="KES1" s="147"/>
      <c r="KET1" s="147"/>
      <c r="KEU1" s="147"/>
      <c r="KEV1" s="147"/>
      <c r="KEW1" s="147"/>
      <c r="KEX1" s="147"/>
      <c r="KEY1" s="147"/>
      <c r="KEZ1" s="147"/>
      <c r="KFA1" s="147"/>
      <c r="KFB1" s="147"/>
      <c r="KFC1" s="147"/>
      <c r="KFD1" s="147"/>
      <c r="KFE1" s="147"/>
      <c r="KFF1" s="147"/>
      <c r="KFG1" s="147"/>
      <c r="KFH1" s="147"/>
      <c r="KFI1" s="147"/>
      <c r="KFJ1" s="147"/>
      <c r="KFK1" s="147"/>
      <c r="KFL1" s="147"/>
      <c r="KFM1" s="147"/>
      <c r="KFN1" s="147"/>
      <c r="KFO1" s="147"/>
      <c r="KFP1" s="147"/>
      <c r="KFQ1" s="147"/>
      <c r="KFR1" s="147"/>
      <c r="KFS1" s="147"/>
      <c r="KFT1" s="147"/>
      <c r="KFU1" s="147"/>
      <c r="KFV1" s="147"/>
      <c r="KFW1" s="147"/>
      <c r="KFX1" s="147"/>
      <c r="KFY1" s="147"/>
      <c r="KFZ1" s="147"/>
      <c r="KGA1" s="147"/>
      <c r="KGB1" s="147"/>
      <c r="KGC1" s="147"/>
      <c r="KGD1" s="147"/>
      <c r="KGE1" s="147"/>
      <c r="KGF1" s="147"/>
      <c r="KGG1" s="147"/>
      <c r="KGH1" s="147"/>
      <c r="KGI1" s="147"/>
      <c r="KGJ1" s="147"/>
      <c r="KGK1" s="147"/>
      <c r="KGL1" s="147"/>
      <c r="KGM1" s="147"/>
      <c r="KGN1" s="147"/>
      <c r="KGO1" s="147"/>
      <c r="KGP1" s="147"/>
      <c r="KGQ1" s="147"/>
      <c r="KGR1" s="147"/>
      <c r="KGS1" s="147"/>
      <c r="KGT1" s="147"/>
      <c r="KGU1" s="147"/>
      <c r="KGV1" s="147"/>
      <c r="KGW1" s="147"/>
      <c r="KGX1" s="147"/>
      <c r="KGY1" s="147"/>
      <c r="KGZ1" s="147"/>
      <c r="KHA1" s="147"/>
      <c r="KHB1" s="147"/>
      <c r="KHC1" s="147"/>
      <c r="KHD1" s="147"/>
      <c r="KHE1" s="147"/>
      <c r="KHF1" s="147"/>
      <c r="KHG1" s="147"/>
      <c r="KHH1" s="147"/>
      <c r="KHI1" s="147"/>
      <c r="KHJ1" s="147"/>
      <c r="KHK1" s="147"/>
      <c r="KHL1" s="147"/>
      <c r="KHM1" s="147"/>
      <c r="KHN1" s="147"/>
      <c r="KHO1" s="147"/>
      <c r="KHP1" s="147"/>
      <c r="KHQ1" s="147"/>
      <c r="KHR1" s="147"/>
      <c r="KHS1" s="147"/>
      <c r="KHT1" s="147"/>
      <c r="KHU1" s="147"/>
      <c r="KHV1" s="147"/>
      <c r="KHW1" s="147"/>
      <c r="KHX1" s="147"/>
      <c r="KHY1" s="147"/>
      <c r="KHZ1" s="147"/>
      <c r="KIA1" s="147"/>
      <c r="KIB1" s="147"/>
      <c r="KIC1" s="147"/>
      <c r="KID1" s="147"/>
      <c r="KIE1" s="147"/>
      <c r="KIF1" s="147"/>
      <c r="KIG1" s="147"/>
      <c r="KIH1" s="147"/>
      <c r="KII1" s="147"/>
      <c r="KIJ1" s="147"/>
      <c r="KIK1" s="147"/>
      <c r="KIL1" s="147"/>
      <c r="KIM1" s="147"/>
      <c r="KIN1" s="147"/>
      <c r="KIO1" s="147"/>
      <c r="KIP1" s="147"/>
      <c r="KIQ1" s="147"/>
      <c r="KIR1" s="147"/>
      <c r="KIS1" s="147"/>
      <c r="KIT1" s="147"/>
      <c r="KIU1" s="147"/>
      <c r="KIV1" s="147"/>
      <c r="KIW1" s="147"/>
      <c r="KIX1" s="147"/>
      <c r="KIY1" s="147"/>
      <c r="KIZ1" s="147"/>
      <c r="KJA1" s="147"/>
      <c r="KJB1" s="147"/>
      <c r="KJC1" s="147"/>
      <c r="KJD1" s="147"/>
      <c r="KJE1" s="147"/>
      <c r="KJF1" s="147"/>
      <c r="KJG1" s="147"/>
      <c r="KJH1" s="147"/>
      <c r="KJI1" s="147"/>
      <c r="KJJ1" s="147"/>
      <c r="KJK1" s="147"/>
      <c r="KJL1" s="147"/>
      <c r="KJM1" s="147"/>
      <c r="KJN1" s="147"/>
      <c r="KJO1" s="147"/>
      <c r="KJP1" s="147"/>
      <c r="KJQ1" s="147"/>
      <c r="KJR1" s="147"/>
      <c r="KJS1" s="147"/>
      <c r="KJT1" s="147"/>
      <c r="KJU1" s="147"/>
      <c r="KJV1" s="147"/>
      <c r="KJW1" s="147"/>
      <c r="KJX1" s="147"/>
      <c r="KJY1" s="147"/>
      <c r="KJZ1" s="147"/>
      <c r="KKA1" s="147"/>
      <c r="KKB1" s="147"/>
      <c r="KKC1" s="147"/>
      <c r="KKD1" s="147"/>
      <c r="KKE1" s="147"/>
      <c r="KKF1" s="147"/>
      <c r="KKG1" s="147"/>
      <c r="KKH1" s="147"/>
      <c r="KKI1" s="147"/>
      <c r="KKJ1" s="147"/>
      <c r="KKK1" s="147"/>
      <c r="KKL1" s="147"/>
      <c r="KKM1" s="147"/>
      <c r="KKN1" s="147"/>
      <c r="KKO1" s="147"/>
      <c r="KKP1" s="147"/>
      <c r="KKQ1" s="147"/>
      <c r="KKR1" s="147"/>
      <c r="KKS1" s="147"/>
      <c r="KKT1" s="147"/>
      <c r="KKU1" s="147"/>
      <c r="KKV1" s="147"/>
      <c r="KKW1" s="147"/>
      <c r="KKX1" s="147"/>
      <c r="KKY1" s="147"/>
      <c r="KKZ1" s="147"/>
      <c r="KLA1" s="147"/>
      <c r="KLB1" s="147"/>
      <c r="KLC1" s="147"/>
      <c r="KLD1" s="147"/>
      <c r="KLE1" s="147"/>
      <c r="KLF1" s="147"/>
      <c r="KLG1" s="147"/>
      <c r="KLH1" s="147"/>
      <c r="KLI1" s="147"/>
      <c r="KLJ1" s="147"/>
      <c r="KLK1" s="147"/>
      <c r="KLL1" s="147"/>
      <c r="KLM1" s="147"/>
      <c r="KLN1" s="147"/>
      <c r="KLO1" s="147"/>
      <c r="KLP1" s="147"/>
      <c r="KLQ1" s="147"/>
      <c r="KLR1" s="147"/>
      <c r="KLS1" s="147"/>
      <c r="KLT1" s="147"/>
      <c r="KLU1" s="147"/>
      <c r="KLV1" s="147"/>
      <c r="KLW1" s="147"/>
      <c r="KLX1" s="147"/>
      <c r="KLY1" s="147"/>
      <c r="KLZ1" s="147"/>
      <c r="KMA1" s="147"/>
      <c r="KMB1" s="147"/>
      <c r="KMC1" s="147"/>
      <c r="KMD1" s="147"/>
      <c r="KME1" s="147"/>
      <c r="KMF1" s="147"/>
      <c r="KMG1" s="147"/>
      <c r="KMH1" s="147"/>
      <c r="KMI1" s="147"/>
      <c r="KMJ1" s="147"/>
      <c r="KMK1" s="147"/>
      <c r="KML1" s="147"/>
      <c r="KMM1" s="147"/>
      <c r="KMN1" s="147"/>
      <c r="KMO1" s="147"/>
      <c r="KMP1" s="147"/>
      <c r="KMQ1" s="147"/>
      <c r="KMR1" s="147"/>
      <c r="KMS1" s="147"/>
      <c r="KMT1" s="147"/>
      <c r="KMU1" s="147"/>
      <c r="KMV1" s="147"/>
      <c r="KMW1" s="147"/>
      <c r="KMX1" s="147"/>
      <c r="KMY1" s="147"/>
      <c r="KMZ1" s="147"/>
      <c r="KNA1" s="147"/>
      <c r="KNB1" s="147"/>
      <c r="KNC1" s="147"/>
      <c r="KND1" s="147"/>
      <c r="KNE1" s="147"/>
      <c r="KNF1" s="147"/>
      <c r="KNG1" s="147"/>
      <c r="KNH1" s="147"/>
      <c r="KNI1" s="147"/>
      <c r="KNJ1" s="147"/>
      <c r="KNK1" s="147"/>
      <c r="KNL1" s="147"/>
      <c r="KNM1" s="147"/>
      <c r="KNN1" s="147"/>
      <c r="KNO1" s="147"/>
      <c r="KNP1" s="147"/>
      <c r="KNQ1" s="147"/>
      <c r="KNR1" s="147"/>
      <c r="KNS1" s="147"/>
      <c r="KNT1" s="147"/>
      <c r="KNU1" s="147"/>
      <c r="KNV1" s="147"/>
      <c r="KNW1" s="147"/>
      <c r="KNX1" s="147"/>
      <c r="KNY1" s="147"/>
      <c r="KNZ1" s="147"/>
      <c r="KOA1" s="147"/>
      <c r="KOB1" s="147"/>
      <c r="KOC1" s="147"/>
      <c r="KOD1" s="147"/>
      <c r="KOE1" s="147"/>
      <c r="KOF1" s="147"/>
      <c r="KOG1" s="147"/>
      <c r="KOH1" s="147"/>
      <c r="KOI1" s="147"/>
      <c r="KOJ1" s="147"/>
      <c r="KOK1" s="147"/>
      <c r="KOL1" s="147"/>
      <c r="KOM1" s="147"/>
      <c r="KON1" s="147"/>
      <c r="KOO1" s="147"/>
      <c r="KOP1" s="147"/>
      <c r="KOQ1" s="147"/>
      <c r="KOR1" s="147"/>
      <c r="KOS1" s="147"/>
      <c r="KOT1" s="147"/>
      <c r="KOU1" s="147"/>
      <c r="KOV1" s="147"/>
      <c r="KOW1" s="147"/>
      <c r="KOX1" s="147"/>
      <c r="KOY1" s="147"/>
      <c r="KOZ1" s="147"/>
      <c r="KPA1" s="147"/>
      <c r="KPB1" s="147"/>
      <c r="KPC1" s="147"/>
      <c r="KPD1" s="147"/>
      <c r="KPE1" s="147"/>
      <c r="KPF1" s="147"/>
      <c r="KPG1" s="147"/>
      <c r="KPH1" s="147"/>
      <c r="KPI1" s="147"/>
      <c r="KPJ1" s="147"/>
      <c r="KPK1" s="147"/>
      <c r="KPL1" s="147"/>
      <c r="KPM1" s="147"/>
      <c r="KPN1" s="147"/>
      <c r="KPO1" s="147"/>
      <c r="KPP1" s="147"/>
      <c r="KPQ1" s="147"/>
      <c r="KPR1" s="147"/>
      <c r="KPS1" s="147"/>
      <c r="KPT1" s="147"/>
      <c r="KPU1" s="147"/>
      <c r="KPV1" s="147"/>
      <c r="KPW1" s="147"/>
      <c r="KPX1" s="147"/>
      <c r="KPY1" s="147"/>
      <c r="KPZ1" s="147"/>
      <c r="KQA1" s="147"/>
      <c r="KQB1" s="147"/>
      <c r="KQC1" s="147"/>
      <c r="KQD1" s="147"/>
      <c r="KQE1" s="147"/>
      <c r="KQF1" s="147"/>
      <c r="KQG1" s="147"/>
      <c r="KQH1" s="147"/>
      <c r="KQI1" s="147"/>
      <c r="KQJ1" s="147"/>
      <c r="KQK1" s="147"/>
      <c r="KQL1" s="147"/>
      <c r="KQM1" s="147"/>
      <c r="KQN1" s="147"/>
      <c r="KQO1" s="147"/>
      <c r="KQP1" s="147"/>
      <c r="KQQ1" s="147"/>
      <c r="KQR1" s="147"/>
      <c r="KQS1" s="147"/>
      <c r="KQT1" s="147"/>
      <c r="KQU1" s="147"/>
      <c r="KQV1" s="147"/>
      <c r="KQW1" s="147"/>
      <c r="KQX1" s="147"/>
      <c r="KQY1" s="147"/>
      <c r="KQZ1" s="147"/>
      <c r="KRA1" s="147"/>
      <c r="KRB1" s="147"/>
      <c r="KRC1" s="147"/>
      <c r="KRD1" s="147"/>
      <c r="KRE1" s="147"/>
      <c r="KRF1" s="147"/>
      <c r="KRG1" s="147"/>
      <c r="KRH1" s="147"/>
      <c r="KRI1" s="147"/>
      <c r="KRJ1" s="147"/>
      <c r="KRK1" s="147"/>
      <c r="KRL1" s="147"/>
      <c r="KRM1" s="147"/>
      <c r="KRN1" s="147"/>
      <c r="KRO1" s="147"/>
      <c r="KRP1" s="147"/>
      <c r="KRQ1" s="147"/>
      <c r="KRR1" s="147"/>
      <c r="KRS1" s="147"/>
      <c r="KRT1" s="147"/>
      <c r="KRU1" s="147"/>
      <c r="KRV1" s="147"/>
      <c r="KRW1" s="147"/>
      <c r="KRX1" s="147"/>
      <c r="KRY1" s="147"/>
      <c r="KRZ1" s="147"/>
      <c r="KSA1" s="147"/>
      <c r="KSB1" s="147"/>
      <c r="KSC1" s="147"/>
      <c r="KSD1" s="147"/>
      <c r="KSE1" s="147"/>
      <c r="KSF1" s="147"/>
      <c r="KSG1" s="147"/>
      <c r="KSH1" s="147"/>
      <c r="KSI1" s="147"/>
      <c r="KSJ1" s="147"/>
      <c r="KSK1" s="147"/>
      <c r="KSL1" s="147"/>
      <c r="KSM1" s="147"/>
      <c r="KSN1" s="147"/>
      <c r="KSO1" s="147"/>
      <c r="KSP1" s="147"/>
      <c r="KSQ1" s="147"/>
      <c r="KSR1" s="147"/>
      <c r="KSS1" s="147"/>
      <c r="KST1" s="147"/>
      <c r="KSU1" s="147"/>
      <c r="KSV1" s="147"/>
      <c r="KSW1" s="147"/>
      <c r="KSX1" s="147"/>
      <c r="KSY1" s="147"/>
      <c r="KSZ1" s="147"/>
      <c r="KTA1" s="147"/>
      <c r="KTB1" s="147"/>
      <c r="KTC1" s="147"/>
      <c r="KTD1" s="147"/>
      <c r="KTE1" s="147"/>
      <c r="KTF1" s="147"/>
      <c r="KTG1" s="147"/>
      <c r="KTH1" s="147"/>
      <c r="KTI1" s="147"/>
      <c r="KTJ1" s="147"/>
      <c r="KTK1" s="147"/>
      <c r="KTL1" s="147"/>
      <c r="KTM1" s="147"/>
      <c r="KTN1" s="147"/>
      <c r="KTO1" s="147"/>
      <c r="KTP1" s="147"/>
      <c r="KTQ1" s="147"/>
      <c r="KTR1" s="147"/>
      <c r="KTS1" s="147"/>
      <c r="KTT1" s="147"/>
      <c r="KTU1" s="147"/>
      <c r="KTV1" s="147"/>
      <c r="KTW1" s="147"/>
      <c r="KTX1" s="147"/>
      <c r="KTY1" s="147"/>
      <c r="KTZ1" s="147"/>
      <c r="KUA1" s="147"/>
      <c r="KUB1" s="147"/>
      <c r="KUC1" s="147"/>
      <c r="KUD1" s="147"/>
      <c r="KUE1" s="147"/>
      <c r="KUF1" s="147"/>
      <c r="KUG1" s="147"/>
      <c r="KUH1" s="147"/>
      <c r="KUI1" s="147"/>
      <c r="KUJ1" s="147"/>
      <c r="KUK1" s="147"/>
      <c r="KUL1" s="147"/>
      <c r="KUM1" s="147"/>
      <c r="KUN1" s="147"/>
      <c r="KUO1" s="147"/>
      <c r="KUP1" s="147"/>
      <c r="KUQ1" s="147"/>
      <c r="KUR1" s="147"/>
      <c r="KUS1" s="147"/>
      <c r="KUT1" s="147"/>
      <c r="KUU1" s="147"/>
      <c r="KUV1" s="147"/>
      <c r="KUW1" s="147"/>
      <c r="KUX1" s="147"/>
      <c r="KUY1" s="147"/>
      <c r="KUZ1" s="147"/>
      <c r="KVA1" s="147"/>
      <c r="KVB1" s="147"/>
      <c r="KVC1" s="147"/>
      <c r="KVD1" s="147"/>
      <c r="KVE1" s="147"/>
      <c r="KVF1" s="147"/>
      <c r="KVG1" s="147"/>
      <c r="KVH1" s="147"/>
      <c r="KVI1" s="147"/>
      <c r="KVJ1" s="147"/>
      <c r="KVK1" s="147"/>
      <c r="KVL1" s="147"/>
      <c r="KVM1" s="147"/>
      <c r="KVN1" s="147"/>
      <c r="KVO1" s="147"/>
      <c r="KVP1" s="147"/>
      <c r="KVQ1" s="147"/>
      <c r="KVR1" s="147"/>
      <c r="KVS1" s="147"/>
      <c r="KVT1" s="147"/>
      <c r="KVU1" s="147"/>
      <c r="KVV1" s="147"/>
      <c r="KVW1" s="147"/>
      <c r="KVX1" s="147"/>
      <c r="KVY1" s="147"/>
      <c r="KVZ1" s="147"/>
      <c r="KWA1" s="147"/>
      <c r="KWB1" s="147"/>
      <c r="KWC1" s="147"/>
      <c r="KWD1" s="147"/>
      <c r="KWE1" s="147"/>
      <c r="KWF1" s="147"/>
      <c r="KWG1" s="147"/>
      <c r="KWH1" s="147"/>
      <c r="KWI1" s="147"/>
      <c r="KWJ1" s="147"/>
      <c r="KWK1" s="147"/>
      <c r="KWL1" s="147"/>
      <c r="KWM1" s="147"/>
      <c r="KWN1" s="147"/>
      <c r="KWO1" s="147"/>
      <c r="KWP1" s="147"/>
      <c r="KWQ1" s="147"/>
      <c r="KWR1" s="147"/>
      <c r="KWS1" s="147"/>
      <c r="KWT1" s="147"/>
      <c r="KWU1" s="147"/>
      <c r="KWV1" s="147"/>
      <c r="KWW1" s="147"/>
      <c r="KWX1" s="147"/>
      <c r="KWY1" s="147"/>
      <c r="KWZ1" s="147"/>
      <c r="KXA1" s="147"/>
      <c r="KXB1" s="147"/>
      <c r="KXC1" s="147"/>
      <c r="KXD1" s="147"/>
      <c r="KXE1" s="147"/>
      <c r="KXF1" s="147"/>
      <c r="KXG1" s="147"/>
      <c r="KXH1" s="147"/>
      <c r="KXI1" s="147"/>
      <c r="KXJ1" s="147"/>
      <c r="KXK1" s="147"/>
      <c r="KXL1" s="147"/>
      <c r="KXM1" s="147"/>
      <c r="KXN1" s="147"/>
      <c r="KXO1" s="147"/>
      <c r="KXP1" s="147"/>
      <c r="KXQ1" s="147"/>
      <c r="KXR1" s="147"/>
      <c r="KXS1" s="147"/>
      <c r="KXT1" s="147"/>
      <c r="KXU1" s="147"/>
      <c r="KXV1" s="147"/>
      <c r="KXW1" s="147"/>
      <c r="KXX1" s="147"/>
      <c r="KXY1" s="147"/>
      <c r="KXZ1" s="147"/>
      <c r="KYA1" s="147"/>
      <c r="KYB1" s="147"/>
      <c r="KYC1" s="147"/>
      <c r="KYD1" s="147"/>
      <c r="KYE1" s="147"/>
      <c r="KYF1" s="147"/>
      <c r="KYG1" s="147"/>
      <c r="KYH1" s="147"/>
      <c r="KYI1" s="147"/>
      <c r="KYJ1" s="147"/>
      <c r="KYK1" s="147"/>
      <c r="KYL1" s="147"/>
      <c r="KYM1" s="147"/>
      <c r="KYN1" s="147"/>
      <c r="KYO1" s="147"/>
      <c r="KYP1" s="147"/>
      <c r="KYQ1" s="147"/>
      <c r="KYR1" s="147"/>
      <c r="KYS1" s="147"/>
      <c r="KYT1" s="147"/>
      <c r="KYU1" s="147"/>
      <c r="KYV1" s="147"/>
      <c r="KYW1" s="147"/>
      <c r="KYX1" s="147"/>
      <c r="KYY1" s="147"/>
      <c r="KYZ1" s="147"/>
      <c r="KZA1" s="147"/>
      <c r="KZB1" s="147"/>
      <c r="KZC1" s="147"/>
      <c r="KZD1" s="147"/>
      <c r="KZE1" s="147"/>
      <c r="KZF1" s="147"/>
      <c r="KZG1" s="147"/>
      <c r="KZH1" s="147"/>
      <c r="KZI1" s="147"/>
      <c r="KZJ1" s="147"/>
      <c r="KZK1" s="147"/>
      <c r="KZL1" s="147"/>
      <c r="KZM1" s="147"/>
      <c r="KZN1" s="147"/>
      <c r="KZO1" s="147"/>
      <c r="KZP1" s="147"/>
      <c r="KZQ1" s="147"/>
      <c r="KZR1" s="147"/>
      <c r="KZS1" s="147"/>
      <c r="KZT1" s="147"/>
      <c r="KZU1" s="147"/>
      <c r="KZV1" s="147"/>
      <c r="KZW1" s="147"/>
      <c r="KZX1" s="147"/>
      <c r="KZY1" s="147"/>
      <c r="KZZ1" s="147"/>
      <c r="LAA1" s="147"/>
      <c r="LAB1" s="147"/>
      <c r="LAC1" s="147"/>
      <c r="LAD1" s="147"/>
      <c r="LAE1" s="147"/>
      <c r="LAF1" s="147"/>
      <c r="LAG1" s="147"/>
      <c r="LAH1" s="147"/>
      <c r="LAI1" s="147"/>
      <c r="LAJ1" s="147"/>
      <c r="LAK1" s="147"/>
      <c r="LAL1" s="147"/>
      <c r="LAM1" s="147"/>
      <c r="LAN1" s="147"/>
      <c r="LAO1" s="147"/>
      <c r="LAP1" s="147"/>
      <c r="LAQ1" s="147"/>
      <c r="LAR1" s="147"/>
      <c r="LAS1" s="147"/>
      <c r="LAT1" s="147"/>
      <c r="LAU1" s="147"/>
      <c r="LAV1" s="147"/>
      <c r="LAW1" s="147"/>
      <c r="LAX1" s="147"/>
      <c r="LAY1" s="147"/>
      <c r="LAZ1" s="147"/>
      <c r="LBA1" s="147"/>
      <c r="LBB1" s="147"/>
      <c r="LBC1" s="147"/>
      <c r="LBD1" s="147"/>
      <c r="LBE1" s="147"/>
      <c r="LBF1" s="147"/>
      <c r="LBG1" s="147"/>
      <c r="LBH1" s="147"/>
      <c r="LBI1" s="147"/>
      <c r="LBJ1" s="147"/>
      <c r="LBK1" s="147"/>
      <c r="LBL1" s="147"/>
      <c r="LBM1" s="147"/>
      <c r="LBN1" s="147"/>
      <c r="LBO1" s="147"/>
      <c r="LBP1" s="147"/>
      <c r="LBQ1" s="147"/>
      <c r="LBR1" s="147"/>
      <c r="LBS1" s="147"/>
      <c r="LBT1" s="147"/>
      <c r="LBU1" s="147"/>
      <c r="LBV1" s="147"/>
      <c r="LBW1" s="147"/>
      <c r="LBX1" s="147"/>
      <c r="LBY1" s="147"/>
      <c r="LBZ1" s="147"/>
      <c r="LCA1" s="147"/>
      <c r="LCB1" s="147"/>
      <c r="LCC1" s="147"/>
      <c r="LCD1" s="147"/>
      <c r="LCE1" s="147"/>
      <c r="LCF1" s="147"/>
      <c r="LCG1" s="147"/>
      <c r="LCH1" s="147"/>
      <c r="LCI1" s="147"/>
      <c r="LCJ1" s="147"/>
      <c r="LCK1" s="147"/>
      <c r="LCL1" s="147"/>
      <c r="LCM1" s="147"/>
      <c r="LCN1" s="147"/>
      <c r="LCO1" s="147"/>
      <c r="LCP1" s="147"/>
      <c r="LCQ1" s="147"/>
      <c r="LCR1" s="147"/>
      <c r="LCS1" s="147"/>
      <c r="LCT1" s="147"/>
      <c r="LCU1" s="147"/>
      <c r="LCV1" s="147"/>
      <c r="LCW1" s="147"/>
      <c r="LCX1" s="147"/>
      <c r="LCY1" s="147"/>
      <c r="LCZ1" s="147"/>
      <c r="LDA1" s="147"/>
      <c r="LDB1" s="147"/>
      <c r="LDC1" s="147"/>
      <c r="LDD1" s="147"/>
      <c r="LDE1" s="147"/>
      <c r="LDF1" s="147"/>
      <c r="LDG1" s="147"/>
      <c r="LDH1" s="147"/>
      <c r="LDI1" s="147"/>
      <c r="LDJ1" s="147"/>
      <c r="LDK1" s="147"/>
      <c r="LDL1" s="147"/>
      <c r="LDM1" s="147"/>
      <c r="LDN1" s="147"/>
      <c r="LDO1" s="147"/>
      <c r="LDP1" s="147"/>
      <c r="LDQ1" s="147"/>
      <c r="LDR1" s="147"/>
      <c r="LDS1" s="147"/>
      <c r="LDT1" s="147"/>
      <c r="LDU1" s="147"/>
      <c r="LDV1" s="147"/>
      <c r="LDW1" s="147"/>
      <c r="LDX1" s="147"/>
      <c r="LDY1" s="147"/>
      <c r="LDZ1" s="147"/>
      <c r="LEA1" s="147"/>
      <c r="LEB1" s="147"/>
      <c r="LEC1" s="147"/>
      <c r="LED1" s="147"/>
      <c r="LEE1" s="147"/>
      <c r="LEF1" s="147"/>
      <c r="LEG1" s="147"/>
      <c r="LEH1" s="147"/>
      <c r="LEI1" s="147"/>
      <c r="LEJ1" s="147"/>
      <c r="LEK1" s="147"/>
      <c r="LEL1" s="147"/>
      <c r="LEM1" s="147"/>
      <c r="LEN1" s="147"/>
      <c r="LEO1" s="147"/>
      <c r="LEP1" s="147"/>
      <c r="LEQ1" s="147"/>
      <c r="LER1" s="147"/>
      <c r="LES1" s="147"/>
      <c r="LET1" s="147"/>
      <c r="LEU1" s="147"/>
      <c r="LEV1" s="147"/>
      <c r="LEW1" s="147"/>
      <c r="LEX1" s="147"/>
      <c r="LEY1" s="147"/>
      <c r="LEZ1" s="147"/>
      <c r="LFA1" s="147"/>
      <c r="LFB1" s="147"/>
      <c r="LFC1" s="147"/>
      <c r="LFD1" s="147"/>
      <c r="LFE1" s="147"/>
      <c r="LFF1" s="147"/>
      <c r="LFG1" s="147"/>
      <c r="LFH1" s="147"/>
      <c r="LFI1" s="147"/>
      <c r="LFJ1" s="147"/>
      <c r="LFK1" s="147"/>
      <c r="LFL1" s="147"/>
      <c r="LFM1" s="147"/>
      <c r="LFN1" s="147"/>
      <c r="LFO1" s="147"/>
      <c r="LFP1" s="147"/>
      <c r="LFQ1" s="147"/>
      <c r="LFR1" s="147"/>
      <c r="LFS1" s="147"/>
      <c r="LFT1" s="147"/>
      <c r="LFU1" s="147"/>
      <c r="LFV1" s="147"/>
      <c r="LFW1" s="147"/>
      <c r="LFX1" s="147"/>
      <c r="LFY1" s="147"/>
      <c r="LFZ1" s="147"/>
      <c r="LGA1" s="147"/>
      <c r="LGB1" s="147"/>
      <c r="LGC1" s="147"/>
      <c r="LGD1" s="147"/>
      <c r="LGE1" s="147"/>
      <c r="LGF1" s="147"/>
      <c r="LGG1" s="147"/>
      <c r="LGH1" s="147"/>
      <c r="LGI1" s="147"/>
      <c r="LGJ1" s="147"/>
      <c r="LGK1" s="147"/>
      <c r="LGL1" s="147"/>
      <c r="LGM1" s="147"/>
      <c r="LGN1" s="147"/>
      <c r="LGO1" s="147"/>
      <c r="LGP1" s="147"/>
      <c r="LGQ1" s="147"/>
      <c r="LGR1" s="147"/>
      <c r="LGS1" s="147"/>
      <c r="LGT1" s="147"/>
      <c r="LGU1" s="147"/>
      <c r="LGV1" s="147"/>
      <c r="LGW1" s="147"/>
      <c r="LGX1" s="147"/>
      <c r="LGY1" s="147"/>
      <c r="LGZ1" s="147"/>
      <c r="LHA1" s="147"/>
      <c r="LHB1" s="147"/>
      <c r="LHC1" s="147"/>
      <c r="LHD1" s="147"/>
      <c r="LHE1" s="147"/>
      <c r="LHF1" s="147"/>
      <c r="LHG1" s="147"/>
      <c r="LHH1" s="147"/>
      <c r="LHI1" s="147"/>
      <c r="LHJ1" s="147"/>
      <c r="LHK1" s="147"/>
      <c r="LHL1" s="147"/>
      <c r="LHM1" s="147"/>
      <c r="LHN1" s="147"/>
      <c r="LHO1" s="147"/>
      <c r="LHP1" s="147"/>
      <c r="LHQ1" s="147"/>
      <c r="LHR1" s="147"/>
      <c r="LHS1" s="147"/>
      <c r="LHT1" s="147"/>
      <c r="LHU1" s="147"/>
      <c r="LHV1" s="147"/>
      <c r="LHW1" s="147"/>
      <c r="LHX1" s="147"/>
      <c r="LHY1" s="147"/>
      <c r="LHZ1" s="147"/>
      <c r="LIA1" s="147"/>
      <c r="LIB1" s="147"/>
      <c r="LIC1" s="147"/>
      <c r="LID1" s="147"/>
      <c r="LIE1" s="147"/>
      <c r="LIF1" s="147"/>
      <c r="LIG1" s="147"/>
      <c r="LIH1" s="147"/>
      <c r="LII1" s="147"/>
      <c r="LIJ1" s="147"/>
      <c r="LIK1" s="147"/>
      <c r="LIL1" s="147"/>
      <c r="LIM1" s="147"/>
      <c r="LIN1" s="147"/>
      <c r="LIO1" s="147"/>
      <c r="LIP1" s="147"/>
      <c r="LIQ1" s="147"/>
      <c r="LIR1" s="147"/>
      <c r="LIS1" s="147"/>
      <c r="LIT1" s="147"/>
      <c r="LIU1" s="147"/>
      <c r="LIV1" s="147"/>
      <c r="LIW1" s="147"/>
      <c r="LIX1" s="147"/>
      <c r="LIY1" s="147"/>
      <c r="LIZ1" s="147"/>
      <c r="LJA1" s="147"/>
      <c r="LJB1" s="147"/>
      <c r="LJC1" s="147"/>
      <c r="LJD1" s="147"/>
      <c r="LJE1" s="147"/>
      <c r="LJF1" s="147"/>
      <c r="LJG1" s="147"/>
      <c r="LJH1" s="147"/>
      <c r="LJI1" s="147"/>
      <c r="LJJ1" s="147"/>
      <c r="LJK1" s="147"/>
      <c r="LJL1" s="147"/>
      <c r="LJM1" s="147"/>
      <c r="LJN1" s="147"/>
      <c r="LJO1" s="147"/>
      <c r="LJP1" s="147"/>
      <c r="LJQ1" s="147"/>
      <c r="LJR1" s="147"/>
      <c r="LJS1" s="147"/>
      <c r="LJT1" s="147"/>
      <c r="LJU1" s="147"/>
      <c r="LJV1" s="147"/>
      <c r="LJW1" s="147"/>
      <c r="LJX1" s="147"/>
      <c r="LJY1" s="147"/>
      <c r="LJZ1" s="147"/>
      <c r="LKA1" s="147"/>
      <c r="LKB1" s="147"/>
      <c r="LKC1" s="147"/>
      <c r="LKD1" s="147"/>
      <c r="LKE1" s="147"/>
      <c r="LKF1" s="147"/>
      <c r="LKG1" s="147"/>
      <c r="LKH1" s="147"/>
      <c r="LKI1" s="147"/>
      <c r="LKJ1" s="147"/>
      <c r="LKK1" s="147"/>
      <c r="LKL1" s="147"/>
      <c r="LKM1" s="147"/>
      <c r="LKN1" s="147"/>
      <c r="LKO1" s="147"/>
      <c r="LKP1" s="147"/>
      <c r="LKQ1" s="147"/>
      <c r="LKR1" s="147"/>
      <c r="LKS1" s="147"/>
      <c r="LKT1" s="147"/>
      <c r="LKU1" s="147"/>
      <c r="LKV1" s="147"/>
      <c r="LKW1" s="147"/>
      <c r="LKX1" s="147"/>
      <c r="LKY1" s="147"/>
      <c r="LKZ1" s="147"/>
      <c r="LLA1" s="147"/>
      <c r="LLB1" s="147"/>
      <c r="LLC1" s="147"/>
      <c r="LLD1" s="147"/>
      <c r="LLE1" s="147"/>
      <c r="LLF1" s="147"/>
      <c r="LLG1" s="147"/>
      <c r="LLH1" s="147"/>
      <c r="LLI1" s="147"/>
      <c r="LLJ1" s="147"/>
      <c r="LLK1" s="147"/>
      <c r="LLL1" s="147"/>
      <c r="LLM1" s="147"/>
      <c r="LLN1" s="147"/>
      <c r="LLO1" s="147"/>
      <c r="LLP1" s="147"/>
      <c r="LLQ1" s="147"/>
      <c r="LLR1" s="147"/>
      <c r="LLS1" s="147"/>
      <c r="LLT1" s="147"/>
      <c r="LLU1" s="147"/>
      <c r="LLV1" s="147"/>
      <c r="LLW1" s="147"/>
      <c r="LLX1" s="147"/>
      <c r="LLY1" s="147"/>
      <c r="LLZ1" s="147"/>
      <c r="LMA1" s="147"/>
      <c r="LMB1" s="147"/>
      <c r="LMC1" s="147"/>
      <c r="LMD1" s="147"/>
      <c r="LME1" s="147"/>
      <c r="LMF1" s="147"/>
      <c r="LMG1" s="147"/>
      <c r="LMH1" s="147"/>
      <c r="LMI1" s="147"/>
      <c r="LMJ1" s="147"/>
      <c r="LMK1" s="147"/>
      <c r="LML1" s="147"/>
      <c r="LMM1" s="147"/>
      <c r="LMN1" s="147"/>
      <c r="LMO1" s="147"/>
      <c r="LMP1" s="147"/>
      <c r="LMQ1" s="147"/>
      <c r="LMR1" s="147"/>
      <c r="LMS1" s="147"/>
      <c r="LMT1" s="147"/>
      <c r="LMU1" s="147"/>
      <c r="LMV1" s="147"/>
      <c r="LMW1" s="147"/>
      <c r="LMX1" s="147"/>
      <c r="LMY1" s="147"/>
      <c r="LMZ1" s="147"/>
      <c r="LNA1" s="147"/>
      <c r="LNB1" s="147"/>
      <c r="LNC1" s="147"/>
      <c r="LND1" s="147"/>
      <c r="LNE1" s="147"/>
      <c r="LNF1" s="147"/>
      <c r="LNG1" s="147"/>
      <c r="LNH1" s="147"/>
      <c r="LNI1" s="147"/>
      <c r="LNJ1" s="147"/>
      <c r="LNK1" s="147"/>
      <c r="LNL1" s="147"/>
      <c r="LNM1" s="147"/>
      <c r="LNN1" s="147"/>
      <c r="LNO1" s="147"/>
      <c r="LNP1" s="147"/>
      <c r="LNQ1" s="147"/>
      <c r="LNR1" s="147"/>
      <c r="LNS1" s="147"/>
      <c r="LNT1" s="147"/>
      <c r="LNU1" s="147"/>
      <c r="LNV1" s="147"/>
      <c r="LNW1" s="147"/>
      <c r="LNX1" s="147"/>
      <c r="LNY1" s="147"/>
      <c r="LNZ1" s="147"/>
      <c r="LOA1" s="147"/>
      <c r="LOB1" s="147"/>
      <c r="LOC1" s="147"/>
      <c r="LOD1" s="147"/>
      <c r="LOE1" s="147"/>
      <c r="LOF1" s="147"/>
      <c r="LOG1" s="147"/>
      <c r="LOH1" s="147"/>
      <c r="LOI1" s="147"/>
      <c r="LOJ1" s="147"/>
      <c r="LOK1" s="147"/>
      <c r="LOL1" s="147"/>
      <c r="LOM1" s="147"/>
      <c r="LON1" s="147"/>
      <c r="LOO1" s="147"/>
      <c r="LOP1" s="147"/>
      <c r="LOQ1" s="147"/>
      <c r="LOR1" s="147"/>
      <c r="LOS1" s="147"/>
      <c r="LOT1" s="147"/>
      <c r="LOU1" s="147"/>
      <c r="LOV1" s="147"/>
      <c r="LOW1" s="147"/>
      <c r="LOX1" s="147"/>
      <c r="LOY1" s="147"/>
      <c r="LOZ1" s="147"/>
      <c r="LPA1" s="147"/>
      <c r="LPB1" s="147"/>
      <c r="LPC1" s="147"/>
      <c r="LPD1" s="147"/>
      <c r="LPE1" s="147"/>
      <c r="LPF1" s="147"/>
      <c r="LPG1" s="147"/>
      <c r="LPH1" s="147"/>
      <c r="LPI1" s="147"/>
      <c r="LPJ1" s="147"/>
      <c r="LPK1" s="147"/>
      <c r="LPL1" s="147"/>
      <c r="LPM1" s="147"/>
      <c r="LPN1" s="147"/>
      <c r="LPO1" s="147"/>
      <c r="LPP1" s="147"/>
      <c r="LPQ1" s="147"/>
      <c r="LPR1" s="147"/>
      <c r="LPS1" s="147"/>
      <c r="LPT1" s="147"/>
      <c r="LPU1" s="147"/>
      <c r="LPV1" s="147"/>
      <c r="LPW1" s="147"/>
      <c r="LPX1" s="147"/>
      <c r="LPY1" s="147"/>
      <c r="LPZ1" s="147"/>
      <c r="LQA1" s="147"/>
      <c r="LQB1" s="147"/>
      <c r="LQC1" s="147"/>
      <c r="LQD1" s="147"/>
      <c r="LQE1" s="147"/>
      <c r="LQF1" s="147"/>
      <c r="LQG1" s="147"/>
      <c r="LQH1" s="147"/>
      <c r="LQI1" s="147"/>
      <c r="LQJ1" s="147"/>
      <c r="LQK1" s="147"/>
      <c r="LQL1" s="147"/>
      <c r="LQM1" s="147"/>
      <c r="LQN1" s="147"/>
      <c r="LQO1" s="147"/>
      <c r="LQP1" s="147"/>
      <c r="LQQ1" s="147"/>
      <c r="LQR1" s="147"/>
      <c r="LQS1" s="147"/>
      <c r="LQT1" s="147"/>
      <c r="LQU1" s="147"/>
      <c r="LQV1" s="147"/>
      <c r="LQW1" s="147"/>
      <c r="LQX1" s="147"/>
      <c r="LQY1" s="147"/>
      <c r="LQZ1" s="147"/>
      <c r="LRA1" s="147"/>
      <c r="LRB1" s="147"/>
      <c r="LRC1" s="147"/>
      <c r="LRD1" s="147"/>
      <c r="LRE1" s="147"/>
      <c r="LRF1" s="147"/>
      <c r="LRG1" s="147"/>
      <c r="LRH1" s="147"/>
      <c r="LRI1" s="147"/>
      <c r="LRJ1" s="147"/>
      <c r="LRK1" s="147"/>
      <c r="LRL1" s="147"/>
      <c r="LRM1" s="147"/>
      <c r="LRN1" s="147"/>
      <c r="LRO1" s="147"/>
      <c r="LRP1" s="147"/>
      <c r="LRQ1" s="147"/>
      <c r="LRR1" s="147"/>
      <c r="LRS1" s="147"/>
      <c r="LRT1" s="147"/>
      <c r="LRU1" s="147"/>
      <c r="LRV1" s="147"/>
      <c r="LRW1" s="147"/>
      <c r="LRX1" s="147"/>
      <c r="LRY1" s="147"/>
      <c r="LRZ1" s="147"/>
      <c r="LSA1" s="147"/>
      <c r="LSB1" s="147"/>
      <c r="LSC1" s="147"/>
      <c r="LSD1" s="147"/>
      <c r="LSE1" s="147"/>
      <c r="LSF1" s="147"/>
      <c r="LSG1" s="147"/>
      <c r="LSH1" s="147"/>
      <c r="LSI1" s="147"/>
      <c r="LSJ1" s="147"/>
      <c r="LSK1" s="147"/>
      <c r="LSL1" s="147"/>
      <c r="LSM1" s="147"/>
      <c r="LSN1" s="147"/>
      <c r="LSO1" s="147"/>
      <c r="LSP1" s="147"/>
      <c r="LSQ1" s="147"/>
      <c r="LSR1" s="147"/>
      <c r="LSS1" s="147"/>
      <c r="LST1" s="147"/>
      <c r="LSU1" s="147"/>
      <c r="LSV1" s="147"/>
      <c r="LSW1" s="147"/>
      <c r="LSX1" s="147"/>
      <c r="LSY1" s="147"/>
      <c r="LSZ1" s="147"/>
      <c r="LTA1" s="147"/>
      <c r="LTB1" s="147"/>
      <c r="LTC1" s="147"/>
      <c r="LTD1" s="147"/>
      <c r="LTE1" s="147"/>
      <c r="LTF1" s="147"/>
      <c r="LTG1" s="147"/>
      <c r="LTH1" s="147"/>
      <c r="LTI1" s="147"/>
      <c r="LTJ1" s="147"/>
      <c r="LTK1" s="147"/>
      <c r="LTL1" s="147"/>
      <c r="LTM1" s="147"/>
      <c r="LTN1" s="147"/>
      <c r="LTO1" s="147"/>
      <c r="LTP1" s="147"/>
      <c r="LTQ1" s="147"/>
      <c r="LTR1" s="147"/>
      <c r="LTS1" s="147"/>
      <c r="LTT1" s="147"/>
      <c r="LTU1" s="147"/>
      <c r="LTV1" s="147"/>
      <c r="LTW1" s="147"/>
      <c r="LTX1" s="147"/>
      <c r="LTY1" s="147"/>
      <c r="LTZ1" s="147"/>
      <c r="LUA1" s="147"/>
      <c r="LUB1" s="147"/>
      <c r="LUC1" s="147"/>
      <c r="LUD1" s="147"/>
      <c r="LUE1" s="147"/>
      <c r="LUF1" s="147"/>
      <c r="LUG1" s="147"/>
      <c r="LUH1" s="147"/>
      <c r="LUI1" s="147"/>
      <c r="LUJ1" s="147"/>
      <c r="LUK1" s="147"/>
      <c r="LUL1" s="147"/>
      <c r="LUM1" s="147"/>
      <c r="LUN1" s="147"/>
      <c r="LUO1" s="147"/>
      <c r="LUP1" s="147"/>
      <c r="LUQ1" s="147"/>
      <c r="LUR1" s="147"/>
      <c r="LUS1" s="147"/>
      <c r="LUT1" s="147"/>
      <c r="LUU1" s="147"/>
      <c r="LUV1" s="147"/>
      <c r="LUW1" s="147"/>
      <c r="LUX1" s="147"/>
      <c r="LUY1" s="147"/>
      <c r="LUZ1" s="147"/>
      <c r="LVA1" s="147"/>
      <c r="LVB1" s="147"/>
      <c r="LVC1" s="147"/>
      <c r="LVD1" s="147"/>
      <c r="LVE1" s="147"/>
      <c r="LVF1" s="147"/>
      <c r="LVG1" s="147"/>
      <c r="LVH1" s="147"/>
      <c r="LVI1" s="147"/>
      <c r="LVJ1" s="147"/>
      <c r="LVK1" s="147"/>
      <c r="LVL1" s="147"/>
      <c r="LVM1" s="147"/>
      <c r="LVN1" s="147"/>
      <c r="LVO1" s="147"/>
      <c r="LVP1" s="147"/>
      <c r="LVQ1" s="147"/>
      <c r="LVR1" s="147"/>
      <c r="LVS1" s="147"/>
      <c r="LVT1" s="147"/>
      <c r="LVU1" s="147"/>
      <c r="LVV1" s="147"/>
      <c r="LVW1" s="147"/>
      <c r="LVX1" s="147"/>
      <c r="LVY1" s="147"/>
      <c r="LVZ1" s="147"/>
      <c r="LWA1" s="147"/>
      <c r="LWB1" s="147"/>
      <c r="LWC1" s="147"/>
      <c r="LWD1" s="147"/>
      <c r="LWE1" s="147"/>
      <c r="LWF1" s="147"/>
      <c r="LWG1" s="147"/>
      <c r="LWH1" s="147"/>
      <c r="LWI1" s="147"/>
      <c r="LWJ1" s="147"/>
      <c r="LWK1" s="147"/>
      <c r="LWL1" s="147"/>
      <c r="LWM1" s="147"/>
      <c r="LWN1" s="147"/>
      <c r="LWO1" s="147"/>
      <c r="LWP1" s="147"/>
      <c r="LWQ1" s="147"/>
      <c r="LWR1" s="147"/>
      <c r="LWS1" s="147"/>
      <c r="LWT1" s="147"/>
      <c r="LWU1" s="147"/>
      <c r="LWV1" s="147"/>
      <c r="LWW1" s="147"/>
      <c r="LWX1" s="147"/>
      <c r="LWY1" s="147"/>
      <c r="LWZ1" s="147"/>
      <c r="LXA1" s="147"/>
      <c r="LXB1" s="147"/>
      <c r="LXC1" s="147"/>
      <c r="LXD1" s="147"/>
      <c r="LXE1" s="147"/>
      <c r="LXF1" s="147"/>
      <c r="LXG1" s="147"/>
      <c r="LXH1" s="147"/>
      <c r="LXI1" s="147"/>
      <c r="LXJ1" s="147"/>
      <c r="LXK1" s="147"/>
      <c r="LXL1" s="147"/>
      <c r="LXM1" s="147"/>
      <c r="LXN1" s="147"/>
      <c r="LXO1" s="147"/>
      <c r="LXP1" s="147"/>
      <c r="LXQ1" s="147"/>
      <c r="LXR1" s="147"/>
      <c r="LXS1" s="147"/>
      <c r="LXT1" s="147"/>
      <c r="LXU1" s="147"/>
      <c r="LXV1" s="147"/>
      <c r="LXW1" s="147"/>
      <c r="LXX1" s="147"/>
      <c r="LXY1" s="147"/>
      <c r="LXZ1" s="147"/>
      <c r="LYA1" s="147"/>
      <c r="LYB1" s="147"/>
      <c r="LYC1" s="147"/>
      <c r="LYD1" s="147"/>
      <c r="LYE1" s="147"/>
      <c r="LYF1" s="147"/>
      <c r="LYG1" s="147"/>
      <c r="LYH1" s="147"/>
      <c r="LYI1" s="147"/>
      <c r="LYJ1" s="147"/>
      <c r="LYK1" s="147"/>
      <c r="LYL1" s="147"/>
      <c r="LYM1" s="147"/>
      <c r="LYN1" s="147"/>
      <c r="LYO1" s="147"/>
      <c r="LYP1" s="147"/>
      <c r="LYQ1" s="147"/>
      <c r="LYR1" s="147"/>
      <c r="LYS1" s="147"/>
      <c r="LYT1" s="147"/>
      <c r="LYU1" s="147"/>
      <c r="LYV1" s="147"/>
      <c r="LYW1" s="147"/>
      <c r="LYX1" s="147"/>
      <c r="LYY1" s="147"/>
      <c r="LYZ1" s="147"/>
      <c r="LZA1" s="147"/>
      <c r="LZB1" s="147"/>
      <c r="LZC1" s="147"/>
      <c r="LZD1" s="147"/>
      <c r="LZE1" s="147"/>
      <c r="LZF1" s="147"/>
      <c r="LZG1" s="147"/>
      <c r="LZH1" s="147"/>
      <c r="LZI1" s="147"/>
      <c r="LZJ1" s="147"/>
      <c r="LZK1" s="147"/>
      <c r="LZL1" s="147"/>
      <c r="LZM1" s="147"/>
      <c r="LZN1" s="147"/>
      <c r="LZO1" s="147"/>
      <c r="LZP1" s="147"/>
      <c r="LZQ1" s="147"/>
      <c r="LZR1" s="147"/>
      <c r="LZS1" s="147"/>
      <c r="LZT1" s="147"/>
      <c r="LZU1" s="147"/>
      <c r="LZV1" s="147"/>
      <c r="LZW1" s="147"/>
      <c r="LZX1" s="147"/>
      <c r="LZY1" s="147"/>
      <c r="LZZ1" s="147"/>
      <c r="MAA1" s="147"/>
      <c r="MAB1" s="147"/>
      <c r="MAC1" s="147"/>
      <c r="MAD1" s="147"/>
      <c r="MAE1" s="147"/>
      <c r="MAF1" s="147"/>
      <c r="MAG1" s="147"/>
      <c r="MAH1" s="147"/>
      <c r="MAI1" s="147"/>
      <c r="MAJ1" s="147"/>
      <c r="MAK1" s="147"/>
      <c r="MAL1" s="147"/>
      <c r="MAM1" s="147"/>
      <c r="MAN1" s="147"/>
      <c r="MAO1" s="147"/>
      <c r="MAP1" s="147"/>
      <c r="MAQ1" s="147"/>
      <c r="MAR1" s="147"/>
      <c r="MAS1" s="147"/>
      <c r="MAT1" s="147"/>
      <c r="MAU1" s="147"/>
      <c r="MAV1" s="147"/>
      <c r="MAW1" s="147"/>
      <c r="MAX1" s="147"/>
      <c r="MAY1" s="147"/>
      <c r="MAZ1" s="147"/>
      <c r="MBA1" s="147"/>
      <c r="MBB1" s="147"/>
      <c r="MBC1" s="147"/>
      <c r="MBD1" s="147"/>
      <c r="MBE1" s="147"/>
      <c r="MBF1" s="147"/>
      <c r="MBG1" s="147"/>
      <c r="MBH1" s="147"/>
      <c r="MBI1" s="147"/>
      <c r="MBJ1" s="147"/>
      <c r="MBK1" s="147"/>
      <c r="MBL1" s="147"/>
      <c r="MBM1" s="147"/>
      <c r="MBN1" s="147"/>
      <c r="MBO1" s="147"/>
      <c r="MBP1" s="147"/>
      <c r="MBQ1" s="147"/>
      <c r="MBR1" s="147"/>
      <c r="MBS1" s="147"/>
      <c r="MBT1" s="147"/>
      <c r="MBU1" s="147"/>
      <c r="MBV1" s="147"/>
      <c r="MBW1" s="147"/>
      <c r="MBX1" s="147"/>
      <c r="MBY1" s="147"/>
      <c r="MBZ1" s="147"/>
      <c r="MCA1" s="147"/>
      <c r="MCB1" s="147"/>
      <c r="MCC1" s="147"/>
      <c r="MCD1" s="147"/>
      <c r="MCE1" s="147"/>
      <c r="MCF1" s="147"/>
      <c r="MCG1" s="147"/>
      <c r="MCH1" s="147"/>
      <c r="MCI1" s="147"/>
      <c r="MCJ1" s="147"/>
      <c r="MCK1" s="147"/>
      <c r="MCL1" s="147"/>
      <c r="MCM1" s="147"/>
      <c r="MCN1" s="147"/>
      <c r="MCO1" s="147"/>
      <c r="MCP1" s="147"/>
      <c r="MCQ1" s="147"/>
      <c r="MCR1" s="147"/>
      <c r="MCS1" s="147"/>
      <c r="MCT1" s="147"/>
      <c r="MCU1" s="147"/>
      <c r="MCV1" s="147"/>
      <c r="MCW1" s="147"/>
      <c r="MCX1" s="147"/>
      <c r="MCY1" s="147"/>
      <c r="MCZ1" s="147"/>
      <c r="MDA1" s="147"/>
      <c r="MDB1" s="147"/>
      <c r="MDC1" s="147"/>
      <c r="MDD1" s="147"/>
      <c r="MDE1" s="147"/>
      <c r="MDF1" s="147"/>
      <c r="MDG1" s="147"/>
      <c r="MDH1" s="147"/>
      <c r="MDI1" s="147"/>
      <c r="MDJ1" s="147"/>
      <c r="MDK1" s="147"/>
      <c r="MDL1" s="147"/>
      <c r="MDM1" s="147"/>
      <c r="MDN1" s="147"/>
      <c r="MDO1" s="147"/>
      <c r="MDP1" s="147"/>
      <c r="MDQ1" s="147"/>
      <c r="MDR1" s="147"/>
      <c r="MDS1" s="147"/>
      <c r="MDT1" s="147"/>
      <c r="MDU1" s="147"/>
      <c r="MDV1" s="147"/>
      <c r="MDW1" s="147"/>
      <c r="MDX1" s="147"/>
      <c r="MDY1" s="147"/>
      <c r="MDZ1" s="147"/>
      <c r="MEA1" s="147"/>
      <c r="MEB1" s="147"/>
      <c r="MEC1" s="147"/>
      <c r="MED1" s="147"/>
      <c r="MEE1" s="147"/>
      <c r="MEF1" s="147"/>
      <c r="MEG1" s="147"/>
      <c r="MEH1" s="147"/>
      <c r="MEI1" s="147"/>
      <c r="MEJ1" s="147"/>
      <c r="MEK1" s="147"/>
      <c r="MEL1" s="147"/>
      <c r="MEM1" s="147"/>
      <c r="MEN1" s="147"/>
      <c r="MEO1" s="147"/>
      <c r="MEP1" s="147"/>
      <c r="MEQ1" s="147"/>
      <c r="MER1" s="147"/>
      <c r="MES1" s="147"/>
      <c r="MET1" s="147"/>
      <c r="MEU1" s="147"/>
      <c r="MEV1" s="147"/>
      <c r="MEW1" s="147"/>
      <c r="MEX1" s="147"/>
      <c r="MEY1" s="147"/>
      <c r="MEZ1" s="147"/>
      <c r="MFA1" s="147"/>
      <c r="MFB1" s="147"/>
      <c r="MFC1" s="147"/>
      <c r="MFD1" s="147"/>
      <c r="MFE1" s="147"/>
      <c r="MFF1" s="147"/>
      <c r="MFG1" s="147"/>
      <c r="MFH1" s="147"/>
      <c r="MFI1" s="147"/>
      <c r="MFJ1" s="147"/>
      <c r="MFK1" s="147"/>
      <c r="MFL1" s="147"/>
      <c r="MFM1" s="147"/>
      <c r="MFN1" s="147"/>
      <c r="MFO1" s="147"/>
      <c r="MFP1" s="147"/>
      <c r="MFQ1" s="147"/>
      <c r="MFR1" s="147"/>
      <c r="MFS1" s="147"/>
      <c r="MFT1" s="147"/>
      <c r="MFU1" s="147"/>
      <c r="MFV1" s="147"/>
      <c r="MFW1" s="147"/>
      <c r="MFX1" s="147"/>
      <c r="MFY1" s="147"/>
      <c r="MFZ1" s="147"/>
      <c r="MGA1" s="147"/>
      <c r="MGB1" s="147"/>
      <c r="MGC1" s="147"/>
      <c r="MGD1" s="147"/>
      <c r="MGE1" s="147"/>
      <c r="MGF1" s="147"/>
      <c r="MGG1" s="147"/>
      <c r="MGH1" s="147"/>
      <c r="MGI1" s="147"/>
      <c r="MGJ1" s="147"/>
      <c r="MGK1" s="147"/>
      <c r="MGL1" s="147"/>
      <c r="MGM1" s="147"/>
      <c r="MGN1" s="147"/>
      <c r="MGO1" s="147"/>
      <c r="MGP1" s="147"/>
      <c r="MGQ1" s="147"/>
      <c r="MGR1" s="147"/>
      <c r="MGS1" s="147"/>
      <c r="MGT1" s="147"/>
      <c r="MGU1" s="147"/>
      <c r="MGV1" s="147"/>
      <c r="MGW1" s="147"/>
      <c r="MGX1" s="147"/>
      <c r="MGY1" s="147"/>
      <c r="MGZ1" s="147"/>
      <c r="MHA1" s="147"/>
      <c r="MHB1" s="147"/>
      <c r="MHC1" s="147"/>
      <c r="MHD1" s="147"/>
      <c r="MHE1" s="147"/>
      <c r="MHF1" s="147"/>
      <c r="MHG1" s="147"/>
      <c r="MHH1" s="147"/>
      <c r="MHI1" s="147"/>
      <c r="MHJ1" s="147"/>
      <c r="MHK1" s="147"/>
      <c r="MHL1" s="147"/>
      <c r="MHM1" s="147"/>
      <c r="MHN1" s="147"/>
      <c r="MHO1" s="147"/>
      <c r="MHP1" s="147"/>
      <c r="MHQ1" s="147"/>
      <c r="MHR1" s="147"/>
      <c r="MHS1" s="147"/>
      <c r="MHT1" s="147"/>
      <c r="MHU1" s="147"/>
      <c r="MHV1" s="147"/>
      <c r="MHW1" s="147"/>
      <c r="MHX1" s="147"/>
      <c r="MHY1" s="147"/>
      <c r="MHZ1" s="147"/>
      <c r="MIA1" s="147"/>
      <c r="MIB1" s="147"/>
      <c r="MIC1" s="147"/>
      <c r="MID1" s="147"/>
      <c r="MIE1" s="147"/>
      <c r="MIF1" s="147"/>
      <c r="MIG1" s="147"/>
      <c r="MIH1" s="147"/>
      <c r="MII1" s="147"/>
      <c r="MIJ1" s="147"/>
      <c r="MIK1" s="147"/>
      <c r="MIL1" s="147"/>
      <c r="MIM1" s="147"/>
      <c r="MIN1" s="147"/>
      <c r="MIO1" s="147"/>
      <c r="MIP1" s="147"/>
      <c r="MIQ1" s="147"/>
      <c r="MIR1" s="147"/>
      <c r="MIS1" s="147"/>
      <c r="MIT1" s="147"/>
      <c r="MIU1" s="147"/>
      <c r="MIV1" s="147"/>
      <c r="MIW1" s="147"/>
      <c r="MIX1" s="147"/>
      <c r="MIY1" s="147"/>
      <c r="MIZ1" s="147"/>
      <c r="MJA1" s="147"/>
      <c r="MJB1" s="147"/>
      <c r="MJC1" s="147"/>
      <c r="MJD1" s="147"/>
      <c r="MJE1" s="147"/>
      <c r="MJF1" s="147"/>
      <c r="MJG1" s="147"/>
      <c r="MJH1" s="147"/>
      <c r="MJI1" s="147"/>
      <c r="MJJ1" s="147"/>
      <c r="MJK1" s="147"/>
      <c r="MJL1" s="147"/>
      <c r="MJM1" s="147"/>
      <c r="MJN1" s="147"/>
      <c r="MJO1" s="147"/>
      <c r="MJP1" s="147"/>
      <c r="MJQ1" s="147"/>
      <c r="MJR1" s="147"/>
      <c r="MJS1" s="147"/>
      <c r="MJT1" s="147"/>
      <c r="MJU1" s="147"/>
      <c r="MJV1" s="147"/>
      <c r="MJW1" s="147"/>
      <c r="MJX1" s="147"/>
      <c r="MJY1" s="147"/>
      <c r="MJZ1" s="147"/>
      <c r="MKA1" s="147"/>
      <c r="MKB1" s="147"/>
      <c r="MKC1" s="147"/>
      <c r="MKD1" s="147"/>
      <c r="MKE1" s="147"/>
      <c r="MKF1" s="147"/>
      <c r="MKG1" s="147"/>
      <c r="MKH1" s="147"/>
      <c r="MKI1" s="147"/>
      <c r="MKJ1" s="147"/>
      <c r="MKK1" s="147"/>
      <c r="MKL1" s="147"/>
      <c r="MKM1" s="147"/>
      <c r="MKN1" s="147"/>
      <c r="MKO1" s="147"/>
      <c r="MKP1" s="147"/>
      <c r="MKQ1" s="147"/>
      <c r="MKR1" s="147"/>
      <c r="MKS1" s="147"/>
      <c r="MKT1" s="147"/>
      <c r="MKU1" s="147"/>
      <c r="MKV1" s="147"/>
      <c r="MKW1" s="147"/>
      <c r="MKX1" s="147"/>
      <c r="MKY1" s="147"/>
      <c r="MKZ1" s="147"/>
      <c r="MLA1" s="147"/>
      <c r="MLB1" s="147"/>
      <c r="MLC1" s="147"/>
      <c r="MLD1" s="147"/>
      <c r="MLE1" s="147"/>
      <c r="MLF1" s="147"/>
      <c r="MLG1" s="147"/>
      <c r="MLH1" s="147"/>
      <c r="MLI1" s="147"/>
      <c r="MLJ1" s="147"/>
      <c r="MLK1" s="147"/>
      <c r="MLL1" s="147"/>
      <c r="MLM1" s="147"/>
      <c r="MLN1" s="147"/>
      <c r="MLO1" s="147"/>
      <c r="MLP1" s="147"/>
      <c r="MLQ1" s="147"/>
      <c r="MLR1" s="147"/>
      <c r="MLS1" s="147"/>
      <c r="MLT1" s="147"/>
      <c r="MLU1" s="147"/>
      <c r="MLV1" s="147"/>
      <c r="MLW1" s="147"/>
      <c r="MLX1" s="147"/>
      <c r="MLY1" s="147"/>
      <c r="MLZ1" s="147"/>
      <c r="MMA1" s="147"/>
      <c r="MMB1" s="147"/>
      <c r="MMC1" s="147"/>
      <c r="MMD1" s="147"/>
      <c r="MME1" s="147"/>
      <c r="MMF1" s="147"/>
      <c r="MMG1" s="147"/>
      <c r="MMH1" s="147"/>
      <c r="MMI1" s="147"/>
      <c r="MMJ1" s="147"/>
      <c r="MMK1" s="147"/>
      <c r="MML1" s="147"/>
      <c r="MMM1" s="147"/>
      <c r="MMN1" s="147"/>
      <c r="MMO1" s="147"/>
      <c r="MMP1" s="147"/>
      <c r="MMQ1" s="147"/>
      <c r="MMR1" s="147"/>
      <c r="MMS1" s="147"/>
      <c r="MMT1" s="147"/>
      <c r="MMU1" s="147"/>
      <c r="MMV1" s="147"/>
      <c r="MMW1" s="147"/>
      <c r="MMX1" s="147"/>
      <c r="MMY1" s="147"/>
      <c r="MMZ1" s="147"/>
      <c r="MNA1" s="147"/>
      <c r="MNB1" s="147"/>
      <c r="MNC1" s="147"/>
      <c r="MND1" s="147"/>
      <c r="MNE1" s="147"/>
      <c r="MNF1" s="147"/>
      <c r="MNG1" s="147"/>
      <c r="MNH1" s="147"/>
      <c r="MNI1" s="147"/>
      <c r="MNJ1" s="147"/>
      <c r="MNK1" s="147"/>
      <c r="MNL1" s="147"/>
      <c r="MNM1" s="147"/>
      <c r="MNN1" s="147"/>
      <c r="MNO1" s="147"/>
      <c r="MNP1" s="147"/>
      <c r="MNQ1" s="147"/>
      <c r="MNR1" s="147"/>
      <c r="MNS1" s="147"/>
      <c r="MNT1" s="147"/>
      <c r="MNU1" s="147"/>
      <c r="MNV1" s="147"/>
      <c r="MNW1" s="147"/>
      <c r="MNX1" s="147"/>
      <c r="MNY1" s="147"/>
      <c r="MNZ1" s="147"/>
      <c r="MOA1" s="147"/>
      <c r="MOB1" s="147"/>
      <c r="MOC1" s="147"/>
      <c r="MOD1" s="147"/>
      <c r="MOE1" s="147"/>
      <c r="MOF1" s="147"/>
      <c r="MOG1" s="147"/>
      <c r="MOH1" s="147"/>
      <c r="MOI1" s="147"/>
      <c r="MOJ1" s="147"/>
      <c r="MOK1" s="147"/>
      <c r="MOL1" s="147"/>
      <c r="MOM1" s="147"/>
      <c r="MON1" s="147"/>
      <c r="MOO1" s="147"/>
      <c r="MOP1" s="147"/>
      <c r="MOQ1" s="147"/>
      <c r="MOR1" s="147"/>
      <c r="MOS1" s="147"/>
      <c r="MOT1" s="147"/>
      <c r="MOU1" s="147"/>
      <c r="MOV1" s="147"/>
      <c r="MOW1" s="147"/>
      <c r="MOX1" s="147"/>
      <c r="MOY1" s="147"/>
      <c r="MOZ1" s="147"/>
      <c r="MPA1" s="147"/>
      <c r="MPB1" s="147"/>
      <c r="MPC1" s="147"/>
      <c r="MPD1" s="147"/>
      <c r="MPE1" s="147"/>
      <c r="MPF1" s="147"/>
      <c r="MPG1" s="147"/>
      <c r="MPH1" s="147"/>
      <c r="MPI1" s="147"/>
      <c r="MPJ1" s="147"/>
      <c r="MPK1" s="147"/>
      <c r="MPL1" s="147"/>
      <c r="MPM1" s="147"/>
      <c r="MPN1" s="147"/>
      <c r="MPO1" s="147"/>
      <c r="MPP1" s="147"/>
      <c r="MPQ1" s="147"/>
      <c r="MPR1" s="147"/>
      <c r="MPS1" s="147"/>
      <c r="MPT1" s="147"/>
      <c r="MPU1" s="147"/>
      <c r="MPV1" s="147"/>
      <c r="MPW1" s="147"/>
      <c r="MPX1" s="147"/>
      <c r="MPY1" s="147"/>
      <c r="MPZ1" s="147"/>
      <c r="MQA1" s="147"/>
      <c r="MQB1" s="147"/>
      <c r="MQC1" s="147"/>
      <c r="MQD1" s="147"/>
      <c r="MQE1" s="147"/>
      <c r="MQF1" s="147"/>
      <c r="MQG1" s="147"/>
      <c r="MQH1" s="147"/>
      <c r="MQI1" s="147"/>
      <c r="MQJ1" s="147"/>
      <c r="MQK1" s="147"/>
      <c r="MQL1" s="147"/>
      <c r="MQM1" s="147"/>
      <c r="MQN1" s="147"/>
      <c r="MQO1" s="147"/>
      <c r="MQP1" s="147"/>
      <c r="MQQ1" s="147"/>
      <c r="MQR1" s="147"/>
      <c r="MQS1" s="147"/>
      <c r="MQT1" s="147"/>
      <c r="MQU1" s="147"/>
      <c r="MQV1" s="147"/>
      <c r="MQW1" s="147"/>
      <c r="MQX1" s="147"/>
      <c r="MQY1" s="147"/>
      <c r="MQZ1" s="147"/>
      <c r="MRA1" s="147"/>
      <c r="MRB1" s="147"/>
      <c r="MRC1" s="147"/>
      <c r="MRD1" s="147"/>
      <c r="MRE1" s="147"/>
      <c r="MRF1" s="147"/>
      <c r="MRG1" s="147"/>
      <c r="MRH1" s="147"/>
      <c r="MRI1" s="147"/>
      <c r="MRJ1" s="147"/>
      <c r="MRK1" s="147"/>
      <c r="MRL1" s="147"/>
      <c r="MRM1" s="147"/>
      <c r="MRN1" s="147"/>
      <c r="MRO1" s="147"/>
      <c r="MRP1" s="147"/>
      <c r="MRQ1" s="147"/>
      <c r="MRR1" s="147"/>
      <c r="MRS1" s="147"/>
      <c r="MRT1" s="147"/>
      <c r="MRU1" s="147"/>
      <c r="MRV1" s="147"/>
      <c r="MRW1" s="147"/>
      <c r="MRX1" s="147"/>
      <c r="MRY1" s="147"/>
      <c r="MRZ1" s="147"/>
      <c r="MSA1" s="147"/>
      <c r="MSB1" s="147"/>
      <c r="MSC1" s="147"/>
      <c r="MSD1" s="147"/>
      <c r="MSE1" s="147"/>
      <c r="MSF1" s="147"/>
      <c r="MSG1" s="147"/>
      <c r="MSH1" s="147"/>
      <c r="MSI1" s="147"/>
      <c r="MSJ1" s="147"/>
      <c r="MSK1" s="147"/>
      <c r="MSL1" s="147"/>
      <c r="MSM1" s="147"/>
      <c r="MSN1" s="147"/>
      <c r="MSO1" s="147"/>
      <c r="MSP1" s="147"/>
      <c r="MSQ1" s="147"/>
      <c r="MSR1" s="147"/>
      <c r="MSS1" s="147"/>
      <c r="MST1" s="147"/>
      <c r="MSU1" s="147"/>
      <c r="MSV1" s="147"/>
      <c r="MSW1" s="147"/>
      <c r="MSX1" s="147"/>
      <c r="MSY1" s="147"/>
      <c r="MSZ1" s="147"/>
      <c r="MTA1" s="147"/>
      <c r="MTB1" s="147"/>
      <c r="MTC1" s="147"/>
      <c r="MTD1" s="147"/>
      <c r="MTE1" s="147"/>
      <c r="MTF1" s="147"/>
      <c r="MTG1" s="147"/>
      <c r="MTH1" s="147"/>
      <c r="MTI1" s="147"/>
      <c r="MTJ1" s="147"/>
      <c r="MTK1" s="147"/>
      <c r="MTL1" s="147"/>
      <c r="MTM1" s="147"/>
      <c r="MTN1" s="147"/>
      <c r="MTO1" s="147"/>
      <c r="MTP1" s="147"/>
      <c r="MTQ1" s="147"/>
      <c r="MTR1" s="147"/>
      <c r="MTS1" s="147"/>
      <c r="MTT1" s="147"/>
      <c r="MTU1" s="147"/>
      <c r="MTV1" s="147"/>
      <c r="MTW1" s="147"/>
      <c r="MTX1" s="147"/>
      <c r="MTY1" s="147"/>
      <c r="MTZ1" s="147"/>
      <c r="MUA1" s="147"/>
      <c r="MUB1" s="147"/>
      <c r="MUC1" s="147"/>
      <c r="MUD1" s="147"/>
      <c r="MUE1" s="147"/>
      <c r="MUF1" s="147"/>
      <c r="MUG1" s="147"/>
      <c r="MUH1" s="147"/>
      <c r="MUI1" s="147"/>
      <c r="MUJ1" s="147"/>
      <c r="MUK1" s="147"/>
      <c r="MUL1" s="147"/>
      <c r="MUM1" s="147"/>
      <c r="MUN1" s="147"/>
      <c r="MUO1" s="147"/>
      <c r="MUP1" s="147"/>
      <c r="MUQ1" s="147"/>
      <c r="MUR1" s="147"/>
      <c r="MUS1" s="147"/>
      <c r="MUT1" s="147"/>
      <c r="MUU1" s="147"/>
      <c r="MUV1" s="147"/>
      <c r="MUW1" s="147"/>
      <c r="MUX1" s="147"/>
      <c r="MUY1" s="147"/>
      <c r="MUZ1" s="147"/>
      <c r="MVA1" s="147"/>
      <c r="MVB1" s="147"/>
      <c r="MVC1" s="147"/>
      <c r="MVD1" s="147"/>
      <c r="MVE1" s="147"/>
      <c r="MVF1" s="147"/>
      <c r="MVG1" s="147"/>
      <c r="MVH1" s="147"/>
      <c r="MVI1" s="147"/>
      <c r="MVJ1" s="147"/>
      <c r="MVK1" s="147"/>
      <c r="MVL1" s="147"/>
      <c r="MVM1" s="147"/>
      <c r="MVN1" s="147"/>
      <c r="MVO1" s="147"/>
      <c r="MVP1" s="147"/>
      <c r="MVQ1" s="147"/>
      <c r="MVR1" s="147"/>
      <c r="MVS1" s="147"/>
      <c r="MVT1" s="147"/>
      <c r="MVU1" s="147"/>
      <c r="MVV1" s="147"/>
      <c r="MVW1" s="147"/>
      <c r="MVX1" s="147"/>
      <c r="MVY1" s="147"/>
      <c r="MVZ1" s="147"/>
      <c r="MWA1" s="147"/>
      <c r="MWB1" s="147"/>
      <c r="MWC1" s="147"/>
      <c r="MWD1" s="147"/>
      <c r="MWE1" s="147"/>
      <c r="MWF1" s="147"/>
      <c r="MWG1" s="147"/>
      <c r="MWH1" s="147"/>
      <c r="MWI1" s="147"/>
      <c r="MWJ1" s="147"/>
      <c r="MWK1" s="147"/>
      <c r="MWL1" s="147"/>
      <c r="MWM1" s="147"/>
      <c r="MWN1" s="147"/>
      <c r="MWO1" s="147"/>
      <c r="MWP1" s="147"/>
      <c r="MWQ1" s="147"/>
      <c r="MWR1" s="147"/>
      <c r="MWS1" s="147"/>
      <c r="MWT1" s="147"/>
      <c r="MWU1" s="147"/>
      <c r="MWV1" s="147"/>
      <c r="MWW1" s="147"/>
      <c r="MWX1" s="147"/>
      <c r="MWY1" s="147"/>
      <c r="MWZ1" s="147"/>
      <c r="MXA1" s="147"/>
      <c r="MXB1" s="147"/>
      <c r="MXC1" s="147"/>
      <c r="MXD1" s="147"/>
      <c r="MXE1" s="147"/>
      <c r="MXF1" s="147"/>
      <c r="MXG1" s="147"/>
      <c r="MXH1" s="147"/>
      <c r="MXI1" s="147"/>
      <c r="MXJ1" s="147"/>
      <c r="MXK1" s="147"/>
      <c r="MXL1" s="147"/>
      <c r="MXM1" s="147"/>
      <c r="MXN1" s="147"/>
      <c r="MXO1" s="147"/>
      <c r="MXP1" s="147"/>
      <c r="MXQ1" s="147"/>
      <c r="MXR1" s="147"/>
      <c r="MXS1" s="147"/>
      <c r="MXT1" s="147"/>
      <c r="MXU1" s="147"/>
      <c r="MXV1" s="147"/>
      <c r="MXW1" s="147"/>
      <c r="MXX1" s="147"/>
      <c r="MXY1" s="147"/>
      <c r="MXZ1" s="147"/>
      <c r="MYA1" s="147"/>
      <c r="MYB1" s="147"/>
      <c r="MYC1" s="147"/>
      <c r="MYD1" s="147"/>
      <c r="MYE1" s="147"/>
      <c r="MYF1" s="147"/>
      <c r="MYG1" s="147"/>
      <c r="MYH1" s="147"/>
      <c r="MYI1" s="147"/>
      <c r="MYJ1" s="147"/>
      <c r="MYK1" s="147"/>
      <c r="MYL1" s="147"/>
      <c r="MYM1" s="147"/>
      <c r="MYN1" s="147"/>
      <c r="MYO1" s="147"/>
      <c r="MYP1" s="147"/>
      <c r="MYQ1" s="147"/>
      <c r="MYR1" s="147"/>
      <c r="MYS1" s="147"/>
      <c r="MYT1" s="147"/>
      <c r="MYU1" s="147"/>
      <c r="MYV1" s="147"/>
      <c r="MYW1" s="147"/>
      <c r="MYX1" s="147"/>
      <c r="MYY1" s="147"/>
      <c r="MYZ1" s="147"/>
      <c r="MZA1" s="147"/>
      <c r="MZB1" s="147"/>
      <c r="MZC1" s="147"/>
      <c r="MZD1" s="147"/>
      <c r="MZE1" s="147"/>
      <c r="MZF1" s="147"/>
      <c r="MZG1" s="147"/>
      <c r="MZH1" s="147"/>
      <c r="MZI1" s="147"/>
      <c r="MZJ1" s="147"/>
      <c r="MZK1" s="147"/>
      <c r="MZL1" s="147"/>
      <c r="MZM1" s="147"/>
      <c r="MZN1" s="147"/>
      <c r="MZO1" s="147"/>
      <c r="MZP1" s="147"/>
      <c r="MZQ1" s="147"/>
      <c r="MZR1" s="147"/>
      <c r="MZS1" s="147"/>
      <c r="MZT1" s="147"/>
      <c r="MZU1" s="147"/>
      <c r="MZV1" s="147"/>
      <c r="MZW1" s="147"/>
      <c r="MZX1" s="147"/>
      <c r="MZY1" s="147"/>
      <c r="MZZ1" s="147"/>
      <c r="NAA1" s="147"/>
      <c r="NAB1" s="147"/>
      <c r="NAC1" s="147"/>
      <c r="NAD1" s="147"/>
      <c r="NAE1" s="147"/>
      <c r="NAF1" s="147"/>
      <c r="NAG1" s="147"/>
      <c r="NAH1" s="147"/>
      <c r="NAI1" s="147"/>
      <c r="NAJ1" s="147"/>
      <c r="NAK1" s="147"/>
      <c r="NAL1" s="147"/>
      <c r="NAM1" s="147"/>
      <c r="NAN1" s="147"/>
      <c r="NAO1" s="147"/>
      <c r="NAP1" s="147"/>
      <c r="NAQ1" s="147"/>
      <c r="NAR1" s="147"/>
      <c r="NAS1" s="147"/>
      <c r="NAT1" s="147"/>
      <c r="NAU1" s="147"/>
      <c r="NAV1" s="147"/>
      <c r="NAW1" s="147"/>
      <c r="NAX1" s="147"/>
      <c r="NAY1" s="147"/>
      <c r="NAZ1" s="147"/>
      <c r="NBA1" s="147"/>
      <c r="NBB1" s="147"/>
      <c r="NBC1" s="147"/>
      <c r="NBD1" s="147"/>
      <c r="NBE1" s="147"/>
      <c r="NBF1" s="147"/>
      <c r="NBG1" s="147"/>
      <c r="NBH1" s="147"/>
      <c r="NBI1" s="147"/>
      <c r="NBJ1" s="147"/>
      <c r="NBK1" s="147"/>
      <c r="NBL1" s="147"/>
      <c r="NBM1" s="147"/>
      <c r="NBN1" s="147"/>
      <c r="NBO1" s="147"/>
      <c r="NBP1" s="147"/>
      <c r="NBQ1" s="147"/>
      <c r="NBR1" s="147"/>
      <c r="NBS1" s="147"/>
      <c r="NBT1" s="147"/>
      <c r="NBU1" s="147"/>
      <c r="NBV1" s="147"/>
      <c r="NBW1" s="147"/>
      <c r="NBX1" s="147"/>
      <c r="NBY1" s="147"/>
      <c r="NBZ1" s="147"/>
      <c r="NCA1" s="147"/>
      <c r="NCB1" s="147"/>
      <c r="NCC1" s="147"/>
      <c r="NCD1" s="147"/>
      <c r="NCE1" s="147"/>
      <c r="NCF1" s="147"/>
      <c r="NCG1" s="147"/>
      <c r="NCH1" s="147"/>
      <c r="NCI1" s="147"/>
      <c r="NCJ1" s="147"/>
      <c r="NCK1" s="147"/>
      <c r="NCL1" s="147"/>
      <c r="NCM1" s="147"/>
      <c r="NCN1" s="147"/>
      <c r="NCO1" s="147"/>
      <c r="NCP1" s="147"/>
      <c r="NCQ1" s="147"/>
      <c r="NCR1" s="147"/>
      <c r="NCS1" s="147"/>
      <c r="NCT1" s="147"/>
      <c r="NCU1" s="147"/>
      <c r="NCV1" s="147"/>
      <c r="NCW1" s="147"/>
      <c r="NCX1" s="147"/>
      <c r="NCY1" s="147"/>
      <c r="NCZ1" s="147"/>
      <c r="NDA1" s="147"/>
      <c r="NDB1" s="147"/>
      <c r="NDC1" s="147"/>
      <c r="NDD1" s="147"/>
      <c r="NDE1" s="147"/>
      <c r="NDF1" s="147"/>
      <c r="NDG1" s="147"/>
      <c r="NDH1" s="147"/>
      <c r="NDI1" s="147"/>
      <c r="NDJ1" s="147"/>
      <c r="NDK1" s="147"/>
      <c r="NDL1" s="147"/>
      <c r="NDM1" s="147"/>
      <c r="NDN1" s="147"/>
      <c r="NDO1" s="147"/>
      <c r="NDP1" s="147"/>
      <c r="NDQ1" s="147"/>
      <c r="NDR1" s="147"/>
      <c r="NDS1" s="147"/>
      <c r="NDT1" s="147"/>
      <c r="NDU1" s="147"/>
      <c r="NDV1" s="147"/>
      <c r="NDW1" s="147"/>
      <c r="NDX1" s="147"/>
      <c r="NDY1" s="147"/>
      <c r="NDZ1" s="147"/>
      <c r="NEA1" s="147"/>
      <c r="NEB1" s="147"/>
      <c r="NEC1" s="147"/>
      <c r="NED1" s="147"/>
      <c r="NEE1" s="147"/>
      <c r="NEF1" s="147"/>
      <c r="NEG1" s="147"/>
      <c r="NEH1" s="147"/>
      <c r="NEI1" s="147"/>
      <c r="NEJ1" s="147"/>
      <c r="NEK1" s="147"/>
      <c r="NEL1" s="147"/>
      <c r="NEM1" s="147"/>
      <c r="NEN1" s="147"/>
      <c r="NEO1" s="147"/>
      <c r="NEP1" s="147"/>
      <c r="NEQ1" s="147"/>
      <c r="NER1" s="147"/>
      <c r="NES1" s="147"/>
      <c r="NET1" s="147"/>
      <c r="NEU1" s="147"/>
      <c r="NEV1" s="147"/>
      <c r="NEW1" s="147"/>
      <c r="NEX1" s="147"/>
      <c r="NEY1" s="147"/>
      <c r="NEZ1" s="147"/>
      <c r="NFA1" s="147"/>
      <c r="NFB1" s="147"/>
      <c r="NFC1" s="147"/>
      <c r="NFD1" s="147"/>
      <c r="NFE1" s="147"/>
      <c r="NFF1" s="147"/>
      <c r="NFG1" s="147"/>
      <c r="NFH1" s="147"/>
      <c r="NFI1" s="147"/>
      <c r="NFJ1" s="147"/>
      <c r="NFK1" s="147"/>
      <c r="NFL1" s="147"/>
      <c r="NFM1" s="147"/>
      <c r="NFN1" s="147"/>
      <c r="NFO1" s="147"/>
      <c r="NFP1" s="147"/>
      <c r="NFQ1" s="147"/>
      <c r="NFR1" s="147"/>
      <c r="NFS1" s="147"/>
      <c r="NFT1" s="147"/>
      <c r="NFU1" s="147"/>
      <c r="NFV1" s="147"/>
      <c r="NFW1" s="147"/>
      <c r="NFX1" s="147"/>
      <c r="NFY1" s="147"/>
      <c r="NFZ1" s="147"/>
      <c r="NGA1" s="147"/>
      <c r="NGB1" s="147"/>
      <c r="NGC1" s="147"/>
      <c r="NGD1" s="147"/>
      <c r="NGE1" s="147"/>
      <c r="NGF1" s="147"/>
      <c r="NGG1" s="147"/>
      <c r="NGH1" s="147"/>
      <c r="NGI1" s="147"/>
      <c r="NGJ1" s="147"/>
      <c r="NGK1" s="147"/>
      <c r="NGL1" s="147"/>
      <c r="NGM1" s="147"/>
      <c r="NGN1" s="147"/>
      <c r="NGO1" s="147"/>
      <c r="NGP1" s="147"/>
      <c r="NGQ1" s="147"/>
      <c r="NGR1" s="147"/>
      <c r="NGS1" s="147"/>
      <c r="NGT1" s="147"/>
      <c r="NGU1" s="147"/>
      <c r="NGV1" s="147"/>
      <c r="NGW1" s="147"/>
      <c r="NGX1" s="147"/>
      <c r="NGY1" s="147"/>
      <c r="NGZ1" s="147"/>
      <c r="NHA1" s="147"/>
      <c r="NHB1" s="147"/>
      <c r="NHC1" s="147"/>
      <c r="NHD1" s="147"/>
      <c r="NHE1" s="147"/>
      <c r="NHF1" s="147"/>
      <c r="NHG1" s="147"/>
      <c r="NHH1" s="147"/>
      <c r="NHI1" s="147"/>
      <c r="NHJ1" s="147"/>
      <c r="NHK1" s="147"/>
      <c r="NHL1" s="147"/>
      <c r="NHM1" s="147"/>
      <c r="NHN1" s="147"/>
      <c r="NHO1" s="147"/>
      <c r="NHP1" s="147"/>
      <c r="NHQ1" s="147"/>
      <c r="NHR1" s="147"/>
      <c r="NHS1" s="147"/>
      <c r="NHT1" s="147"/>
      <c r="NHU1" s="147"/>
      <c r="NHV1" s="147"/>
      <c r="NHW1" s="147"/>
      <c r="NHX1" s="147"/>
      <c r="NHY1" s="147"/>
      <c r="NHZ1" s="147"/>
      <c r="NIA1" s="147"/>
      <c r="NIB1" s="147"/>
      <c r="NIC1" s="147"/>
      <c r="NID1" s="147"/>
      <c r="NIE1" s="147"/>
      <c r="NIF1" s="147"/>
      <c r="NIG1" s="147"/>
      <c r="NIH1" s="147"/>
      <c r="NII1" s="147"/>
      <c r="NIJ1" s="147"/>
      <c r="NIK1" s="147"/>
      <c r="NIL1" s="147"/>
      <c r="NIM1" s="147"/>
      <c r="NIN1" s="147"/>
      <c r="NIO1" s="147"/>
      <c r="NIP1" s="147"/>
      <c r="NIQ1" s="147"/>
      <c r="NIR1" s="147"/>
      <c r="NIS1" s="147"/>
      <c r="NIT1" s="147"/>
      <c r="NIU1" s="147"/>
      <c r="NIV1" s="147"/>
      <c r="NIW1" s="147"/>
      <c r="NIX1" s="147"/>
      <c r="NIY1" s="147"/>
      <c r="NIZ1" s="147"/>
      <c r="NJA1" s="147"/>
      <c r="NJB1" s="147"/>
      <c r="NJC1" s="147"/>
      <c r="NJD1" s="147"/>
      <c r="NJE1" s="147"/>
      <c r="NJF1" s="147"/>
      <c r="NJG1" s="147"/>
      <c r="NJH1" s="147"/>
      <c r="NJI1" s="147"/>
      <c r="NJJ1" s="147"/>
      <c r="NJK1" s="147"/>
      <c r="NJL1" s="147"/>
      <c r="NJM1" s="147"/>
      <c r="NJN1" s="147"/>
      <c r="NJO1" s="147"/>
      <c r="NJP1" s="147"/>
      <c r="NJQ1" s="147"/>
      <c r="NJR1" s="147"/>
      <c r="NJS1" s="147"/>
      <c r="NJT1" s="147"/>
      <c r="NJU1" s="147"/>
      <c r="NJV1" s="147"/>
      <c r="NJW1" s="147"/>
      <c r="NJX1" s="147"/>
      <c r="NJY1" s="147"/>
      <c r="NJZ1" s="147"/>
      <c r="NKA1" s="147"/>
      <c r="NKB1" s="147"/>
      <c r="NKC1" s="147"/>
      <c r="NKD1" s="147"/>
      <c r="NKE1" s="147"/>
      <c r="NKF1" s="147"/>
      <c r="NKG1" s="147"/>
      <c r="NKH1" s="147"/>
      <c r="NKI1" s="147"/>
      <c r="NKJ1" s="147"/>
      <c r="NKK1" s="147"/>
      <c r="NKL1" s="147"/>
      <c r="NKM1" s="147"/>
      <c r="NKN1" s="147"/>
      <c r="NKO1" s="147"/>
      <c r="NKP1" s="147"/>
      <c r="NKQ1" s="147"/>
      <c r="NKR1" s="147"/>
      <c r="NKS1" s="147"/>
      <c r="NKT1" s="147"/>
      <c r="NKU1" s="147"/>
      <c r="NKV1" s="147"/>
      <c r="NKW1" s="147"/>
      <c r="NKX1" s="147"/>
      <c r="NKY1" s="147"/>
      <c r="NKZ1" s="147"/>
      <c r="NLA1" s="147"/>
      <c r="NLB1" s="147"/>
      <c r="NLC1" s="147"/>
      <c r="NLD1" s="147"/>
      <c r="NLE1" s="147"/>
      <c r="NLF1" s="147"/>
      <c r="NLG1" s="147"/>
      <c r="NLH1" s="147"/>
      <c r="NLI1" s="147"/>
      <c r="NLJ1" s="147"/>
      <c r="NLK1" s="147"/>
      <c r="NLL1" s="147"/>
      <c r="NLM1" s="147"/>
      <c r="NLN1" s="147"/>
      <c r="NLO1" s="147"/>
      <c r="NLP1" s="147"/>
      <c r="NLQ1" s="147"/>
      <c r="NLR1" s="147"/>
      <c r="NLS1" s="147"/>
      <c r="NLT1" s="147"/>
      <c r="NLU1" s="147"/>
      <c r="NLV1" s="147"/>
      <c r="NLW1" s="147"/>
      <c r="NLX1" s="147"/>
      <c r="NLY1" s="147"/>
      <c r="NLZ1" s="147"/>
      <c r="NMA1" s="147"/>
      <c r="NMB1" s="147"/>
      <c r="NMC1" s="147"/>
      <c r="NMD1" s="147"/>
      <c r="NME1" s="147"/>
      <c r="NMF1" s="147"/>
      <c r="NMG1" s="147"/>
      <c r="NMH1" s="147"/>
      <c r="NMI1" s="147"/>
      <c r="NMJ1" s="147"/>
      <c r="NMK1" s="147"/>
      <c r="NML1" s="147"/>
      <c r="NMM1" s="147"/>
      <c r="NMN1" s="147"/>
      <c r="NMO1" s="147"/>
      <c r="NMP1" s="147"/>
      <c r="NMQ1" s="147"/>
      <c r="NMR1" s="147"/>
      <c r="NMS1" s="147"/>
      <c r="NMT1" s="147"/>
      <c r="NMU1" s="147"/>
      <c r="NMV1" s="147"/>
      <c r="NMW1" s="147"/>
      <c r="NMX1" s="147"/>
      <c r="NMY1" s="147"/>
      <c r="NMZ1" s="147"/>
      <c r="NNA1" s="147"/>
      <c r="NNB1" s="147"/>
      <c r="NNC1" s="147"/>
      <c r="NND1" s="147"/>
      <c r="NNE1" s="147"/>
      <c r="NNF1" s="147"/>
      <c r="NNG1" s="147"/>
      <c r="NNH1" s="147"/>
      <c r="NNI1" s="147"/>
      <c r="NNJ1" s="147"/>
      <c r="NNK1" s="147"/>
      <c r="NNL1" s="147"/>
      <c r="NNM1" s="147"/>
      <c r="NNN1" s="147"/>
      <c r="NNO1" s="147"/>
      <c r="NNP1" s="147"/>
      <c r="NNQ1" s="147"/>
      <c r="NNR1" s="147"/>
      <c r="NNS1" s="147"/>
      <c r="NNT1" s="147"/>
      <c r="NNU1" s="147"/>
      <c r="NNV1" s="147"/>
      <c r="NNW1" s="147"/>
      <c r="NNX1" s="147"/>
      <c r="NNY1" s="147"/>
      <c r="NNZ1" s="147"/>
      <c r="NOA1" s="147"/>
      <c r="NOB1" s="147"/>
      <c r="NOC1" s="147"/>
      <c r="NOD1" s="147"/>
      <c r="NOE1" s="147"/>
      <c r="NOF1" s="147"/>
      <c r="NOG1" s="147"/>
      <c r="NOH1" s="147"/>
      <c r="NOI1" s="147"/>
      <c r="NOJ1" s="147"/>
      <c r="NOK1" s="147"/>
      <c r="NOL1" s="147"/>
      <c r="NOM1" s="147"/>
      <c r="NON1" s="147"/>
      <c r="NOO1" s="147"/>
      <c r="NOP1" s="147"/>
      <c r="NOQ1" s="147"/>
      <c r="NOR1" s="147"/>
      <c r="NOS1" s="147"/>
      <c r="NOT1" s="147"/>
      <c r="NOU1" s="147"/>
      <c r="NOV1" s="147"/>
      <c r="NOW1" s="147"/>
      <c r="NOX1" s="147"/>
      <c r="NOY1" s="147"/>
      <c r="NOZ1" s="147"/>
      <c r="NPA1" s="147"/>
      <c r="NPB1" s="147"/>
      <c r="NPC1" s="147"/>
      <c r="NPD1" s="147"/>
      <c r="NPE1" s="147"/>
      <c r="NPF1" s="147"/>
      <c r="NPG1" s="147"/>
      <c r="NPH1" s="147"/>
      <c r="NPI1" s="147"/>
      <c r="NPJ1" s="147"/>
      <c r="NPK1" s="147"/>
      <c r="NPL1" s="147"/>
      <c r="NPM1" s="147"/>
      <c r="NPN1" s="147"/>
      <c r="NPO1" s="147"/>
      <c r="NPP1" s="147"/>
      <c r="NPQ1" s="147"/>
      <c r="NPR1" s="147"/>
      <c r="NPS1" s="147"/>
      <c r="NPT1" s="147"/>
      <c r="NPU1" s="147"/>
      <c r="NPV1" s="147"/>
      <c r="NPW1" s="147"/>
      <c r="NPX1" s="147"/>
      <c r="NPY1" s="147"/>
      <c r="NPZ1" s="147"/>
      <c r="NQA1" s="147"/>
      <c r="NQB1" s="147"/>
      <c r="NQC1" s="147"/>
      <c r="NQD1" s="147"/>
      <c r="NQE1" s="147"/>
      <c r="NQF1" s="147"/>
      <c r="NQG1" s="147"/>
      <c r="NQH1" s="147"/>
      <c r="NQI1" s="147"/>
      <c r="NQJ1" s="147"/>
      <c r="NQK1" s="147"/>
      <c r="NQL1" s="147"/>
      <c r="NQM1" s="147"/>
      <c r="NQN1" s="147"/>
      <c r="NQO1" s="147"/>
      <c r="NQP1" s="147"/>
      <c r="NQQ1" s="147"/>
      <c r="NQR1" s="147"/>
      <c r="NQS1" s="147"/>
      <c r="NQT1" s="147"/>
      <c r="NQU1" s="147"/>
      <c r="NQV1" s="147"/>
      <c r="NQW1" s="147"/>
      <c r="NQX1" s="147"/>
      <c r="NQY1" s="147"/>
      <c r="NQZ1" s="147"/>
      <c r="NRA1" s="147"/>
      <c r="NRB1" s="147"/>
      <c r="NRC1" s="147"/>
      <c r="NRD1" s="147"/>
      <c r="NRE1" s="147"/>
      <c r="NRF1" s="147"/>
      <c r="NRG1" s="147"/>
      <c r="NRH1" s="147"/>
      <c r="NRI1" s="147"/>
      <c r="NRJ1" s="147"/>
      <c r="NRK1" s="147"/>
      <c r="NRL1" s="147"/>
      <c r="NRM1" s="147"/>
      <c r="NRN1" s="147"/>
      <c r="NRO1" s="147"/>
      <c r="NRP1" s="147"/>
      <c r="NRQ1" s="147"/>
      <c r="NRR1" s="147"/>
      <c r="NRS1" s="147"/>
      <c r="NRT1" s="147"/>
      <c r="NRU1" s="147"/>
      <c r="NRV1" s="147"/>
      <c r="NRW1" s="147"/>
      <c r="NRX1" s="147"/>
      <c r="NRY1" s="147"/>
      <c r="NRZ1" s="147"/>
      <c r="NSA1" s="147"/>
      <c r="NSB1" s="147"/>
      <c r="NSC1" s="147"/>
      <c r="NSD1" s="147"/>
      <c r="NSE1" s="147"/>
      <c r="NSF1" s="147"/>
      <c r="NSG1" s="147"/>
      <c r="NSH1" s="147"/>
      <c r="NSI1" s="147"/>
      <c r="NSJ1" s="147"/>
      <c r="NSK1" s="147"/>
      <c r="NSL1" s="147"/>
      <c r="NSM1" s="147"/>
      <c r="NSN1" s="147"/>
      <c r="NSO1" s="147"/>
      <c r="NSP1" s="147"/>
      <c r="NSQ1" s="147"/>
      <c r="NSR1" s="147"/>
      <c r="NSS1" s="147"/>
      <c r="NST1" s="147"/>
      <c r="NSU1" s="147"/>
      <c r="NSV1" s="147"/>
      <c r="NSW1" s="147"/>
      <c r="NSX1" s="147"/>
      <c r="NSY1" s="147"/>
      <c r="NSZ1" s="147"/>
      <c r="NTA1" s="147"/>
      <c r="NTB1" s="147"/>
      <c r="NTC1" s="147"/>
      <c r="NTD1" s="147"/>
      <c r="NTE1" s="147"/>
      <c r="NTF1" s="147"/>
      <c r="NTG1" s="147"/>
      <c r="NTH1" s="147"/>
      <c r="NTI1" s="147"/>
      <c r="NTJ1" s="147"/>
      <c r="NTK1" s="147"/>
      <c r="NTL1" s="147"/>
      <c r="NTM1" s="147"/>
      <c r="NTN1" s="147"/>
      <c r="NTO1" s="147"/>
      <c r="NTP1" s="147"/>
      <c r="NTQ1" s="147"/>
      <c r="NTR1" s="147"/>
      <c r="NTS1" s="147"/>
      <c r="NTT1" s="147"/>
      <c r="NTU1" s="147"/>
      <c r="NTV1" s="147"/>
      <c r="NTW1" s="147"/>
      <c r="NTX1" s="147"/>
      <c r="NTY1" s="147"/>
      <c r="NTZ1" s="147"/>
      <c r="NUA1" s="147"/>
      <c r="NUB1" s="147"/>
      <c r="NUC1" s="147"/>
      <c r="NUD1" s="147"/>
      <c r="NUE1" s="147"/>
      <c r="NUF1" s="147"/>
      <c r="NUG1" s="147"/>
      <c r="NUH1" s="147"/>
      <c r="NUI1" s="147"/>
      <c r="NUJ1" s="147"/>
      <c r="NUK1" s="147"/>
      <c r="NUL1" s="147"/>
      <c r="NUM1" s="147"/>
      <c r="NUN1" s="147"/>
      <c r="NUO1" s="147"/>
      <c r="NUP1" s="147"/>
      <c r="NUQ1" s="147"/>
      <c r="NUR1" s="147"/>
      <c r="NUS1" s="147"/>
      <c r="NUT1" s="147"/>
      <c r="NUU1" s="147"/>
      <c r="NUV1" s="147"/>
      <c r="NUW1" s="147"/>
      <c r="NUX1" s="147"/>
      <c r="NUY1" s="147"/>
      <c r="NUZ1" s="147"/>
      <c r="NVA1" s="147"/>
      <c r="NVB1" s="147"/>
      <c r="NVC1" s="147"/>
      <c r="NVD1" s="147"/>
      <c r="NVE1" s="147"/>
      <c r="NVF1" s="147"/>
      <c r="NVG1" s="147"/>
      <c r="NVH1" s="147"/>
      <c r="NVI1" s="147"/>
      <c r="NVJ1" s="147"/>
      <c r="NVK1" s="147"/>
      <c r="NVL1" s="147"/>
      <c r="NVM1" s="147"/>
      <c r="NVN1" s="147"/>
      <c r="NVO1" s="147"/>
      <c r="NVP1" s="147"/>
      <c r="NVQ1" s="147"/>
      <c r="NVR1" s="147"/>
      <c r="NVS1" s="147"/>
      <c r="NVT1" s="147"/>
      <c r="NVU1" s="147"/>
      <c r="NVV1" s="147"/>
      <c r="NVW1" s="147"/>
      <c r="NVX1" s="147"/>
      <c r="NVY1" s="147"/>
      <c r="NVZ1" s="147"/>
      <c r="NWA1" s="147"/>
      <c r="NWB1" s="147"/>
      <c r="NWC1" s="147"/>
      <c r="NWD1" s="147"/>
      <c r="NWE1" s="147"/>
      <c r="NWF1" s="147"/>
      <c r="NWG1" s="147"/>
      <c r="NWH1" s="147"/>
      <c r="NWI1" s="147"/>
      <c r="NWJ1" s="147"/>
      <c r="NWK1" s="147"/>
      <c r="NWL1" s="147"/>
      <c r="NWM1" s="147"/>
      <c r="NWN1" s="147"/>
      <c r="NWO1" s="147"/>
      <c r="NWP1" s="147"/>
      <c r="NWQ1" s="147"/>
      <c r="NWR1" s="147"/>
      <c r="NWS1" s="147"/>
      <c r="NWT1" s="147"/>
      <c r="NWU1" s="147"/>
      <c r="NWV1" s="147"/>
      <c r="NWW1" s="147"/>
      <c r="NWX1" s="147"/>
      <c r="NWY1" s="147"/>
      <c r="NWZ1" s="147"/>
      <c r="NXA1" s="147"/>
      <c r="NXB1" s="147"/>
      <c r="NXC1" s="147"/>
      <c r="NXD1" s="147"/>
      <c r="NXE1" s="147"/>
      <c r="NXF1" s="147"/>
      <c r="NXG1" s="147"/>
      <c r="NXH1" s="147"/>
      <c r="NXI1" s="147"/>
      <c r="NXJ1" s="147"/>
      <c r="NXK1" s="147"/>
      <c r="NXL1" s="147"/>
      <c r="NXM1" s="147"/>
      <c r="NXN1" s="147"/>
      <c r="NXO1" s="147"/>
      <c r="NXP1" s="147"/>
      <c r="NXQ1" s="147"/>
      <c r="NXR1" s="147"/>
      <c r="NXS1" s="147"/>
      <c r="NXT1" s="147"/>
      <c r="NXU1" s="147"/>
      <c r="NXV1" s="147"/>
      <c r="NXW1" s="147"/>
      <c r="NXX1" s="147"/>
      <c r="NXY1" s="147"/>
      <c r="NXZ1" s="147"/>
      <c r="NYA1" s="147"/>
      <c r="NYB1" s="147"/>
      <c r="NYC1" s="147"/>
      <c r="NYD1" s="147"/>
      <c r="NYE1" s="147"/>
      <c r="NYF1" s="147"/>
      <c r="NYG1" s="147"/>
      <c r="NYH1" s="147"/>
      <c r="NYI1" s="147"/>
      <c r="NYJ1" s="147"/>
      <c r="NYK1" s="147"/>
      <c r="NYL1" s="147"/>
      <c r="NYM1" s="147"/>
      <c r="NYN1" s="147"/>
      <c r="NYO1" s="147"/>
      <c r="NYP1" s="147"/>
      <c r="NYQ1" s="147"/>
      <c r="NYR1" s="147"/>
      <c r="NYS1" s="147"/>
      <c r="NYT1" s="147"/>
      <c r="NYU1" s="147"/>
      <c r="NYV1" s="147"/>
      <c r="NYW1" s="147"/>
      <c r="NYX1" s="147"/>
      <c r="NYY1" s="147"/>
      <c r="NYZ1" s="147"/>
      <c r="NZA1" s="147"/>
      <c r="NZB1" s="147"/>
      <c r="NZC1" s="147"/>
      <c r="NZD1" s="147"/>
      <c r="NZE1" s="147"/>
      <c r="NZF1" s="147"/>
      <c r="NZG1" s="147"/>
      <c r="NZH1" s="147"/>
      <c r="NZI1" s="147"/>
      <c r="NZJ1" s="147"/>
      <c r="NZK1" s="147"/>
      <c r="NZL1" s="147"/>
      <c r="NZM1" s="147"/>
      <c r="NZN1" s="147"/>
      <c r="NZO1" s="147"/>
      <c r="NZP1" s="147"/>
      <c r="NZQ1" s="147"/>
      <c r="NZR1" s="147"/>
      <c r="NZS1" s="147"/>
      <c r="NZT1" s="147"/>
      <c r="NZU1" s="147"/>
      <c r="NZV1" s="147"/>
      <c r="NZW1" s="147"/>
      <c r="NZX1" s="147"/>
      <c r="NZY1" s="147"/>
      <c r="NZZ1" s="147"/>
      <c r="OAA1" s="147"/>
      <c r="OAB1" s="147"/>
      <c r="OAC1" s="147"/>
      <c r="OAD1" s="147"/>
      <c r="OAE1" s="147"/>
      <c r="OAF1" s="147"/>
      <c r="OAG1" s="147"/>
      <c r="OAH1" s="147"/>
      <c r="OAI1" s="147"/>
      <c r="OAJ1" s="147"/>
      <c r="OAK1" s="147"/>
      <c r="OAL1" s="147"/>
      <c r="OAM1" s="147"/>
      <c r="OAN1" s="147"/>
      <c r="OAO1" s="147"/>
      <c r="OAP1" s="147"/>
      <c r="OAQ1" s="147"/>
      <c r="OAR1" s="147"/>
      <c r="OAS1" s="147"/>
      <c r="OAT1" s="147"/>
      <c r="OAU1" s="147"/>
      <c r="OAV1" s="147"/>
      <c r="OAW1" s="147"/>
      <c r="OAX1" s="147"/>
      <c r="OAY1" s="147"/>
      <c r="OAZ1" s="147"/>
      <c r="OBA1" s="147"/>
      <c r="OBB1" s="147"/>
      <c r="OBC1" s="147"/>
      <c r="OBD1" s="147"/>
      <c r="OBE1" s="147"/>
      <c r="OBF1" s="147"/>
      <c r="OBG1" s="147"/>
      <c r="OBH1" s="147"/>
      <c r="OBI1" s="147"/>
      <c r="OBJ1" s="147"/>
      <c r="OBK1" s="147"/>
      <c r="OBL1" s="147"/>
      <c r="OBM1" s="147"/>
      <c r="OBN1" s="147"/>
      <c r="OBO1" s="147"/>
      <c r="OBP1" s="147"/>
      <c r="OBQ1" s="147"/>
      <c r="OBR1" s="147"/>
      <c r="OBS1" s="147"/>
      <c r="OBT1" s="147"/>
      <c r="OBU1" s="147"/>
      <c r="OBV1" s="147"/>
      <c r="OBW1" s="147"/>
      <c r="OBX1" s="147"/>
      <c r="OBY1" s="147"/>
      <c r="OBZ1" s="147"/>
      <c r="OCA1" s="147"/>
      <c r="OCB1" s="147"/>
      <c r="OCC1" s="147"/>
      <c r="OCD1" s="147"/>
      <c r="OCE1" s="147"/>
      <c r="OCF1" s="147"/>
      <c r="OCG1" s="147"/>
      <c r="OCH1" s="147"/>
      <c r="OCI1" s="147"/>
      <c r="OCJ1" s="147"/>
      <c r="OCK1" s="147"/>
      <c r="OCL1" s="147"/>
      <c r="OCM1" s="147"/>
      <c r="OCN1" s="147"/>
      <c r="OCO1" s="147"/>
      <c r="OCP1" s="147"/>
      <c r="OCQ1" s="147"/>
      <c r="OCR1" s="147"/>
      <c r="OCS1" s="147"/>
      <c r="OCT1" s="147"/>
      <c r="OCU1" s="147"/>
      <c r="OCV1" s="147"/>
      <c r="OCW1" s="147"/>
      <c r="OCX1" s="147"/>
      <c r="OCY1" s="147"/>
      <c r="OCZ1" s="147"/>
      <c r="ODA1" s="147"/>
      <c r="ODB1" s="147"/>
      <c r="ODC1" s="147"/>
      <c r="ODD1" s="147"/>
      <c r="ODE1" s="147"/>
      <c r="ODF1" s="147"/>
      <c r="ODG1" s="147"/>
      <c r="ODH1" s="147"/>
      <c r="ODI1" s="147"/>
      <c r="ODJ1" s="147"/>
      <c r="ODK1" s="147"/>
      <c r="ODL1" s="147"/>
      <c r="ODM1" s="147"/>
      <c r="ODN1" s="147"/>
      <c r="ODO1" s="147"/>
      <c r="ODP1" s="147"/>
      <c r="ODQ1" s="147"/>
      <c r="ODR1" s="147"/>
      <c r="ODS1" s="147"/>
      <c r="ODT1" s="147"/>
      <c r="ODU1" s="147"/>
      <c r="ODV1" s="147"/>
      <c r="ODW1" s="147"/>
      <c r="ODX1" s="147"/>
      <c r="ODY1" s="147"/>
      <c r="ODZ1" s="147"/>
      <c r="OEA1" s="147"/>
      <c r="OEB1" s="147"/>
      <c r="OEC1" s="147"/>
      <c r="OED1" s="147"/>
      <c r="OEE1" s="147"/>
      <c r="OEF1" s="147"/>
      <c r="OEG1" s="147"/>
      <c r="OEH1" s="147"/>
      <c r="OEI1" s="147"/>
      <c r="OEJ1" s="147"/>
      <c r="OEK1" s="147"/>
      <c r="OEL1" s="147"/>
      <c r="OEM1" s="147"/>
      <c r="OEN1" s="147"/>
      <c r="OEO1" s="147"/>
      <c r="OEP1" s="147"/>
      <c r="OEQ1" s="147"/>
      <c r="OER1" s="147"/>
      <c r="OES1" s="147"/>
      <c r="OET1" s="147"/>
      <c r="OEU1" s="147"/>
      <c r="OEV1" s="147"/>
      <c r="OEW1" s="147"/>
      <c r="OEX1" s="147"/>
      <c r="OEY1" s="147"/>
      <c r="OEZ1" s="147"/>
      <c r="OFA1" s="147"/>
      <c r="OFB1" s="147"/>
      <c r="OFC1" s="147"/>
      <c r="OFD1" s="147"/>
      <c r="OFE1" s="147"/>
      <c r="OFF1" s="147"/>
      <c r="OFG1" s="147"/>
      <c r="OFH1" s="147"/>
      <c r="OFI1" s="147"/>
      <c r="OFJ1" s="147"/>
      <c r="OFK1" s="147"/>
      <c r="OFL1" s="147"/>
      <c r="OFM1" s="147"/>
      <c r="OFN1" s="147"/>
      <c r="OFO1" s="147"/>
      <c r="OFP1" s="147"/>
      <c r="OFQ1" s="147"/>
      <c r="OFR1" s="147"/>
      <c r="OFS1" s="147"/>
      <c r="OFT1" s="147"/>
      <c r="OFU1" s="147"/>
      <c r="OFV1" s="147"/>
      <c r="OFW1" s="147"/>
      <c r="OFX1" s="147"/>
      <c r="OFY1" s="147"/>
      <c r="OFZ1" s="147"/>
      <c r="OGA1" s="147"/>
      <c r="OGB1" s="147"/>
      <c r="OGC1" s="147"/>
      <c r="OGD1" s="147"/>
      <c r="OGE1" s="147"/>
      <c r="OGF1" s="147"/>
      <c r="OGG1" s="147"/>
      <c r="OGH1" s="147"/>
      <c r="OGI1" s="147"/>
      <c r="OGJ1" s="147"/>
      <c r="OGK1" s="147"/>
      <c r="OGL1" s="147"/>
      <c r="OGM1" s="147"/>
      <c r="OGN1" s="147"/>
      <c r="OGO1" s="147"/>
      <c r="OGP1" s="147"/>
      <c r="OGQ1" s="147"/>
      <c r="OGR1" s="147"/>
      <c r="OGS1" s="147"/>
      <c r="OGT1" s="147"/>
      <c r="OGU1" s="147"/>
      <c r="OGV1" s="147"/>
      <c r="OGW1" s="147"/>
      <c r="OGX1" s="147"/>
      <c r="OGY1" s="147"/>
      <c r="OGZ1" s="147"/>
      <c r="OHA1" s="147"/>
      <c r="OHB1" s="147"/>
      <c r="OHC1" s="147"/>
      <c r="OHD1" s="147"/>
      <c r="OHE1" s="147"/>
      <c r="OHF1" s="147"/>
      <c r="OHG1" s="147"/>
      <c r="OHH1" s="147"/>
      <c r="OHI1" s="147"/>
      <c r="OHJ1" s="147"/>
      <c r="OHK1" s="147"/>
      <c r="OHL1" s="147"/>
      <c r="OHM1" s="147"/>
      <c r="OHN1" s="147"/>
      <c r="OHO1" s="147"/>
      <c r="OHP1" s="147"/>
      <c r="OHQ1" s="147"/>
      <c r="OHR1" s="147"/>
      <c r="OHS1" s="147"/>
      <c r="OHT1" s="147"/>
      <c r="OHU1" s="147"/>
      <c r="OHV1" s="147"/>
      <c r="OHW1" s="147"/>
      <c r="OHX1" s="147"/>
      <c r="OHY1" s="147"/>
      <c r="OHZ1" s="147"/>
      <c r="OIA1" s="147"/>
      <c r="OIB1" s="147"/>
      <c r="OIC1" s="147"/>
      <c r="OID1" s="147"/>
      <c r="OIE1" s="147"/>
      <c r="OIF1" s="147"/>
      <c r="OIG1" s="147"/>
      <c r="OIH1" s="147"/>
      <c r="OII1" s="147"/>
      <c r="OIJ1" s="147"/>
      <c r="OIK1" s="147"/>
      <c r="OIL1" s="147"/>
      <c r="OIM1" s="147"/>
      <c r="OIN1" s="147"/>
      <c r="OIO1" s="147"/>
      <c r="OIP1" s="147"/>
      <c r="OIQ1" s="147"/>
      <c r="OIR1" s="147"/>
      <c r="OIS1" s="147"/>
      <c r="OIT1" s="147"/>
      <c r="OIU1" s="147"/>
      <c r="OIV1" s="147"/>
      <c r="OIW1" s="147"/>
      <c r="OIX1" s="147"/>
      <c r="OIY1" s="147"/>
      <c r="OIZ1" s="147"/>
      <c r="OJA1" s="147"/>
      <c r="OJB1" s="147"/>
      <c r="OJC1" s="147"/>
      <c r="OJD1" s="147"/>
      <c r="OJE1" s="147"/>
      <c r="OJF1" s="147"/>
      <c r="OJG1" s="147"/>
      <c r="OJH1" s="147"/>
      <c r="OJI1" s="147"/>
      <c r="OJJ1" s="147"/>
      <c r="OJK1" s="147"/>
      <c r="OJL1" s="147"/>
      <c r="OJM1" s="147"/>
      <c r="OJN1" s="147"/>
      <c r="OJO1" s="147"/>
      <c r="OJP1" s="147"/>
      <c r="OJQ1" s="147"/>
      <c r="OJR1" s="147"/>
      <c r="OJS1" s="147"/>
      <c r="OJT1" s="147"/>
      <c r="OJU1" s="147"/>
      <c r="OJV1" s="147"/>
      <c r="OJW1" s="147"/>
      <c r="OJX1" s="147"/>
      <c r="OJY1" s="147"/>
      <c r="OJZ1" s="147"/>
      <c r="OKA1" s="147"/>
      <c r="OKB1" s="147"/>
      <c r="OKC1" s="147"/>
      <c r="OKD1" s="147"/>
      <c r="OKE1" s="147"/>
      <c r="OKF1" s="147"/>
      <c r="OKG1" s="147"/>
      <c r="OKH1" s="147"/>
      <c r="OKI1" s="147"/>
      <c r="OKJ1" s="147"/>
      <c r="OKK1" s="147"/>
      <c r="OKL1" s="147"/>
      <c r="OKM1" s="147"/>
      <c r="OKN1" s="147"/>
      <c r="OKO1" s="147"/>
      <c r="OKP1" s="147"/>
      <c r="OKQ1" s="147"/>
      <c r="OKR1" s="147"/>
      <c r="OKS1" s="147"/>
      <c r="OKT1" s="147"/>
      <c r="OKU1" s="147"/>
      <c r="OKV1" s="147"/>
      <c r="OKW1" s="147"/>
      <c r="OKX1" s="147"/>
      <c r="OKY1" s="147"/>
      <c r="OKZ1" s="147"/>
      <c r="OLA1" s="147"/>
      <c r="OLB1" s="147"/>
      <c r="OLC1" s="147"/>
      <c r="OLD1" s="147"/>
      <c r="OLE1" s="147"/>
      <c r="OLF1" s="147"/>
      <c r="OLG1" s="147"/>
      <c r="OLH1" s="147"/>
      <c r="OLI1" s="147"/>
      <c r="OLJ1" s="147"/>
      <c r="OLK1" s="147"/>
      <c r="OLL1" s="147"/>
      <c r="OLM1" s="147"/>
      <c r="OLN1" s="147"/>
      <c r="OLO1" s="147"/>
      <c r="OLP1" s="147"/>
      <c r="OLQ1" s="147"/>
      <c r="OLR1" s="147"/>
      <c r="OLS1" s="147"/>
      <c r="OLT1" s="147"/>
      <c r="OLU1" s="147"/>
      <c r="OLV1" s="147"/>
      <c r="OLW1" s="147"/>
      <c r="OLX1" s="147"/>
      <c r="OLY1" s="147"/>
      <c r="OLZ1" s="147"/>
      <c r="OMA1" s="147"/>
      <c r="OMB1" s="147"/>
      <c r="OMC1" s="147"/>
      <c r="OMD1" s="147"/>
      <c r="OME1" s="147"/>
      <c r="OMF1" s="147"/>
      <c r="OMG1" s="147"/>
      <c r="OMH1" s="147"/>
      <c r="OMI1" s="147"/>
      <c r="OMJ1" s="147"/>
      <c r="OMK1" s="147"/>
      <c r="OML1" s="147"/>
      <c r="OMM1" s="147"/>
      <c r="OMN1" s="147"/>
      <c r="OMO1" s="147"/>
      <c r="OMP1" s="147"/>
      <c r="OMQ1" s="147"/>
      <c r="OMR1" s="147"/>
      <c r="OMS1" s="147"/>
      <c r="OMT1" s="147"/>
      <c r="OMU1" s="147"/>
      <c r="OMV1" s="147"/>
      <c r="OMW1" s="147"/>
      <c r="OMX1" s="147"/>
      <c r="OMY1" s="147"/>
      <c r="OMZ1" s="147"/>
      <c r="ONA1" s="147"/>
      <c r="ONB1" s="147"/>
      <c r="ONC1" s="147"/>
      <c r="OND1" s="147"/>
      <c r="ONE1" s="147"/>
      <c r="ONF1" s="147"/>
      <c r="ONG1" s="147"/>
      <c r="ONH1" s="147"/>
      <c r="ONI1" s="147"/>
      <c r="ONJ1" s="147"/>
      <c r="ONK1" s="147"/>
      <c r="ONL1" s="147"/>
      <c r="ONM1" s="147"/>
      <c r="ONN1" s="147"/>
      <c r="ONO1" s="147"/>
      <c r="ONP1" s="147"/>
      <c r="ONQ1" s="147"/>
      <c r="ONR1" s="147"/>
      <c r="ONS1" s="147"/>
      <c r="ONT1" s="147"/>
      <c r="ONU1" s="147"/>
      <c r="ONV1" s="147"/>
      <c r="ONW1" s="147"/>
      <c r="ONX1" s="147"/>
      <c r="ONY1" s="147"/>
      <c r="ONZ1" s="147"/>
      <c r="OOA1" s="147"/>
      <c r="OOB1" s="147"/>
      <c r="OOC1" s="147"/>
      <c r="OOD1" s="147"/>
      <c r="OOE1" s="147"/>
      <c r="OOF1" s="147"/>
      <c r="OOG1" s="147"/>
      <c r="OOH1" s="147"/>
      <c r="OOI1" s="147"/>
      <c r="OOJ1" s="147"/>
      <c r="OOK1" s="147"/>
      <c r="OOL1" s="147"/>
      <c r="OOM1" s="147"/>
      <c r="OON1" s="147"/>
      <c r="OOO1" s="147"/>
      <c r="OOP1" s="147"/>
      <c r="OOQ1" s="147"/>
      <c r="OOR1" s="147"/>
      <c r="OOS1" s="147"/>
      <c r="OOT1" s="147"/>
      <c r="OOU1" s="147"/>
      <c r="OOV1" s="147"/>
      <c r="OOW1" s="147"/>
      <c r="OOX1" s="147"/>
      <c r="OOY1" s="147"/>
      <c r="OOZ1" s="147"/>
      <c r="OPA1" s="147"/>
      <c r="OPB1" s="147"/>
      <c r="OPC1" s="147"/>
      <c r="OPD1" s="147"/>
      <c r="OPE1" s="147"/>
      <c r="OPF1" s="147"/>
      <c r="OPG1" s="147"/>
      <c r="OPH1" s="147"/>
      <c r="OPI1" s="147"/>
      <c r="OPJ1" s="147"/>
      <c r="OPK1" s="147"/>
      <c r="OPL1" s="147"/>
      <c r="OPM1" s="147"/>
      <c r="OPN1" s="147"/>
      <c r="OPO1" s="147"/>
      <c r="OPP1" s="147"/>
      <c r="OPQ1" s="147"/>
      <c r="OPR1" s="147"/>
      <c r="OPS1" s="147"/>
      <c r="OPT1" s="147"/>
      <c r="OPU1" s="147"/>
      <c r="OPV1" s="147"/>
      <c r="OPW1" s="147"/>
      <c r="OPX1" s="147"/>
      <c r="OPY1" s="147"/>
      <c r="OPZ1" s="147"/>
      <c r="OQA1" s="147"/>
      <c r="OQB1" s="147"/>
      <c r="OQC1" s="147"/>
      <c r="OQD1" s="147"/>
      <c r="OQE1" s="147"/>
      <c r="OQF1" s="147"/>
      <c r="OQG1" s="147"/>
      <c r="OQH1" s="147"/>
      <c r="OQI1" s="147"/>
      <c r="OQJ1" s="147"/>
      <c r="OQK1" s="147"/>
      <c r="OQL1" s="147"/>
      <c r="OQM1" s="147"/>
      <c r="OQN1" s="147"/>
      <c r="OQO1" s="147"/>
      <c r="OQP1" s="147"/>
      <c r="OQQ1" s="147"/>
      <c r="OQR1" s="147"/>
      <c r="OQS1" s="147"/>
      <c r="OQT1" s="147"/>
      <c r="OQU1" s="147"/>
      <c r="OQV1" s="147"/>
      <c r="OQW1" s="147"/>
      <c r="OQX1" s="147"/>
      <c r="OQY1" s="147"/>
      <c r="OQZ1" s="147"/>
      <c r="ORA1" s="147"/>
      <c r="ORB1" s="147"/>
      <c r="ORC1" s="147"/>
      <c r="ORD1" s="147"/>
      <c r="ORE1" s="147"/>
      <c r="ORF1" s="147"/>
      <c r="ORG1" s="147"/>
      <c r="ORH1" s="147"/>
      <c r="ORI1" s="147"/>
      <c r="ORJ1" s="147"/>
      <c r="ORK1" s="147"/>
      <c r="ORL1" s="147"/>
      <c r="ORM1" s="147"/>
      <c r="ORN1" s="147"/>
      <c r="ORO1" s="147"/>
      <c r="ORP1" s="147"/>
      <c r="ORQ1" s="147"/>
      <c r="ORR1" s="147"/>
      <c r="ORS1" s="147"/>
      <c r="ORT1" s="147"/>
      <c r="ORU1" s="147"/>
      <c r="ORV1" s="147"/>
      <c r="ORW1" s="147"/>
      <c r="ORX1" s="147"/>
      <c r="ORY1" s="147"/>
      <c r="ORZ1" s="147"/>
      <c r="OSA1" s="147"/>
      <c r="OSB1" s="147"/>
      <c r="OSC1" s="147"/>
      <c r="OSD1" s="147"/>
      <c r="OSE1" s="147"/>
      <c r="OSF1" s="147"/>
      <c r="OSG1" s="147"/>
      <c r="OSH1" s="147"/>
      <c r="OSI1" s="147"/>
      <c r="OSJ1" s="147"/>
      <c r="OSK1" s="147"/>
      <c r="OSL1" s="147"/>
      <c r="OSM1" s="147"/>
      <c r="OSN1" s="147"/>
      <c r="OSO1" s="147"/>
      <c r="OSP1" s="147"/>
      <c r="OSQ1" s="147"/>
      <c r="OSR1" s="147"/>
      <c r="OSS1" s="147"/>
      <c r="OST1" s="147"/>
      <c r="OSU1" s="147"/>
      <c r="OSV1" s="147"/>
      <c r="OSW1" s="147"/>
      <c r="OSX1" s="147"/>
      <c r="OSY1" s="147"/>
      <c r="OSZ1" s="147"/>
      <c r="OTA1" s="147"/>
      <c r="OTB1" s="147"/>
      <c r="OTC1" s="147"/>
      <c r="OTD1" s="147"/>
      <c r="OTE1" s="147"/>
      <c r="OTF1" s="147"/>
      <c r="OTG1" s="147"/>
      <c r="OTH1" s="147"/>
      <c r="OTI1" s="147"/>
      <c r="OTJ1" s="147"/>
      <c r="OTK1" s="147"/>
      <c r="OTL1" s="147"/>
      <c r="OTM1" s="147"/>
      <c r="OTN1" s="147"/>
      <c r="OTO1" s="147"/>
      <c r="OTP1" s="147"/>
      <c r="OTQ1" s="147"/>
      <c r="OTR1" s="147"/>
      <c r="OTS1" s="147"/>
      <c r="OTT1" s="147"/>
      <c r="OTU1" s="147"/>
      <c r="OTV1" s="147"/>
      <c r="OTW1" s="147"/>
      <c r="OTX1" s="147"/>
      <c r="OTY1" s="147"/>
      <c r="OTZ1" s="147"/>
      <c r="OUA1" s="147"/>
      <c r="OUB1" s="147"/>
      <c r="OUC1" s="147"/>
      <c r="OUD1" s="147"/>
      <c r="OUE1" s="147"/>
      <c r="OUF1" s="147"/>
      <c r="OUG1" s="147"/>
      <c r="OUH1" s="147"/>
      <c r="OUI1" s="147"/>
      <c r="OUJ1" s="147"/>
      <c r="OUK1" s="147"/>
      <c r="OUL1" s="147"/>
      <c r="OUM1" s="147"/>
      <c r="OUN1" s="147"/>
      <c r="OUO1" s="147"/>
      <c r="OUP1" s="147"/>
      <c r="OUQ1" s="147"/>
      <c r="OUR1" s="147"/>
      <c r="OUS1" s="147"/>
      <c r="OUT1" s="147"/>
      <c r="OUU1" s="147"/>
      <c r="OUV1" s="147"/>
      <c r="OUW1" s="147"/>
      <c r="OUX1" s="147"/>
      <c r="OUY1" s="147"/>
      <c r="OUZ1" s="147"/>
      <c r="OVA1" s="147"/>
      <c r="OVB1" s="147"/>
      <c r="OVC1" s="147"/>
      <c r="OVD1" s="147"/>
      <c r="OVE1" s="147"/>
      <c r="OVF1" s="147"/>
      <c r="OVG1" s="147"/>
      <c r="OVH1" s="147"/>
      <c r="OVI1" s="147"/>
      <c r="OVJ1" s="147"/>
      <c r="OVK1" s="147"/>
      <c r="OVL1" s="147"/>
      <c r="OVM1" s="147"/>
      <c r="OVN1" s="147"/>
      <c r="OVO1" s="147"/>
      <c r="OVP1" s="147"/>
      <c r="OVQ1" s="147"/>
      <c r="OVR1" s="147"/>
      <c r="OVS1" s="147"/>
      <c r="OVT1" s="147"/>
      <c r="OVU1" s="147"/>
      <c r="OVV1" s="147"/>
      <c r="OVW1" s="147"/>
      <c r="OVX1" s="147"/>
      <c r="OVY1" s="147"/>
      <c r="OVZ1" s="147"/>
      <c r="OWA1" s="147"/>
      <c r="OWB1" s="147"/>
      <c r="OWC1" s="147"/>
      <c r="OWD1" s="147"/>
      <c r="OWE1" s="147"/>
      <c r="OWF1" s="147"/>
      <c r="OWG1" s="147"/>
      <c r="OWH1" s="147"/>
      <c r="OWI1" s="147"/>
      <c r="OWJ1" s="147"/>
      <c r="OWK1" s="147"/>
      <c r="OWL1" s="147"/>
      <c r="OWM1" s="147"/>
      <c r="OWN1" s="147"/>
      <c r="OWO1" s="147"/>
      <c r="OWP1" s="147"/>
      <c r="OWQ1" s="147"/>
      <c r="OWR1" s="147"/>
      <c r="OWS1" s="147"/>
      <c r="OWT1" s="147"/>
      <c r="OWU1" s="147"/>
      <c r="OWV1" s="147"/>
      <c r="OWW1" s="147"/>
      <c r="OWX1" s="147"/>
      <c r="OWY1" s="147"/>
      <c r="OWZ1" s="147"/>
      <c r="OXA1" s="147"/>
      <c r="OXB1" s="147"/>
      <c r="OXC1" s="147"/>
      <c r="OXD1" s="147"/>
      <c r="OXE1" s="147"/>
      <c r="OXF1" s="147"/>
      <c r="OXG1" s="147"/>
      <c r="OXH1" s="147"/>
      <c r="OXI1" s="147"/>
      <c r="OXJ1" s="147"/>
      <c r="OXK1" s="147"/>
      <c r="OXL1" s="147"/>
      <c r="OXM1" s="147"/>
      <c r="OXN1" s="147"/>
      <c r="OXO1" s="147"/>
      <c r="OXP1" s="147"/>
      <c r="OXQ1" s="147"/>
      <c r="OXR1" s="147"/>
      <c r="OXS1" s="147"/>
      <c r="OXT1" s="147"/>
      <c r="OXU1" s="147"/>
      <c r="OXV1" s="147"/>
      <c r="OXW1" s="147"/>
      <c r="OXX1" s="147"/>
      <c r="OXY1" s="147"/>
      <c r="OXZ1" s="147"/>
      <c r="OYA1" s="147"/>
      <c r="OYB1" s="147"/>
      <c r="OYC1" s="147"/>
      <c r="OYD1" s="147"/>
      <c r="OYE1" s="147"/>
      <c r="OYF1" s="147"/>
      <c r="OYG1" s="147"/>
      <c r="OYH1" s="147"/>
      <c r="OYI1" s="147"/>
      <c r="OYJ1" s="147"/>
      <c r="OYK1" s="147"/>
      <c r="OYL1" s="147"/>
      <c r="OYM1" s="147"/>
      <c r="OYN1" s="147"/>
      <c r="OYO1" s="147"/>
      <c r="OYP1" s="147"/>
      <c r="OYQ1" s="147"/>
      <c r="OYR1" s="147"/>
      <c r="OYS1" s="147"/>
      <c r="OYT1" s="147"/>
      <c r="OYU1" s="147"/>
      <c r="OYV1" s="147"/>
      <c r="OYW1" s="147"/>
      <c r="OYX1" s="147"/>
      <c r="OYY1" s="147"/>
      <c r="OYZ1" s="147"/>
      <c r="OZA1" s="147"/>
      <c r="OZB1" s="147"/>
      <c r="OZC1" s="147"/>
      <c r="OZD1" s="147"/>
      <c r="OZE1" s="147"/>
      <c r="OZF1" s="147"/>
      <c r="OZG1" s="147"/>
      <c r="OZH1" s="147"/>
      <c r="OZI1" s="147"/>
      <c r="OZJ1" s="147"/>
      <c r="OZK1" s="147"/>
      <c r="OZL1" s="147"/>
      <c r="OZM1" s="147"/>
      <c r="OZN1" s="147"/>
      <c r="OZO1" s="147"/>
      <c r="OZP1" s="147"/>
      <c r="OZQ1" s="147"/>
      <c r="OZR1" s="147"/>
      <c r="OZS1" s="147"/>
      <c r="OZT1" s="147"/>
      <c r="OZU1" s="147"/>
      <c r="OZV1" s="147"/>
      <c r="OZW1" s="147"/>
      <c r="OZX1" s="147"/>
      <c r="OZY1" s="147"/>
      <c r="OZZ1" s="147"/>
      <c r="PAA1" s="147"/>
      <c r="PAB1" s="147"/>
      <c r="PAC1" s="147"/>
      <c r="PAD1" s="147"/>
      <c r="PAE1" s="147"/>
      <c r="PAF1" s="147"/>
      <c r="PAG1" s="147"/>
      <c r="PAH1" s="147"/>
      <c r="PAI1" s="147"/>
      <c r="PAJ1" s="147"/>
      <c r="PAK1" s="147"/>
      <c r="PAL1" s="147"/>
      <c r="PAM1" s="147"/>
      <c r="PAN1" s="147"/>
      <c r="PAO1" s="147"/>
      <c r="PAP1" s="147"/>
      <c r="PAQ1" s="147"/>
      <c r="PAR1" s="147"/>
      <c r="PAS1" s="147"/>
      <c r="PAT1" s="147"/>
      <c r="PAU1" s="147"/>
      <c r="PAV1" s="147"/>
      <c r="PAW1" s="147"/>
      <c r="PAX1" s="147"/>
      <c r="PAY1" s="147"/>
      <c r="PAZ1" s="147"/>
      <c r="PBA1" s="147"/>
      <c r="PBB1" s="147"/>
      <c r="PBC1" s="147"/>
      <c r="PBD1" s="147"/>
      <c r="PBE1" s="147"/>
      <c r="PBF1" s="147"/>
      <c r="PBG1" s="147"/>
      <c r="PBH1" s="147"/>
      <c r="PBI1" s="147"/>
      <c r="PBJ1" s="147"/>
      <c r="PBK1" s="147"/>
      <c r="PBL1" s="147"/>
      <c r="PBM1" s="147"/>
      <c r="PBN1" s="147"/>
      <c r="PBO1" s="147"/>
      <c r="PBP1" s="147"/>
      <c r="PBQ1" s="147"/>
      <c r="PBR1" s="147"/>
      <c r="PBS1" s="147"/>
      <c r="PBT1" s="147"/>
      <c r="PBU1" s="147"/>
      <c r="PBV1" s="147"/>
      <c r="PBW1" s="147"/>
      <c r="PBX1" s="147"/>
      <c r="PBY1" s="147"/>
      <c r="PBZ1" s="147"/>
      <c r="PCA1" s="147"/>
      <c r="PCB1" s="147"/>
      <c r="PCC1" s="147"/>
      <c r="PCD1" s="147"/>
      <c r="PCE1" s="147"/>
      <c r="PCF1" s="147"/>
      <c r="PCG1" s="147"/>
      <c r="PCH1" s="147"/>
      <c r="PCI1" s="147"/>
      <c r="PCJ1" s="147"/>
      <c r="PCK1" s="147"/>
      <c r="PCL1" s="147"/>
      <c r="PCM1" s="147"/>
      <c r="PCN1" s="147"/>
      <c r="PCO1" s="147"/>
      <c r="PCP1" s="147"/>
      <c r="PCQ1" s="147"/>
      <c r="PCR1" s="147"/>
      <c r="PCS1" s="147"/>
      <c r="PCT1" s="147"/>
      <c r="PCU1" s="147"/>
      <c r="PCV1" s="147"/>
      <c r="PCW1" s="147"/>
      <c r="PCX1" s="147"/>
      <c r="PCY1" s="147"/>
      <c r="PCZ1" s="147"/>
      <c r="PDA1" s="147"/>
      <c r="PDB1" s="147"/>
      <c r="PDC1" s="147"/>
      <c r="PDD1" s="147"/>
      <c r="PDE1" s="147"/>
      <c r="PDF1" s="147"/>
      <c r="PDG1" s="147"/>
      <c r="PDH1" s="147"/>
      <c r="PDI1" s="147"/>
      <c r="PDJ1" s="147"/>
      <c r="PDK1" s="147"/>
      <c r="PDL1" s="147"/>
      <c r="PDM1" s="147"/>
      <c r="PDN1" s="147"/>
      <c r="PDO1" s="147"/>
      <c r="PDP1" s="147"/>
      <c r="PDQ1" s="147"/>
      <c r="PDR1" s="147"/>
      <c r="PDS1" s="147"/>
      <c r="PDT1" s="147"/>
      <c r="PDU1" s="147"/>
      <c r="PDV1" s="147"/>
      <c r="PDW1" s="147"/>
      <c r="PDX1" s="147"/>
      <c r="PDY1" s="147"/>
      <c r="PDZ1" s="147"/>
      <c r="PEA1" s="147"/>
      <c r="PEB1" s="147"/>
      <c r="PEC1" s="147"/>
      <c r="PED1" s="147"/>
      <c r="PEE1" s="147"/>
      <c r="PEF1" s="147"/>
      <c r="PEG1" s="147"/>
      <c r="PEH1" s="147"/>
      <c r="PEI1" s="147"/>
      <c r="PEJ1" s="147"/>
      <c r="PEK1" s="147"/>
      <c r="PEL1" s="147"/>
      <c r="PEM1" s="147"/>
      <c r="PEN1" s="147"/>
      <c r="PEO1" s="147"/>
      <c r="PEP1" s="147"/>
      <c r="PEQ1" s="147"/>
      <c r="PER1" s="147"/>
      <c r="PES1" s="147"/>
      <c r="PET1" s="147"/>
      <c r="PEU1" s="147"/>
      <c r="PEV1" s="147"/>
      <c r="PEW1" s="147"/>
      <c r="PEX1" s="147"/>
      <c r="PEY1" s="147"/>
      <c r="PEZ1" s="147"/>
      <c r="PFA1" s="147"/>
      <c r="PFB1" s="147"/>
      <c r="PFC1" s="147"/>
      <c r="PFD1" s="147"/>
      <c r="PFE1" s="147"/>
      <c r="PFF1" s="147"/>
      <c r="PFG1" s="147"/>
      <c r="PFH1" s="147"/>
      <c r="PFI1" s="147"/>
      <c r="PFJ1" s="147"/>
      <c r="PFK1" s="147"/>
      <c r="PFL1" s="147"/>
      <c r="PFM1" s="147"/>
      <c r="PFN1" s="147"/>
      <c r="PFO1" s="147"/>
      <c r="PFP1" s="147"/>
      <c r="PFQ1" s="147"/>
      <c r="PFR1" s="147"/>
      <c r="PFS1" s="147"/>
      <c r="PFT1" s="147"/>
      <c r="PFU1" s="147"/>
      <c r="PFV1" s="147"/>
      <c r="PFW1" s="147"/>
      <c r="PFX1" s="147"/>
      <c r="PFY1" s="147"/>
      <c r="PFZ1" s="147"/>
      <c r="PGA1" s="147"/>
      <c r="PGB1" s="147"/>
      <c r="PGC1" s="147"/>
      <c r="PGD1" s="147"/>
      <c r="PGE1" s="147"/>
      <c r="PGF1" s="147"/>
      <c r="PGG1" s="147"/>
      <c r="PGH1" s="147"/>
      <c r="PGI1" s="147"/>
      <c r="PGJ1" s="147"/>
      <c r="PGK1" s="147"/>
      <c r="PGL1" s="147"/>
      <c r="PGM1" s="147"/>
      <c r="PGN1" s="147"/>
      <c r="PGO1" s="147"/>
      <c r="PGP1" s="147"/>
      <c r="PGQ1" s="147"/>
      <c r="PGR1" s="147"/>
      <c r="PGS1" s="147"/>
      <c r="PGT1" s="147"/>
      <c r="PGU1" s="147"/>
      <c r="PGV1" s="147"/>
      <c r="PGW1" s="147"/>
      <c r="PGX1" s="147"/>
      <c r="PGY1" s="147"/>
      <c r="PGZ1" s="147"/>
      <c r="PHA1" s="147"/>
      <c r="PHB1" s="147"/>
      <c r="PHC1" s="147"/>
      <c r="PHD1" s="147"/>
      <c r="PHE1" s="147"/>
      <c r="PHF1" s="147"/>
      <c r="PHG1" s="147"/>
      <c r="PHH1" s="147"/>
      <c r="PHI1" s="147"/>
      <c r="PHJ1" s="147"/>
      <c r="PHK1" s="147"/>
      <c r="PHL1" s="147"/>
      <c r="PHM1" s="147"/>
      <c r="PHN1" s="147"/>
      <c r="PHO1" s="147"/>
      <c r="PHP1" s="147"/>
      <c r="PHQ1" s="147"/>
      <c r="PHR1" s="147"/>
      <c r="PHS1" s="147"/>
      <c r="PHT1" s="147"/>
      <c r="PHU1" s="147"/>
      <c r="PHV1" s="147"/>
      <c r="PHW1" s="147"/>
      <c r="PHX1" s="147"/>
      <c r="PHY1" s="147"/>
      <c r="PHZ1" s="147"/>
      <c r="PIA1" s="147"/>
      <c r="PIB1" s="147"/>
      <c r="PIC1" s="147"/>
      <c r="PID1" s="147"/>
      <c r="PIE1" s="147"/>
      <c r="PIF1" s="147"/>
      <c r="PIG1" s="147"/>
      <c r="PIH1" s="147"/>
      <c r="PII1" s="147"/>
      <c r="PIJ1" s="147"/>
      <c r="PIK1" s="147"/>
      <c r="PIL1" s="147"/>
      <c r="PIM1" s="147"/>
      <c r="PIN1" s="147"/>
      <c r="PIO1" s="147"/>
      <c r="PIP1" s="147"/>
      <c r="PIQ1" s="147"/>
      <c r="PIR1" s="147"/>
      <c r="PIS1" s="147"/>
      <c r="PIT1" s="147"/>
      <c r="PIU1" s="147"/>
      <c r="PIV1" s="147"/>
      <c r="PIW1" s="147"/>
      <c r="PIX1" s="147"/>
      <c r="PIY1" s="147"/>
      <c r="PIZ1" s="147"/>
      <c r="PJA1" s="147"/>
      <c r="PJB1" s="147"/>
      <c r="PJC1" s="147"/>
      <c r="PJD1" s="147"/>
      <c r="PJE1" s="147"/>
      <c r="PJF1" s="147"/>
      <c r="PJG1" s="147"/>
      <c r="PJH1" s="147"/>
      <c r="PJI1" s="147"/>
      <c r="PJJ1" s="147"/>
      <c r="PJK1" s="147"/>
      <c r="PJL1" s="147"/>
      <c r="PJM1" s="147"/>
      <c r="PJN1" s="147"/>
      <c r="PJO1" s="147"/>
      <c r="PJP1" s="147"/>
      <c r="PJQ1" s="147"/>
      <c r="PJR1" s="147"/>
      <c r="PJS1" s="147"/>
      <c r="PJT1" s="147"/>
      <c r="PJU1" s="147"/>
      <c r="PJV1" s="147"/>
      <c r="PJW1" s="147"/>
      <c r="PJX1" s="147"/>
      <c r="PJY1" s="147"/>
      <c r="PJZ1" s="147"/>
      <c r="PKA1" s="147"/>
      <c r="PKB1" s="147"/>
      <c r="PKC1" s="147"/>
      <c r="PKD1" s="147"/>
      <c r="PKE1" s="147"/>
      <c r="PKF1" s="147"/>
      <c r="PKG1" s="147"/>
      <c r="PKH1" s="147"/>
      <c r="PKI1" s="147"/>
      <c r="PKJ1" s="147"/>
      <c r="PKK1" s="147"/>
      <c r="PKL1" s="147"/>
      <c r="PKM1" s="147"/>
      <c r="PKN1" s="147"/>
      <c r="PKO1" s="147"/>
      <c r="PKP1" s="147"/>
      <c r="PKQ1" s="147"/>
      <c r="PKR1" s="147"/>
      <c r="PKS1" s="147"/>
      <c r="PKT1" s="147"/>
      <c r="PKU1" s="147"/>
      <c r="PKV1" s="147"/>
      <c r="PKW1" s="147"/>
      <c r="PKX1" s="147"/>
      <c r="PKY1" s="147"/>
      <c r="PKZ1" s="147"/>
      <c r="PLA1" s="147"/>
      <c r="PLB1" s="147"/>
      <c r="PLC1" s="147"/>
      <c r="PLD1" s="147"/>
      <c r="PLE1" s="147"/>
      <c r="PLF1" s="147"/>
      <c r="PLG1" s="147"/>
      <c r="PLH1" s="147"/>
      <c r="PLI1" s="147"/>
      <c r="PLJ1" s="147"/>
      <c r="PLK1" s="147"/>
      <c r="PLL1" s="147"/>
      <c r="PLM1" s="147"/>
      <c r="PLN1" s="147"/>
      <c r="PLO1" s="147"/>
      <c r="PLP1" s="147"/>
      <c r="PLQ1" s="147"/>
      <c r="PLR1" s="147"/>
      <c r="PLS1" s="147"/>
      <c r="PLT1" s="147"/>
      <c r="PLU1" s="147"/>
      <c r="PLV1" s="147"/>
      <c r="PLW1" s="147"/>
      <c r="PLX1" s="147"/>
      <c r="PLY1" s="147"/>
      <c r="PLZ1" s="147"/>
      <c r="PMA1" s="147"/>
      <c r="PMB1" s="147"/>
      <c r="PMC1" s="147"/>
      <c r="PMD1" s="147"/>
      <c r="PME1" s="147"/>
      <c r="PMF1" s="147"/>
      <c r="PMG1" s="147"/>
      <c r="PMH1" s="147"/>
      <c r="PMI1" s="147"/>
      <c r="PMJ1" s="147"/>
      <c r="PMK1" s="147"/>
      <c r="PML1" s="147"/>
      <c r="PMM1" s="147"/>
      <c r="PMN1" s="147"/>
      <c r="PMO1" s="147"/>
      <c r="PMP1" s="147"/>
      <c r="PMQ1" s="147"/>
      <c r="PMR1" s="147"/>
      <c r="PMS1" s="147"/>
      <c r="PMT1" s="147"/>
      <c r="PMU1" s="147"/>
      <c r="PMV1" s="147"/>
      <c r="PMW1" s="147"/>
      <c r="PMX1" s="147"/>
      <c r="PMY1" s="147"/>
      <c r="PMZ1" s="147"/>
      <c r="PNA1" s="147"/>
      <c r="PNB1" s="147"/>
      <c r="PNC1" s="147"/>
      <c r="PND1" s="147"/>
      <c r="PNE1" s="147"/>
      <c r="PNF1" s="147"/>
      <c r="PNG1" s="147"/>
      <c r="PNH1" s="147"/>
      <c r="PNI1" s="147"/>
      <c r="PNJ1" s="147"/>
      <c r="PNK1" s="147"/>
      <c r="PNL1" s="147"/>
      <c r="PNM1" s="147"/>
      <c r="PNN1" s="147"/>
      <c r="PNO1" s="147"/>
      <c r="PNP1" s="147"/>
      <c r="PNQ1" s="147"/>
      <c r="PNR1" s="147"/>
      <c r="PNS1" s="147"/>
      <c r="PNT1" s="147"/>
      <c r="PNU1" s="147"/>
      <c r="PNV1" s="147"/>
      <c r="PNW1" s="147"/>
      <c r="PNX1" s="147"/>
      <c r="PNY1" s="147"/>
      <c r="PNZ1" s="147"/>
      <c r="POA1" s="147"/>
      <c r="POB1" s="147"/>
      <c r="POC1" s="147"/>
      <c r="POD1" s="147"/>
      <c r="POE1" s="147"/>
      <c r="POF1" s="147"/>
      <c r="POG1" s="147"/>
      <c r="POH1" s="147"/>
      <c r="POI1" s="147"/>
      <c r="POJ1" s="147"/>
      <c r="POK1" s="147"/>
      <c r="POL1" s="147"/>
      <c r="POM1" s="147"/>
      <c r="PON1" s="147"/>
      <c r="POO1" s="147"/>
      <c r="POP1" s="147"/>
      <c r="POQ1" s="147"/>
      <c r="POR1" s="147"/>
      <c r="POS1" s="147"/>
      <c r="POT1" s="147"/>
      <c r="POU1" s="147"/>
      <c r="POV1" s="147"/>
      <c r="POW1" s="147"/>
      <c r="POX1" s="147"/>
      <c r="POY1" s="147"/>
      <c r="POZ1" s="147"/>
      <c r="PPA1" s="147"/>
      <c r="PPB1" s="147"/>
      <c r="PPC1" s="147"/>
      <c r="PPD1" s="147"/>
      <c r="PPE1" s="147"/>
      <c r="PPF1" s="147"/>
      <c r="PPG1" s="147"/>
      <c r="PPH1" s="147"/>
      <c r="PPI1" s="147"/>
      <c r="PPJ1" s="147"/>
      <c r="PPK1" s="147"/>
      <c r="PPL1" s="147"/>
      <c r="PPM1" s="147"/>
      <c r="PPN1" s="147"/>
      <c r="PPO1" s="147"/>
      <c r="PPP1" s="147"/>
      <c r="PPQ1" s="147"/>
      <c r="PPR1" s="147"/>
      <c r="PPS1" s="147"/>
      <c r="PPT1" s="147"/>
      <c r="PPU1" s="147"/>
      <c r="PPV1" s="147"/>
      <c r="PPW1" s="147"/>
      <c r="PPX1" s="147"/>
      <c r="PPY1" s="147"/>
      <c r="PPZ1" s="147"/>
      <c r="PQA1" s="147"/>
      <c r="PQB1" s="147"/>
      <c r="PQC1" s="147"/>
      <c r="PQD1" s="147"/>
      <c r="PQE1" s="147"/>
      <c r="PQF1" s="147"/>
      <c r="PQG1" s="147"/>
      <c r="PQH1" s="147"/>
      <c r="PQI1" s="147"/>
      <c r="PQJ1" s="147"/>
      <c r="PQK1" s="147"/>
      <c r="PQL1" s="147"/>
      <c r="PQM1" s="147"/>
      <c r="PQN1" s="147"/>
      <c r="PQO1" s="147"/>
      <c r="PQP1" s="147"/>
      <c r="PQQ1" s="147"/>
      <c r="PQR1" s="147"/>
      <c r="PQS1" s="147"/>
      <c r="PQT1" s="147"/>
      <c r="PQU1" s="147"/>
      <c r="PQV1" s="147"/>
      <c r="PQW1" s="147"/>
      <c r="PQX1" s="147"/>
      <c r="PQY1" s="147"/>
      <c r="PQZ1" s="147"/>
      <c r="PRA1" s="147"/>
      <c r="PRB1" s="147"/>
      <c r="PRC1" s="147"/>
      <c r="PRD1" s="147"/>
      <c r="PRE1" s="147"/>
      <c r="PRF1" s="147"/>
      <c r="PRG1" s="147"/>
      <c r="PRH1" s="147"/>
      <c r="PRI1" s="147"/>
      <c r="PRJ1" s="147"/>
      <c r="PRK1" s="147"/>
      <c r="PRL1" s="147"/>
      <c r="PRM1" s="147"/>
      <c r="PRN1" s="147"/>
      <c r="PRO1" s="147"/>
      <c r="PRP1" s="147"/>
      <c r="PRQ1" s="147"/>
      <c r="PRR1" s="147"/>
      <c r="PRS1" s="147"/>
      <c r="PRT1" s="147"/>
      <c r="PRU1" s="147"/>
      <c r="PRV1" s="147"/>
      <c r="PRW1" s="147"/>
      <c r="PRX1" s="147"/>
      <c r="PRY1" s="147"/>
      <c r="PRZ1" s="147"/>
      <c r="PSA1" s="147"/>
      <c r="PSB1" s="147"/>
      <c r="PSC1" s="147"/>
      <c r="PSD1" s="147"/>
      <c r="PSE1" s="147"/>
      <c r="PSF1" s="147"/>
      <c r="PSG1" s="147"/>
      <c r="PSH1" s="147"/>
      <c r="PSI1" s="147"/>
      <c r="PSJ1" s="147"/>
      <c r="PSK1" s="147"/>
      <c r="PSL1" s="147"/>
      <c r="PSM1" s="147"/>
      <c r="PSN1" s="147"/>
      <c r="PSO1" s="147"/>
      <c r="PSP1" s="147"/>
      <c r="PSQ1" s="147"/>
      <c r="PSR1" s="147"/>
      <c r="PSS1" s="147"/>
      <c r="PST1" s="147"/>
      <c r="PSU1" s="147"/>
      <c r="PSV1" s="147"/>
      <c r="PSW1" s="147"/>
      <c r="PSX1" s="147"/>
      <c r="PSY1" s="147"/>
      <c r="PSZ1" s="147"/>
      <c r="PTA1" s="147"/>
      <c r="PTB1" s="147"/>
      <c r="PTC1" s="147"/>
      <c r="PTD1" s="147"/>
      <c r="PTE1" s="147"/>
      <c r="PTF1" s="147"/>
      <c r="PTG1" s="147"/>
      <c r="PTH1" s="147"/>
      <c r="PTI1" s="147"/>
      <c r="PTJ1" s="147"/>
      <c r="PTK1" s="147"/>
      <c r="PTL1" s="147"/>
      <c r="PTM1" s="147"/>
      <c r="PTN1" s="147"/>
      <c r="PTO1" s="147"/>
      <c r="PTP1" s="147"/>
      <c r="PTQ1" s="147"/>
      <c r="PTR1" s="147"/>
      <c r="PTS1" s="147"/>
      <c r="PTT1" s="147"/>
      <c r="PTU1" s="147"/>
      <c r="PTV1" s="147"/>
      <c r="PTW1" s="147"/>
      <c r="PTX1" s="147"/>
      <c r="PTY1" s="147"/>
      <c r="PTZ1" s="147"/>
      <c r="PUA1" s="147"/>
      <c r="PUB1" s="147"/>
      <c r="PUC1" s="147"/>
      <c r="PUD1" s="147"/>
      <c r="PUE1" s="147"/>
      <c r="PUF1" s="147"/>
      <c r="PUG1" s="147"/>
      <c r="PUH1" s="147"/>
      <c r="PUI1" s="147"/>
      <c r="PUJ1" s="147"/>
      <c r="PUK1" s="147"/>
      <c r="PUL1" s="147"/>
      <c r="PUM1" s="147"/>
      <c r="PUN1" s="147"/>
      <c r="PUO1" s="147"/>
      <c r="PUP1" s="147"/>
      <c r="PUQ1" s="147"/>
      <c r="PUR1" s="147"/>
      <c r="PUS1" s="147"/>
      <c r="PUT1" s="147"/>
      <c r="PUU1" s="147"/>
      <c r="PUV1" s="147"/>
      <c r="PUW1" s="147"/>
      <c r="PUX1" s="147"/>
      <c r="PUY1" s="147"/>
      <c r="PUZ1" s="147"/>
      <c r="PVA1" s="147"/>
      <c r="PVB1" s="147"/>
      <c r="PVC1" s="147"/>
      <c r="PVD1" s="147"/>
      <c r="PVE1" s="147"/>
      <c r="PVF1" s="147"/>
      <c r="PVG1" s="147"/>
      <c r="PVH1" s="147"/>
      <c r="PVI1" s="147"/>
      <c r="PVJ1" s="147"/>
      <c r="PVK1" s="147"/>
      <c r="PVL1" s="147"/>
      <c r="PVM1" s="147"/>
      <c r="PVN1" s="147"/>
      <c r="PVO1" s="147"/>
      <c r="PVP1" s="147"/>
      <c r="PVQ1" s="147"/>
      <c r="PVR1" s="147"/>
      <c r="PVS1" s="147"/>
      <c r="PVT1" s="147"/>
      <c r="PVU1" s="147"/>
      <c r="PVV1" s="147"/>
      <c r="PVW1" s="147"/>
      <c r="PVX1" s="147"/>
      <c r="PVY1" s="147"/>
      <c r="PVZ1" s="147"/>
      <c r="PWA1" s="147"/>
      <c r="PWB1" s="147"/>
      <c r="PWC1" s="147"/>
      <c r="PWD1" s="147"/>
      <c r="PWE1" s="147"/>
      <c r="PWF1" s="147"/>
      <c r="PWG1" s="147"/>
      <c r="PWH1" s="147"/>
      <c r="PWI1" s="147"/>
      <c r="PWJ1" s="147"/>
      <c r="PWK1" s="147"/>
      <c r="PWL1" s="147"/>
      <c r="PWM1" s="147"/>
      <c r="PWN1" s="147"/>
      <c r="PWO1" s="147"/>
      <c r="PWP1" s="147"/>
      <c r="PWQ1" s="147"/>
      <c r="PWR1" s="147"/>
      <c r="PWS1" s="147"/>
      <c r="PWT1" s="147"/>
      <c r="PWU1" s="147"/>
      <c r="PWV1" s="147"/>
      <c r="PWW1" s="147"/>
      <c r="PWX1" s="147"/>
      <c r="PWY1" s="147"/>
      <c r="PWZ1" s="147"/>
      <c r="PXA1" s="147"/>
      <c r="PXB1" s="147"/>
      <c r="PXC1" s="147"/>
      <c r="PXD1" s="147"/>
      <c r="PXE1" s="147"/>
      <c r="PXF1" s="147"/>
      <c r="PXG1" s="147"/>
      <c r="PXH1" s="147"/>
      <c r="PXI1" s="147"/>
      <c r="PXJ1" s="147"/>
      <c r="PXK1" s="147"/>
      <c r="PXL1" s="147"/>
      <c r="PXM1" s="147"/>
      <c r="PXN1" s="147"/>
      <c r="PXO1" s="147"/>
      <c r="PXP1" s="147"/>
      <c r="PXQ1" s="147"/>
      <c r="PXR1" s="147"/>
      <c r="PXS1" s="147"/>
      <c r="PXT1" s="147"/>
      <c r="PXU1" s="147"/>
      <c r="PXV1" s="147"/>
      <c r="PXW1" s="147"/>
      <c r="PXX1" s="147"/>
      <c r="PXY1" s="147"/>
      <c r="PXZ1" s="147"/>
      <c r="PYA1" s="147"/>
      <c r="PYB1" s="147"/>
      <c r="PYC1" s="147"/>
      <c r="PYD1" s="147"/>
      <c r="PYE1" s="147"/>
      <c r="PYF1" s="147"/>
      <c r="PYG1" s="147"/>
      <c r="PYH1" s="147"/>
      <c r="PYI1" s="147"/>
      <c r="PYJ1" s="147"/>
      <c r="PYK1" s="147"/>
      <c r="PYL1" s="147"/>
      <c r="PYM1" s="147"/>
      <c r="PYN1" s="147"/>
      <c r="PYO1" s="147"/>
      <c r="PYP1" s="147"/>
      <c r="PYQ1" s="147"/>
      <c r="PYR1" s="147"/>
      <c r="PYS1" s="147"/>
      <c r="PYT1" s="147"/>
      <c r="PYU1" s="147"/>
      <c r="PYV1" s="147"/>
      <c r="PYW1" s="147"/>
      <c r="PYX1" s="147"/>
      <c r="PYY1" s="147"/>
      <c r="PYZ1" s="147"/>
      <c r="PZA1" s="147"/>
      <c r="PZB1" s="147"/>
      <c r="PZC1" s="147"/>
      <c r="PZD1" s="147"/>
      <c r="PZE1" s="147"/>
      <c r="PZF1" s="147"/>
      <c r="PZG1" s="147"/>
      <c r="PZH1" s="147"/>
      <c r="PZI1" s="147"/>
      <c r="PZJ1" s="147"/>
      <c r="PZK1" s="147"/>
      <c r="PZL1" s="147"/>
      <c r="PZM1" s="147"/>
      <c r="PZN1" s="147"/>
      <c r="PZO1" s="147"/>
      <c r="PZP1" s="147"/>
      <c r="PZQ1" s="147"/>
      <c r="PZR1" s="147"/>
      <c r="PZS1" s="147"/>
      <c r="PZT1" s="147"/>
      <c r="PZU1" s="147"/>
      <c r="PZV1" s="147"/>
      <c r="PZW1" s="147"/>
      <c r="PZX1" s="147"/>
      <c r="PZY1" s="147"/>
      <c r="PZZ1" s="147"/>
      <c r="QAA1" s="147"/>
      <c r="QAB1" s="147"/>
      <c r="QAC1" s="147"/>
      <c r="QAD1" s="147"/>
      <c r="QAE1" s="147"/>
      <c r="QAF1" s="147"/>
      <c r="QAG1" s="147"/>
      <c r="QAH1" s="147"/>
      <c r="QAI1" s="147"/>
      <c r="QAJ1" s="147"/>
      <c r="QAK1" s="147"/>
      <c r="QAL1" s="147"/>
      <c r="QAM1" s="147"/>
      <c r="QAN1" s="147"/>
      <c r="QAO1" s="147"/>
      <c r="QAP1" s="147"/>
      <c r="QAQ1" s="147"/>
      <c r="QAR1" s="147"/>
      <c r="QAS1" s="147"/>
      <c r="QAT1" s="147"/>
      <c r="QAU1" s="147"/>
      <c r="QAV1" s="147"/>
      <c r="QAW1" s="147"/>
      <c r="QAX1" s="147"/>
      <c r="QAY1" s="147"/>
      <c r="QAZ1" s="147"/>
      <c r="QBA1" s="147"/>
      <c r="QBB1" s="147"/>
      <c r="QBC1" s="147"/>
      <c r="QBD1" s="147"/>
      <c r="QBE1" s="147"/>
      <c r="QBF1" s="147"/>
      <c r="QBG1" s="147"/>
      <c r="QBH1" s="147"/>
      <c r="QBI1" s="147"/>
      <c r="QBJ1" s="147"/>
      <c r="QBK1" s="147"/>
      <c r="QBL1" s="147"/>
      <c r="QBM1" s="147"/>
      <c r="QBN1" s="147"/>
      <c r="QBO1" s="147"/>
      <c r="QBP1" s="147"/>
      <c r="QBQ1" s="147"/>
      <c r="QBR1" s="147"/>
      <c r="QBS1" s="147"/>
      <c r="QBT1" s="147"/>
      <c r="QBU1" s="147"/>
      <c r="QBV1" s="147"/>
      <c r="QBW1" s="147"/>
      <c r="QBX1" s="147"/>
      <c r="QBY1" s="147"/>
      <c r="QBZ1" s="147"/>
      <c r="QCA1" s="147"/>
      <c r="QCB1" s="147"/>
      <c r="QCC1" s="147"/>
      <c r="QCD1" s="147"/>
      <c r="QCE1" s="147"/>
      <c r="QCF1" s="147"/>
      <c r="QCG1" s="147"/>
      <c r="QCH1" s="147"/>
      <c r="QCI1" s="147"/>
      <c r="QCJ1" s="147"/>
      <c r="QCK1" s="147"/>
      <c r="QCL1" s="147"/>
      <c r="QCM1" s="147"/>
      <c r="QCN1" s="147"/>
      <c r="QCO1" s="147"/>
      <c r="QCP1" s="147"/>
      <c r="QCQ1" s="147"/>
      <c r="QCR1" s="147"/>
      <c r="QCS1" s="147"/>
      <c r="QCT1" s="147"/>
      <c r="QCU1" s="147"/>
      <c r="QCV1" s="147"/>
      <c r="QCW1" s="147"/>
      <c r="QCX1" s="147"/>
      <c r="QCY1" s="147"/>
      <c r="QCZ1" s="147"/>
      <c r="QDA1" s="147"/>
      <c r="QDB1" s="147"/>
      <c r="QDC1" s="147"/>
      <c r="QDD1" s="147"/>
      <c r="QDE1" s="147"/>
      <c r="QDF1" s="147"/>
      <c r="QDG1" s="147"/>
      <c r="QDH1" s="147"/>
      <c r="QDI1" s="147"/>
      <c r="QDJ1" s="147"/>
      <c r="QDK1" s="147"/>
      <c r="QDL1" s="147"/>
      <c r="QDM1" s="147"/>
      <c r="QDN1" s="147"/>
      <c r="QDO1" s="147"/>
      <c r="QDP1" s="147"/>
      <c r="QDQ1" s="147"/>
      <c r="QDR1" s="147"/>
      <c r="QDS1" s="147"/>
      <c r="QDT1" s="147"/>
      <c r="QDU1" s="147"/>
      <c r="QDV1" s="147"/>
      <c r="QDW1" s="147"/>
      <c r="QDX1" s="147"/>
      <c r="QDY1" s="147"/>
      <c r="QDZ1" s="147"/>
      <c r="QEA1" s="147"/>
      <c r="QEB1" s="147"/>
      <c r="QEC1" s="147"/>
      <c r="QED1" s="147"/>
      <c r="QEE1" s="147"/>
      <c r="QEF1" s="147"/>
      <c r="QEG1" s="147"/>
      <c r="QEH1" s="147"/>
      <c r="QEI1" s="147"/>
      <c r="QEJ1" s="147"/>
      <c r="QEK1" s="147"/>
      <c r="QEL1" s="147"/>
      <c r="QEM1" s="147"/>
      <c r="QEN1" s="147"/>
      <c r="QEO1" s="147"/>
      <c r="QEP1" s="147"/>
      <c r="QEQ1" s="147"/>
      <c r="QER1" s="147"/>
      <c r="QES1" s="147"/>
      <c r="QET1" s="147"/>
      <c r="QEU1" s="147"/>
      <c r="QEV1" s="147"/>
      <c r="QEW1" s="147"/>
      <c r="QEX1" s="147"/>
      <c r="QEY1" s="147"/>
      <c r="QEZ1" s="147"/>
      <c r="QFA1" s="147"/>
      <c r="QFB1" s="147"/>
      <c r="QFC1" s="147"/>
      <c r="QFD1" s="147"/>
      <c r="QFE1" s="147"/>
      <c r="QFF1" s="147"/>
      <c r="QFG1" s="147"/>
      <c r="QFH1" s="147"/>
      <c r="QFI1" s="147"/>
      <c r="QFJ1" s="147"/>
      <c r="QFK1" s="147"/>
      <c r="QFL1" s="147"/>
      <c r="QFM1" s="147"/>
      <c r="QFN1" s="147"/>
      <c r="QFO1" s="147"/>
      <c r="QFP1" s="147"/>
      <c r="QFQ1" s="147"/>
      <c r="QFR1" s="147"/>
      <c r="QFS1" s="147"/>
      <c r="QFT1" s="147"/>
      <c r="QFU1" s="147"/>
      <c r="QFV1" s="147"/>
      <c r="QFW1" s="147"/>
      <c r="QFX1" s="147"/>
      <c r="QFY1" s="147"/>
      <c r="QFZ1" s="147"/>
      <c r="QGA1" s="147"/>
      <c r="QGB1" s="147"/>
      <c r="QGC1" s="147"/>
      <c r="QGD1" s="147"/>
      <c r="QGE1" s="147"/>
      <c r="QGF1" s="147"/>
      <c r="QGG1" s="147"/>
      <c r="QGH1" s="147"/>
      <c r="QGI1" s="147"/>
      <c r="QGJ1" s="147"/>
      <c r="QGK1" s="147"/>
      <c r="QGL1" s="147"/>
      <c r="QGM1" s="147"/>
      <c r="QGN1" s="147"/>
      <c r="QGO1" s="147"/>
      <c r="QGP1" s="147"/>
      <c r="QGQ1" s="147"/>
      <c r="QGR1" s="147"/>
      <c r="QGS1" s="147"/>
      <c r="QGT1" s="147"/>
      <c r="QGU1" s="147"/>
      <c r="QGV1" s="147"/>
      <c r="QGW1" s="147"/>
      <c r="QGX1" s="147"/>
      <c r="QGY1" s="147"/>
      <c r="QGZ1" s="147"/>
      <c r="QHA1" s="147"/>
      <c r="QHB1" s="147"/>
      <c r="QHC1" s="147"/>
      <c r="QHD1" s="147"/>
      <c r="QHE1" s="147"/>
      <c r="QHF1" s="147"/>
      <c r="QHG1" s="147"/>
      <c r="QHH1" s="147"/>
      <c r="QHI1" s="147"/>
      <c r="QHJ1" s="147"/>
      <c r="QHK1" s="147"/>
      <c r="QHL1" s="147"/>
      <c r="QHM1" s="147"/>
      <c r="QHN1" s="147"/>
      <c r="QHO1" s="147"/>
      <c r="QHP1" s="147"/>
      <c r="QHQ1" s="147"/>
      <c r="QHR1" s="147"/>
      <c r="QHS1" s="147"/>
      <c r="QHT1" s="147"/>
      <c r="QHU1" s="147"/>
      <c r="QHV1" s="147"/>
      <c r="QHW1" s="147"/>
      <c r="QHX1" s="147"/>
      <c r="QHY1" s="147"/>
      <c r="QHZ1" s="147"/>
      <c r="QIA1" s="147"/>
      <c r="QIB1" s="147"/>
      <c r="QIC1" s="147"/>
      <c r="QID1" s="147"/>
      <c r="QIE1" s="147"/>
      <c r="QIF1" s="147"/>
      <c r="QIG1" s="147"/>
      <c r="QIH1" s="147"/>
      <c r="QII1" s="147"/>
      <c r="QIJ1" s="147"/>
      <c r="QIK1" s="147"/>
      <c r="QIL1" s="147"/>
      <c r="QIM1" s="147"/>
      <c r="QIN1" s="147"/>
      <c r="QIO1" s="147"/>
      <c r="QIP1" s="147"/>
      <c r="QIQ1" s="147"/>
      <c r="QIR1" s="147"/>
      <c r="QIS1" s="147"/>
      <c r="QIT1" s="147"/>
      <c r="QIU1" s="147"/>
      <c r="QIV1" s="147"/>
      <c r="QIW1" s="147"/>
      <c r="QIX1" s="147"/>
      <c r="QIY1" s="147"/>
      <c r="QIZ1" s="147"/>
      <c r="QJA1" s="147"/>
      <c r="QJB1" s="147"/>
      <c r="QJC1" s="147"/>
      <c r="QJD1" s="147"/>
      <c r="QJE1" s="147"/>
      <c r="QJF1" s="147"/>
      <c r="QJG1" s="147"/>
      <c r="QJH1" s="147"/>
      <c r="QJI1" s="147"/>
      <c r="QJJ1" s="147"/>
      <c r="QJK1" s="147"/>
      <c r="QJL1" s="147"/>
      <c r="QJM1" s="147"/>
      <c r="QJN1" s="147"/>
      <c r="QJO1" s="147"/>
      <c r="QJP1" s="147"/>
      <c r="QJQ1" s="147"/>
      <c r="QJR1" s="147"/>
      <c r="QJS1" s="147"/>
      <c r="QJT1" s="147"/>
      <c r="QJU1" s="147"/>
      <c r="QJV1" s="147"/>
      <c r="QJW1" s="147"/>
      <c r="QJX1" s="147"/>
      <c r="QJY1" s="147"/>
      <c r="QJZ1" s="147"/>
      <c r="QKA1" s="147"/>
      <c r="QKB1" s="147"/>
      <c r="QKC1" s="147"/>
      <c r="QKD1" s="147"/>
      <c r="QKE1" s="147"/>
      <c r="QKF1" s="147"/>
      <c r="QKG1" s="147"/>
      <c r="QKH1" s="147"/>
      <c r="QKI1" s="147"/>
      <c r="QKJ1" s="147"/>
      <c r="QKK1" s="147"/>
      <c r="QKL1" s="147"/>
      <c r="QKM1" s="147"/>
      <c r="QKN1" s="147"/>
      <c r="QKO1" s="147"/>
      <c r="QKP1" s="147"/>
      <c r="QKQ1" s="147"/>
      <c r="QKR1" s="147"/>
      <c r="QKS1" s="147"/>
      <c r="QKT1" s="147"/>
      <c r="QKU1" s="147"/>
      <c r="QKV1" s="147"/>
      <c r="QKW1" s="147"/>
      <c r="QKX1" s="147"/>
      <c r="QKY1" s="147"/>
      <c r="QKZ1" s="147"/>
      <c r="QLA1" s="147"/>
      <c r="QLB1" s="147"/>
      <c r="QLC1" s="147"/>
      <c r="QLD1" s="147"/>
      <c r="QLE1" s="147"/>
      <c r="QLF1" s="147"/>
      <c r="QLG1" s="147"/>
      <c r="QLH1" s="147"/>
      <c r="QLI1" s="147"/>
      <c r="QLJ1" s="147"/>
      <c r="QLK1" s="147"/>
      <c r="QLL1" s="147"/>
      <c r="QLM1" s="147"/>
      <c r="QLN1" s="147"/>
      <c r="QLO1" s="147"/>
      <c r="QLP1" s="147"/>
      <c r="QLQ1" s="147"/>
      <c r="QLR1" s="147"/>
      <c r="QLS1" s="147"/>
      <c r="QLT1" s="147"/>
      <c r="QLU1" s="147"/>
      <c r="QLV1" s="147"/>
      <c r="QLW1" s="147"/>
      <c r="QLX1" s="147"/>
      <c r="QLY1" s="147"/>
      <c r="QLZ1" s="147"/>
      <c r="QMA1" s="147"/>
      <c r="QMB1" s="147"/>
      <c r="QMC1" s="147"/>
      <c r="QMD1" s="147"/>
      <c r="QME1" s="147"/>
      <c r="QMF1" s="147"/>
      <c r="QMG1" s="147"/>
      <c r="QMH1" s="147"/>
      <c r="QMI1" s="147"/>
      <c r="QMJ1" s="147"/>
      <c r="QMK1" s="147"/>
      <c r="QML1" s="147"/>
      <c r="QMM1" s="147"/>
      <c r="QMN1" s="147"/>
      <c r="QMO1" s="147"/>
      <c r="QMP1" s="147"/>
      <c r="QMQ1" s="147"/>
      <c r="QMR1" s="147"/>
      <c r="QMS1" s="147"/>
      <c r="QMT1" s="147"/>
      <c r="QMU1" s="147"/>
      <c r="QMV1" s="147"/>
      <c r="QMW1" s="147"/>
      <c r="QMX1" s="147"/>
      <c r="QMY1" s="147"/>
      <c r="QMZ1" s="147"/>
      <c r="QNA1" s="147"/>
      <c r="QNB1" s="147"/>
      <c r="QNC1" s="147"/>
      <c r="QND1" s="147"/>
      <c r="QNE1" s="147"/>
      <c r="QNF1" s="147"/>
      <c r="QNG1" s="147"/>
      <c r="QNH1" s="147"/>
      <c r="QNI1" s="147"/>
      <c r="QNJ1" s="147"/>
      <c r="QNK1" s="147"/>
      <c r="QNL1" s="147"/>
      <c r="QNM1" s="147"/>
      <c r="QNN1" s="147"/>
      <c r="QNO1" s="147"/>
      <c r="QNP1" s="147"/>
      <c r="QNQ1" s="147"/>
      <c r="QNR1" s="147"/>
      <c r="QNS1" s="147"/>
      <c r="QNT1" s="147"/>
      <c r="QNU1" s="147"/>
      <c r="QNV1" s="147"/>
      <c r="QNW1" s="147"/>
      <c r="QNX1" s="147"/>
      <c r="QNY1" s="147"/>
      <c r="QNZ1" s="147"/>
      <c r="QOA1" s="147"/>
      <c r="QOB1" s="147"/>
      <c r="QOC1" s="147"/>
      <c r="QOD1" s="147"/>
      <c r="QOE1" s="147"/>
      <c r="QOF1" s="147"/>
      <c r="QOG1" s="147"/>
      <c r="QOH1" s="147"/>
      <c r="QOI1" s="147"/>
      <c r="QOJ1" s="147"/>
      <c r="QOK1" s="147"/>
      <c r="QOL1" s="147"/>
      <c r="QOM1" s="147"/>
      <c r="QON1" s="147"/>
      <c r="QOO1" s="147"/>
      <c r="QOP1" s="147"/>
      <c r="QOQ1" s="147"/>
      <c r="QOR1" s="147"/>
      <c r="QOS1" s="147"/>
      <c r="QOT1" s="147"/>
      <c r="QOU1" s="147"/>
      <c r="QOV1" s="147"/>
      <c r="QOW1" s="147"/>
      <c r="QOX1" s="147"/>
      <c r="QOY1" s="147"/>
      <c r="QOZ1" s="147"/>
      <c r="QPA1" s="147"/>
      <c r="QPB1" s="147"/>
      <c r="QPC1" s="147"/>
      <c r="QPD1" s="147"/>
      <c r="QPE1" s="147"/>
      <c r="QPF1" s="147"/>
      <c r="QPG1" s="147"/>
      <c r="QPH1" s="147"/>
      <c r="QPI1" s="147"/>
      <c r="QPJ1" s="147"/>
      <c r="QPK1" s="147"/>
      <c r="QPL1" s="147"/>
      <c r="QPM1" s="147"/>
      <c r="QPN1" s="147"/>
      <c r="QPO1" s="147"/>
      <c r="QPP1" s="147"/>
      <c r="QPQ1" s="147"/>
      <c r="QPR1" s="147"/>
      <c r="QPS1" s="147"/>
      <c r="QPT1" s="147"/>
      <c r="QPU1" s="147"/>
      <c r="QPV1" s="147"/>
      <c r="QPW1" s="147"/>
      <c r="QPX1" s="147"/>
      <c r="QPY1" s="147"/>
      <c r="QPZ1" s="147"/>
      <c r="QQA1" s="147"/>
      <c r="QQB1" s="147"/>
      <c r="QQC1" s="147"/>
      <c r="QQD1" s="147"/>
      <c r="QQE1" s="147"/>
      <c r="QQF1" s="147"/>
      <c r="QQG1" s="147"/>
      <c r="QQH1" s="147"/>
      <c r="QQI1" s="147"/>
      <c r="QQJ1" s="147"/>
      <c r="QQK1" s="147"/>
      <c r="QQL1" s="147"/>
      <c r="QQM1" s="147"/>
      <c r="QQN1" s="147"/>
      <c r="QQO1" s="147"/>
      <c r="QQP1" s="147"/>
      <c r="QQQ1" s="147"/>
      <c r="QQR1" s="147"/>
      <c r="QQS1" s="147"/>
      <c r="QQT1" s="147"/>
      <c r="QQU1" s="147"/>
      <c r="QQV1" s="147"/>
      <c r="QQW1" s="147"/>
      <c r="QQX1" s="147"/>
      <c r="QQY1" s="147"/>
      <c r="QQZ1" s="147"/>
      <c r="QRA1" s="147"/>
      <c r="QRB1" s="147"/>
      <c r="QRC1" s="147"/>
      <c r="QRD1" s="147"/>
      <c r="QRE1" s="147"/>
      <c r="QRF1" s="147"/>
      <c r="QRG1" s="147"/>
      <c r="QRH1" s="147"/>
      <c r="QRI1" s="147"/>
      <c r="QRJ1" s="147"/>
      <c r="QRK1" s="147"/>
      <c r="QRL1" s="147"/>
      <c r="QRM1" s="147"/>
      <c r="QRN1" s="147"/>
      <c r="QRO1" s="147"/>
      <c r="QRP1" s="147"/>
      <c r="QRQ1" s="147"/>
      <c r="QRR1" s="147"/>
      <c r="QRS1" s="147"/>
      <c r="QRT1" s="147"/>
      <c r="QRU1" s="147"/>
      <c r="QRV1" s="147"/>
      <c r="QRW1" s="147"/>
      <c r="QRX1" s="147"/>
      <c r="QRY1" s="147"/>
      <c r="QRZ1" s="147"/>
      <c r="QSA1" s="147"/>
      <c r="QSB1" s="147"/>
      <c r="QSC1" s="147"/>
      <c r="QSD1" s="147"/>
      <c r="QSE1" s="147"/>
      <c r="QSF1" s="147"/>
      <c r="QSG1" s="147"/>
      <c r="QSH1" s="147"/>
      <c r="QSI1" s="147"/>
      <c r="QSJ1" s="147"/>
      <c r="QSK1" s="147"/>
      <c r="QSL1" s="147"/>
      <c r="QSM1" s="147"/>
      <c r="QSN1" s="147"/>
      <c r="QSO1" s="147"/>
      <c r="QSP1" s="147"/>
      <c r="QSQ1" s="147"/>
      <c r="QSR1" s="147"/>
      <c r="QSS1" s="147"/>
      <c r="QST1" s="147"/>
      <c r="QSU1" s="147"/>
      <c r="QSV1" s="147"/>
      <c r="QSW1" s="147"/>
      <c r="QSX1" s="147"/>
      <c r="QSY1" s="147"/>
      <c r="QSZ1" s="147"/>
      <c r="QTA1" s="147"/>
      <c r="QTB1" s="147"/>
      <c r="QTC1" s="147"/>
      <c r="QTD1" s="147"/>
      <c r="QTE1" s="147"/>
      <c r="QTF1" s="147"/>
      <c r="QTG1" s="147"/>
      <c r="QTH1" s="147"/>
      <c r="QTI1" s="147"/>
      <c r="QTJ1" s="147"/>
      <c r="QTK1" s="147"/>
      <c r="QTL1" s="147"/>
      <c r="QTM1" s="147"/>
      <c r="QTN1" s="147"/>
      <c r="QTO1" s="147"/>
      <c r="QTP1" s="147"/>
      <c r="QTQ1" s="147"/>
      <c r="QTR1" s="147"/>
      <c r="QTS1" s="147"/>
      <c r="QTT1" s="147"/>
      <c r="QTU1" s="147"/>
      <c r="QTV1" s="147"/>
      <c r="QTW1" s="147"/>
      <c r="QTX1" s="147"/>
      <c r="QTY1" s="147"/>
      <c r="QTZ1" s="147"/>
      <c r="QUA1" s="147"/>
      <c r="QUB1" s="147"/>
      <c r="QUC1" s="147"/>
      <c r="QUD1" s="147"/>
      <c r="QUE1" s="147"/>
      <c r="QUF1" s="147"/>
      <c r="QUG1" s="147"/>
      <c r="QUH1" s="147"/>
      <c r="QUI1" s="147"/>
      <c r="QUJ1" s="147"/>
      <c r="QUK1" s="147"/>
      <c r="QUL1" s="147"/>
      <c r="QUM1" s="147"/>
      <c r="QUN1" s="147"/>
      <c r="QUO1" s="147"/>
      <c r="QUP1" s="147"/>
      <c r="QUQ1" s="147"/>
      <c r="QUR1" s="147"/>
      <c r="QUS1" s="147"/>
      <c r="QUT1" s="147"/>
      <c r="QUU1" s="147"/>
      <c r="QUV1" s="147"/>
      <c r="QUW1" s="147"/>
      <c r="QUX1" s="147"/>
      <c r="QUY1" s="147"/>
      <c r="QUZ1" s="147"/>
      <c r="QVA1" s="147"/>
      <c r="QVB1" s="147"/>
      <c r="QVC1" s="147"/>
      <c r="QVD1" s="147"/>
      <c r="QVE1" s="147"/>
      <c r="QVF1" s="147"/>
      <c r="QVG1" s="147"/>
      <c r="QVH1" s="147"/>
      <c r="QVI1" s="147"/>
      <c r="QVJ1" s="147"/>
      <c r="QVK1" s="147"/>
      <c r="QVL1" s="147"/>
      <c r="QVM1" s="147"/>
      <c r="QVN1" s="147"/>
      <c r="QVO1" s="147"/>
      <c r="QVP1" s="147"/>
      <c r="QVQ1" s="147"/>
      <c r="QVR1" s="147"/>
      <c r="QVS1" s="147"/>
      <c r="QVT1" s="147"/>
      <c r="QVU1" s="147"/>
      <c r="QVV1" s="147"/>
      <c r="QVW1" s="147"/>
      <c r="QVX1" s="147"/>
      <c r="QVY1" s="147"/>
      <c r="QVZ1" s="147"/>
      <c r="QWA1" s="147"/>
      <c r="QWB1" s="147"/>
      <c r="QWC1" s="147"/>
      <c r="QWD1" s="147"/>
      <c r="QWE1" s="147"/>
      <c r="QWF1" s="147"/>
      <c r="QWG1" s="147"/>
      <c r="QWH1" s="147"/>
      <c r="QWI1" s="147"/>
      <c r="QWJ1" s="147"/>
      <c r="QWK1" s="147"/>
      <c r="QWL1" s="147"/>
      <c r="QWM1" s="147"/>
      <c r="QWN1" s="147"/>
      <c r="QWO1" s="147"/>
      <c r="QWP1" s="147"/>
      <c r="QWQ1" s="147"/>
      <c r="QWR1" s="147"/>
      <c r="QWS1" s="147"/>
      <c r="QWT1" s="147"/>
      <c r="QWU1" s="147"/>
      <c r="QWV1" s="147"/>
      <c r="QWW1" s="147"/>
      <c r="QWX1" s="147"/>
      <c r="QWY1" s="147"/>
      <c r="QWZ1" s="147"/>
      <c r="QXA1" s="147"/>
      <c r="QXB1" s="147"/>
      <c r="QXC1" s="147"/>
      <c r="QXD1" s="147"/>
      <c r="QXE1" s="147"/>
      <c r="QXF1" s="147"/>
      <c r="QXG1" s="147"/>
      <c r="QXH1" s="147"/>
      <c r="QXI1" s="147"/>
      <c r="QXJ1" s="147"/>
      <c r="QXK1" s="147"/>
      <c r="QXL1" s="147"/>
      <c r="QXM1" s="147"/>
      <c r="QXN1" s="147"/>
      <c r="QXO1" s="147"/>
      <c r="QXP1" s="147"/>
      <c r="QXQ1" s="147"/>
      <c r="QXR1" s="147"/>
      <c r="QXS1" s="147"/>
      <c r="QXT1" s="147"/>
      <c r="QXU1" s="147"/>
      <c r="QXV1" s="147"/>
      <c r="QXW1" s="147"/>
      <c r="QXX1" s="147"/>
      <c r="QXY1" s="147"/>
      <c r="QXZ1" s="147"/>
      <c r="QYA1" s="147"/>
      <c r="QYB1" s="147"/>
      <c r="QYC1" s="147"/>
      <c r="QYD1" s="147"/>
      <c r="QYE1" s="147"/>
      <c r="QYF1" s="147"/>
      <c r="QYG1" s="147"/>
      <c r="QYH1" s="147"/>
      <c r="QYI1" s="147"/>
      <c r="QYJ1" s="147"/>
      <c r="QYK1" s="147"/>
      <c r="QYL1" s="147"/>
      <c r="QYM1" s="147"/>
      <c r="QYN1" s="147"/>
      <c r="QYO1" s="147"/>
      <c r="QYP1" s="147"/>
      <c r="QYQ1" s="147"/>
      <c r="QYR1" s="147"/>
      <c r="QYS1" s="147"/>
      <c r="QYT1" s="147"/>
      <c r="QYU1" s="147"/>
      <c r="QYV1" s="147"/>
      <c r="QYW1" s="147"/>
      <c r="QYX1" s="147"/>
      <c r="QYY1" s="147"/>
      <c r="QYZ1" s="147"/>
      <c r="QZA1" s="147"/>
      <c r="QZB1" s="147"/>
      <c r="QZC1" s="147"/>
      <c r="QZD1" s="147"/>
      <c r="QZE1" s="147"/>
      <c r="QZF1" s="147"/>
      <c r="QZG1" s="147"/>
      <c r="QZH1" s="147"/>
      <c r="QZI1" s="147"/>
      <c r="QZJ1" s="147"/>
      <c r="QZK1" s="147"/>
      <c r="QZL1" s="147"/>
      <c r="QZM1" s="147"/>
      <c r="QZN1" s="147"/>
      <c r="QZO1" s="147"/>
      <c r="QZP1" s="147"/>
      <c r="QZQ1" s="147"/>
      <c r="QZR1" s="147"/>
      <c r="QZS1" s="147"/>
      <c r="QZT1" s="147"/>
      <c r="QZU1" s="147"/>
      <c r="QZV1" s="147"/>
      <c r="QZW1" s="147"/>
      <c r="QZX1" s="147"/>
      <c r="QZY1" s="147"/>
      <c r="QZZ1" s="147"/>
      <c r="RAA1" s="147"/>
      <c r="RAB1" s="147"/>
      <c r="RAC1" s="147"/>
      <c r="RAD1" s="147"/>
      <c r="RAE1" s="147"/>
      <c r="RAF1" s="147"/>
      <c r="RAG1" s="147"/>
      <c r="RAH1" s="147"/>
      <c r="RAI1" s="147"/>
      <c r="RAJ1" s="147"/>
      <c r="RAK1" s="147"/>
      <c r="RAL1" s="147"/>
      <c r="RAM1" s="147"/>
      <c r="RAN1" s="147"/>
      <c r="RAO1" s="147"/>
      <c r="RAP1" s="147"/>
      <c r="RAQ1" s="147"/>
      <c r="RAR1" s="147"/>
      <c r="RAS1" s="147"/>
      <c r="RAT1" s="147"/>
      <c r="RAU1" s="147"/>
      <c r="RAV1" s="147"/>
      <c r="RAW1" s="147"/>
      <c r="RAX1" s="147"/>
      <c r="RAY1" s="147"/>
      <c r="RAZ1" s="147"/>
      <c r="RBA1" s="147"/>
      <c r="RBB1" s="147"/>
      <c r="RBC1" s="147"/>
      <c r="RBD1" s="147"/>
      <c r="RBE1" s="147"/>
      <c r="RBF1" s="147"/>
      <c r="RBG1" s="147"/>
      <c r="RBH1" s="147"/>
      <c r="RBI1" s="147"/>
      <c r="RBJ1" s="147"/>
      <c r="RBK1" s="147"/>
      <c r="RBL1" s="147"/>
      <c r="RBM1" s="147"/>
      <c r="RBN1" s="147"/>
      <c r="RBO1" s="147"/>
      <c r="RBP1" s="147"/>
      <c r="RBQ1" s="147"/>
      <c r="RBR1" s="147"/>
      <c r="RBS1" s="147"/>
      <c r="RBT1" s="147"/>
      <c r="RBU1" s="147"/>
      <c r="RBV1" s="147"/>
      <c r="RBW1" s="147"/>
      <c r="RBX1" s="147"/>
      <c r="RBY1" s="147"/>
      <c r="RBZ1" s="147"/>
      <c r="RCA1" s="147"/>
      <c r="RCB1" s="147"/>
      <c r="RCC1" s="147"/>
      <c r="RCD1" s="147"/>
      <c r="RCE1" s="147"/>
      <c r="RCF1" s="147"/>
      <c r="RCG1" s="147"/>
      <c r="RCH1" s="147"/>
      <c r="RCI1" s="147"/>
      <c r="RCJ1" s="147"/>
      <c r="RCK1" s="147"/>
      <c r="RCL1" s="147"/>
      <c r="RCM1" s="147"/>
      <c r="RCN1" s="147"/>
      <c r="RCO1" s="147"/>
      <c r="RCP1" s="147"/>
      <c r="RCQ1" s="147"/>
      <c r="RCR1" s="147"/>
      <c r="RCS1" s="147"/>
      <c r="RCT1" s="147"/>
      <c r="RCU1" s="147"/>
      <c r="RCV1" s="147"/>
      <c r="RCW1" s="147"/>
      <c r="RCX1" s="147"/>
      <c r="RCY1" s="147"/>
      <c r="RCZ1" s="147"/>
      <c r="RDA1" s="147"/>
      <c r="RDB1" s="147"/>
      <c r="RDC1" s="147"/>
      <c r="RDD1" s="147"/>
      <c r="RDE1" s="147"/>
      <c r="RDF1" s="147"/>
      <c r="RDG1" s="147"/>
      <c r="RDH1" s="147"/>
      <c r="RDI1" s="147"/>
      <c r="RDJ1" s="147"/>
      <c r="RDK1" s="147"/>
      <c r="RDL1" s="147"/>
      <c r="RDM1" s="147"/>
      <c r="RDN1" s="147"/>
      <c r="RDO1" s="147"/>
      <c r="RDP1" s="147"/>
      <c r="RDQ1" s="147"/>
      <c r="RDR1" s="147"/>
      <c r="RDS1" s="147"/>
      <c r="RDT1" s="147"/>
      <c r="RDU1" s="147"/>
      <c r="RDV1" s="147"/>
      <c r="RDW1" s="147"/>
      <c r="RDX1" s="147"/>
      <c r="RDY1" s="147"/>
      <c r="RDZ1" s="147"/>
      <c r="REA1" s="147"/>
      <c r="REB1" s="147"/>
      <c r="REC1" s="147"/>
      <c r="RED1" s="147"/>
      <c r="REE1" s="147"/>
      <c r="REF1" s="147"/>
      <c r="REG1" s="147"/>
      <c r="REH1" s="147"/>
      <c r="REI1" s="147"/>
      <c r="REJ1" s="147"/>
      <c r="REK1" s="147"/>
      <c r="REL1" s="147"/>
      <c r="REM1" s="147"/>
      <c r="REN1" s="147"/>
      <c r="REO1" s="147"/>
      <c r="REP1" s="147"/>
      <c r="REQ1" s="147"/>
      <c r="RER1" s="147"/>
      <c r="RES1" s="147"/>
      <c r="RET1" s="147"/>
      <c r="REU1" s="147"/>
      <c r="REV1" s="147"/>
      <c r="REW1" s="147"/>
      <c r="REX1" s="147"/>
      <c r="REY1" s="147"/>
      <c r="REZ1" s="147"/>
      <c r="RFA1" s="147"/>
      <c r="RFB1" s="147"/>
      <c r="RFC1" s="147"/>
      <c r="RFD1" s="147"/>
      <c r="RFE1" s="147"/>
      <c r="RFF1" s="147"/>
      <c r="RFG1" s="147"/>
      <c r="RFH1" s="147"/>
      <c r="RFI1" s="147"/>
      <c r="RFJ1" s="147"/>
      <c r="RFK1" s="147"/>
      <c r="RFL1" s="147"/>
      <c r="RFM1" s="147"/>
      <c r="RFN1" s="147"/>
      <c r="RFO1" s="147"/>
      <c r="RFP1" s="147"/>
      <c r="RFQ1" s="147"/>
      <c r="RFR1" s="147"/>
      <c r="RFS1" s="147"/>
      <c r="RFT1" s="147"/>
      <c r="RFU1" s="147"/>
      <c r="RFV1" s="147"/>
      <c r="RFW1" s="147"/>
      <c r="RFX1" s="147"/>
      <c r="RFY1" s="147"/>
      <c r="RFZ1" s="147"/>
      <c r="RGA1" s="147"/>
      <c r="RGB1" s="147"/>
      <c r="RGC1" s="147"/>
      <c r="RGD1" s="147"/>
      <c r="RGE1" s="147"/>
      <c r="RGF1" s="147"/>
      <c r="RGG1" s="147"/>
      <c r="RGH1" s="147"/>
      <c r="RGI1" s="147"/>
      <c r="RGJ1" s="147"/>
      <c r="RGK1" s="147"/>
      <c r="RGL1" s="147"/>
      <c r="RGM1" s="147"/>
      <c r="RGN1" s="147"/>
      <c r="RGO1" s="147"/>
      <c r="RGP1" s="147"/>
      <c r="RGQ1" s="147"/>
      <c r="RGR1" s="147"/>
      <c r="RGS1" s="147"/>
      <c r="RGT1" s="147"/>
      <c r="RGU1" s="147"/>
      <c r="RGV1" s="147"/>
      <c r="RGW1" s="147"/>
      <c r="RGX1" s="147"/>
      <c r="RGY1" s="147"/>
      <c r="RGZ1" s="147"/>
      <c r="RHA1" s="147"/>
      <c r="RHB1" s="147"/>
      <c r="RHC1" s="147"/>
      <c r="RHD1" s="147"/>
      <c r="RHE1" s="147"/>
      <c r="RHF1" s="147"/>
      <c r="RHG1" s="147"/>
      <c r="RHH1" s="147"/>
      <c r="RHI1" s="147"/>
      <c r="RHJ1" s="147"/>
      <c r="RHK1" s="147"/>
      <c r="RHL1" s="147"/>
      <c r="RHM1" s="147"/>
      <c r="RHN1" s="147"/>
      <c r="RHO1" s="147"/>
      <c r="RHP1" s="147"/>
      <c r="RHQ1" s="147"/>
      <c r="RHR1" s="147"/>
      <c r="RHS1" s="147"/>
      <c r="RHT1" s="147"/>
      <c r="RHU1" s="147"/>
      <c r="RHV1" s="147"/>
      <c r="RHW1" s="147"/>
      <c r="RHX1" s="147"/>
      <c r="RHY1" s="147"/>
      <c r="RHZ1" s="147"/>
      <c r="RIA1" s="147"/>
      <c r="RIB1" s="147"/>
      <c r="RIC1" s="147"/>
      <c r="RID1" s="147"/>
      <c r="RIE1" s="147"/>
      <c r="RIF1" s="147"/>
      <c r="RIG1" s="147"/>
      <c r="RIH1" s="147"/>
      <c r="RII1" s="147"/>
      <c r="RIJ1" s="147"/>
      <c r="RIK1" s="147"/>
      <c r="RIL1" s="147"/>
      <c r="RIM1" s="147"/>
      <c r="RIN1" s="147"/>
      <c r="RIO1" s="147"/>
      <c r="RIP1" s="147"/>
      <c r="RIQ1" s="147"/>
      <c r="RIR1" s="147"/>
      <c r="RIS1" s="147"/>
      <c r="RIT1" s="147"/>
      <c r="RIU1" s="147"/>
      <c r="RIV1" s="147"/>
      <c r="RIW1" s="147"/>
      <c r="RIX1" s="147"/>
      <c r="RIY1" s="147"/>
      <c r="RIZ1" s="147"/>
      <c r="RJA1" s="147"/>
      <c r="RJB1" s="147"/>
      <c r="RJC1" s="147"/>
      <c r="RJD1" s="147"/>
      <c r="RJE1" s="147"/>
      <c r="RJF1" s="147"/>
      <c r="RJG1" s="147"/>
      <c r="RJH1" s="147"/>
      <c r="RJI1" s="147"/>
      <c r="RJJ1" s="147"/>
      <c r="RJK1" s="147"/>
      <c r="RJL1" s="147"/>
      <c r="RJM1" s="147"/>
      <c r="RJN1" s="147"/>
      <c r="RJO1" s="147"/>
      <c r="RJP1" s="147"/>
      <c r="RJQ1" s="147"/>
      <c r="RJR1" s="147"/>
      <c r="RJS1" s="147"/>
      <c r="RJT1" s="147"/>
      <c r="RJU1" s="147"/>
      <c r="RJV1" s="147"/>
      <c r="RJW1" s="147"/>
      <c r="RJX1" s="147"/>
      <c r="RJY1" s="147"/>
      <c r="RJZ1" s="147"/>
      <c r="RKA1" s="147"/>
      <c r="RKB1" s="147"/>
      <c r="RKC1" s="147"/>
      <c r="RKD1" s="147"/>
      <c r="RKE1" s="147"/>
      <c r="RKF1" s="147"/>
      <c r="RKG1" s="147"/>
      <c r="RKH1" s="147"/>
      <c r="RKI1" s="147"/>
      <c r="RKJ1" s="147"/>
      <c r="RKK1" s="147"/>
      <c r="RKL1" s="147"/>
      <c r="RKM1" s="147"/>
      <c r="RKN1" s="147"/>
      <c r="RKO1" s="147"/>
      <c r="RKP1" s="147"/>
      <c r="RKQ1" s="147"/>
      <c r="RKR1" s="147"/>
      <c r="RKS1" s="147"/>
      <c r="RKT1" s="147"/>
      <c r="RKU1" s="147"/>
      <c r="RKV1" s="147"/>
      <c r="RKW1" s="147"/>
      <c r="RKX1" s="147"/>
      <c r="RKY1" s="147"/>
      <c r="RKZ1" s="147"/>
      <c r="RLA1" s="147"/>
      <c r="RLB1" s="147"/>
      <c r="RLC1" s="147"/>
      <c r="RLD1" s="147"/>
      <c r="RLE1" s="147"/>
      <c r="RLF1" s="147"/>
      <c r="RLG1" s="147"/>
      <c r="RLH1" s="147"/>
      <c r="RLI1" s="147"/>
      <c r="RLJ1" s="147"/>
      <c r="RLK1" s="147"/>
      <c r="RLL1" s="147"/>
      <c r="RLM1" s="147"/>
      <c r="RLN1" s="147"/>
      <c r="RLO1" s="147"/>
      <c r="RLP1" s="147"/>
      <c r="RLQ1" s="147"/>
      <c r="RLR1" s="147"/>
      <c r="RLS1" s="147"/>
      <c r="RLT1" s="147"/>
      <c r="RLU1" s="147"/>
      <c r="RLV1" s="147"/>
      <c r="RLW1" s="147"/>
      <c r="RLX1" s="147"/>
      <c r="RLY1" s="147"/>
      <c r="RLZ1" s="147"/>
      <c r="RMA1" s="147"/>
      <c r="RMB1" s="147"/>
      <c r="RMC1" s="147"/>
      <c r="RMD1" s="147"/>
      <c r="RME1" s="147"/>
      <c r="RMF1" s="147"/>
      <c r="RMG1" s="147"/>
      <c r="RMH1" s="147"/>
      <c r="RMI1" s="147"/>
      <c r="RMJ1" s="147"/>
      <c r="RMK1" s="147"/>
      <c r="RML1" s="147"/>
      <c r="RMM1" s="147"/>
      <c r="RMN1" s="147"/>
      <c r="RMO1" s="147"/>
      <c r="RMP1" s="147"/>
      <c r="RMQ1" s="147"/>
      <c r="RMR1" s="147"/>
      <c r="RMS1" s="147"/>
      <c r="RMT1" s="147"/>
      <c r="RMU1" s="147"/>
      <c r="RMV1" s="147"/>
      <c r="RMW1" s="147"/>
      <c r="RMX1" s="147"/>
      <c r="RMY1" s="147"/>
      <c r="RMZ1" s="147"/>
      <c r="RNA1" s="147"/>
      <c r="RNB1" s="147"/>
      <c r="RNC1" s="147"/>
      <c r="RND1" s="147"/>
      <c r="RNE1" s="147"/>
      <c r="RNF1" s="147"/>
      <c r="RNG1" s="147"/>
      <c r="RNH1" s="147"/>
      <c r="RNI1" s="147"/>
      <c r="RNJ1" s="147"/>
      <c r="RNK1" s="147"/>
      <c r="RNL1" s="147"/>
      <c r="RNM1" s="147"/>
      <c r="RNN1" s="147"/>
      <c r="RNO1" s="147"/>
      <c r="RNP1" s="147"/>
      <c r="RNQ1" s="147"/>
      <c r="RNR1" s="147"/>
      <c r="RNS1" s="147"/>
      <c r="RNT1" s="147"/>
      <c r="RNU1" s="147"/>
      <c r="RNV1" s="147"/>
      <c r="RNW1" s="147"/>
      <c r="RNX1" s="147"/>
      <c r="RNY1" s="147"/>
      <c r="RNZ1" s="147"/>
      <c r="ROA1" s="147"/>
      <c r="ROB1" s="147"/>
      <c r="ROC1" s="147"/>
      <c r="ROD1" s="147"/>
      <c r="ROE1" s="147"/>
      <c r="ROF1" s="147"/>
      <c r="ROG1" s="147"/>
      <c r="ROH1" s="147"/>
      <c r="ROI1" s="147"/>
      <c r="ROJ1" s="147"/>
      <c r="ROK1" s="147"/>
      <c r="ROL1" s="147"/>
      <c r="ROM1" s="147"/>
      <c r="RON1" s="147"/>
      <c r="ROO1" s="147"/>
      <c r="ROP1" s="147"/>
      <c r="ROQ1" s="147"/>
      <c r="ROR1" s="147"/>
      <c r="ROS1" s="147"/>
      <c r="ROT1" s="147"/>
      <c r="ROU1" s="147"/>
      <c r="ROV1" s="147"/>
      <c r="ROW1" s="147"/>
      <c r="ROX1" s="147"/>
      <c r="ROY1" s="147"/>
      <c r="ROZ1" s="147"/>
      <c r="RPA1" s="147"/>
      <c r="RPB1" s="147"/>
      <c r="RPC1" s="147"/>
      <c r="RPD1" s="147"/>
      <c r="RPE1" s="147"/>
      <c r="RPF1" s="147"/>
      <c r="RPG1" s="147"/>
      <c r="RPH1" s="147"/>
      <c r="RPI1" s="147"/>
      <c r="RPJ1" s="147"/>
      <c r="RPK1" s="147"/>
      <c r="RPL1" s="147"/>
      <c r="RPM1" s="147"/>
      <c r="RPN1" s="147"/>
      <c r="RPO1" s="147"/>
      <c r="RPP1" s="147"/>
      <c r="RPQ1" s="147"/>
      <c r="RPR1" s="147"/>
      <c r="RPS1" s="147"/>
      <c r="RPT1" s="147"/>
      <c r="RPU1" s="147"/>
      <c r="RPV1" s="147"/>
      <c r="RPW1" s="147"/>
      <c r="RPX1" s="147"/>
      <c r="RPY1" s="147"/>
      <c r="RPZ1" s="147"/>
      <c r="RQA1" s="147"/>
      <c r="RQB1" s="147"/>
      <c r="RQC1" s="147"/>
      <c r="RQD1" s="147"/>
      <c r="RQE1" s="147"/>
      <c r="RQF1" s="147"/>
      <c r="RQG1" s="147"/>
      <c r="RQH1" s="147"/>
      <c r="RQI1" s="147"/>
      <c r="RQJ1" s="147"/>
      <c r="RQK1" s="147"/>
      <c r="RQL1" s="147"/>
      <c r="RQM1" s="147"/>
      <c r="RQN1" s="147"/>
      <c r="RQO1" s="147"/>
      <c r="RQP1" s="147"/>
      <c r="RQQ1" s="147"/>
      <c r="RQR1" s="147"/>
      <c r="RQS1" s="147"/>
      <c r="RQT1" s="147"/>
      <c r="RQU1" s="147"/>
      <c r="RQV1" s="147"/>
      <c r="RQW1" s="147"/>
      <c r="RQX1" s="147"/>
      <c r="RQY1" s="147"/>
      <c r="RQZ1" s="147"/>
      <c r="RRA1" s="147"/>
      <c r="RRB1" s="147"/>
      <c r="RRC1" s="147"/>
      <c r="RRD1" s="147"/>
      <c r="RRE1" s="147"/>
      <c r="RRF1" s="147"/>
      <c r="RRG1" s="147"/>
      <c r="RRH1" s="147"/>
      <c r="RRI1" s="147"/>
      <c r="RRJ1" s="147"/>
      <c r="RRK1" s="147"/>
      <c r="RRL1" s="147"/>
      <c r="RRM1" s="147"/>
      <c r="RRN1" s="147"/>
      <c r="RRO1" s="147"/>
      <c r="RRP1" s="147"/>
      <c r="RRQ1" s="147"/>
      <c r="RRR1" s="147"/>
      <c r="RRS1" s="147"/>
      <c r="RRT1" s="147"/>
      <c r="RRU1" s="147"/>
      <c r="RRV1" s="147"/>
      <c r="RRW1" s="147"/>
      <c r="RRX1" s="147"/>
      <c r="RRY1" s="147"/>
      <c r="RRZ1" s="147"/>
      <c r="RSA1" s="147"/>
      <c r="RSB1" s="147"/>
      <c r="RSC1" s="147"/>
      <c r="RSD1" s="147"/>
      <c r="RSE1" s="147"/>
      <c r="RSF1" s="147"/>
      <c r="RSG1" s="147"/>
      <c r="RSH1" s="147"/>
      <c r="RSI1" s="147"/>
      <c r="RSJ1" s="147"/>
      <c r="RSK1" s="147"/>
      <c r="RSL1" s="147"/>
      <c r="RSM1" s="147"/>
      <c r="RSN1" s="147"/>
      <c r="RSO1" s="147"/>
      <c r="RSP1" s="147"/>
      <c r="RSQ1" s="147"/>
      <c r="RSR1" s="147"/>
      <c r="RSS1" s="147"/>
      <c r="RST1" s="147"/>
      <c r="RSU1" s="147"/>
      <c r="RSV1" s="147"/>
      <c r="RSW1" s="147"/>
      <c r="RSX1" s="147"/>
      <c r="RSY1" s="147"/>
      <c r="RSZ1" s="147"/>
      <c r="RTA1" s="147"/>
      <c r="RTB1" s="147"/>
      <c r="RTC1" s="147"/>
      <c r="RTD1" s="147"/>
      <c r="RTE1" s="147"/>
      <c r="RTF1" s="147"/>
      <c r="RTG1" s="147"/>
      <c r="RTH1" s="147"/>
      <c r="RTI1" s="147"/>
      <c r="RTJ1" s="147"/>
      <c r="RTK1" s="147"/>
      <c r="RTL1" s="147"/>
      <c r="RTM1" s="147"/>
      <c r="RTN1" s="147"/>
      <c r="RTO1" s="147"/>
      <c r="RTP1" s="147"/>
      <c r="RTQ1" s="147"/>
      <c r="RTR1" s="147"/>
      <c r="RTS1" s="147"/>
      <c r="RTT1" s="147"/>
      <c r="RTU1" s="147"/>
      <c r="RTV1" s="147"/>
      <c r="RTW1" s="147"/>
      <c r="RTX1" s="147"/>
      <c r="RTY1" s="147"/>
      <c r="RTZ1" s="147"/>
      <c r="RUA1" s="147"/>
      <c r="RUB1" s="147"/>
      <c r="RUC1" s="147"/>
      <c r="RUD1" s="147"/>
      <c r="RUE1" s="147"/>
      <c r="RUF1" s="147"/>
      <c r="RUG1" s="147"/>
      <c r="RUH1" s="147"/>
      <c r="RUI1" s="147"/>
      <c r="RUJ1" s="147"/>
      <c r="RUK1" s="147"/>
      <c r="RUL1" s="147"/>
      <c r="RUM1" s="147"/>
      <c r="RUN1" s="147"/>
      <c r="RUO1" s="147"/>
      <c r="RUP1" s="147"/>
      <c r="RUQ1" s="147"/>
      <c r="RUR1" s="147"/>
      <c r="RUS1" s="147"/>
      <c r="RUT1" s="147"/>
      <c r="RUU1" s="147"/>
      <c r="RUV1" s="147"/>
      <c r="RUW1" s="147"/>
      <c r="RUX1" s="147"/>
      <c r="RUY1" s="147"/>
      <c r="RUZ1" s="147"/>
      <c r="RVA1" s="147"/>
      <c r="RVB1" s="147"/>
      <c r="RVC1" s="147"/>
      <c r="RVD1" s="147"/>
      <c r="RVE1" s="147"/>
      <c r="RVF1" s="147"/>
      <c r="RVG1" s="147"/>
      <c r="RVH1" s="147"/>
      <c r="RVI1" s="147"/>
      <c r="RVJ1" s="147"/>
      <c r="RVK1" s="147"/>
      <c r="RVL1" s="147"/>
      <c r="RVM1" s="147"/>
      <c r="RVN1" s="147"/>
      <c r="RVO1" s="147"/>
      <c r="RVP1" s="147"/>
      <c r="RVQ1" s="147"/>
      <c r="RVR1" s="147"/>
      <c r="RVS1" s="147"/>
      <c r="RVT1" s="147"/>
      <c r="RVU1" s="147"/>
      <c r="RVV1" s="147"/>
      <c r="RVW1" s="147"/>
      <c r="RVX1" s="147"/>
      <c r="RVY1" s="147"/>
      <c r="RVZ1" s="147"/>
      <c r="RWA1" s="147"/>
      <c r="RWB1" s="147"/>
      <c r="RWC1" s="147"/>
      <c r="RWD1" s="147"/>
      <c r="RWE1" s="147"/>
      <c r="RWF1" s="147"/>
      <c r="RWG1" s="147"/>
      <c r="RWH1" s="147"/>
      <c r="RWI1" s="147"/>
      <c r="RWJ1" s="147"/>
      <c r="RWK1" s="147"/>
      <c r="RWL1" s="147"/>
      <c r="RWM1" s="147"/>
      <c r="RWN1" s="147"/>
      <c r="RWO1" s="147"/>
      <c r="RWP1" s="147"/>
      <c r="RWQ1" s="147"/>
      <c r="RWR1" s="147"/>
      <c r="RWS1" s="147"/>
      <c r="RWT1" s="147"/>
      <c r="RWU1" s="147"/>
      <c r="RWV1" s="147"/>
      <c r="RWW1" s="147"/>
      <c r="RWX1" s="147"/>
      <c r="RWY1" s="147"/>
      <c r="RWZ1" s="147"/>
      <c r="RXA1" s="147"/>
      <c r="RXB1" s="147"/>
      <c r="RXC1" s="147"/>
      <c r="RXD1" s="147"/>
      <c r="RXE1" s="147"/>
      <c r="RXF1" s="147"/>
      <c r="RXG1" s="147"/>
      <c r="RXH1" s="147"/>
      <c r="RXI1" s="147"/>
      <c r="RXJ1" s="147"/>
      <c r="RXK1" s="147"/>
      <c r="RXL1" s="147"/>
      <c r="RXM1" s="147"/>
      <c r="RXN1" s="147"/>
      <c r="RXO1" s="147"/>
      <c r="RXP1" s="147"/>
      <c r="RXQ1" s="147"/>
      <c r="RXR1" s="147"/>
      <c r="RXS1" s="147"/>
      <c r="RXT1" s="147"/>
      <c r="RXU1" s="147"/>
      <c r="RXV1" s="147"/>
      <c r="RXW1" s="147"/>
      <c r="RXX1" s="147"/>
      <c r="RXY1" s="147"/>
      <c r="RXZ1" s="147"/>
      <c r="RYA1" s="147"/>
      <c r="RYB1" s="147"/>
      <c r="RYC1" s="147"/>
      <c r="RYD1" s="147"/>
      <c r="RYE1" s="147"/>
      <c r="RYF1" s="147"/>
      <c r="RYG1" s="147"/>
      <c r="RYH1" s="147"/>
      <c r="RYI1" s="147"/>
      <c r="RYJ1" s="147"/>
      <c r="RYK1" s="147"/>
      <c r="RYL1" s="147"/>
      <c r="RYM1" s="147"/>
      <c r="RYN1" s="147"/>
      <c r="RYO1" s="147"/>
      <c r="RYP1" s="147"/>
      <c r="RYQ1" s="147"/>
      <c r="RYR1" s="147"/>
      <c r="RYS1" s="147"/>
      <c r="RYT1" s="147"/>
      <c r="RYU1" s="147"/>
      <c r="RYV1" s="147"/>
      <c r="RYW1" s="147"/>
      <c r="RYX1" s="147"/>
      <c r="RYY1" s="147"/>
      <c r="RYZ1" s="147"/>
      <c r="RZA1" s="147"/>
      <c r="RZB1" s="147"/>
      <c r="RZC1" s="147"/>
      <c r="RZD1" s="147"/>
      <c r="RZE1" s="147"/>
      <c r="RZF1" s="147"/>
      <c r="RZG1" s="147"/>
      <c r="RZH1" s="147"/>
      <c r="RZI1" s="147"/>
      <c r="RZJ1" s="147"/>
      <c r="RZK1" s="147"/>
      <c r="RZL1" s="147"/>
      <c r="RZM1" s="147"/>
      <c r="RZN1" s="147"/>
      <c r="RZO1" s="147"/>
      <c r="RZP1" s="147"/>
      <c r="RZQ1" s="147"/>
      <c r="RZR1" s="147"/>
      <c r="RZS1" s="147"/>
      <c r="RZT1" s="147"/>
      <c r="RZU1" s="147"/>
      <c r="RZV1" s="147"/>
      <c r="RZW1" s="147"/>
      <c r="RZX1" s="147"/>
      <c r="RZY1" s="147"/>
      <c r="RZZ1" s="147"/>
      <c r="SAA1" s="147"/>
      <c r="SAB1" s="147"/>
      <c r="SAC1" s="147"/>
      <c r="SAD1" s="147"/>
      <c r="SAE1" s="147"/>
      <c r="SAF1" s="147"/>
      <c r="SAG1" s="147"/>
      <c r="SAH1" s="147"/>
      <c r="SAI1" s="147"/>
      <c r="SAJ1" s="147"/>
      <c r="SAK1" s="147"/>
      <c r="SAL1" s="147"/>
      <c r="SAM1" s="147"/>
      <c r="SAN1" s="147"/>
      <c r="SAO1" s="147"/>
      <c r="SAP1" s="147"/>
      <c r="SAQ1" s="147"/>
      <c r="SAR1" s="147"/>
      <c r="SAS1" s="147"/>
      <c r="SAT1" s="147"/>
      <c r="SAU1" s="147"/>
      <c r="SAV1" s="147"/>
      <c r="SAW1" s="147"/>
      <c r="SAX1" s="147"/>
      <c r="SAY1" s="147"/>
      <c r="SAZ1" s="147"/>
      <c r="SBA1" s="147"/>
      <c r="SBB1" s="147"/>
      <c r="SBC1" s="147"/>
      <c r="SBD1" s="147"/>
      <c r="SBE1" s="147"/>
      <c r="SBF1" s="147"/>
      <c r="SBG1" s="147"/>
      <c r="SBH1" s="147"/>
      <c r="SBI1" s="147"/>
      <c r="SBJ1" s="147"/>
      <c r="SBK1" s="147"/>
      <c r="SBL1" s="147"/>
      <c r="SBM1" s="147"/>
      <c r="SBN1" s="147"/>
      <c r="SBO1" s="147"/>
      <c r="SBP1" s="147"/>
      <c r="SBQ1" s="147"/>
      <c r="SBR1" s="147"/>
      <c r="SBS1" s="147"/>
      <c r="SBT1" s="147"/>
      <c r="SBU1" s="147"/>
      <c r="SBV1" s="147"/>
      <c r="SBW1" s="147"/>
      <c r="SBX1" s="147"/>
      <c r="SBY1" s="147"/>
      <c r="SBZ1" s="147"/>
      <c r="SCA1" s="147"/>
      <c r="SCB1" s="147"/>
      <c r="SCC1" s="147"/>
      <c r="SCD1" s="147"/>
      <c r="SCE1" s="147"/>
      <c r="SCF1" s="147"/>
      <c r="SCG1" s="147"/>
      <c r="SCH1" s="147"/>
      <c r="SCI1" s="147"/>
      <c r="SCJ1" s="147"/>
      <c r="SCK1" s="147"/>
      <c r="SCL1" s="147"/>
      <c r="SCM1" s="147"/>
      <c r="SCN1" s="147"/>
      <c r="SCO1" s="147"/>
      <c r="SCP1" s="147"/>
      <c r="SCQ1" s="147"/>
      <c r="SCR1" s="147"/>
      <c r="SCS1" s="147"/>
      <c r="SCT1" s="147"/>
      <c r="SCU1" s="147"/>
      <c r="SCV1" s="147"/>
      <c r="SCW1" s="147"/>
      <c r="SCX1" s="147"/>
      <c r="SCY1" s="147"/>
      <c r="SCZ1" s="147"/>
      <c r="SDA1" s="147"/>
      <c r="SDB1" s="147"/>
      <c r="SDC1" s="147"/>
      <c r="SDD1" s="147"/>
      <c r="SDE1" s="147"/>
      <c r="SDF1" s="147"/>
      <c r="SDG1" s="147"/>
      <c r="SDH1" s="147"/>
      <c r="SDI1" s="147"/>
      <c r="SDJ1" s="147"/>
      <c r="SDK1" s="147"/>
      <c r="SDL1" s="147"/>
      <c r="SDM1" s="147"/>
      <c r="SDN1" s="147"/>
      <c r="SDO1" s="147"/>
      <c r="SDP1" s="147"/>
      <c r="SDQ1" s="147"/>
      <c r="SDR1" s="147"/>
      <c r="SDS1" s="147"/>
      <c r="SDT1" s="147"/>
      <c r="SDU1" s="147"/>
      <c r="SDV1" s="147"/>
      <c r="SDW1" s="147"/>
      <c r="SDX1" s="147"/>
      <c r="SDY1" s="147"/>
      <c r="SDZ1" s="147"/>
      <c r="SEA1" s="147"/>
      <c r="SEB1" s="147"/>
      <c r="SEC1" s="147"/>
      <c r="SED1" s="147"/>
      <c r="SEE1" s="147"/>
      <c r="SEF1" s="147"/>
      <c r="SEG1" s="147"/>
      <c r="SEH1" s="147"/>
      <c r="SEI1" s="147"/>
      <c r="SEJ1" s="147"/>
      <c r="SEK1" s="147"/>
      <c r="SEL1" s="147"/>
      <c r="SEM1" s="147"/>
      <c r="SEN1" s="147"/>
      <c r="SEO1" s="147"/>
      <c r="SEP1" s="147"/>
      <c r="SEQ1" s="147"/>
      <c r="SER1" s="147"/>
      <c r="SES1" s="147"/>
      <c r="SET1" s="147"/>
      <c r="SEU1" s="147"/>
      <c r="SEV1" s="147"/>
      <c r="SEW1" s="147"/>
      <c r="SEX1" s="147"/>
      <c r="SEY1" s="147"/>
      <c r="SEZ1" s="147"/>
      <c r="SFA1" s="147"/>
      <c r="SFB1" s="147"/>
      <c r="SFC1" s="147"/>
      <c r="SFD1" s="147"/>
      <c r="SFE1" s="147"/>
      <c r="SFF1" s="147"/>
      <c r="SFG1" s="147"/>
      <c r="SFH1" s="147"/>
      <c r="SFI1" s="147"/>
      <c r="SFJ1" s="147"/>
      <c r="SFK1" s="147"/>
      <c r="SFL1" s="147"/>
      <c r="SFM1" s="147"/>
      <c r="SFN1" s="147"/>
      <c r="SFO1" s="147"/>
      <c r="SFP1" s="147"/>
      <c r="SFQ1" s="147"/>
      <c r="SFR1" s="147"/>
      <c r="SFS1" s="147"/>
      <c r="SFT1" s="147"/>
      <c r="SFU1" s="147"/>
      <c r="SFV1" s="147"/>
      <c r="SFW1" s="147"/>
      <c r="SFX1" s="147"/>
      <c r="SFY1" s="147"/>
      <c r="SFZ1" s="147"/>
      <c r="SGA1" s="147"/>
      <c r="SGB1" s="147"/>
      <c r="SGC1" s="147"/>
      <c r="SGD1" s="147"/>
      <c r="SGE1" s="147"/>
      <c r="SGF1" s="147"/>
      <c r="SGG1" s="147"/>
      <c r="SGH1" s="147"/>
      <c r="SGI1" s="147"/>
      <c r="SGJ1" s="147"/>
      <c r="SGK1" s="147"/>
      <c r="SGL1" s="147"/>
      <c r="SGM1" s="147"/>
      <c r="SGN1" s="147"/>
      <c r="SGO1" s="147"/>
      <c r="SGP1" s="147"/>
      <c r="SGQ1" s="147"/>
      <c r="SGR1" s="147"/>
      <c r="SGS1" s="147"/>
      <c r="SGT1" s="147"/>
      <c r="SGU1" s="147"/>
      <c r="SGV1" s="147"/>
      <c r="SGW1" s="147"/>
      <c r="SGX1" s="147"/>
      <c r="SGY1" s="147"/>
      <c r="SGZ1" s="147"/>
      <c r="SHA1" s="147"/>
      <c r="SHB1" s="147"/>
      <c r="SHC1" s="147"/>
      <c r="SHD1" s="147"/>
      <c r="SHE1" s="147"/>
      <c r="SHF1" s="147"/>
      <c r="SHG1" s="147"/>
      <c r="SHH1" s="147"/>
      <c r="SHI1" s="147"/>
      <c r="SHJ1" s="147"/>
      <c r="SHK1" s="147"/>
      <c r="SHL1" s="147"/>
      <c r="SHM1" s="147"/>
      <c r="SHN1" s="147"/>
      <c r="SHO1" s="147"/>
      <c r="SHP1" s="147"/>
      <c r="SHQ1" s="147"/>
      <c r="SHR1" s="147"/>
      <c r="SHS1" s="147"/>
      <c r="SHT1" s="147"/>
      <c r="SHU1" s="147"/>
      <c r="SHV1" s="147"/>
      <c r="SHW1" s="147"/>
      <c r="SHX1" s="147"/>
      <c r="SHY1" s="147"/>
      <c r="SHZ1" s="147"/>
      <c r="SIA1" s="147"/>
      <c r="SIB1" s="147"/>
      <c r="SIC1" s="147"/>
      <c r="SID1" s="147"/>
      <c r="SIE1" s="147"/>
      <c r="SIF1" s="147"/>
      <c r="SIG1" s="147"/>
      <c r="SIH1" s="147"/>
      <c r="SII1" s="147"/>
      <c r="SIJ1" s="147"/>
      <c r="SIK1" s="147"/>
      <c r="SIL1" s="147"/>
      <c r="SIM1" s="147"/>
      <c r="SIN1" s="147"/>
      <c r="SIO1" s="147"/>
      <c r="SIP1" s="147"/>
      <c r="SIQ1" s="147"/>
      <c r="SIR1" s="147"/>
      <c r="SIS1" s="147"/>
      <c r="SIT1" s="147"/>
      <c r="SIU1" s="147"/>
      <c r="SIV1" s="147"/>
      <c r="SIW1" s="147"/>
      <c r="SIX1" s="147"/>
      <c r="SIY1" s="147"/>
      <c r="SIZ1" s="147"/>
      <c r="SJA1" s="147"/>
      <c r="SJB1" s="147"/>
      <c r="SJC1" s="147"/>
      <c r="SJD1" s="147"/>
      <c r="SJE1" s="147"/>
      <c r="SJF1" s="147"/>
      <c r="SJG1" s="147"/>
      <c r="SJH1" s="147"/>
      <c r="SJI1" s="147"/>
      <c r="SJJ1" s="147"/>
      <c r="SJK1" s="147"/>
      <c r="SJL1" s="147"/>
      <c r="SJM1" s="147"/>
      <c r="SJN1" s="147"/>
      <c r="SJO1" s="147"/>
      <c r="SJP1" s="147"/>
      <c r="SJQ1" s="147"/>
      <c r="SJR1" s="147"/>
      <c r="SJS1" s="147"/>
      <c r="SJT1" s="147"/>
      <c r="SJU1" s="147"/>
      <c r="SJV1" s="147"/>
      <c r="SJW1" s="147"/>
      <c r="SJX1" s="147"/>
      <c r="SJY1" s="147"/>
      <c r="SJZ1" s="147"/>
      <c r="SKA1" s="147"/>
      <c r="SKB1" s="147"/>
      <c r="SKC1" s="147"/>
      <c r="SKD1" s="147"/>
      <c r="SKE1" s="147"/>
      <c r="SKF1" s="147"/>
      <c r="SKG1" s="147"/>
      <c r="SKH1" s="147"/>
      <c r="SKI1" s="147"/>
      <c r="SKJ1" s="147"/>
      <c r="SKK1" s="147"/>
      <c r="SKL1" s="147"/>
      <c r="SKM1" s="147"/>
      <c r="SKN1" s="147"/>
      <c r="SKO1" s="147"/>
      <c r="SKP1" s="147"/>
      <c r="SKQ1" s="147"/>
      <c r="SKR1" s="147"/>
      <c r="SKS1" s="147"/>
      <c r="SKT1" s="147"/>
      <c r="SKU1" s="147"/>
      <c r="SKV1" s="147"/>
      <c r="SKW1" s="147"/>
      <c r="SKX1" s="147"/>
      <c r="SKY1" s="147"/>
      <c r="SKZ1" s="147"/>
      <c r="SLA1" s="147"/>
      <c r="SLB1" s="147"/>
      <c r="SLC1" s="147"/>
      <c r="SLD1" s="147"/>
      <c r="SLE1" s="147"/>
      <c r="SLF1" s="147"/>
      <c r="SLG1" s="147"/>
      <c r="SLH1" s="147"/>
      <c r="SLI1" s="147"/>
      <c r="SLJ1" s="147"/>
      <c r="SLK1" s="147"/>
      <c r="SLL1" s="147"/>
      <c r="SLM1" s="147"/>
      <c r="SLN1" s="147"/>
      <c r="SLO1" s="147"/>
      <c r="SLP1" s="147"/>
      <c r="SLQ1" s="147"/>
      <c r="SLR1" s="147"/>
      <c r="SLS1" s="147"/>
      <c r="SLT1" s="147"/>
      <c r="SLU1" s="147"/>
      <c r="SLV1" s="147"/>
      <c r="SLW1" s="147"/>
      <c r="SLX1" s="147"/>
      <c r="SLY1" s="147"/>
      <c r="SLZ1" s="147"/>
      <c r="SMA1" s="147"/>
      <c r="SMB1" s="147"/>
      <c r="SMC1" s="147"/>
      <c r="SMD1" s="147"/>
      <c r="SME1" s="147"/>
      <c r="SMF1" s="147"/>
      <c r="SMG1" s="147"/>
      <c r="SMH1" s="147"/>
      <c r="SMI1" s="147"/>
      <c r="SMJ1" s="147"/>
      <c r="SMK1" s="147"/>
      <c r="SML1" s="147"/>
      <c r="SMM1" s="147"/>
      <c r="SMN1" s="147"/>
      <c r="SMO1" s="147"/>
      <c r="SMP1" s="147"/>
      <c r="SMQ1" s="147"/>
      <c r="SMR1" s="147"/>
      <c r="SMS1" s="147"/>
      <c r="SMT1" s="147"/>
      <c r="SMU1" s="147"/>
      <c r="SMV1" s="147"/>
      <c r="SMW1" s="147"/>
      <c r="SMX1" s="147"/>
      <c r="SMY1" s="147"/>
      <c r="SMZ1" s="147"/>
      <c r="SNA1" s="147"/>
      <c r="SNB1" s="147"/>
      <c r="SNC1" s="147"/>
      <c r="SND1" s="147"/>
      <c r="SNE1" s="147"/>
      <c r="SNF1" s="147"/>
      <c r="SNG1" s="147"/>
      <c r="SNH1" s="147"/>
      <c r="SNI1" s="147"/>
      <c r="SNJ1" s="147"/>
      <c r="SNK1" s="147"/>
      <c r="SNL1" s="147"/>
      <c r="SNM1" s="147"/>
      <c r="SNN1" s="147"/>
      <c r="SNO1" s="147"/>
      <c r="SNP1" s="147"/>
      <c r="SNQ1" s="147"/>
      <c r="SNR1" s="147"/>
      <c r="SNS1" s="147"/>
      <c r="SNT1" s="147"/>
      <c r="SNU1" s="147"/>
      <c r="SNV1" s="147"/>
      <c r="SNW1" s="147"/>
      <c r="SNX1" s="147"/>
      <c r="SNY1" s="147"/>
      <c r="SNZ1" s="147"/>
      <c r="SOA1" s="147"/>
      <c r="SOB1" s="147"/>
      <c r="SOC1" s="147"/>
      <c r="SOD1" s="147"/>
      <c r="SOE1" s="147"/>
      <c r="SOF1" s="147"/>
      <c r="SOG1" s="147"/>
      <c r="SOH1" s="147"/>
      <c r="SOI1" s="147"/>
      <c r="SOJ1" s="147"/>
      <c r="SOK1" s="147"/>
      <c r="SOL1" s="147"/>
      <c r="SOM1" s="147"/>
      <c r="SON1" s="147"/>
      <c r="SOO1" s="147"/>
      <c r="SOP1" s="147"/>
      <c r="SOQ1" s="147"/>
      <c r="SOR1" s="147"/>
      <c r="SOS1" s="147"/>
      <c r="SOT1" s="147"/>
      <c r="SOU1" s="147"/>
      <c r="SOV1" s="147"/>
      <c r="SOW1" s="147"/>
      <c r="SOX1" s="147"/>
      <c r="SOY1" s="147"/>
      <c r="SOZ1" s="147"/>
      <c r="SPA1" s="147"/>
      <c r="SPB1" s="147"/>
      <c r="SPC1" s="147"/>
      <c r="SPD1" s="147"/>
      <c r="SPE1" s="147"/>
      <c r="SPF1" s="147"/>
      <c r="SPG1" s="147"/>
      <c r="SPH1" s="147"/>
      <c r="SPI1" s="147"/>
      <c r="SPJ1" s="147"/>
      <c r="SPK1" s="147"/>
      <c r="SPL1" s="147"/>
      <c r="SPM1" s="147"/>
      <c r="SPN1" s="147"/>
      <c r="SPO1" s="147"/>
      <c r="SPP1" s="147"/>
      <c r="SPQ1" s="147"/>
      <c r="SPR1" s="147"/>
      <c r="SPS1" s="147"/>
      <c r="SPT1" s="147"/>
      <c r="SPU1" s="147"/>
      <c r="SPV1" s="147"/>
      <c r="SPW1" s="147"/>
      <c r="SPX1" s="147"/>
      <c r="SPY1" s="147"/>
      <c r="SPZ1" s="147"/>
      <c r="SQA1" s="147"/>
      <c r="SQB1" s="147"/>
      <c r="SQC1" s="147"/>
      <c r="SQD1" s="147"/>
      <c r="SQE1" s="147"/>
      <c r="SQF1" s="147"/>
      <c r="SQG1" s="147"/>
      <c r="SQH1" s="147"/>
      <c r="SQI1" s="147"/>
      <c r="SQJ1" s="147"/>
      <c r="SQK1" s="147"/>
      <c r="SQL1" s="147"/>
      <c r="SQM1" s="147"/>
      <c r="SQN1" s="147"/>
      <c r="SQO1" s="147"/>
      <c r="SQP1" s="147"/>
      <c r="SQQ1" s="147"/>
      <c r="SQR1" s="147"/>
      <c r="SQS1" s="147"/>
      <c r="SQT1" s="147"/>
      <c r="SQU1" s="147"/>
      <c r="SQV1" s="147"/>
      <c r="SQW1" s="147"/>
      <c r="SQX1" s="147"/>
      <c r="SQY1" s="147"/>
      <c r="SQZ1" s="147"/>
      <c r="SRA1" s="147"/>
      <c r="SRB1" s="147"/>
      <c r="SRC1" s="147"/>
      <c r="SRD1" s="147"/>
      <c r="SRE1" s="147"/>
      <c r="SRF1" s="147"/>
      <c r="SRG1" s="147"/>
      <c r="SRH1" s="147"/>
      <c r="SRI1" s="147"/>
      <c r="SRJ1" s="147"/>
      <c r="SRK1" s="147"/>
      <c r="SRL1" s="147"/>
      <c r="SRM1" s="147"/>
      <c r="SRN1" s="147"/>
      <c r="SRO1" s="147"/>
      <c r="SRP1" s="147"/>
      <c r="SRQ1" s="147"/>
      <c r="SRR1" s="147"/>
      <c r="SRS1" s="147"/>
      <c r="SRT1" s="147"/>
      <c r="SRU1" s="147"/>
      <c r="SRV1" s="147"/>
      <c r="SRW1" s="147"/>
      <c r="SRX1" s="147"/>
      <c r="SRY1" s="147"/>
      <c r="SRZ1" s="147"/>
      <c r="SSA1" s="147"/>
      <c r="SSB1" s="147"/>
      <c r="SSC1" s="147"/>
      <c r="SSD1" s="147"/>
      <c r="SSE1" s="147"/>
      <c r="SSF1" s="147"/>
      <c r="SSG1" s="147"/>
      <c r="SSH1" s="147"/>
      <c r="SSI1" s="147"/>
      <c r="SSJ1" s="147"/>
      <c r="SSK1" s="147"/>
      <c r="SSL1" s="147"/>
      <c r="SSM1" s="147"/>
      <c r="SSN1" s="147"/>
      <c r="SSO1" s="147"/>
      <c r="SSP1" s="147"/>
      <c r="SSQ1" s="147"/>
      <c r="SSR1" s="147"/>
      <c r="SSS1" s="147"/>
      <c r="SST1" s="147"/>
      <c r="SSU1" s="147"/>
      <c r="SSV1" s="147"/>
      <c r="SSW1" s="147"/>
      <c r="SSX1" s="147"/>
      <c r="SSY1" s="147"/>
      <c r="SSZ1" s="147"/>
      <c r="STA1" s="147"/>
      <c r="STB1" s="147"/>
      <c r="STC1" s="147"/>
      <c r="STD1" s="147"/>
      <c r="STE1" s="147"/>
      <c r="STF1" s="147"/>
      <c r="STG1" s="147"/>
      <c r="STH1" s="147"/>
      <c r="STI1" s="147"/>
      <c r="STJ1" s="147"/>
      <c r="STK1" s="147"/>
      <c r="STL1" s="147"/>
      <c r="STM1" s="147"/>
      <c r="STN1" s="147"/>
      <c r="STO1" s="147"/>
      <c r="STP1" s="147"/>
      <c r="STQ1" s="147"/>
      <c r="STR1" s="147"/>
      <c r="STS1" s="147"/>
      <c r="STT1" s="147"/>
      <c r="STU1" s="147"/>
      <c r="STV1" s="147"/>
      <c r="STW1" s="147"/>
      <c r="STX1" s="147"/>
      <c r="STY1" s="147"/>
      <c r="STZ1" s="147"/>
      <c r="SUA1" s="147"/>
      <c r="SUB1" s="147"/>
      <c r="SUC1" s="147"/>
      <c r="SUD1" s="147"/>
      <c r="SUE1" s="147"/>
      <c r="SUF1" s="147"/>
      <c r="SUG1" s="147"/>
      <c r="SUH1" s="147"/>
      <c r="SUI1" s="147"/>
      <c r="SUJ1" s="147"/>
      <c r="SUK1" s="147"/>
      <c r="SUL1" s="147"/>
      <c r="SUM1" s="147"/>
      <c r="SUN1" s="147"/>
      <c r="SUO1" s="147"/>
      <c r="SUP1" s="147"/>
      <c r="SUQ1" s="147"/>
      <c r="SUR1" s="147"/>
      <c r="SUS1" s="147"/>
      <c r="SUT1" s="147"/>
      <c r="SUU1" s="147"/>
      <c r="SUV1" s="147"/>
      <c r="SUW1" s="147"/>
      <c r="SUX1" s="147"/>
      <c r="SUY1" s="147"/>
      <c r="SUZ1" s="147"/>
      <c r="SVA1" s="147"/>
      <c r="SVB1" s="147"/>
      <c r="SVC1" s="147"/>
      <c r="SVD1" s="147"/>
      <c r="SVE1" s="147"/>
      <c r="SVF1" s="147"/>
      <c r="SVG1" s="147"/>
      <c r="SVH1" s="147"/>
      <c r="SVI1" s="147"/>
      <c r="SVJ1" s="147"/>
      <c r="SVK1" s="147"/>
      <c r="SVL1" s="147"/>
      <c r="SVM1" s="147"/>
      <c r="SVN1" s="147"/>
      <c r="SVO1" s="147"/>
      <c r="SVP1" s="147"/>
      <c r="SVQ1" s="147"/>
      <c r="SVR1" s="147"/>
      <c r="SVS1" s="147"/>
      <c r="SVT1" s="147"/>
      <c r="SVU1" s="147"/>
      <c r="SVV1" s="147"/>
      <c r="SVW1" s="147"/>
      <c r="SVX1" s="147"/>
      <c r="SVY1" s="147"/>
      <c r="SVZ1" s="147"/>
      <c r="SWA1" s="147"/>
      <c r="SWB1" s="147"/>
      <c r="SWC1" s="147"/>
      <c r="SWD1" s="147"/>
      <c r="SWE1" s="147"/>
      <c r="SWF1" s="147"/>
      <c r="SWG1" s="147"/>
      <c r="SWH1" s="147"/>
      <c r="SWI1" s="147"/>
      <c r="SWJ1" s="147"/>
      <c r="SWK1" s="147"/>
      <c r="SWL1" s="147"/>
      <c r="SWM1" s="147"/>
      <c r="SWN1" s="147"/>
      <c r="SWO1" s="147"/>
      <c r="SWP1" s="147"/>
      <c r="SWQ1" s="147"/>
      <c r="SWR1" s="147"/>
      <c r="SWS1" s="147"/>
      <c r="SWT1" s="147"/>
      <c r="SWU1" s="147"/>
      <c r="SWV1" s="147"/>
      <c r="SWW1" s="147"/>
      <c r="SWX1" s="147"/>
      <c r="SWY1" s="147"/>
      <c r="SWZ1" s="147"/>
      <c r="SXA1" s="147"/>
      <c r="SXB1" s="147"/>
      <c r="SXC1" s="147"/>
      <c r="SXD1" s="147"/>
      <c r="SXE1" s="147"/>
      <c r="SXF1" s="147"/>
      <c r="SXG1" s="147"/>
      <c r="SXH1" s="147"/>
      <c r="SXI1" s="147"/>
      <c r="SXJ1" s="147"/>
      <c r="SXK1" s="147"/>
      <c r="SXL1" s="147"/>
      <c r="SXM1" s="147"/>
      <c r="SXN1" s="147"/>
      <c r="SXO1" s="147"/>
      <c r="SXP1" s="147"/>
      <c r="SXQ1" s="147"/>
      <c r="SXR1" s="147"/>
      <c r="SXS1" s="147"/>
      <c r="SXT1" s="147"/>
      <c r="SXU1" s="147"/>
      <c r="SXV1" s="147"/>
      <c r="SXW1" s="147"/>
      <c r="SXX1" s="147"/>
      <c r="SXY1" s="147"/>
      <c r="SXZ1" s="147"/>
      <c r="SYA1" s="147"/>
      <c r="SYB1" s="147"/>
      <c r="SYC1" s="147"/>
      <c r="SYD1" s="147"/>
      <c r="SYE1" s="147"/>
      <c r="SYF1" s="147"/>
      <c r="SYG1" s="147"/>
      <c r="SYH1" s="147"/>
      <c r="SYI1" s="147"/>
      <c r="SYJ1" s="147"/>
      <c r="SYK1" s="147"/>
      <c r="SYL1" s="147"/>
      <c r="SYM1" s="147"/>
      <c r="SYN1" s="147"/>
      <c r="SYO1" s="147"/>
      <c r="SYP1" s="147"/>
      <c r="SYQ1" s="147"/>
      <c r="SYR1" s="147"/>
      <c r="SYS1" s="147"/>
      <c r="SYT1" s="147"/>
      <c r="SYU1" s="147"/>
      <c r="SYV1" s="147"/>
      <c r="SYW1" s="147"/>
      <c r="SYX1" s="147"/>
      <c r="SYY1" s="147"/>
      <c r="SYZ1" s="147"/>
      <c r="SZA1" s="147"/>
      <c r="SZB1" s="147"/>
      <c r="SZC1" s="147"/>
      <c r="SZD1" s="147"/>
      <c r="SZE1" s="147"/>
      <c r="SZF1" s="147"/>
      <c r="SZG1" s="147"/>
      <c r="SZH1" s="147"/>
      <c r="SZI1" s="147"/>
      <c r="SZJ1" s="147"/>
      <c r="SZK1" s="147"/>
      <c r="SZL1" s="147"/>
      <c r="SZM1" s="147"/>
      <c r="SZN1" s="147"/>
      <c r="SZO1" s="147"/>
      <c r="SZP1" s="147"/>
      <c r="SZQ1" s="147"/>
      <c r="SZR1" s="147"/>
      <c r="SZS1" s="147"/>
      <c r="SZT1" s="147"/>
      <c r="SZU1" s="147"/>
      <c r="SZV1" s="147"/>
      <c r="SZW1" s="147"/>
      <c r="SZX1" s="147"/>
      <c r="SZY1" s="147"/>
      <c r="SZZ1" s="147"/>
      <c r="TAA1" s="147"/>
      <c r="TAB1" s="147"/>
      <c r="TAC1" s="147"/>
      <c r="TAD1" s="147"/>
      <c r="TAE1" s="147"/>
      <c r="TAF1" s="147"/>
      <c r="TAG1" s="147"/>
      <c r="TAH1" s="147"/>
      <c r="TAI1" s="147"/>
      <c r="TAJ1" s="147"/>
      <c r="TAK1" s="147"/>
      <c r="TAL1" s="147"/>
      <c r="TAM1" s="147"/>
      <c r="TAN1" s="147"/>
      <c r="TAO1" s="147"/>
      <c r="TAP1" s="147"/>
      <c r="TAQ1" s="147"/>
      <c r="TAR1" s="147"/>
      <c r="TAS1" s="147"/>
      <c r="TAT1" s="147"/>
      <c r="TAU1" s="147"/>
      <c r="TAV1" s="147"/>
      <c r="TAW1" s="147"/>
      <c r="TAX1" s="147"/>
      <c r="TAY1" s="147"/>
      <c r="TAZ1" s="147"/>
      <c r="TBA1" s="147"/>
      <c r="TBB1" s="147"/>
      <c r="TBC1" s="147"/>
      <c r="TBD1" s="147"/>
      <c r="TBE1" s="147"/>
      <c r="TBF1" s="147"/>
      <c r="TBG1" s="147"/>
      <c r="TBH1" s="147"/>
      <c r="TBI1" s="147"/>
      <c r="TBJ1" s="147"/>
      <c r="TBK1" s="147"/>
      <c r="TBL1" s="147"/>
      <c r="TBM1" s="147"/>
      <c r="TBN1" s="147"/>
      <c r="TBO1" s="147"/>
      <c r="TBP1" s="147"/>
      <c r="TBQ1" s="147"/>
      <c r="TBR1" s="147"/>
      <c r="TBS1" s="147"/>
      <c r="TBT1" s="147"/>
      <c r="TBU1" s="147"/>
      <c r="TBV1" s="147"/>
      <c r="TBW1" s="147"/>
      <c r="TBX1" s="147"/>
      <c r="TBY1" s="147"/>
      <c r="TBZ1" s="147"/>
      <c r="TCA1" s="147"/>
      <c r="TCB1" s="147"/>
      <c r="TCC1" s="147"/>
      <c r="TCD1" s="147"/>
      <c r="TCE1" s="147"/>
      <c r="TCF1" s="147"/>
      <c r="TCG1" s="147"/>
      <c r="TCH1" s="147"/>
      <c r="TCI1" s="147"/>
      <c r="TCJ1" s="147"/>
      <c r="TCK1" s="147"/>
      <c r="TCL1" s="147"/>
      <c r="TCM1" s="147"/>
      <c r="TCN1" s="147"/>
      <c r="TCO1" s="147"/>
      <c r="TCP1" s="147"/>
      <c r="TCQ1" s="147"/>
      <c r="TCR1" s="147"/>
      <c r="TCS1" s="147"/>
      <c r="TCT1" s="147"/>
      <c r="TCU1" s="147"/>
      <c r="TCV1" s="147"/>
      <c r="TCW1" s="147"/>
      <c r="TCX1" s="147"/>
      <c r="TCY1" s="147"/>
      <c r="TCZ1" s="147"/>
      <c r="TDA1" s="147"/>
      <c r="TDB1" s="147"/>
      <c r="TDC1" s="147"/>
      <c r="TDD1" s="147"/>
      <c r="TDE1" s="147"/>
      <c r="TDF1" s="147"/>
      <c r="TDG1" s="147"/>
      <c r="TDH1" s="147"/>
      <c r="TDI1" s="147"/>
      <c r="TDJ1" s="147"/>
      <c r="TDK1" s="147"/>
      <c r="TDL1" s="147"/>
      <c r="TDM1" s="147"/>
      <c r="TDN1" s="147"/>
      <c r="TDO1" s="147"/>
      <c r="TDP1" s="147"/>
      <c r="TDQ1" s="147"/>
      <c r="TDR1" s="147"/>
      <c r="TDS1" s="147"/>
      <c r="TDT1" s="147"/>
      <c r="TDU1" s="147"/>
      <c r="TDV1" s="147"/>
      <c r="TDW1" s="147"/>
      <c r="TDX1" s="147"/>
      <c r="TDY1" s="147"/>
      <c r="TDZ1" s="147"/>
      <c r="TEA1" s="147"/>
      <c r="TEB1" s="147"/>
      <c r="TEC1" s="147"/>
      <c r="TED1" s="147"/>
      <c r="TEE1" s="147"/>
      <c r="TEF1" s="147"/>
      <c r="TEG1" s="147"/>
      <c r="TEH1" s="147"/>
      <c r="TEI1" s="147"/>
      <c r="TEJ1" s="147"/>
      <c r="TEK1" s="147"/>
      <c r="TEL1" s="147"/>
      <c r="TEM1" s="147"/>
      <c r="TEN1" s="147"/>
      <c r="TEO1" s="147"/>
      <c r="TEP1" s="147"/>
      <c r="TEQ1" s="147"/>
      <c r="TER1" s="147"/>
      <c r="TES1" s="147"/>
      <c r="TET1" s="147"/>
      <c r="TEU1" s="147"/>
      <c r="TEV1" s="147"/>
      <c r="TEW1" s="147"/>
      <c r="TEX1" s="147"/>
      <c r="TEY1" s="147"/>
      <c r="TEZ1" s="147"/>
      <c r="TFA1" s="147"/>
      <c r="TFB1" s="147"/>
      <c r="TFC1" s="147"/>
      <c r="TFD1" s="147"/>
      <c r="TFE1" s="147"/>
      <c r="TFF1" s="147"/>
      <c r="TFG1" s="147"/>
      <c r="TFH1" s="147"/>
      <c r="TFI1" s="147"/>
      <c r="TFJ1" s="147"/>
      <c r="TFK1" s="147"/>
      <c r="TFL1" s="147"/>
      <c r="TFM1" s="147"/>
      <c r="TFN1" s="147"/>
      <c r="TFO1" s="147"/>
      <c r="TFP1" s="147"/>
      <c r="TFQ1" s="147"/>
      <c r="TFR1" s="147"/>
      <c r="TFS1" s="147"/>
      <c r="TFT1" s="147"/>
      <c r="TFU1" s="147"/>
      <c r="TFV1" s="147"/>
      <c r="TFW1" s="147"/>
      <c r="TFX1" s="147"/>
      <c r="TFY1" s="147"/>
      <c r="TFZ1" s="147"/>
      <c r="TGA1" s="147"/>
      <c r="TGB1" s="147"/>
      <c r="TGC1" s="147"/>
      <c r="TGD1" s="147"/>
      <c r="TGE1" s="147"/>
      <c r="TGF1" s="147"/>
      <c r="TGG1" s="147"/>
      <c r="TGH1" s="147"/>
      <c r="TGI1" s="147"/>
      <c r="TGJ1" s="147"/>
      <c r="TGK1" s="147"/>
      <c r="TGL1" s="147"/>
      <c r="TGM1" s="147"/>
      <c r="TGN1" s="147"/>
      <c r="TGO1" s="147"/>
      <c r="TGP1" s="147"/>
      <c r="TGQ1" s="147"/>
      <c r="TGR1" s="147"/>
      <c r="TGS1" s="147"/>
      <c r="TGT1" s="147"/>
      <c r="TGU1" s="147"/>
      <c r="TGV1" s="147"/>
      <c r="TGW1" s="147"/>
      <c r="TGX1" s="147"/>
      <c r="TGY1" s="147"/>
      <c r="TGZ1" s="147"/>
      <c r="THA1" s="147"/>
      <c r="THB1" s="147"/>
      <c r="THC1" s="147"/>
      <c r="THD1" s="147"/>
      <c r="THE1" s="147"/>
      <c r="THF1" s="147"/>
      <c r="THG1" s="147"/>
      <c r="THH1" s="147"/>
      <c r="THI1" s="147"/>
      <c r="THJ1" s="147"/>
      <c r="THK1" s="147"/>
      <c r="THL1" s="147"/>
      <c r="THM1" s="147"/>
      <c r="THN1" s="147"/>
      <c r="THO1" s="147"/>
      <c r="THP1" s="147"/>
      <c r="THQ1" s="147"/>
      <c r="THR1" s="147"/>
      <c r="THS1" s="147"/>
      <c r="THT1" s="147"/>
      <c r="THU1" s="147"/>
      <c r="THV1" s="147"/>
      <c r="THW1" s="147"/>
      <c r="THX1" s="147"/>
      <c r="THY1" s="147"/>
      <c r="THZ1" s="147"/>
      <c r="TIA1" s="147"/>
      <c r="TIB1" s="147"/>
      <c r="TIC1" s="147"/>
      <c r="TID1" s="147"/>
      <c r="TIE1" s="147"/>
      <c r="TIF1" s="147"/>
      <c r="TIG1" s="147"/>
      <c r="TIH1" s="147"/>
      <c r="TII1" s="147"/>
      <c r="TIJ1" s="147"/>
      <c r="TIK1" s="147"/>
      <c r="TIL1" s="147"/>
      <c r="TIM1" s="147"/>
      <c r="TIN1" s="147"/>
      <c r="TIO1" s="147"/>
      <c r="TIP1" s="147"/>
      <c r="TIQ1" s="147"/>
      <c r="TIR1" s="147"/>
      <c r="TIS1" s="147"/>
      <c r="TIT1" s="147"/>
      <c r="TIU1" s="147"/>
      <c r="TIV1" s="147"/>
      <c r="TIW1" s="147"/>
      <c r="TIX1" s="147"/>
      <c r="TIY1" s="147"/>
      <c r="TIZ1" s="147"/>
      <c r="TJA1" s="147"/>
      <c r="TJB1" s="147"/>
      <c r="TJC1" s="147"/>
      <c r="TJD1" s="147"/>
      <c r="TJE1" s="147"/>
      <c r="TJF1" s="147"/>
      <c r="TJG1" s="147"/>
      <c r="TJH1" s="147"/>
      <c r="TJI1" s="147"/>
      <c r="TJJ1" s="147"/>
      <c r="TJK1" s="147"/>
      <c r="TJL1" s="147"/>
      <c r="TJM1" s="147"/>
      <c r="TJN1" s="147"/>
      <c r="TJO1" s="147"/>
      <c r="TJP1" s="147"/>
      <c r="TJQ1" s="147"/>
      <c r="TJR1" s="147"/>
      <c r="TJS1" s="147"/>
      <c r="TJT1" s="147"/>
      <c r="TJU1" s="147"/>
      <c r="TJV1" s="147"/>
      <c r="TJW1" s="147"/>
      <c r="TJX1" s="147"/>
      <c r="TJY1" s="147"/>
      <c r="TJZ1" s="147"/>
      <c r="TKA1" s="147"/>
      <c r="TKB1" s="147"/>
      <c r="TKC1" s="147"/>
      <c r="TKD1" s="147"/>
      <c r="TKE1" s="147"/>
      <c r="TKF1" s="147"/>
      <c r="TKG1" s="147"/>
      <c r="TKH1" s="147"/>
      <c r="TKI1" s="147"/>
      <c r="TKJ1" s="147"/>
      <c r="TKK1" s="147"/>
      <c r="TKL1" s="147"/>
      <c r="TKM1" s="147"/>
      <c r="TKN1" s="147"/>
      <c r="TKO1" s="147"/>
      <c r="TKP1" s="147"/>
      <c r="TKQ1" s="147"/>
      <c r="TKR1" s="147"/>
      <c r="TKS1" s="147"/>
      <c r="TKT1" s="147"/>
      <c r="TKU1" s="147"/>
      <c r="TKV1" s="147"/>
      <c r="TKW1" s="147"/>
      <c r="TKX1" s="147"/>
      <c r="TKY1" s="147"/>
      <c r="TKZ1" s="147"/>
      <c r="TLA1" s="147"/>
      <c r="TLB1" s="147"/>
      <c r="TLC1" s="147"/>
      <c r="TLD1" s="147"/>
      <c r="TLE1" s="147"/>
      <c r="TLF1" s="147"/>
      <c r="TLG1" s="147"/>
      <c r="TLH1" s="147"/>
      <c r="TLI1" s="147"/>
      <c r="TLJ1" s="147"/>
      <c r="TLK1" s="147"/>
      <c r="TLL1" s="147"/>
      <c r="TLM1" s="147"/>
      <c r="TLN1" s="147"/>
      <c r="TLO1" s="147"/>
      <c r="TLP1" s="147"/>
      <c r="TLQ1" s="147"/>
      <c r="TLR1" s="147"/>
      <c r="TLS1" s="147"/>
      <c r="TLT1" s="147"/>
      <c r="TLU1" s="147"/>
      <c r="TLV1" s="147"/>
      <c r="TLW1" s="147"/>
      <c r="TLX1" s="147"/>
      <c r="TLY1" s="147"/>
      <c r="TLZ1" s="147"/>
      <c r="TMA1" s="147"/>
      <c r="TMB1" s="147"/>
      <c r="TMC1" s="147"/>
      <c r="TMD1" s="147"/>
      <c r="TME1" s="147"/>
      <c r="TMF1" s="147"/>
      <c r="TMG1" s="147"/>
      <c r="TMH1" s="147"/>
      <c r="TMI1" s="147"/>
      <c r="TMJ1" s="147"/>
      <c r="TMK1" s="147"/>
      <c r="TML1" s="147"/>
      <c r="TMM1" s="147"/>
      <c r="TMN1" s="147"/>
      <c r="TMO1" s="147"/>
      <c r="TMP1" s="147"/>
      <c r="TMQ1" s="147"/>
      <c r="TMR1" s="147"/>
      <c r="TMS1" s="147"/>
      <c r="TMT1" s="147"/>
      <c r="TMU1" s="147"/>
      <c r="TMV1" s="147"/>
      <c r="TMW1" s="147"/>
      <c r="TMX1" s="147"/>
      <c r="TMY1" s="147"/>
      <c r="TMZ1" s="147"/>
      <c r="TNA1" s="147"/>
      <c r="TNB1" s="147"/>
      <c r="TNC1" s="147"/>
      <c r="TND1" s="147"/>
      <c r="TNE1" s="147"/>
      <c r="TNF1" s="147"/>
      <c r="TNG1" s="147"/>
      <c r="TNH1" s="147"/>
      <c r="TNI1" s="147"/>
      <c r="TNJ1" s="147"/>
      <c r="TNK1" s="147"/>
      <c r="TNL1" s="147"/>
      <c r="TNM1" s="147"/>
      <c r="TNN1" s="147"/>
      <c r="TNO1" s="147"/>
      <c r="TNP1" s="147"/>
      <c r="TNQ1" s="147"/>
      <c r="TNR1" s="147"/>
      <c r="TNS1" s="147"/>
      <c r="TNT1" s="147"/>
      <c r="TNU1" s="147"/>
      <c r="TNV1" s="147"/>
      <c r="TNW1" s="147"/>
      <c r="TNX1" s="147"/>
      <c r="TNY1" s="147"/>
      <c r="TNZ1" s="147"/>
      <c r="TOA1" s="147"/>
      <c r="TOB1" s="147"/>
      <c r="TOC1" s="147"/>
      <c r="TOD1" s="147"/>
      <c r="TOE1" s="147"/>
      <c r="TOF1" s="147"/>
      <c r="TOG1" s="147"/>
      <c r="TOH1" s="147"/>
      <c r="TOI1" s="147"/>
      <c r="TOJ1" s="147"/>
      <c r="TOK1" s="147"/>
      <c r="TOL1" s="147"/>
      <c r="TOM1" s="147"/>
      <c r="TON1" s="147"/>
      <c r="TOO1" s="147"/>
      <c r="TOP1" s="147"/>
      <c r="TOQ1" s="147"/>
      <c r="TOR1" s="147"/>
      <c r="TOS1" s="147"/>
      <c r="TOT1" s="147"/>
      <c r="TOU1" s="147"/>
      <c r="TOV1" s="147"/>
      <c r="TOW1" s="147"/>
      <c r="TOX1" s="147"/>
      <c r="TOY1" s="147"/>
      <c r="TOZ1" s="147"/>
      <c r="TPA1" s="147"/>
      <c r="TPB1" s="147"/>
      <c r="TPC1" s="147"/>
      <c r="TPD1" s="147"/>
      <c r="TPE1" s="147"/>
      <c r="TPF1" s="147"/>
      <c r="TPG1" s="147"/>
      <c r="TPH1" s="147"/>
      <c r="TPI1" s="147"/>
      <c r="TPJ1" s="147"/>
      <c r="TPK1" s="147"/>
      <c r="TPL1" s="147"/>
      <c r="TPM1" s="147"/>
      <c r="TPN1" s="147"/>
      <c r="TPO1" s="147"/>
      <c r="TPP1" s="147"/>
      <c r="TPQ1" s="147"/>
      <c r="TPR1" s="147"/>
      <c r="TPS1" s="147"/>
      <c r="TPT1" s="147"/>
      <c r="TPU1" s="147"/>
      <c r="TPV1" s="147"/>
      <c r="TPW1" s="147"/>
      <c r="TPX1" s="147"/>
      <c r="TPY1" s="147"/>
      <c r="TPZ1" s="147"/>
      <c r="TQA1" s="147"/>
      <c r="TQB1" s="147"/>
      <c r="TQC1" s="147"/>
      <c r="TQD1" s="147"/>
      <c r="TQE1" s="147"/>
      <c r="TQF1" s="147"/>
      <c r="TQG1" s="147"/>
      <c r="TQH1" s="147"/>
      <c r="TQI1" s="147"/>
      <c r="TQJ1" s="147"/>
      <c r="TQK1" s="147"/>
      <c r="TQL1" s="147"/>
      <c r="TQM1" s="147"/>
      <c r="TQN1" s="147"/>
      <c r="TQO1" s="147"/>
      <c r="TQP1" s="147"/>
      <c r="TQQ1" s="147"/>
      <c r="TQR1" s="147"/>
      <c r="TQS1" s="147"/>
      <c r="TQT1" s="147"/>
      <c r="TQU1" s="147"/>
      <c r="TQV1" s="147"/>
      <c r="TQW1" s="147"/>
      <c r="TQX1" s="147"/>
      <c r="TQY1" s="147"/>
      <c r="TQZ1" s="147"/>
      <c r="TRA1" s="147"/>
      <c r="TRB1" s="147"/>
      <c r="TRC1" s="147"/>
      <c r="TRD1" s="147"/>
      <c r="TRE1" s="147"/>
      <c r="TRF1" s="147"/>
      <c r="TRG1" s="147"/>
      <c r="TRH1" s="147"/>
      <c r="TRI1" s="147"/>
      <c r="TRJ1" s="147"/>
      <c r="TRK1" s="147"/>
      <c r="TRL1" s="147"/>
      <c r="TRM1" s="147"/>
      <c r="TRN1" s="147"/>
      <c r="TRO1" s="147"/>
      <c r="TRP1" s="147"/>
      <c r="TRQ1" s="147"/>
      <c r="TRR1" s="147"/>
      <c r="TRS1" s="147"/>
      <c r="TRT1" s="147"/>
      <c r="TRU1" s="147"/>
      <c r="TRV1" s="147"/>
      <c r="TRW1" s="147"/>
      <c r="TRX1" s="147"/>
      <c r="TRY1" s="147"/>
      <c r="TRZ1" s="147"/>
      <c r="TSA1" s="147"/>
      <c r="TSB1" s="147"/>
      <c r="TSC1" s="147"/>
      <c r="TSD1" s="147"/>
      <c r="TSE1" s="147"/>
      <c r="TSF1" s="147"/>
      <c r="TSG1" s="147"/>
      <c r="TSH1" s="147"/>
      <c r="TSI1" s="147"/>
      <c r="TSJ1" s="147"/>
      <c r="TSK1" s="147"/>
      <c r="TSL1" s="147"/>
      <c r="TSM1" s="147"/>
      <c r="TSN1" s="147"/>
      <c r="TSO1" s="147"/>
      <c r="TSP1" s="147"/>
      <c r="TSQ1" s="147"/>
      <c r="TSR1" s="147"/>
      <c r="TSS1" s="147"/>
      <c r="TST1" s="147"/>
      <c r="TSU1" s="147"/>
      <c r="TSV1" s="147"/>
      <c r="TSW1" s="147"/>
      <c r="TSX1" s="147"/>
      <c r="TSY1" s="147"/>
      <c r="TSZ1" s="147"/>
      <c r="TTA1" s="147"/>
      <c r="TTB1" s="147"/>
      <c r="TTC1" s="147"/>
      <c r="TTD1" s="147"/>
      <c r="TTE1" s="147"/>
      <c r="TTF1" s="147"/>
      <c r="TTG1" s="147"/>
      <c r="TTH1" s="147"/>
      <c r="TTI1" s="147"/>
      <c r="TTJ1" s="147"/>
      <c r="TTK1" s="147"/>
      <c r="TTL1" s="147"/>
      <c r="TTM1" s="147"/>
      <c r="TTN1" s="147"/>
      <c r="TTO1" s="147"/>
      <c r="TTP1" s="147"/>
      <c r="TTQ1" s="147"/>
      <c r="TTR1" s="147"/>
      <c r="TTS1" s="147"/>
      <c r="TTT1" s="147"/>
      <c r="TTU1" s="147"/>
      <c r="TTV1" s="147"/>
      <c r="TTW1" s="147"/>
      <c r="TTX1" s="147"/>
      <c r="TTY1" s="147"/>
      <c r="TTZ1" s="147"/>
      <c r="TUA1" s="147"/>
      <c r="TUB1" s="147"/>
      <c r="TUC1" s="147"/>
      <c r="TUD1" s="147"/>
      <c r="TUE1" s="147"/>
      <c r="TUF1" s="147"/>
      <c r="TUG1" s="147"/>
      <c r="TUH1" s="147"/>
      <c r="TUI1" s="147"/>
      <c r="TUJ1" s="147"/>
      <c r="TUK1" s="147"/>
      <c r="TUL1" s="147"/>
      <c r="TUM1" s="147"/>
      <c r="TUN1" s="147"/>
      <c r="TUO1" s="147"/>
      <c r="TUP1" s="147"/>
      <c r="TUQ1" s="147"/>
      <c r="TUR1" s="147"/>
      <c r="TUS1" s="147"/>
      <c r="TUT1" s="147"/>
      <c r="TUU1" s="147"/>
      <c r="TUV1" s="147"/>
      <c r="TUW1" s="147"/>
      <c r="TUX1" s="147"/>
      <c r="TUY1" s="147"/>
      <c r="TUZ1" s="147"/>
      <c r="TVA1" s="147"/>
      <c r="TVB1" s="147"/>
      <c r="TVC1" s="147"/>
      <c r="TVD1" s="147"/>
      <c r="TVE1" s="147"/>
      <c r="TVF1" s="147"/>
      <c r="TVG1" s="147"/>
      <c r="TVH1" s="147"/>
      <c r="TVI1" s="147"/>
      <c r="TVJ1" s="147"/>
      <c r="TVK1" s="147"/>
      <c r="TVL1" s="147"/>
      <c r="TVM1" s="147"/>
      <c r="TVN1" s="147"/>
      <c r="TVO1" s="147"/>
      <c r="TVP1" s="147"/>
      <c r="TVQ1" s="147"/>
      <c r="TVR1" s="147"/>
      <c r="TVS1" s="147"/>
      <c r="TVT1" s="147"/>
      <c r="TVU1" s="147"/>
      <c r="TVV1" s="147"/>
      <c r="TVW1" s="147"/>
      <c r="TVX1" s="147"/>
      <c r="TVY1" s="147"/>
      <c r="TVZ1" s="147"/>
      <c r="TWA1" s="147"/>
      <c r="TWB1" s="147"/>
      <c r="TWC1" s="147"/>
      <c r="TWD1" s="147"/>
      <c r="TWE1" s="147"/>
      <c r="TWF1" s="147"/>
      <c r="TWG1" s="147"/>
      <c r="TWH1" s="147"/>
      <c r="TWI1" s="147"/>
      <c r="TWJ1" s="147"/>
      <c r="TWK1" s="147"/>
      <c r="TWL1" s="147"/>
      <c r="TWM1" s="147"/>
      <c r="TWN1" s="147"/>
      <c r="TWO1" s="147"/>
      <c r="TWP1" s="147"/>
      <c r="TWQ1" s="147"/>
      <c r="TWR1" s="147"/>
      <c r="TWS1" s="147"/>
      <c r="TWT1" s="147"/>
      <c r="TWU1" s="147"/>
      <c r="TWV1" s="147"/>
      <c r="TWW1" s="147"/>
      <c r="TWX1" s="147"/>
      <c r="TWY1" s="147"/>
      <c r="TWZ1" s="147"/>
      <c r="TXA1" s="147"/>
      <c r="TXB1" s="147"/>
      <c r="TXC1" s="147"/>
      <c r="TXD1" s="147"/>
      <c r="TXE1" s="147"/>
      <c r="TXF1" s="147"/>
      <c r="TXG1" s="147"/>
      <c r="TXH1" s="147"/>
      <c r="TXI1" s="147"/>
      <c r="TXJ1" s="147"/>
      <c r="TXK1" s="147"/>
      <c r="TXL1" s="147"/>
      <c r="TXM1" s="147"/>
      <c r="TXN1" s="147"/>
      <c r="TXO1" s="147"/>
      <c r="TXP1" s="147"/>
      <c r="TXQ1" s="147"/>
      <c r="TXR1" s="147"/>
      <c r="TXS1" s="147"/>
      <c r="TXT1" s="147"/>
      <c r="TXU1" s="147"/>
      <c r="TXV1" s="147"/>
      <c r="TXW1" s="147"/>
      <c r="TXX1" s="147"/>
      <c r="TXY1" s="147"/>
      <c r="TXZ1" s="147"/>
      <c r="TYA1" s="147"/>
      <c r="TYB1" s="147"/>
      <c r="TYC1" s="147"/>
      <c r="TYD1" s="147"/>
      <c r="TYE1" s="147"/>
      <c r="TYF1" s="147"/>
      <c r="TYG1" s="147"/>
      <c r="TYH1" s="147"/>
      <c r="TYI1" s="147"/>
      <c r="TYJ1" s="147"/>
      <c r="TYK1" s="147"/>
      <c r="TYL1" s="147"/>
      <c r="TYM1" s="147"/>
      <c r="TYN1" s="147"/>
      <c r="TYO1" s="147"/>
      <c r="TYP1" s="147"/>
      <c r="TYQ1" s="147"/>
      <c r="TYR1" s="147"/>
      <c r="TYS1" s="147"/>
      <c r="TYT1" s="147"/>
      <c r="TYU1" s="147"/>
      <c r="TYV1" s="147"/>
      <c r="TYW1" s="147"/>
      <c r="TYX1" s="147"/>
      <c r="TYY1" s="147"/>
      <c r="TYZ1" s="147"/>
      <c r="TZA1" s="147"/>
      <c r="TZB1" s="147"/>
      <c r="TZC1" s="147"/>
      <c r="TZD1" s="147"/>
      <c r="TZE1" s="147"/>
      <c r="TZF1" s="147"/>
      <c r="TZG1" s="147"/>
      <c r="TZH1" s="147"/>
      <c r="TZI1" s="147"/>
      <c r="TZJ1" s="147"/>
      <c r="TZK1" s="147"/>
      <c r="TZL1" s="147"/>
      <c r="TZM1" s="147"/>
      <c r="TZN1" s="147"/>
      <c r="TZO1" s="147"/>
      <c r="TZP1" s="147"/>
      <c r="TZQ1" s="147"/>
      <c r="TZR1" s="147"/>
      <c r="TZS1" s="147"/>
      <c r="TZT1" s="147"/>
      <c r="TZU1" s="147"/>
      <c r="TZV1" s="147"/>
      <c r="TZW1" s="147"/>
      <c r="TZX1" s="147"/>
      <c r="TZY1" s="147"/>
      <c r="TZZ1" s="147"/>
      <c r="UAA1" s="147"/>
      <c r="UAB1" s="147"/>
      <c r="UAC1" s="147"/>
      <c r="UAD1" s="147"/>
      <c r="UAE1" s="147"/>
      <c r="UAF1" s="147"/>
      <c r="UAG1" s="147"/>
      <c r="UAH1" s="147"/>
      <c r="UAI1" s="147"/>
      <c r="UAJ1" s="147"/>
      <c r="UAK1" s="147"/>
      <c r="UAL1" s="147"/>
      <c r="UAM1" s="147"/>
      <c r="UAN1" s="147"/>
      <c r="UAO1" s="147"/>
      <c r="UAP1" s="147"/>
      <c r="UAQ1" s="147"/>
      <c r="UAR1" s="147"/>
      <c r="UAS1" s="147"/>
      <c r="UAT1" s="147"/>
      <c r="UAU1" s="147"/>
      <c r="UAV1" s="147"/>
      <c r="UAW1" s="147"/>
      <c r="UAX1" s="147"/>
      <c r="UAY1" s="147"/>
      <c r="UAZ1" s="147"/>
      <c r="UBA1" s="147"/>
      <c r="UBB1" s="147"/>
      <c r="UBC1" s="147"/>
      <c r="UBD1" s="147"/>
      <c r="UBE1" s="147"/>
      <c r="UBF1" s="147"/>
      <c r="UBG1" s="147"/>
      <c r="UBH1" s="147"/>
      <c r="UBI1" s="147"/>
      <c r="UBJ1" s="147"/>
      <c r="UBK1" s="147"/>
      <c r="UBL1" s="147"/>
      <c r="UBM1" s="147"/>
      <c r="UBN1" s="147"/>
      <c r="UBO1" s="147"/>
      <c r="UBP1" s="147"/>
      <c r="UBQ1" s="147"/>
      <c r="UBR1" s="147"/>
      <c r="UBS1" s="147"/>
      <c r="UBT1" s="147"/>
      <c r="UBU1" s="147"/>
      <c r="UBV1" s="147"/>
      <c r="UBW1" s="147"/>
      <c r="UBX1" s="147"/>
      <c r="UBY1" s="147"/>
      <c r="UBZ1" s="147"/>
      <c r="UCA1" s="147"/>
      <c r="UCB1" s="147"/>
      <c r="UCC1" s="147"/>
      <c r="UCD1" s="147"/>
      <c r="UCE1" s="147"/>
      <c r="UCF1" s="147"/>
      <c r="UCG1" s="147"/>
      <c r="UCH1" s="147"/>
      <c r="UCI1" s="147"/>
      <c r="UCJ1" s="147"/>
      <c r="UCK1" s="147"/>
      <c r="UCL1" s="147"/>
      <c r="UCM1" s="147"/>
      <c r="UCN1" s="147"/>
      <c r="UCO1" s="147"/>
      <c r="UCP1" s="147"/>
      <c r="UCQ1" s="147"/>
      <c r="UCR1" s="147"/>
      <c r="UCS1" s="147"/>
      <c r="UCT1" s="147"/>
      <c r="UCU1" s="147"/>
      <c r="UCV1" s="147"/>
      <c r="UCW1" s="147"/>
      <c r="UCX1" s="147"/>
      <c r="UCY1" s="147"/>
      <c r="UCZ1" s="147"/>
      <c r="UDA1" s="147"/>
      <c r="UDB1" s="147"/>
      <c r="UDC1" s="147"/>
      <c r="UDD1" s="147"/>
      <c r="UDE1" s="147"/>
      <c r="UDF1" s="147"/>
      <c r="UDG1" s="147"/>
      <c r="UDH1" s="147"/>
      <c r="UDI1" s="147"/>
      <c r="UDJ1" s="147"/>
      <c r="UDK1" s="147"/>
      <c r="UDL1" s="147"/>
      <c r="UDM1" s="147"/>
      <c r="UDN1" s="147"/>
      <c r="UDO1" s="147"/>
      <c r="UDP1" s="147"/>
      <c r="UDQ1" s="147"/>
      <c r="UDR1" s="147"/>
      <c r="UDS1" s="147"/>
      <c r="UDT1" s="147"/>
      <c r="UDU1" s="147"/>
      <c r="UDV1" s="147"/>
      <c r="UDW1" s="147"/>
      <c r="UDX1" s="147"/>
      <c r="UDY1" s="147"/>
      <c r="UDZ1" s="147"/>
      <c r="UEA1" s="147"/>
      <c r="UEB1" s="147"/>
      <c r="UEC1" s="147"/>
      <c r="UED1" s="147"/>
      <c r="UEE1" s="147"/>
      <c r="UEF1" s="147"/>
      <c r="UEG1" s="147"/>
      <c r="UEH1" s="147"/>
      <c r="UEI1" s="147"/>
      <c r="UEJ1" s="147"/>
      <c r="UEK1" s="147"/>
      <c r="UEL1" s="147"/>
      <c r="UEM1" s="147"/>
      <c r="UEN1" s="147"/>
      <c r="UEO1" s="147"/>
      <c r="UEP1" s="147"/>
      <c r="UEQ1" s="147"/>
      <c r="UER1" s="147"/>
      <c r="UES1" s="147"/>
      <c r="UET1" s="147"/>
      <c r="UEU1" s="147"/>
      <c r="UEV1" s="147"/>
      <c r="UEW1" s="147"/>
      <c r="UEX1" s="147"/>
      <c r="UEY1" s="147"/>
      <c r="UEZ1" s="147"/>
      <c r="UFA1" s="147"/>
      <c r="UFB1" s="147"/>
      <c r="UFC1" s="147"/>
      <c r="UFD1" s="147"/>
      <c r="UFE1" s="147"/>
      <c r="UFF1" s="147"/>
      <c r="UFG1" s="147"/>
      <c r="UFH1" s="147"/>
      <c r="UFI1" s="147"/>
      <c r="UFJ1" s="147"/>
      <c r="UFK1" s="147"/>
      <c r="UFL1" s="147"/>
      <c r="UFM1" s="147"/>
      <c r="UFN1" s="147"/>
      <c r="UFO1" s="147"/>
      <c r="UFP1" s="147"/>
      <c r="UFQ1" s="147"/>
      <c r="UFR1" s="147"/>
      <c r="UFS1" s="147"/>
      <c r="UFT1" s="147"/>
      <c r="UFU1" s="147"/>
      <c r="UFV1" s="147"/>
      <c r="UFW1" s="147"/>
      <c r="UFX1" s="147"/>
      <c r="UFY1" s="147"/>
      <c r="UFZ1" s="147"/>
      <c r="UGA1" s="147"/>
      <c r="UGB1" s="147"/>
      <c r="UGC1" s="147"/>
      <c r="UGD1" s="147"/>
      <c r="UGE1" s="147"/>
      <c r="UGF1" s="147"/>
      <c r="UGG1" s="147"/>
      <c r="UGH1" s="147"/>
      <c r="UGI1" s="147"/>
      <c r="UGJ1" s="147"/>
      <c r="UGK1" s="147"/>
      <c r="UGL1" s="147"/>
      <c r="UGM1" s="147"/>
      <c r="UGN1" s="147"/>
      <c r="UGO1" s="147"/>
      <c r="UGP1" s="147"/>
      <c r="UGQ1" s="147"/>
      <c r="UGR1" s="147"/>
      <c r="UGS1" s="147"/>
      <c r="UGT1" s="147"/>
      <c r="UGU1" s="147"/>
      <c r="UGV1" s="147"/>
      <c r="UGW1" s="147"/>
      <c r="UGX1" s="147"/>
      <c r="UGY1" s="147"/>
      <c r="UGZ1" s="147"/>
      <c r="UHA1" s="147"/>
      <c r="UHB1" s="147"/>
      <c r="UHC1" s="147"/>
      <c r="UHD1" s="147"/>
      <c r="UHE1" s="147"/>
      <c r="UHF1" s="147"/>
      <c r="UHG1" s="147"/>
      <c r="UHH1" s="147"/>
      <c r="UHI1" s="147"/>
      <c r="UHJ1" s="147"/>
      <c r="UHK1" s="147"/>
      <c r="UHL1" s="147"/>
      <c r="UHM1" s="147"/>
      <c r="UHN1" s="147"/>
      <c r="UHO1" s="147"/>
      <c r="UHP1" s="147"/>
      <c r="UHQ1" s="147"/>
      <c r="UHR1" s="147"/>
      <c r="UHS1" s="147"/>
      <c r="UHT1" s="147"/>
      <c r="UHU1" s="147"/>
      <c r="UHV1" s="147"/>
      <c r="UHW1" s="147"/>
      <c r="UHX1" s="147"/>
      <c r="UHY1" s="147"/>
      <c r="UHZ1" s="147"/>
      <c r="UIA1" s="147"/>
      <c r="UIB1" s="147"/>
      <c r="UIC1" s="147"/>
      <c r="UID1" s="147"/>
      <c r="UIE1" s="147"/>
      <c r="UIF1" s="147"/>
      <c r="UIG1" s="147"/>
      <c r="UIH1" s="147"/>
      <c r="UII1" s="147"/>
      <c r="UIJ1" s="147"/>
      <c r="UIK1" s="147"/>
      <c r="UIL1" s="147"/>
      <c r="UIM1" s="147"/>
      <c r="UIN1" s="147"/>
      <c r="UIO1" s="147"/>
      <c r="UIP1" s="147"/>
      <c r="UIQ1" s="147"/>
      <c r="UIR1" s="147"/>
      <c r="UIS1" s="147"/>
      <c r="UIT1" s="147"/>
      <c r="UIU1" s="147"/>
      <c r="UIV1" s="147"/>
      <c r="UIW1" s="147"/>
      <c r="UIX1" s="147"/>
      <c r="UIY1" s="147"/>
      <c r="UIZ1" s="147"/>
      <c r="UJA1" s="147"/>
      <c r="UJB1" s="147"/>
      <c r="UJC1" s="147"/>
      <c r="UJD1" s="147"/>
      <c r="UJE1" s="147"/>
      <c r="UJF1" s="147"/>
      <c r="UJG1" s="147"/>
      <c r="UJH1" s="147"/>
      <c r="UJI1" s="147"/>
      <c r="UJJ1" s="147"/>
      <c r="UJK1" s="147"/>
      <c r="UJL1" s="147"/>
      <c r="UJM1" s="147"/>
      <c r="UJN1" s="147"/>
      <c r="UJO1" s="147"/>
      <c r="UJP1" s="147"/>
      <c r="UJQ1" s="147"/>
      <c r="UJR1" s="147"/>
      <c r="UJS1" s="147"/>
      <c r="UJT1" s="147"/>
      <c r="UJU1" s="147"/>
      <c r="UJV1" s="147"/>
      <c r="UJW1" s="147"/>
      <c r="UJX1" s="147"/>
      <c r="UJY1" s="147"/>
      <c r="UJZ1" s="147"/>
      <c r="UKA1" s="147"/>
      <c r="UKB1" s="147"/>
      <c r="UKC1" s="147"/>
      <c r="UKD1" s="147"/>
      <c r="UKE1" s="147"/>
      <c r="UKF1" s="147"/>
      <c r="UKG1" s="147"/>
      <c r="UKH1" s="147"/>
      <c r="UKI1" s="147"/>
      <c r="UKJ1" s="147"/>
      <c r="UKK1" s="147"/>
      <c r="UKL1" s="147"/>
      <c r="UKM1" s="147"/>
      <c r="UKN1" s="147"/>
      <c r="UKO1" s="147"/>
      <c r="UKP1" s="147"/>
      <c r="UKQ1" s="147"/>
      <c r="UKR1" s="147"/>
      <c r="UKS1" s="147"/>
      <c r="UKT1" s="147"/>
      <c r="UKU1" s="147"/>
      <c r="UKV1" s="147"/>
      <c r="UKW1" s="147"/>
      <c r="UKX1" s="147"/>
      <c r="UKY1" s="147"/>
      <c r="UKZ1" s="147"/>
      <c r="ULA1" s="147"/>
      <c r="ULB1" s="147"/>
      <c r="ULC1" s="147"/>
      <c r="ULD1" s="147"/>
      <c r="ULE1" s="147"/>
      <c r="ULF1" s="147"/>
      <c r="ULG1" s="147"/>
      <c r="ULH1" s="147"/>
      <c r="ULI1" s="147"/>
      <c r="ULJ1" s="147"/>
      <c r="ULK1" s="147"/>
      <c r="ULL1" s="147"/>
      <c r="ULM1" s="147"/>
      <c r="ULN1" s="147"/>
      <c r="ULO1" s="147"/>
      <c r="ULP1" s="147"/>
      <c r="ULQ1" s="147"/>
      <c r="ULR1" s="147"/>
      <c r="ULS1" s="147"/>
      <c r="ULT1" s="147"/>
      <c r="ULU1" s="147"/>
      <c r="ULV1" s="147"/>
      <c r="ULW1" s="147"/>
      <c r="ULX1" s="147"/>
      <c r="ULY1" s="147"/>
      <c r="ULZ1" s="147"/>
      <c r="UMA1" s="147"/>
      <c r="UMB1" s="147"/>
      <c r="UMC1" s="147"/>
      <c r="UMD1" s="147"/>
      <c r="UME1" s="147"/>
      <c r="UMF1" s="147"/>
      <c r="UMG1" s="147"/>
      <c r="UMH1" s="147"/>
      <c r="UMI1" s="147"/>
      <c r="UMJ1" s="147"/>
      <c r="UMK1" s="147"/>
      <c r="UML1" s="147"/>
      <c r="UMM1" s="147"/>
      <c r="UMN1" s="147"/>
      <c r="UMO1" s="147"/>
      <c r="UMP1" s="147"/>
      <c r="UMQ1" s="147"/>
      <c r="UMR1" s="147"/>
      <c r="UMS1" s="147"/>
      <c r="UMT1" s="147"/>
      <c r="UMU1" s="147"/>
      <c r="UMV1" s="147"/>
      <c r="UMW1" s="147"/>
      <c r="UMX1" s="147"/>
      <c r="UMY1" s="147"/>
      <c r="UMZ1" s="147"/>
      <c r="UNA1" s="147"/>
      <c r="UNB1" s="147"/>
      <c r="UNC1" s="147"/>
      <c r="UND1" s="147"/>
      <c r="UNE1" s="147"/>
      <c r="UNF1" s="147"/>
      <c r="UNG1" s="147"/>
      <c r="UNH1" s="147"/>
      <c r="UNI1" s="147"/>
      <c r="UNJ1" s="147"/>
      <c r="UNK1" s="147"/>
      <c r="UNL1" s="147"/>
      <c r="UNM1" s="147"/>
      <c r="UNN1" s="147"/>
      <c r="UNO1" s="147"/>
      <c r="UNP1" s="147"/>
      <c r="UNQ1" s="147"/>
      <c r="UNR1" s="147"/>
      <c r="UNS1" s="147"/>
      <c r="UNT1" s="147"/>
      <c r="UNU1" s="147"/>
      <c r="UNV1" s="147"/>
      <c r="UNW1" s="147"/>
      <c r="UNX1" s="147"/>
      <c r="UNY1" s="147"/>
      <c r="UNZ1" s="147"/>
      <c r="UOA1" s="147"/>
      <c r="UOB1" s="147"/>
      <c r="UOC1" s="147"/>
      <c r="UOD1" s="147"/>
      <c r="UOE1" s="147"/>
      <c r="UOF1" s="147"/>
      <c r="UOG1" s="147"/>
      <c r="UOH1" s="147"/>
      <c r="UOI1" s="147"/>
      <c r="UOJ1" s="147"/>
      <c r="UOK1" s="147"/>
      <c r="UOL1" s="147"/>
      <c r="UOM1" s="147"/>
      <c r="UON1" s="147"/>
      <c r="UOO1" s="147"/>
      <c r="UOP1" s="147"/>
      <c r="UOQ1" s="147"/>
      <c r="UOR1" s="147"/>
      <c r="UOS1" s="147"/>
      <c r="UOT1" s="147"/>
      <c r="UOU1" s="147"/>
      <c r="UOV1" s="147"/>
      <c r="UOW1" s="147"/>
      <c r="UOX1" s="147"/>
      <c r="UOY1" s="147"/>
      <c r="UOZ1" s="147"/>
      <c r="UPA1" s="147"/>
      <c r="UPB1" s="147"/>
      <c r="UPC1" s="147"/>
      <c r="UPD1" s="147"/>
      <c r="UPE1" s="147"/>
      <c r="UPF1" s="147"/>
      <c r="UPG1" s="147"/>
      <c r="UPH1" s="147"/>
      <c r="UPI1" s="147"/>
      <c r="UPJ1" s="147"/>
      <c r="UPK1" s="147"/>
      <c r="UPL1" s="147"/>
      <c r="UPM1" s="147"/>
      <c r="UPN1" s="147"/>
      <c r="UPO1" s="147"/>
      <c r="UPP1" s="147"/>
      <c r="UPQ1" s="147"/>
      <c r="UPR1" s="147"/>
      <c r="UPS1" s="147"/>
      <c r="UPT1" s="147"/>
      <c r="UPU1" s="147"/>
      <c r="UPV1" s="147"/>
      <c r="UPW1" s="147"/>
      <c r="UPX1" s="147"/>
      <c r="UPY1" s="147"/>
      <c r="UPZ1" s="147"/>
      <c r="UQA1" s="147"/>
      <c r="UQB1" s="147"/>
      <c r="UQC1" s="147"/>
      <c r="UQD1" s="147"/>
      <c r="UQE1" s="147"/>
      <c r="UQF1" s="147"/>
      <c r="UQG1" s="147"/>
      <c r="UQH1" s="147"/>
      <c r="UQI1" s="147"/>
      <c r="UQJ1" s="147"/>
      <c r="UQK1" s="147"/>
      <c r="UQL1" s="147"/>
      <c r="UQM1" s="147"/>
      <c r="UQN1" s="147"/>
      <c r="UQO1" s="147"/>
      <c r="UQP1" s="147"/>
      <c r="UQQ1" s="147"/>
      <c r="UQR1" s="147"/>
      <c r="UQS1" s="147"/>
      <c r="UQT1" s="147"/>
      <c r="UQU1" s="147"/>
      <c r="UQV1" s="147"/>
      <c r="UQW1" s="147"/>
      <c r="UQX1" s="147"/>
      <c r="UQY1" s="147"/>
      <c r="UQZ1" s="147"/>
      <c r="URA1" s="147"/>
      <c r="URB1" s="147"/>
      <c r="URC1" s="147"/>
      <c r="URD1" s="147"/>
      <c r="URE1" s="147"/>
      <c r="URF1" s="147"/>
      <c r="URG1" s="147"/>
      <c r="URH1" s="147"/>
      <c r="URI1" s="147"/>
      <c r="URJ1" s="147"/>
      <c r="URK1" s="147"/>
      <c r="URL1" s="147"/>
      <c r="URM1" s="147"/>
      <c r="URN1" s="147"/>
      <c r="URO1" s="147"/>
      <c r="URP1" s="147"/>
      <c r="URQ1" s="147"/>
      <c r="URR1" s="147"/>
      <c r="URS1" s="147"/>
      <c r="URT1" s="147"/>
      <c r="URU1" s="147"/>
      <c r="URV1" s="147"/>
      <c r="URW1" s="147"/>
      <c r="URX1" s="147"/>
      <c r="URY1" s="147"/>
      <c r="URZ1" s="147"/>
      <c r="USA1" s="147"/>
      <c r="USB1" s="147"/>
      <c r="USC1" s="147"/>
      <c r="USD1" s="147"/>
      <c r="USE1" s="147"/>
      <c r="USF1" s="147"/>
      <c r="USG1" s="147"/>
      <c r="USH1" s="147"/>
      <c r="USI1" s="147"/>
      <c r="USJ1" s="147"/>
      <c r="USK1" s="147"/>
      <c r="USL1" s="147"/>
      <c r="USM1" s="147"/>
      <c r="USN1" s="147"/>
      <c r="USO1" s="147"/>
      <c r="USP1" s="147"/>
      <c r="USQ1" s="147"/>
      <c r="USR1" s="147"/>
      <c r="USS1" s="147"/>
      <c r="UST1" s="147"/>
      <c r="USU1" s="147"/>
      <c r="USV1" s="147"/>
      <c r="USW1" s="147"/>
      <c r="USX1" s="147"/>
      <c r="USY1" s="147"/>
      <c r="USZ1" s="147"/>
      <c r="UTA1" s="147"/>
      <c r="UTB1" s="147"/>
      <c r="UTC1" s="147"/>
      <c r="UTD1" s="147"/>
      <c r="UTE1" s="147"/>
      <c r="UTF1" s="147"/>
      <c r="UTG1" s="147"/>
      <c r="UTH1" s="147"/>
      <c r="UTI1" s="147"/>
      <c r="UTJ1" s="147"/>
      <c r="UTK1" s="147"/>
      <c r="UTL1" s="147"/>
      <c r="UTM1" s="147"/>
      <c r="UTN1" s="147"/>
      <c r="UTO1" s="147"/>
      <c r="UTP1" s="147"/>
      <c r="UTQ1" s="147"/>
      <c r="UTR1" s="147"/>
      <c r="UTS1" s="147"/>
      <c r="UTT1" s="147"/>
      <c r="UTU1" s="147"/>
      <c r="UTV1" s="147"/>
      <c r="UTW1" s="147"/>
      <c r="UTX1" s="147"/>
      <c r="UTY1" s="147"/>
      <c r="UTZ1" s="147"/>
      <c r="UUA1" s="147"/>
      <c r="UUB1" s="147"/>
      <c r="UUC1" s="147"/>
      <c r="UUD1" s="147"/>
      <c r="UUE1" s="147"/>
      <c r="UUF1" s="147"/>
      <c r="UUG1" s="147"/>
      <c r="UUH1" s="147"/>
      <c r="UUI1" s="147"/>
      <c r="UUJ1" s="147"/>
      <c r="UUK1" s="147"/>
      <c r="UUL1" s="147"/>
      <c r="UUM1" s="147"/>
      <c r="UUN1" s="147"/>
      <c r="UUO1" s="147"/>
      <c r="UUP1" s="147"/>
      <c r="UUQ1" s="147"/>
      <c r="UUR1" s="147"/>
      <c r="UUS1" s="147"/>
      <c r="UUT1" s="147"/>
      <c r="UUU1" s="147"/>
      <c r="UUV1" s="147"/>
      <c r="UUW1" s="147"/>
      <c r="UUX1" s="147"/>
      <c r="UUY1" s="147"/>
      <c r="UUZ1" s="147"/>
      <c r="UVA1" s="147"/>
      <c r="UVB1" s="147"/>
      <c r="UVC1" s="147"/>
      <c r="UVD1" s="147"/>
      <c r="UVE1" s="147"/>
      <c r="UVF1" s="147"/>
      <c r="UVG1" s="147"/>
      <c r="UVH1" s="147"/>
      <c r="UVI1" s="147"/>
      <c r="UVJ1" s="147"/>
      <c r="UVK1" s="147"/>
      <c r="UVL1" s="147"/>
      <c r="UVM1" s="147"/>
      <c r="UVN1" s="147"/>
      <c r="UVO1" s="147"/>
      <c r="UVP1" s="147"/>
      <c r="UVQ1" s="147"/>
      <c r="UVR1" s="147"/>
      <c r="UVS1" s="147"/>
      <c r="UVT1" s="147"/>
      <c r="UVU1" s="147"/>
      <c r="UVV1" s="147"/>
      <c r="UVW1" s="147"/>
      <c r="UVX1" s="147"/>
      <c r="UVY1" s="147"/>
      <c r="UVZ1" s="147"/>
      <c r="UWA1" s="147"/>
      <c r="UWB1" s="147"/>
      <c r="UWC1" s="147"/>
      <c r="UWD1" s="147"/>
      <c r="UWE1" s="147"/>
      <c r="UWF1" s="147"/>
      <c r="UWG1" s="147"/>
      <c r="UWH1" s="147"/>
      <c r="UWI1" s="147"/>
      <c r="UWJ1" s="147"/>
      <c r="UWK1" s="147"/>
      <c r="UWL1" s="147"/>
      <c r="UWM1" s="147"/>
      <c r="UWN1" s="147"/>
      <c r="UWO1" s="147"/>
      <c r="UWP1" s="147"/>
      <c r="UWQ1" s="147"/>
      <c r="UWR1" s="147"/>
      <c r="UWS1" s="147"/>
      <c r="UWT1" s="147"/>
      <c r="UWU1" s="147"/>
      <c r="UWV1" s="147"/>
      <c r="UWW1" s="147"/>
      <c r="UWX1" s="147"/>
      <c r="UWY1" s="147"/>
      <c r="UWZ1" s="147"/>
      <c r="UXA1" s="147"/>
      <c r="UXB1" s="147"/>
      <c r="UXC1" s="147"/>
      <c r="UXD1" s="147"/>
      <c r="UXE1" s="147"/>
      <c r="UXF1" s="147"/>
      <c r="UXG1" s="147"/>
      <c r="UXH1" s="147"/>
      <c r="UXI1" s="147"/>
      <c r="UXJ1" s="147"/>
      <c r="UXK1" s="147"/>
      <c r="UXL1" s="147"/>
      <c r="UXM1" s="147"/>
      <c r="UXN1" s="147"/>
      <c r="UXO1" s="147"/>
      <c r="UXP1" s="147"/>
      <c r="UXQ1" s="147"/>
      <c r="UXR1" s="147"/>
      <c r="UXS1" s="147"/>
      <c r="UXT1" s="147"/>
      <c r="UXU1" s="147"/>
      <c r="UXV1" s="147"/>
      <c r="UXW1" s="147"/>
      <c r="UXX1" s="147"/>
      <c r="UXY1" s="147"/>
      <c r="UXZ1" s="147"/>
      <c r="UYA1" s="147"/>
      <c r="UYB1" s="147"/>
      <c r="UYC1" s="147"/>
      <c r="UYD1" s="147"/>
      <c r="UYE1" s="147"/>
      <c r="UYF1" s="147"/>
      <c r="UYG1" s="147"/>
      <c r="UYH1" s="147"/>
      <c r="UYI1" s="147"/>
      <c r="UYJ1" s="147"/>
      <c r="UYK1" s="147"/>
      <c r="UYL1" s="147"/>
      <c r="UYM1" s="147"/>
      <c r="UYN1" s="147"/>
      <c r="UYO1" s="147"/>
      <c r="UYP1" s="147"/>
      <c r="UYQ1" s="147"/>
      <c r="UYR1" s="147"/>
      <c r="UYS1" s="147"/>
      <c r="UYT1" s="147"/>
      <c r="UYU1" s="147"/>
      <c r="UYV1" s="147"/>
      <c r="UYW1" s="147"/>
      <c r="UYX1" s="147"/>
      <c r="UYY1" s="147"/>
      <c r="UYZ1" s="147"/>
      <c r="UZA1" s="147"/>
      <c r="UZB1" s="147"/>
      <c r="UZC1" s="147"/>
      <c r="UZD1" s="147"/>
      <c r="UZE1" s="147"/>
      <c r="UZF1" s="147"/>
      <c r="UZG1" s="147"/>
      <c r="UZH1" s="147"/>
      <c r="UZI1" s="147"/>
      <c r="UZJ1" s="147"/>
      <c r="UZK1" s="147"/>
      <c r="UZL1" s="147"/>
      <c r="UZM1" s="147"/>
      <c r="UZN1" s="147"/>
      <c r="UZO1" s="147"/>
      <c r="UZP1" s="147"/>
      <c r="UZQ1" s="147"/>
      <c r="UZR1" s="147"/>
      <c r="UZS1" s="147"/>
      <c r="UZT1" s="147"/>
      <c r="UZU1" s="147"/>
      <c r="UZV1" s="147"/>
      <c r="UZW1" s="147"/>
      <c r="UZX1" s="147"/>
      <c r="UZY1" s="147"/>
      <c r="UZZ1" s="147"/>
      <c r="VAA1" s="147"/>
      <c r="VAB1" s="147"/>
      <c r="VAC1" s="147"/>
      <c r="VAD1" s="147"/>
      <c r="VAE1" s="147"/>
      <c r="VAF1" s="147"/>
      <c r="VAG1" s="147"/>
      <c r="VAH1" s="147"/>
      <c r="VAI1" s="147"/>
      <c r="VAJ1" s="147"/>
      <c r="VAK1" s="147"/>
      <c r="VAL1" s="147"/>
      <c r="VAM1" s="147"/>
      <c r="VAN1" s="147"/>
      <c r="VAO1" s="147"/>
      <c r="VAP1" s="147"/>
      <c r="VAQ1" s="147"/>
      <c r="VAR1" s="147"/>
      <c r="VAS1" s="147"/>
      <c r="VAT1" s="147"/>
      <c r="VAU1" s="147"/>
      <c r="VAV1" s="147"/>
      <c r="VAW1" s="147"/>
      <c r="VAX1" s="147"/>
      <c r="VAY1" s="147"/>
      <c r="VAZ1" s="147"/>
      <c r="VBA1" s="147"/>
      <c r="VBB1" s="147"/>
      <c r="VBC1" s="147"/>
      <c r="VBD1" s="147"/>
      <c r="VBE1" s="147"/>
      <c r="VBF1" s="147"/>
      <c r="VBG1" s="147"/>
      <c r="VBH1" s="147"/>
      <c r="VBI1" s="147"/>
      <c r="VBJ1" s="147"/>
      <c r="VBK1" s="147"/>
      <c r="VBL1" s="147"/>
      <c r="VBM1" s="147"/>
      <c r="VBN1" s="147"/>
      <c r="VBO1" s="147"/>
      <c r="VBP1" s="147"/>
      <c r="VBQ1" s="147"/>
      <c r="VBR1" s="147"/>
      <c r="VBS1" s="147"/>
      <c r="VBT1" s="147"/>
      <c r="VBU1" s="147"/>
      <c r="VBV1" s="147"/>
      <c r="VBW1" s="147"/>
      <c r="VBX1" s="147"/>
      <c r="VBY1" s="147"/>
      <c r="VBZ1" s="147"/>
      <c r="VCA1" s="147"/>
      <c r="VCB1" s="147"/>
      <c r="VCC1" s="147"/>
      <c r="VCD1" s="147"/>
      <c r="VCE1" s="147"/>
      <c r="VCF1" s="147"/>
      <c r="VCG1" s="147"/>
      <c r="VCH1" s="147"/>
      <c r="VCI1" s="147"/>
      <c r="VCJ1" s="147"/>
      <c r="VCK1" s="147"/>
      <c r="VCL1" s="147"/>
      <c r="VCM1" s="147"/>
      <c r="VCN1" s="147"/>
      <c r="VCO1" s="147"/>
      <c r="VCP1" s="147"/>
      <c r="VCQ1" s="147"/>
      <c r="VCR1" s="147"/>
      <c r="VCS1" s="147"/>
      <c r="VCT1" s="147"/>
      <c r="VCU1" s="147"/>
      <c r="VCV1" s="147"/>
      <c r="VCW1" s="147"/>
      <c r="VCX1" s="147"/>
      <c r="VCY1" s="147"/>
      <c r="VCZ1" s="147"/>
      <c r="VDA1" s="147"/>
      <c r="VDB1" s="147"/>
      <c r="VDC1" s="147"/>
      <c r="VDD1" s="147"/>
      <c r="VDE1" s="147"/>
      <c r="VDF1" s="147"/>
      <c r="VDG1" s="147"/>
      <c r="VDH1" s="147"/>
      <c r="VDI1" s="147"/>
      <c r="VDJ1" s="147"/>
      <c r="VDK1" s="147"/>
      <c r="VDL1" s="147"/>
      <c r="VDM1" s="147"/>
      <c r="VDN1" s="147"/>
      <c r="VDO1" s="147"/>
      <c r="VDP1" s="147"/>
      <c r="VDQ1" s="147"/>
      <c r="VDR1" s="147"/>
      <c r="VDS1" s="147"/>
      <c r="VDT1" s="147"/>
      <c r="VDU1" s="147"/>
      <c r="VDV1" s="147"/>
      <c r="VDW1" s="147"/>
      <c r="VDX1" s="147"/>
      <c r="VDY1" s="147"/>
      <c r="VDZ1" s="147"/>
      <c r="VEA1" s="147"/>
      <c r="VEB1" s="147"/>
      <c r="VEC1" s="147"/>
      <c r="VED1" s="147"/>
      <c r="VEE1" s="147"/>
      <c r="VEF1" s="147"/>
      <c r="VEG1" s="147"/>
      <c r="VEH1" s="147"/>
      <c r="VEI1" s="147"/>
      <c r="VEJ1" s="147"/>
      <c r="VEK1" s="147"/>
      <c r="VEL1" s="147"/>
      <c r="VEM1" s="147"/>
      <c r="VEN1" s="147"/>
      <c r="VEO1" s="147"/>
      <c r="VEP1" s="147"/>
      <c r="VEQ1" s="147"/>
      <c r="VER1" s="147"/>
      <c r="VES1" s="147"/>
      <c r="VET1" s="147"/>
      <c r="VEU1" s="147"/>
      <c r="VEV1" s="147"/>
      <c r="VEW1" s="147"/>
      <c r="VEX1" s="147"/>
      <c r="VEY1" s="147"/>
      <c r="VEZ1" s="147"/>
      <c r="VFA1" s="147"/>
      <c r="VFB1" s="147"/>
      <c r="VFC1" s="147"/>
      <c r="VFD1" s="147"/>
      <c r="VFE1" s="147"/>
      <c r="VFF1" s="147"/>
      <c r="VFG1" s="147"/>
      <c r="VFH1" s="147"/>
      <c r="VFI1" s="147"/>
      <c r="VFJ1" s="147"/>
      <c r="VFK1" s="147"/>
      <c r="VFL1" s="147"/>
      <c r="VFM1" s="147"/>
      <c r="VFN1" s="147"/>
      <c r="VFO1" s="147"/>
      <c r="VFP1" s="147"/>
      <c r="VFQ1" s="147"/>
      <c r="VFR1" s="147"/>
      <c r="VFS1" s="147"/>
      <c r="VFT1" s="147"/>
      <c r="VFU1" s="147"/>
      <c r="VFV1" s="147"/>
      <c r="VFW1" s="147"/>
      <c r="VFX1" s="147"/>
      <c r="VFY1" s="147"/>
      <c r="VFZ1" s="147"/>
      <c r="VGA1" s="147"/>
      <c r="VGB1" s="147"/>
      <c r="VGC1" s="147"/>
      <c r="VGD1" s="147"/>
      <c r="VGE1" s="147"/>
      <c r="VGF1" s="147"/>
      <c r="VGG1" s="147"/>
      <c r="VGH1" s="147"/>
      <c r="VGI1" s="147"/>
      <c r="VGJ1" s="147"/>
      <c r="VGK1" s="147"/>
      <c r="VGL1" s="147"/>
      <c r="VGM1" s="147"/>
      <c r="VGN1" s="147"/>
      <c r="VGO1" s="147"/>
      <c r="VGP1" s="147"/>
      <c r="VGQ1" s="147"/>
      <c r="VGR1" s="147"/>
      <c r="VGS1" s="147"/>
      <c r="VGT1" s="147"/>
      <c r="VGU1" s="147"/>
      <c r="VGV1" s="147"/>
      <c r="VGW1" s="147"/>
      <c r="VGX1" s="147"/>
      <c r="VGY1" s="147"/>
      <c r="VGZ1" s="147"/>
      <c r="VHA1" s="147"/>
      <c r="VHB1" s="147"/>
      <c r="VHC1" s="147"/>
      <c r="VHD1" s="147"/>
      <c r="VHE1" s="147"/>
      <c r="VHF1" s="147"/>
      <c r="VHG1" s="147"/>
      <c r="VHH1" s="147"/>
      <c r="VHI1" s="147"/>
      <c r="VHJ1" s="147"/>
      <c r="VHK1" s="147"/>
      <c r="VHL1" s="147"/>
      <c r="VHM1" s="147"/>
      <c r="VHN1" s="147"/>
      <c r="VHO1" s="147"/>
      <c r="VHP1" s="147"/>
      <c r="VHQ1" s="147"/>
      <c r="VHR1" s="147"/>
      <c r="VHS1" s="147"/>
      <c r="VHT1" s="147"/>
      <c r="VHU1" s="147"/>
      <c r="VHV1" s="147"/>
      <c r="VHW1" s="147"/>
      <c r="VHX1" s="147"/>
      <c r="VHY1" s="147"/>
      <c r="VHZ1" s="147"/>
      <c r="VIA1" s="147"/>
      <c r="VIB1" s="147"/>
      <c r="VIC1" s="147"/>
      <c r="VID1" s="147"/>
      <c r="VIE1" s="147"/>
      <c r="VIF1" s="147"/>
      <c r="VIG1" s="147"/>
      <c r="VIH1" s="147"/>
      <c r="VII1" s="147"/>
      <c r="VIJ1" s="147"/>
      <c r="VIK1" s="147"/>
      <c r="VIL1" s="147"/>
      <c r="VIM1" s="147"/>
      <c r="VIN1" s="147"/>
      <c r="VIO1" s="147"/>
      <c r="VIP1" s="147"/>
      <c r="VIQ1" s="147"/>
      <c r="VIR1" s="147"/>
      <c r="VIS1" s="147"/>
      <c r="VIT1" s="147"/>
      <c r="VIU1" s="147"/>
      <c r="VIV1" s="147"/>
      <c r="VIW1" s="147"/>
      <c r="VIX1" s="147"/>
      <c r="VIY1" s="147"/>
      <c r="VIZ1" s="147"/>
      <c r="VJA1" s="147"/>
      <c r="VJB1" s="147"/>
      <c r="VJC1" s="147"/>
      <c r="VJD1" s="147"/>
      <c r="VJE1" s="147"/>
      <c r="VJF1" s="147"/>
      <c r="VJG1" s="147"/>
      <c r="VJH1" s="147"/>
      <c r="VJI1" s="147"/>
      <c r="VJJ1" s="147"/>
      <c r="VJK1" s="147"/>
      <c r="VJL1" s="147"/>
      <c r="VJM1" s="147"/>
      <c r="VJN1" s="147"/>
      <c r="VJO1" s="147"/>
      <c r="VJP1" s="147"/>
      <c r="VJQ1" s="147"/>
      <c r="VJR1" s="147"/>
      <c r="VJS1" s="147"/>
      <c r="VJT1" s="147"/>
      <c r="VJU1" s="147"/>
      <c r="VJV1" s="147"/>
      <c r="VJW1" s="147"/>
      <c r="VJX1" s="147"/>
      <c r="VJY1" s="147"/>
      <c r="VJZ1" s="147"/>
      <c r="VKA1" s="147"/>
      <c r="VKB1" s="147"/>
      <c r="VKC1" s="147"/>
      <c r="VKD1" s="147"/>
      <c r="VKE1" s="147"/>
      <c r="VKF1" s="147"/>
      <c r="VKG1" s="147"/>
      <c r="VKH1" s="147"/>
      <c r="VKI1" s="147"/>
      <c r="VKJ1" s="147"/>
      <c r="VKK1" s="147"/>
      <c r="VKL1" s="147"/>
      <c r="VKM1" s="147"/>
      <c r="VKN1" s="147"/>
      <c r="VKO1" s="147"/>
      <c r="VKP1" s="147"/>
      <c r="VKQ1" s="147"/>
      <c r="VKR1" s="147"/>
      <c r="VKS1" s="147"/>
      <c r="VKT1" s="147"/>
      <c r="VKU1" s="147"/>
      <c r="VKV1" s="147"/>
      <c r="VKW1" s="147"/>
      <c r="VKX1" s="147"/>
      <c r="VKY1" s="147"/>
      <c r="VKZ1" s="147"/>
      <c r="VLA1" s="147"/>
      <c r="VLB1" s="147"/>
      <c r="VLC1" s="147"/>
      <c r="VLD1" s="147"/>
      <c r="VLE1" s="147"/>
      <c r="VLF1" s="147"/>
      <c r="VLG1" s="147"/>
      <c r="VLH1" s="147"/>
      <c r="VLI1" s="147"/>
      <c r="VLJ1" s="147"/>
      <c r="VLK1" s="147"/>
      <c r="VLL1" s="147"/>
      <c r="VLM1" s="147"/>
      <c r="VLN1" s="147"/>
      <c r="VLO1" s="147"/>
      <c r="VLP1" s="147"/>
      <c r="VLQ1" s="147"/>
      <c r="VLR1" s="147"/>
      <c r="VLS1" s="147"/>
      <c r="VLT1" s="147"/>
      <c r="VLU1" s="147"/>
      <c r="VLV1" s="147"/>
      <c r="VLW1" s="147"/>
      <c r="VLX1" s="147"/>
      <c r="VLY1" s="147"/>
      <c r="VLZ1" s="147"/>
      <c r="VMA1" s="147"/>
      <c r="VMB1" s="147"/>
      <c r="VMC1" s="147"/>
      <c r="VMD1" s="147"/>
      <c r="VME1" s="147"/>
      <c r="VMF1" s="147"/>
      <c r="VMG1" s="147"/>
      <c r="VMH1" s="147"/>
      <c r="VMI1" s="147"/>
      <c r="VMJ1" s="147"/>
      <c r="VMK1" s="147"/>
      <c r="VML1" s="147"/>
      <c r="VMM1" s="147"/>
      <c r="VMN1" s="147"/>
      <c r="VMO1" s="147"/>
      <c r="VMP1" s="147"/>
      <c r="VMQ1" s="147"/>
      <c r="VMR1" s="147"/>
      <c r="VMS1" s="147"/>
      <c r="VMT1" s="147"/>
      <c r="VMU1" s="147"/>
      <c r="VMV1" s="147"/>
      <c r="VMW1" s="147"/>
      <c r="VMX1" s="147"/>
      <c r="VMY1" s="147"/>
      <c r="VMZ1" s="147"/>
      <c r="VNA1" s="147"/>
      <c r="VNB1" s="147"/>
      <c r="VNC1" s="147"/>
      <c r="VND1" s="147"/>
      <c r="VNE1" s="147"/>
      <c r="VNF1" s="147"/>
      <c r="VNG1" s="147"/>
      <c r="VNH1" s="147"/>
      <c r="VNI1" s="147"/>
      <c r="VNJ1" s="147"/>
      <c r="VNK1" s="147"/>
      <c r="VNL1" s="147"/>
      <c r="VNM1" s="147"/>
      <c r="VNN1" s="147"/>
      <c r="VNO1" s="147"/>
      <c r="VNP1" s="147"/>
      <c r="VNQ1" s="147"/>
      <c r="VNR1" s="147"/>
      <c r="VNS1" s="147"/>
      <c r="VNT1" s="147"/>
      <c r="VNU1" s="147"/>
      <c r="VNV1" s="147"/>
      <c r="VNW1" s="147"/>
      <c r="VNX1" s="147"/>
      <c r="VNY1" s="147"/>
      <c r="VNZ1" s="147"/>
      <c r="VOA1" s="147"/>
      <c r="VOB1" s="147"/>
      <c r="VOC1" s="147"/>
      <c r="VOD1" s="147"/>
      <c r="VOE1" s="147"/>
      <c r="VOF1" s="147"/>
      <c r="VOG1" s="147"/>
      <c r="VOH1" s="147"/>
      <c r="VOI1" s="147"/>
      <c r="VOJ1" s="147"/>
      <c r="VOK1" s="147"/>
      <c r="VOL1" s="147"/>
      <c r="VOM1" s="147"/>
      <c r="VON1" s="147"/>
      <c r="VOO1" s="147"/>
      <c r="VOP1" s="147"/>
      <c r="VOQ1" s="147"/>
      <c r="VOR1" s="147"/>
      <c r="VOS1" s="147"/>
      <c r="VOT1" s="147"/>
      <c r="VOU1" s="147"/>
      <c r="VOV1" s="147"/>
      <c r="VOW1" s="147"/>
      <c r="VOX1" s="147"/>
      <c r="VOY1" s="147"/>
      <c r="VOZ1" s="147"/>
      <c r="VPA1" s="147"/>
      <c r="VPB1" s="147"/>
      <c r="VPC1" s="147"/>
      <c r="VPD1" s="147"/>
      <c r="VPE1" s="147"/>
      <c r="VPF1" s="147"/>
      <c r="VPG1" s="147"/>
      <c r="VPH1" s="147"/>
      <c r="VPI1" s="147"/>
      <c r="VPJ1" s="147"/>
      <c r="VPK1" s="147"/>
      <c r="VPL1" s="147"/>
      <c r="VPM1" s="147"/>
      <c r="VPN1" s="147"/>
      <c r="VPO1" s="147"/>
      <c r="VPP1" s="147"/>
      <c r="VPQ1" s="147"/>
      <c r="VPR1" s="147"/>
      <c r="VPS1" s="147"/>
      <c r="VPT1" s="147"/>
      <c r="VPU1" s="147"/>
      <c r="VPV1" s="147"/>
      <c r="VPW1" s="147"/>
      <c r="VPX1" s="147"/>
      <c r="VPY1" s="147"/>
      <c r="VPZ1" s="147"/>
      <c r="VQA1" s="147"/>
      <c r="VQB1" s="147"/>
      <c r="VQC1" s="147"/>
      <c r="VQD1" s="147"/>
      <c r="VQE1" s="147"/>
      <c r="VQF1" s="147"/>
      <c r="VQG1" s="147"/>
      <c r="VQH1" s="147"/>
      <c r="VQI1" s="147"/>
      <c r="VQJ1" s="147"/>
      <c r="VQK1" s="147"/>
      <c r="VQL1" s="147"/>
      <c r="VQM1" s="147"/>
      <c r="VQN1" s="147"/>
      <c r="VQO1" s="147"/>
      <c r="VQP1" s="147"/>
      <c r="VQQ1" s="147"/>
      <c r="VQR1" s="147"/>
      <c r="VQS1" s="147"/>
      <c r="VQT1" s="147"/>
      <c r="VQU1" s="147"/>
      <c r="VQV1" s="147"/>
      <c r="VQW1" s="147"/>
      <c r="VQX1" s="147"/>
      <c r="VQY1" s="147"/>
      <c r="VQZ1" s="147"/>
      <c r="VRA1" s="147"/>
      <c r="VRB1" s="147"/>
      <c r="VRC1" s="147"/>
      <c r="VRD1" s="147"/>
      <c r="VRE1" s="147"/>
      <c r="VRF1" s="147"/>
      <c r="VRG1" s="147"/>
      <c r="VRH1" s="147"/>
      <c r="VRI1" s="147"/>
      <c r="VRJ1" s="147"/>
      <c r="VRK1" s="147"/>
      <c r="VRL1" s="147"/>
      <c r="VRM1" s="147"/>
      <c r="VRN1" s="147"/>
      <c r="VRO1" s="147"/>
      <c r="VRP1" s="147"/>
      <c r="VRQ1" s="147"/>
      <c r="VRR1" s="147"/>
      <c r="VRS1" s="147"/>
      <c r="VRT1" s="147"/>
      <c r="VRU1" s="147"/>
      <c r="VRV1" s="147"/>
      <c r="VRW1" s="147"/>
      <c r="VRX1" s="147"/>
      <c r="VRY1" s="147"/>
      <c r="VRZ1" s="147"/>
      <c r="VSA1" s="147"/>
      <c r="VSB1" s="147"/>
      <c r="VSC1" s="147"/>
      <c r="VSD1" s="147"/>
      <c r="VSE1" s="147"/>
      <c r="VSF1" s="147"/>
      <c r="VSG1" s="147"/>
      <c r="VSH1" s="147"/>
      <c r="VSI1" s="147"/>
      <c r="VSJ1" s="147"/>
      <c r="VSK1" s="147"/>
      <c r="VSL1" s="147"/>
      <c r="VSM1" s="147"/>
      <c r="VSN1" s="147"/>
      <c r="VSO1" s="147"/>
      <c r="VSP1" s="147"/>
      <c r="VSQ1" s="147"/>
      <c r="VSR1" s="147"/>
      <c r="VSS1" s="147"/>
      <c r="VST1" s="147"/>
      <c r="VSU1" s="147"/>
      <c r="VSV1" s="147"/>
      <c r="VSW1" s="147"/>
      <c r="VSX1" s="147"/>
      <c r="VSY1" s="147"/>
      <c r="VSZ1" s="147"/>
      <c r="VTA1" s="147"/>
      <c r="VTB1" s="147"/>
      <c r="VTC1" s="147"/>
      <c r="VTD1" s="147"/>
      <c r="VTE1" s="147"/>
      <c r="VTF1" s="147"/>
      <c r="VTG1" s="147"/>
      <c r="VTH1" s="147"/>
      <c r="VTI1" s="147"/>
      <c r="VTJ1" s="147"/>
      <c r="VTK1" s="147"/>
      <c r="VTL1" s="147"/>
      <c r="VTM1" s="147"/>
      <c r="VTN1" s="147"/>
      <c r="VTO1" s="147"/>
      <c r="VTP1" s="147"/>
      <c r="VTQ1" s="147"/>
      <c r="VTR1" s="147"/>
      <c r="VTS1" s="147"/>
      <c r="VTT1" s="147"/>
      <c r="VTU1" s="147"/>
      <c r="VTV1" s="147"/>
      <c r="VTW1" s="147"/>
      <c r="VTX1" s="147"/>
      <c r="VTY1" s="147"/>
      <c r="VTZ1" s="147"/>
      <c r="VUA1" s="147"/>
      <c r="VUB1" s="147"/>
      <c r="VUC1" s="147"/>
      <c r="VUD1" s="147"/>
      <c r="VUE1" s="147"/>
      <c r="VUF1" s="147"/>
      <c r="VUG1" s="147"/>
      <c r="VUH1" s="147"/>
      <c r="VUI1" s="147"/>
      <c r="VUJ1" s="147"/>
      <c r="VUK1" s="147"/>
      <c r="VUL1" s="147"/>
      <c r="VUM1" s="147"/>
      <c r="VUN1" s="147"/>
      <c r="VUO1" s="147"/>
      <c r="VUP1" s="147"/>
      <c r="VUQ1" s="147"/>
      <c r="VUR1" s="147"/>
      <c r="VUS1" s="147"/>
      <c r="VUT1" s="147"/>
      <c r="VUU1" s="147"/>
      <c r="VUV1" s="147"/>
      <c r="VUW1" s="147"/>
      <c r="VUX1" s="147"/>
      <c r="VUY1" s="147"/>
      <c r="VUZ1" s="147"/>
      <c r="VVA1" s="147"/>
      <c r="VVB1" s="147"/>
      <c r="VVC1" s="147"/>
      <c r="VVD1" s="147"/>
      <c r="VVE1" s="147"/>
      <c r="VVF1" s="147"/>
      <c r="VVG1" s="147"/>
      <c r="VVH1" s="147"/>
      <c r="VVI1" s="147"/>
      <c r="VVJ1" s="147"/>
      <c r="VVK1" s="147"/>
      <c r="VVL1" s="147"/>
      <c r="VVM1" s="147"/>
      <c r="VVN1" s="147"/>
      <c r="VVO1" s="147"/>
      <c r="VVP1" s="147"/>
      <c r="VVQ1" s="147"/>
      <c r="VVR1" s="147"/>
      <c r="VVS1" s="147"/>
      <c r="VVT1" s="147"/>
      <c r="VVU1" s="147"/>
      <c r="VVV1" s="147"/>
      <c r="VVW1" s="147"/>
      <c r="VVX1" s="147"/>
      <c r="VVY1" s="147"/>
      <c r="VVZ1" s="147"/>
      <c r="VWA1" s="147"/>
      <c r="VWB1" s="147"/>
      <c r="VWC1" s="147"/>
      <c r="VWD1" s="147"/>
      <c r="VWE1" s="147"/>
      <c r="VWF1" s="147"/>
      <c r="VWG1" s="147"/>
      <c r="VWH1" s="147"/>
      <c r="VWI1" s="147"/>
      <c r="VWJ1" s="147"/>
      <c r="VWK1" s="147"/>
      <c r="VWL1" s="147"/>
      <c r="VWM1" s="147"/>
      <c r="VWN1" s="147"/>
      <c r="VWO1" s="147"/>
      <c r="VWP1" s="147"/>
      <c r="VWQ1" s="147"/>
      <c r="VWR1" s="147"/>
      <c r="VWS1" s="147"/>
      <c r="VWT1" s="147"/>
      <c r="VWU1" s="147"/>
      <c r="VWV1" s="147"/>
      <c r="VWW1" s="147"/>
      <c r="VWX1" s="147"/>
      <c r="VWY1" s="147"/>
      <c r="VWZ1" s="147"/>
      <c r="VXA1" s="147"/>
      <c r="VXB1" s="147"/>
      <c r="VXC1" s="147"/>
      <c r="VXD1" s="147"/>
      <c r="VXE1" s="147"/>
      <c r="VXF1" s="147"/>
      <c r="VXG1" s="147"/>
      <c r="VXH1" s="147"/>
      <c r="VXI1" s="147"/>
      <c r="VXJ1" s="147"/>
      <c r="VXK1" s="147"/>
      <c r="VXL1" s="147"/>
      <c r="VXM1" s="147"/>
      <c r="VXN1" s="147"/>
      <c r="VXO1" s="147"/>
      <c r="VXP1" s="147"/>
      <c r="VXQ1" s="147"/>
      <c r="VXR1" s="147"/>
      <c r="VXS1" s="147"/>
      <c r="VXT1" s="147"/>
      <c r="VXU1" s="147"/>
      <c r="VXV1" s="147"/>
      <c r="VXW1" s="147"/>
      <c r="VXX1" s="147"/>
      <c r="VXY1" s="147"/>
      <c r="VXZ1" s="147"/>
      <c r="VYA1" s="147"/>
      <c r="VYB1" s="147"/>
      <c r="VYC1" s="147"/>
      <c r="VYD1" s="147"/>
      <c r="VYE1" s="147"/>
      <c r="VYF1" s="147"/>
      <c r="VYG1" s="147"/>
      <c r="VYH1" s="147"/>
      <c r="VYI1" s="147"/>
      <c r="VYJ1" s="147"/>
      <c r="VYK1" s="147"/>
      <c r="VYL1" s="147"/>
      <c r="VYM1" s="147"/>
      <c r="VYN1" s="147"/>
      <c r="VYO1" s="147"/>
      <c r="VYP1" s="147"/>
      <c r="VYQ1" s="147"/>
      <c r="VYR1" s="147"/>
      <c r="VYS1" s="147"/>
      <c r="VYT1" s="147"/>
      <c r="VYU1" s="147"/>
      <c r="VYV1" s="147"/>
      <c r="VYW1" s="147"/>
      <c r="VYX1" s="147"/>
      <c r="VYY1" s="147"/>
      <c r="VYZ1" s="147"/>
      <c r="VZA1" s="147"/>
      <c r="VZB1" s="147"/>
      <c r="VZC1" s="147"/>
      <c r="VZD1" s="147"/>
      <c r="VZE1" s="147"/>
      <c r="VZF1" s="147"/>
      <c r="VZG1" s="147"/>
      <c r="VZH1" s="147"/>
      <c r="VZI1" s="147"/>
      <c r="VZJ1" s="147"/>
      <c r="VZK1" s="147"/>
      <c r="VZL1" s="147"/>
      <c r="VZM1" s="147"/>
      <c r="VZN1" s="147"/>
      <c r="VZO1" s="147"/>
      <c r="VZP1" s="147"/>
      <c r="VZQ1" s="147"/>
      <c r="VZR1" s="147"/>
      <c r="VZS1" s="147"/>
      <c r="VZT1" s="147"/>
      <c r="VZU1" s="147"/>
      <c r="VZV1" s="147"/>
      <c r="VZW1" s="147"/>
      <c r="VZX1" s="147"/>
      <c r="VZY1" s="147"/>
      <c r="VZZ1" s="147"/>
      <c r="WAA1" s="147"/>
      <c r="WAB1" s="147"/>
      <c r="WAC1" s="147"/>
      <c r="WAD1" s="147"/>
      <c r="WAE1" s="147"/>
      <c r="WAF1" s="147"/>
      <c r="WAG1" s="147"/>
      <c r="WAH1" s="147"/>
      <c r="WAI1" s="147"/>
      <c r="WAJ1" s="147"/>
      <c r="WAK1" s="147"/>
      <c r="WAL1" s="147"/>
      <c r="WAM1" s="147"/>
      <c r="WAN1" s="147"/>
      <c r="WAO1" s="147"/>
      <c r="WAP1" s="147"/>
      <c r="WAQ1" s="147"/>
      <c r="WAR1" s="147"/>
      <c r="WAS1" s="147"/>
      <c r="WAT1" s="147"/>
      <c r="WAU1" s="147"/>
      <c r="WAV1" s="147"/>
      <c r="WAW1" s="147"/>
      <c r="WAX1" s="147"/>
      <c r="WAY1" s="147"/>
      <c r="WAZ1" s="147"/>
      <c r="WBA1" s="147"/>
      <c r="WBB1" s="147"/>
      <c r="WBC1" s="147"/>
      <c r="WBD1" s="147"/>
      <c r="WBE1" s="147"/>
      <c r="WBF1" s="147"/>
      <c r="WBG1" s="147"/>
      <c r="WBH1" s="147"/>
      <c r="WBI1" s="147"/>
      <c r="WBJ1" s="147"/>
      <c r="WBK1" s="147"/>
      <c r="WBL1" s="147"/>
      <c r="WBM1" s="147"/>
      <c r="WBN1" s="147"/>
      <c r="WBO1" s="147"/>
      <c r="WBP1" s="147"/>
      <c r="WBQ1" s="147"/>
      <c r="WBR1" s="147"/>
      <c r="WBS1" s="147"/>
      <c r="WBT1" s="147"/>
      <c r="WBU1" s="147"/>
      <c r="WBV1" s="147"/>
      <c r="WBW1" s="147"/>
      <c r="WBX1" s="147"/>
      <c r="WBY1" s="147"/>
      <c r="WBZ1" s="147"/>
      <c r="WCA1" s="147"/>
      <c r="WCB1" s="147"/>
      <c r="WCC1" s="147"/>
      <c r="WCD1" s="147"/>
      <c r="WCE1" s="147"/>
      <c r="WCF1" s="147"/>
      <c r="WCG1" s="147"/>
      <c r="WCH1" s="147"/>
      <c r="WCI1" s="147"/>
      <c r="WCJ1" s="147"/>
      <c r="WCK1" s="147"/>
      <c r="WCL1" s="147"/>
      <c r="WCM1" s="147"/>
      <c r="WCN1" s="147"/>
      <c r="WCO1" s="147"/>
      <c r="WCP1" s="147"/>
      <c r="WCQ1" s="147"/>
      <c r="WCR1" s="147"/>
      <c r="WCS1" s="147"/>
      <c r="WCT1" s="147"/>
      <c r="WCU1" s="147"/>
      <c r="WCV1" s="147"/>
      <c r="WCW1" s="147"/>
      <c r="WCX1" s="147"/>
      <c r="WCY1" s="147"/>
      <c r="WCZ1" s="147"/>
      <c r="WDA1" s="147"/>
      <c r="WDB1" s="147"/>
      <c r="WDC1" s="147"/>
      <c r="WDD1" s="147"/>
      <c r="WDE1" s="147"/>
      <c r="WDF1" s="147"/>
      <c r="WDG1" s="147"/>
      <c r="WDH1" s="147"/>
      <c r="WDI1" s="147"/>
      <c r="WDJ1" s="147"/>
      <c r="WDK1" s="147"/>
      <c r="WDL1" s="147"/>
      <c r="WDM1" s="147"/>
      <c r="WDN1" s="147"/>
      <c r="WDO1" s="147"/>
      <c r="WDP1" s="147"/>
      <c r="WDQ1" s="147"/>
      <c r="WDR1" s="147"/>
      <c r="WDS1" s="147"/>
      <c r="WDT1" s="147"/>
      <c r="WDU1" s="147"/>
      <c r="WDV1" s="147"/>
      <c r="WDW1" s="147"/>
      <c r="WDX1" s="147"/>
      <c r="WDY1" s="147"/>
      <c r="WDZ1" s="147"/>
      <c r="WEA1" s="147"/>
      <c r="WEB1" s="147"/>
      <c r="WEC1" s="147"/>
      <c r="WED1" s="147"/>
      <c r="WEE1" s="147"/>
      <c r="WEF1" s="147"/>
      <c r="WEG1" s="147"/>
      <c r="WEH1" s="147"/>
      <c r="WEI1" s="147"/>
      <c r="WEJ1" s="147"/>
      <c r="WEK1" s="147"/>
      <c r="WEL1" s="147"/>
      <c r="WEM1" s="147"/>
      <c r="WEN1" s="147"/>
      <c r="WEO1" s="147"/>
      <c r="WEP1" s="147"/>
      <c r="WEQ1" s="147"/>
      <c r="WER1" s="147"/>
      <c r="WES1" s="147"/>
      <c r="WET1" s="147"/>
      <c r="WEU1" s="147"/>
      <c r="WEV1" s="147"/>
      <c r="WEW1" s="147"/>
      <c r="WEX1" s="147"/>
      <c r="WEY1" s="147"/>
      <c r="WEZ1" s="147"/>
      <c r="WFA1" s="147"/>
      <c r="WFB1" s="147"/>
      <c r="WFC1" s="147"/>
      <c r="WFD1" s="147"/>
      <c r="WFE1" s="147"/>
      <c r="WFF1" s="147"/>
      <c r="WFG1" s="147"/>
      <c r="WFH1" s="147"/>
      <c r="WFI1" s="147"/>
      <c r="WFJ1" s="147"/>
      <c r="WFK1" s="147"/>
      <c r="WFL1" s="147"/>
      <c r="WFM1" s="147"/>
      <c r="WFN1" s="147"/>
      <c r="WFO1" s="147"/>
      <c r="WFP1" s="147"/>
      <c r="WFQ1" s="147"/>
      <c r="WFR1" s="147"/>
      <c r="WFS1" s="147"/>
      <c r="WFT1" s="147"/>
      <c r="WFU1" s="147"/>
      <c r="WFV1" s="147"/>
      <c r="WFW1" s="147"/>
      <c r="WFX1" s="147"/>
      <c r="WFY1" s="147"/>
      <c r="WFZ1" s="147"/>
      <c r="WGA1" s="147"/>
      <c r="WGB1" s="147"/>
      <c r="WGC1" s="147"/>
      <c r="WGD1" s="147"/>
      <c r="WGE1" s="147"/>
      <c r="WGF1" s="147"/>
      <c r="WGG1" s="147"/>
      <c r="WGH1" s="147"/>
      <c r="WGI1" s="147"/>
      <c r="WGJ1" s="147"/>
      <c r="WGK1" s="147"/>
      <c r="WGL1" s="147"/>
      <c r="WGM1" s="147"/>
      <c r="WGN1" s="147"/>
      <c r="WGO1" s="147"/>
      <c r="WGP1" s="147"/>
      <c r="WGQ1" s="147"/>
      <c r="WGR1" s="147"/>
      <c r="WGS1" s="147"/>
      <c r="WGT1" s="147"/>
      <c r="WGU1" s="147"/>
      <c r="WGV1" s="147"/>
      <c r="WGW1" s="147"/>
      <c r="WGX1" s="147"/>
      <c r="WGY1" s="147"/>
      <c r="WGZ1" s="147"/>
      <c r="WHA1" s="147"/>
      <c r="WHB1" s="147"/>
      <c r="WHC1" s="147"/>
      <c r="WHD1" s="147"/>
      <c r="WHE1" s="147"/>
      <c r="WHF1" s="147"/>
      <c r="WHG1" s="147"/>
      <c r="WHH1" s="147"/>
      <c r="WHI1" s="147"/>
      <c r="WHJ1" s="147"/>
      <c r="WHK1" s="147"/>
      <c r="WHL1" s="147"/>
      <c r="WHM1" s="147"/>
      <c r="WHN1" s="147"/>
      <c r="WHO1" s="147"/>
      <c r="WHP1" s="147"/>
      <c r="WHQ1" s="147"/>
      <c r="WHR1" s="147"/>
      <c r="WHS1" s="147"/>
      <c r="WHT1" s="147"/>
      <c r="WHU1" s="147"/>
      <c r="WHV1" s="147"/>
      <c r="WHW1" s="147"/>
      <c r="WHX1" s="147"/>
      <c r="WHY1" s="147"/>
      <c r="WHZ1" s="147"/>
      <c r="WIA1" s="147"/>
      <c r="WIB1" s="147"/>
      <c r="WIC1" s="147"/>
      <c r="WID1" s="147"/>
      <c r="WIE1" s="147"/>
      <c r="WIF1" s="147"/>
      <c r="WIG1" s="147"/>
      <c r="WIH1" s="147"/>
      <c r="WII1" s="147"/>
      <c r="WIJ1" s="147"/>
      <c r="WIK1" s="147"/>
      <c r="WIL1" s="147"/>
      <c r="WIM1" s="147"/>
      <c r="WIN1" s="147"/>
      <c r="WIO1" s="147"/>
      <c r="WIP1" s="147"/>
      <c r="WIQ1" s="147"/>
      <c r="WIR1" s="147"/>
      <c r="WIS1" s="147"/>
      <c r="WIT1" s="147"/>
      <c r="WIU1" s="147"/>
      <c r="WIV1" s="147"/>
      <c r="WIW1" s="147"/>
      <c r="WIX1" s="147"/>
      <c r="WIY1" s="147"/>
      <c r="WIZ1" s="147"/>
      <c r="WJA1" s="147"/>
      <c r="WJB1" s="147"/>
      <c r="WJC1" s="147"/>
      <c r="WJD1" s="147"/>
      <c r="WJE1" s="147"/>
      <c r="WJF1" s="147"/>
      <c r="WJG1" s="147"/>
      <c r="WJH1" s="147"/>
      <c r="WJI1" s="147"/>
      <c r="WJJ1" s="147"/>
      <c r="WJK1" s="147"/>
      <c r="WJL1" s="147"/>
      <c r="WJM1" s="147"/>
      <c r="WJN1" s="147"/>
      <c r="WJO1" s="147"/>
      <c r="WJP1" s="147"/>
      <c r="WJQ1" s="147"/>
      <c r="WJR1" s="147"/>
      <c r="WJS1" s="147"/>
      <c r="WJT1" s="147"/>
      <c r="WJU1" s="147"/>
      <c r="WJV1" s="147"/>
      <c r="WJW1" s="147"/>
      <c r="WJX1" s="147"/>
      <c r="WJY1" s="147"/>
      <c r="WJZ1" s="147"/>
      <c r="WKA1" s="147"/>
      <c r="WKB1" s="147"/>
      <c r="WKC1" s="147"/>
      <c r="WKD1" s="147"/>
      <c r="WKE1" s="147"/>
      <c r="WKF1" s="147"/>
      <c r="WKG1" s="147"/>
      <c r="WKH1" s="147"/>
      <c r="WKI1" s="147"/>
      <c r="WKJ1" s="147"/>
      <c r="WKK1" s="147"/>
      <c r="WKL1" s="147"/>
      <c r="WKM1" s="147"/>
      <c r="WKN1" s="147"/>
      <c r="WKO1" s="147"/>
      <c r="WKP1" s="147"/>
      <c r="WKQ1" s="147"/>
      <c r="WKR1" s="147"/>
      <c r="WKS1" s="147"/>
      <c r="WKT1" s="147"/>
      <c r="WKU1" s="147"/>
      <c r="WKV1" s="147"/>
      <c r="WKW1" s="147"/>
      <c r="WKX1" s="147"/>
      <c r="WKY1" s="147"/>
      <c r="WKZ1" s="147"/>
      <c r="WLA1" s="147"/>
      <c r="WLB1" s="147"/>
      <c r="WLC1" s="147"/>
      <c r="WLD1" s="147"/>
      <c r="WLE1" s="147"/>
      <c r="WLF1" s="147"/>
      <c r="WLG1" s="147"/>
      <c r="WLH1" s="147"/>
      <c r="WLI1" s="147"/>
      <c r="WLJ1" s="147"/>
      <c r="WLK1" s="147"/>
      <c r="WLL1" s="147"/>
      <c r="WLM1" s="147"/>
      <c r="WLN1" s="147"/>
      <c r="WLO1" s="147"/>
      <c r="WLP1" s="147"/>
      <c r="WLQ1" s="147"/>
      <c r="WLR1" s="147"/>
      <c r="WLS1" s="147"/>
      <c r="WLT1" s="147"/>
      <c r="WLU1" s="147"/>
      <c r="WLV1" s="147"/>
      <c r="WLW1" s="147"/>
      <c r="WLX1" s="147"/>
      <c r="WLY1" s="147"/>
      <c r="WLZ1" s="147"/>
      <c r="WMA1" s="147"/>
      <c r="WMB1" s="147"/>
      <c r="WMC1" s="147"/>
      <c r="WMD1" s="147"/>
      <c r="WME1" s="147"/>
      <c r="WMF1" s="147"/>
      <c r="WMG1" s="147"/>
      <c r="WMH1" s="147"/>
      <c r="WMI1" s="147"/>
      <c r="WMJ1" s="147"/>
      <c r="WMK1" s="147"/>
      <c r="WML1" s="147"/>
      <c r="WMM1" s="147"/>
      <c r="WMN1" s="147"/>
      <c r="WMO1" s="147"/>
      <c r="WMP1" s="147"/>
      <c r="WMQ1" s="147"/>
      <c r="WMR1" s="147"/>
      <c r="WMS1" s="147"/>
      <c r="WMT1" s="147"/>
      <c r="WMU1" s="147"/>
      <c r="WMV1" s="147"/>
      <c r="WMW1" s="147"/>
      <c r="WMX1" s="147"/>
      <c r="WMY1" s="147"/>
      <c r="WMZ1" s="147"/>
      <c r="WNA1" s="147"/>
      <c r="WNB1" s="147"/>
      <c r="WNC1" s="147"/>
      <c r="WND1" s="147"/>
      <c r="WNE1" s="147"/>
      <c r="WNF1" s="147"/>
      <c r="WNG1" s="147"/>
      <c r="WNH1" s="147"/>
      <c r="WNI1" s="147"/>
      <c r="WNJ1" s="147"/>
      <c r="WNK1" s="147"/>
      <c r="WNL1" s="147"/>
      <c r="WNM1" s="147"/>
      <c r="WNN1" s="147"/>
      <c r="WNO1" s="147"/>
      <c r="WNP1" s="147"/>
      <c r="WNQ1" s="147"/>
      <c r="WNR1" s="147"/>
      <c r="WNS1" s="147"/>
      <c r="WNT1" s="147"/>
      <c r="WNU1" s="147"/>
      <c r="WNV1" s="147"/>
      <c r="WNW1" s="147"/>
      <c r="WNX1" s="147"/>
      <c r="WNY1" s="147"/>
      <c r="WNZ1" s="147"/>
      <c r="WOA1" s="147"/>
      <c r="WOB1" s="147"/>
      <c r="WOC1" s="147"/>
      <c r="WOD1" s="147"/>
      <c r="WOE1" s="147"/>
      <c r="WOF1" s="147"/>
      <c r="WOG1" s="147"/>
      <c r="WOH1" s="147"/>
      <c r="WOI1" s="147"/>
      <c r="WOJ1" s="147"/>
      <c r="WOK1" s="147"/>
      <c r="WOL1" s="147"/>
      <c r="WOM1" s="147"/>
      <c r="WON1" s="147"/>
      <c r="WOO1" s="147"/>
      <c r="WOP1" s="147"/>
      <c r="WOQ1" s="147"/>
      <c r="WOR1" s="147"/>
      <c r="WOS1" s="147"/>
      <c r="WOT1" s="147"/>
      <c r="WOU1" s="147"/>
      <c r="WOV1" s="147"/>
      <c r="WOW1" s="147"/>
      <c r="WOX1" s="147"/>
      <c r="WOY1" s="147"/>
      <c r="WOZ1" s="147"/>
      <c r="WPA1" s="147"/>
      <c r="WPB1" s="147"/>
      <c r="WPC1" s="147"/>
      <c r="WPD1" s="147"/>
      <c r="WPE1" s="147"/>
      <c r="WPF1" s="147"/>
      <c r="WPG1" s="147"/>
      <c r="WPH1" s="147"/>
      <c r="WPI1" s="147"/>
      <c r="WPJ1" s="147"/>
      <c r="WPK1" s="147"/>
      <c r="WPL1" s="147"/>
      <c r="WPM1" s="147"/>
      <c r="WPN1" s="147"/>
      <c r="WPO1" s="147"/>
      <c r="WPP1" s="147"/>
      <c r="WPQ1" s="147"/>
      <c r="WPR1" s="147"/>
      <c r="WPS1" s="147"/>
      <c r="WPT1" s="147"/>
      <c r="WPU1" s="147"/>
      <c r="WPV1" s="147"/>
      <c r="WPW1" s="147"/>
      <c r="WPX1" s="147"/>
      <c r="WPY1" s="147"/>
      <c r="WPZ1" s="147"/>
      <c r="WQA1" s="147"/>
      <c r="WQB1" s="147"/>
      <c r="WQC1" s="147"/>
      <c r="WQD1" s="147"/>
      <c r="WQE1" s="147"/>
      <c r="WQF1" s="147"/>
      <c r="WQG1" s="147"/>
      <c r="WQH1" s="147"/>
      <c r="WQI1" s="147"/>
      <c r="WQJ1" s="147"/>
      <c r="WQK1" s="147"/>
      <c r="WQL1" s="147"/>
      <c r="WQM1" s="147"/>
      <c r="WQN1" s="147"/>
      <c r="WQO1" s="147"/>
      <c r="WQP1" s="147"/>
      <c r="WQQ1" s="147"/>
      <c r="WQR1" s="147"/>
      <c r="WQS1" s="147"/>
      <c r="WQT1" s="147"/>
      <c r="WQU1" s="147"/>
      <c r="WQV1" s="147"/>
      <c r="WQW1" s="147"/>
      <c r="WQX1" s="147"/>
      <c r="WQY1" s="147"/>
      <c r="WQZ1" s="147"/>
      <c r="WRA1" s="147"/>
      <c r="WRB1" s="147"/>
      <c r="WRC1" s="147"/>
      <c r="WRD1" s="147"/>
      <c r="WRE1" s="147"/>
      <c r="WRF1" s="147"/>
      <c r="WRG1" s="147"/>
      <c r="WRH1" s="147"/>
      <c r="WRI1" s="147"/>
      <c r="WRJ1" s="147"/>
      <c r="WRK1" s="147"/>
      <c r="WRL1" s="147"/>
      <c r="WRM1" s="147"/>
      <c r="WRN1" s="147"/>
      <c r="WRO1" s="147"/>
      <c r="WRP1" s="147"/>
      <c r="WRQ1" s="147"/>
      <c r="WRR1" s="147"/>
      <c r="WRS1" s="147"/>
      <c r="WRT1" s="147"/>
      <c r="WRU1" s="147"/>
      <c r="WRV1" s="147"/>
      <c r="WRW1" s="147"/>
      <c r="WRX1" s="147"/>
      <c r="WRY1" s="147"/>
      <c r="WRZ1" s="147"/>
      <c r="WSA1" s="147"/>
      <c r="WSB1" s="147"/>
      <c r="WSC1" s="147"/>
      <c r="WSD1" s="147"/>
      <c r="WSE1" s="147"/>
      <c r="WSF1" s="147"/>
      <c r="WSG1" s="147"/>
      <c r="WSH1" s="147"/>
      <c r="WSI1" s="147"/>
      <c r="WSJ1" s="147"/>
      <c r="WSK1" s="147"/>
      <c r="WSL1" s="147"/>
      <c r="WSM1" s="147"/>
      <c r="WSN1" s="147"/>
      <c r="WSO1" s="147"/>
      <c r="WSP1" s="147"/>
      <c r="WSQ1" s="147"/>
      <c r="WSR1" s="147"/>
      <c r="WSS1" s="147"/>
      <c r="WST1" s="147"/>
      <c r="WSU1" s="147"/>
      <c r="WSV1" s="147"/>
      <c r="WSW1" s="147"/>
      <c r="WSX1" s="147"/>
      <c r="WSY1" s="147"/>
      <c r="WSZ1" s="147"/>
      <c r="WTA1" s="147"/>
      <c r="WTB1" s="147"/>
      <c r="WTC1" s="147"/>
      <c r="WTD1" s="147"/>
      <c r="WTE1" s="147"/>
      <c r="WTF1" s="147"/>
      <c r="WTG1" s="147"/>
      <c r="WTH1" s="147"/>
      <c r="WTI1" s="147"/>
      <c r="WTJ1" s="147"/>
      <c r="WTK1" s="147"/>
      <c r="WTL1" s="147"/>
      <c r="WTM1" s="147"/>
      <c r="WTN1" s="147"/>
      <c r="WTO1" s="147"/>
      <c r="WTP1" s="147"/>
      <c r="WTQ1" s="147"/>
      <c r="WTR1" s="147"/>
      <c r="WTS1" s="147"/>
      <c r="WTT1" s="147"/>
      <c r="WTU1" s="147"/>
      <c r="WTV1" s="147"/>
      <c r="WTW1" s="147"/>
      <c r="WTX1" s="147"/>
      <c r="WTY1" s="147"/>
      <c r="WTZ1" s="147"/>
      <c r="WUA1" s="147"/>
      <c r="WUB1" s="147"/>
      <c r="WUC1" s="147"/>
      <c r="WUD1" s="147"/>
      <c r="WUE1" s="147"/>
      <c r="WUF1" s="147"/>
      <c r="WUG1" s="147"/>
      <c r="WUH1" s="147"/>
      <c r="WUI1" s="147"/>
      <c r="WUJ1" s="147"/>
      <c r="WUK1" s="147"/>
      <c r="WUL1" s="147"/>
      <c r="WUM1" s="147"/>
      <c r="WUN1" s="147"/>
      <c r="WUO1" s="147"/>
      <c r="WUP1" s="147"/>
      <c r="WUQ1" s="147"/>
      <c r="WUR1" s="147"/>
      <c r="WUS1" s="147"/>
      <c r="WUT1" s="147"/>
      <c r="WUU1" s="147"/>
      <c r="WUV1" s="147"/>
      <c r="WUW1" s="147"/>
      <c r="WUX1" s="147"/>
      <c r="WUY1" s="147"/>
      <c r="WUZ1" s="147"/>
      <c r="WVA1" s="147"/>
      <c r="WVB1" s="147"/>
      <c r="WVC1" s="147"/>
      <c r="WVD1" s="147"/>
      <c r="WVE1" s="147"/>
      <c r="WVF1" s="147"/>
      <c r="WVG1" s="147"/>
      <c r="WVH1" s="147"/>
      <c r="WVI1" s="147"/>
      <c r="WVJ1" s="147"/>
      <c r="WVK1" s="147"/>
      <c r="WVL1" s="147"/>
      <c r="WVM1" s="147"/>
      <c r="WVN1" s="147"/>
      <c r="WVO1" s="147"/>
      <c r="WVP1" s="147"/>
      <c r="WVQ1" s="147"/>
      <c r="WVR1" s="147"/>
      <c r="WVS1" s="147"/>
      <c r="WVT1" s="147"/>
      <c r="WVU1" s="147"/>
      <c r="WVV1" s="147"/>
      <c r="WVW1" s="147"/>
      <c r="WVX1" s="147"/>
      <c r="WVY1" s="147"/>
      <c r="WVZ1" s="147"/>
      <c r="WWA1" s="147"/>
      <c r="WWB1" s="147"/>
      <c r="WWC1" s="147"/>
      <c r="WWD1" s="147"/>
      <c r="WWE1" s="147"/>
      <c r="WWF1" s="147"/>
      <c r="WWG1" s="147"/>
      <c r="WWH1" s="147"/>
      <c r="WWI1" s="147"/>
      <c r="WWJ1" s="147"/>
      <c r="WWK1" s="147"/>
      <c r="WWL1" s="147"/>
      <c r="WWM1" s="147"/>
      <c r="WWN1" s="147"/>
      <c r="WWO1" s="147"/>
      <c r="WWP1" s="147"/>
      <c r="WWQ1" s="147"/>
      <c r="WWR1" s="147"/>
      <c r="WWS1" s="147"/>
      <c r="WWT1" s="147"/>
      <c r="WWU1" s="147"/>
      <c r="WWV1" s="147"/>
      <c r="WWW1" s="147"/>
      <c r="WWX1" s="147"/>
      <c r="WWY1" s="147"/>
      <c r="WWZ1" s="147"/>
      <c r="WXA1" s="147"/>
      <c r="WXB1" s="147"/>
      <c r="WXC1" s="147"/>
      <c r="WXD1" s="147"/>
      <c r="WXE1" s="147"/>
      <c r="WXF1" s="147"/>
      <c r="WXG1" s="147"/>
      <c r="WXH1" s="147"/>
      <c r="WXI1" s="147"/>
      <c r="WXJ1" s="147"/>
      <c r="WXK1" s="147"/>
      <c r="WXL1" s="147"/>
      <c r="WXM1" s="147"/>
      <c r="WXN1" s="147"/>
      <c r="WXO1" s="147"/>
      <c r="WXP1" s="147"/>
      <c r="WXQ1" s="147"/>
      <c r="WXR1" s="147"/>
      <c r="WXS1" s="147"/>
      <c r="WXT1" s="147"/>
      <c r="WXU1" s="147"/>
      <c r="WXV1" s="147"/>
      <c r="WXW1" s="147"/>
      <c r="WXX1" s="147"/>
      <c r="WXY1" s="147"/>
      <c r="WXZ1" s="147"/>
      <c r="WYA1" s="147"/>
      <c r="WYB1" s="147"/>
      <c r="WYC1" s="147"/>
      <c r="WYD1" s="147"/>
      <c r="WYE1" s="147"/>
      <c r="WYF1" s="147"/>
      <c r="WYG1" s="147"/>
      <c r="WYH1" s="147"/>
      <c r="WYI1" s="147"/>
      <c r="WYJ1" s="147"/>
      <c r="WYK1" s="147"/>
      <c r="WYL1" s="147"/>
      <c r="WYM1" s="147"/>
      <c r="WYN1" s="147"/>
      <c r="WYO1" s="147"/>
      <c r="WYP1" s="147"/>
      <c r="WYQ1" s="147"/>
      <c r="WYR1" s="147"/>
      <c r="WYS1" s="147"/>
      <c r="WYT1" s="147"/>
      <c r="WYU1" s="147"/>
      <c r="WYV1" s="147"/>
      <c r="WYW1" s="147"/>
      <c r="WYX1" s="147"/>
      <c r="WYY1" s="147"/>
      <c r="WYZ1" s="147"/>
      <c r="WZA1" s="147"/>
      <c r="WZB1" s="147"/>
      <c r="WZC1" s="147"/>
      <c r="WZD1" s="147"/>
      <c r="WZE1" s="147"/>
      <c r="WZF1" s="147"/>
      <c r="WZG1" s="147"/>
      <c r="WZH1" s="147"/>
      <c r="WZI1" s="147"/>
      <c r="WZJ1" s="147"/>
      <c r="WZK1" s="147"/>
      <c r="WZL1" s="147"/>
      <c r="WZM1" s="147"/>
      <c r="WZN1" s="147"/>
      <c r="WZO1" s="147"/>
      <c r="WZP1" s="147"/>
      <c r="WZQ1" s="147"/>
      <c r="WZR1" s="147"/>
      <c r="WZS1" s="147"/>
      <c r="WZT1" s="147"/>
      <c r="WZU1" s="147"/>
      <c r="WZV1" s="147"/>
      <c r="WZW1" s="147"/>
      <c r="WZX1" s="147"/>
      <c r="WZY1" s="147"/>
      <c r="WZZ1" s="147"/>
      <c r="XAA1" s="147"/>
      <c r="XAB1" s="147"/>
      <c r="XAC1" s="147"/>
      <c r="XAD1" s="147"/>
      <c r="XAE1" s="147"/>
      <c r="XAF1" s="147"/>
      <c r="XAG1" s="147"/>
      <c r="XAH1" s="147"/>
      <c r="XAI1" s="147"/>
      <c r="XAJ1" s="147"/>
      <c r="XAK1" s="147"/>
      <c r="XAL1" s="147"/>
      <c r="XAM1" s="147"/>
      <c r="XAN1" s="147"/>
      <c r="XAO1" s="147"/>
      <c r="XAP1" s="147"/>
      <c r="XAQ1" s="147"/>
      <c r="XAR1" s="147"/>
      <c r="XAS1" s="147"/>
      <c r="XAT1" s="147"/>
      <c r="XAU1" s="147"/>
      <c r="XAV1" s="147"/>
      <c r="XAW1" s="147"/>
      <c r="XAX1" s="147"/>
      <c r="XAY1" s="147"/>
      <c r="XAZ1" s="147"/>
      <c r="XBA1" s="147"/>
      <c r="XBB1" s="147"/>
      <c r="XBC1" s="147"/>
      <c r="XBD1" s="147"/>
      <c r="XBE1" s="147"/>
      <c r="XBF1" s="147"/>
      <c r="XBG1" s="147"/>
      <c r="XBH1" s="147"/>
      <c r="XBI1" s="147"/>
      <c r="XBJ1" s="147"/>
      <c r="XBK1" s="147"/>
      <c r="XBL1" s="147"/>
      <c r="XBM1" s="147"/>
      <c r="XBN1" s="147"/>
      <c r="XBO1" s="147"/>
      <c r="XBP1" s="147"/>
      <c r="XBQ1" s="147"/>
      <c r="XBR1" s="147"/>
      <c r="XBS1" s="147"/>
      <c r="XBT1" s="147"/>
      <c r="XBU1" s="147"/>
      <c r="XBV1" s="147"/>
      <c r="XBW1" s="147"/>
      <c r="XBX1" s="147"/>
      <c r="XBY1" s="147"/>
      <c r="XBZ1" s="147"/>
      <c r="XCA1" s="147"/>
      <c r="XCB1" s="147"/>
      <c r="XCC1" s="147"/>
      <c r="XCD1" s="147"/>
      <c r="XCE1" s="147"/>
      <c r="XCF1" s="147"/>
      <c r="XCG1" s="147"/>
      <c r="XCH1" s="147"/>
      <c r="XCI1" s="147"/>
      <c r="XCJ1" s="147"/>
      <c r="XCK1" s="147"/>
      <c r="XCL1" s="147"/>
      <c r="XCM1" s="147"/>
      <c r="XCN1" s="147"/>
      <c r="XCO1" s="147"/>
      <c r="XCP1" s="147"/>
      <c r="XCQ1" s="147"/>
      <c r="XCR1" s="147"/>
      <c r="XCS1" s="147"/>
      <c r="XCT1" s="147"/>
      <c r="XCU1" s="147"/>
      <c r="XCV1" s="147"/>
      <c r="XCW1" s="147"/>
      <c r="XCX1" s="147"/>
      <c r="XCY1" s="147"/>
      <c r="XCZ1" s="147"/>
      <c r="XDA1" s="147"/>
      <c r="XDB1" s="147"/>
      <c r="XDC1" s="147"/>
      <c r="XDD1" s="147"/>
      <c r="XDE1" s="147"/>
      <c r="XDF1" s="147"/>
      <c r="XDG1" s="147"/>
      <c r="XDH1" s="147"/>
      <c r="XDI1" s="147"/>
      <c r="XDJ1" s="147"/>
      <c r="XDK1" s="147"/>
      <c r="XDL1" s="147"/>
      <c r="XDM1" s="147"/>
      <c r="XDN1" s="147"/>
      <c r="XDO1" s="147"/>
      <c r="XDP1" s="147"/>
      <c r="XDQ1" s="147"/>
      <c r="XDR1" s="147"/>
      <c r="XDS1" s="147"/>
      <c r="XDT1" s="147"/>
      <c r="XDU1" s="147"/>
      <c r="XDV1" s="147"/>
      <c r="XDW1" s="147"/>
      <c r="XDX1" s="147"/>
      <c r="XDY1" s="147"/>
      <c r="XDZ1" s="147"/>
      <c r="XEA1" s="147"/>
      <c r="XEB1" s="147"/>
      <c r="XEC1" s="147"/>
      <c r="XED1" s="147"/>
      <c r="XEE1" s="147"/>
      <c r="XEF1" s="147"/>
      <c r="XEG1" s="147"/>
      <c r="XEH1" s="147"/>
      <c r="XEI1" s="147"/>
      <c r="XEJ1" s="147"/>
      <c r="XEK1" s="147"/>
      <c r="XEL1" s="147"/>
      <c r="XEM1" s="147"/>
      <c r="XEN1" s="147"/>
      <c r="XEO1" s="147"/>
      <c r="XEP1" s="147"/>
      <c r="XEQ1" s="147"/>
      <c r="XER1" s="147"/>
      <c r="XES1" s="147"/>
      <c r="XET1" s="147"/>
      <c r="XEU1" s="147"/>
      <c r="XEV1" s="147"/>
      <c r="XEW1" s="147"/>
      <c r="XEX1" s="147"/>
      <c r="XEY1" s="147"/>
      <c r="XEZ1" s="147"/>
      <c r="XFA1" s="147"/>
      <c r="XFB1" s="147"/>
    </row>
    <row r="2" spans="1:16382" ht="15.75" customHeight="1" x14ac:dyDescent="0.25">
      <c r="C2" s="84"/>
      <c r="D2" s="84"/>
      <c r="E2" s="84"/>
      <c r="F2" s="84"/>
      <c r="G2" s="84"/>
      <c r="H2" s="84"/>
      <c r="I2" s="84"/>
      <c r="J2" s="84"/>
      <c r="K2" s="84"/>
      <c r="L2" s="84"/>
      <c r="M2" s="84"/>
      <c r="N2" s="84"/>
      <c r="O2" s="189"/>
      <c r="P2" s="84"/>
    </row>
    <row r="3" spans="1:16382" s="85" customFormat="1" ht="36.75" thickBot="1" x14ac:dyDescent="0.6">
      <c r="C3" s="1261" t="str">
        <f>'TD P DESARROLLO'!B4</f>
        <v>PLAN DE DESARROLLO</v>
      </c>
      <c r="D3" s="1261"/>
      <c r="E3" s="1261"/>
      <c r="F3" s="1261"/>
      <c r="G3" s="1261"/>
      <c r="H3" s="1261"/>
      <c r="I3" s="1261"/>
      <c r="J3" s="1261"/>
      <c r="K3" s="1261"/>
      <c r="L3" s="1261"/>
      <c r="M3" s="1261"/>
      <c r="N3" s="1266"/>
      <c r="O3" s="1266"/>
    </row>
    <row r="4" spans="1:16382" s="85" customFormat="1" ht="18" customHeight="1" thickBot="1" x14ac:dyDescent="0.4">
      <c r="C4" s="1262" t="str">
        <f>'TD P DESARROLLO'!B6</f>
        <v>META / INDICADOR</v>
      </c>
      <c r="D4" s="1249">
        <v>2016</v>
      </c>
      <c r="E4" s="1250"/>
      <c r="F4" s="1249">
        <v>2017</v>
      </c>
      <c r="G4" s="1250"/>
      <c r="H4" s="1249">
        <v>2018</v>
      </c>
      <c r="I4" s="1250"/>
      <c r="J4" s="1249">
        <v>2019</v>
      </c>
      <c r="K4" s="1250"/>
      <c r="L4" s="1249">
        <v>2020</v>
      </c>
      <c r="M4" s="1250"/>
      <c r="N4" s="1264" t="s">
        <v>471</v>
      </c>
      <c r="O4" s="1265"/>
      <c r="Q4" s="1251" t="s">
        <v>443</v>
      </c>
      <c r="R4" s="1251"/>
      <c r="S4" s="1251"/>
      <c r="T4" s="1251"/>
      <c r="U4" s="1251"/>
      <c r="V4" s="1251"/>
      <c r="W4" s="1251"/>
      <c r="X4" s="1251"/>
      <c r="Y4" s="1251"/>
      <c r="Z4" s="1251"/>
    </row>
    <row r="5" spans="1:16382" s="85" customFormat="1" ht="26.25" customHeight="1" thickBot="1" x14ac:dyDescent="0.4">
      <c r="C5" s="1262"/>
      <c r="D5" s="505" t="s">
        <v>338</v>
      </c>
      <c r="E5" s="499" t="s">
        <v>339</v>
      </c>
      <c r="F5" s="505" t="s">
        <v>338</v>
      </c>
      <c r="G5" s="499" t="s">
        <v>339</v>
      </c>
      <c r="H5" s="505" t="s">
        <v>338</v>
      </c>
      <c r="I5" s="499" t="s">
        <v>339</v>
      </c>
      <c r="J5" s="505" t="s">
        <v>338</v>
      </c>
      <c r="K5" s="499" t="s">
        <v>339</v>
      </c>
      <c r="L5" s="505" t="s">
        <v>338</v>
      </c>
      <c r="M5" s="499" t="s">
        <v>339</v>
      </c>
      <c r="N5" s="1257" t="s">
        <v>470</v>
      </c>
      <c r="O5" s="1258"/>
      <c r="Q5" s="1249">
        <v>2016</v>
      </c>
      <c r="R5" s="1250"/>
      <c r="S5" s="1249">
        <v>2017</v>
      </c>
      <c r="T5" s="1250"/>
      <c r="U5" s="1249">
        <v>2018</v>
      </c>
      <c r="V5" s="1250"/>
      <c r="W5" s="1249">
        <v>2019</v>
      </c>
      <c r="X5" s="1250"/>
      <c r="Y5" s="1249">
        <v>2020</v>
      </c>
      <c r="Z5" s="1250"/>
    </row>
    <row r="6" spans="1:16382" ht="32.25" customHeight="1" thickBot="1" x14ac:dyDescent="0.3">
      <c r="C6" s="500" t="str">
        <f>'TD P DESARROLLO'!B7</f>
        <v>422 NÚMERO DE DÍAS PROMEDIO UTILIZADO PARA LA EXPEDICIÓN DE CONCEPTOS</v>
      </c>
      <c r="D6" s="886">
        <f>'TD P DESARROLLO'!E7</f>
        <v>23</v>
      </c>
      <c r="E6" s="887">
        <f>'TD P DESARROLLO'!F7</f>
        <v>15</v>
      </c>
      <c r="F6" s="886">
        <f>'TD P DESARROLLO'!G7</f>
        <v>22.7</v>
      </c>
      <c r="G6" s="887">
        <f>'TD P DESARROLLO'!H7</f>
        <v>21.9</v>
      </c>
      <c r="H6" s="886">
        <f>'TD P DESARROLLO'!I7</f>
        <v>22.5</v>
      </c>
      <c r="I6" s="887">
        <f>'TD P DESARROLLO'!J7</f>
        <v>17.600000000000001</v>
      </c>
      <c r="J6" s="886">
        <f>'TD P DESARROLLO'!K7</f>
        <v>22.3</v>
      </c>
      <c r="K6" s="887">
        <f>'TD P DESARROLLO'!L7</f>
        <v>16.2</v>
      </c>
      <c r="L6" s="886">
        <f>'TD P DESARROLLO'!M7</f>
        <v>22</v>
      </c>
      <c r="M6" s="887">
        <f>'TD P DESARROLLO'!N7</f>
        <v>12.8</v>
      </c>
      <c r="N6" s="506">
        <f>M6</f>
        <v>12.8</v>
      </c>
      <c r="O6" s="511">
        <f>L6/N6</f>
        <v>1.71875</v>
      </c>
      <c r="P6" s="84"/>
      <c r="Q6" s="1255">
        <f>IFERROR(D6/E6,"")</f>
        <v>1.5333333333333334</v>
      </c>
      <c r="R6" s="1255"/>
      <c r="S6" s="1255">
        <f>IFERROR(F6/G6,"")</f>
        <v>1.0365296803652968</v>
      </c>
      <c r="T6" s="1255"/>
      <c r="U6" s="1255">
        <f>IFERROR(H6/I6,"")</f>
        <v>1.2784090909090908</v>
      </c>
      <c r="V6" s="1255"/>
      <c r="W6" s="1255">
        <f>IFERROR(J6/K6,"")</f>
        <v>1.3765432098765433</v>
      </c>
      <c r="X6" s="1255"/>
      <c r="Y6" s="1255">
        <f>IFERROR(L6/M6,"")</f>
        <v>1.71875</v>
      </c>
      <c r="Z6" s="1255"/>
    </row>
    <row r="7" spans="1:16382" ht="32.25" customHeight="1" thickBot="1" x14ac:dyDescent="0.3">
      <c r="C7" s="500" t="str">
        <f>'TD P DESARROLLO'!B8</f>
        <v>423 NÚMERO DE ESTUDIOS JURÍDICOS, REALIZADOS EN TEMAS DE INTERÉS PARA EL DISTRITO CAPITAL</v>
      </c>
      <c r="D7" s="886">
        <f>'TD P DESARROLLO'!E8</f>
        <v>2</v>
      </c>
      <c r="E7" s="887">
        <f>'TD P DESARROLLO'!F8</f>
        <v>2</v>
      </c>
      <c r="F7" s="886">
        <f>'TD P DESARROLLO'!G8</f>
        <v>5</v>
      </c>
      <c r="G7" s="887">
        <f>'TD P DESARROLLO'!H8</f>
        <v>5</v>
      </c>
      <c r="H7" s="886">
        <f>'TD P DESARROLLO'!I8</f>
        <v>6</v>
      </c>
      <c r="I7" s="887">
        <f>'TD P DESARROLLO'!J8</f>
        <v>6</v>
      </c>
      <c r="J7" s="886">
        <f>'TD P DESARROLLO'!K8</f>
        <v>6</v>
      </c>
      <c r="K7" s="887">
        <f>'TD P DESARROLLO'!L8</f>
        <v>6</v>
      </c>
      <c r="L7" s="886">
        <f>'TD P DESARROLLO'!M8</f>
        <v>1</v>
      </c>
      <c r="M7" s="887">
        <f>'TD P DESARROLLO'!N8</f>
        <v>0</v>
      </c>
      <c r="N7" s="506">
        <f>M7+E7+G7+I7+K7</f>
        <v>19</v>
      </c>
      <c r="O7" s="511">
        <f>N7/SUM(D7+F7+H7+J7+L7)</f>
        <v>0.95</v>
      </c>
      <c r="P7" s="84"/>
      <c r="Q7" s="1255">
        <f>IFERROR(E7/D7,"")</f>
        <v>1</v>
      </c>
      <c r="R7" s="1255"/>
      <c r="S7" s="1255">
        <f>IFERROR(G7/F7,"")</f>
        <v>1</v>
      </c>
      <c r="T7" s="1255"/>
      <c r="U7" s="1255">
        <f>IFERROR(I7/H7,"")</f>
        <v>1</v>
      </c>
      <c r="V7" s="1255"/>
      <c r="W7" s="1255">
        <f>IFERROR(K7/J7,"")</f>
        <v>1</v>
      </c>
      <c r="X7" s="1255"/>
      <c r="Y7" s="1255">
        <f>IFERROR(M7/L7,"")</f>
        <v>0</v>
      </c>
      <c r="Z7" s="1255"/>
    </row>
    <row r="8" spans="1:16382" ht="32.25" customHeight="1" thickBot="1" x14ac:dyDescent="0.3">
      <c r="C8" s="500" t="str">
        <f>'TD P DESARROLLO'!B9</f>
        <v>424 NÚMERO DE SISTEMAS DE INFORMACIÓN JURÍDICOS CON DESARROLLO, SOPORTE Y MANTENIMIENTO</v>
      </c>
      <c r="D8" s="886">
        <f>'TD P DESARROLLO'!E9</f>
        <v>1</v>
      </c>
      <c r="E8" s="887">
        <f>'TD P DESARROLLO'!F9</f>
        <v>0.3</v>
      </c>
      <c r="F8" s="886">
        <f>'TD P DESARROLLO'!G9</f>
        <v>1</v>
      </c>
      <c r="G8" s="887">
        <f>'TD P DESARROLLO'!H9</f>
        <v>1.7</v>
      </c>
      <c r="H8" s="886">
        <f>'TD P DESARROLLO'!I9</f>
        <v>2</v>
      </c>
      <c r="I8" s="887">
        <f>'TD P DESARROLLO'!J9</f>
        <v>2</v>
      </c>
      <c r="J8" s="886">
        <f>'TD P DESARROLLO'!K9</f>
        <v>2</v>
      </c>
      <c r="K8" s="887">
        <f>'TD P DESARROLLO'!L9</f>
        <v>2</v>
      </c>
      <c r="L8" s="886">
        <f>'TD P DESARROLLO'!M9</f>
        <v>1</v>
      </c>
      <c r="M8" s="887">
        <f>'TD P DESARROLLO'!N9</f>
        <v>0</v>
      </c>
      <c r="N8" s="507">
        <f t="shared" ref="N8:N14" si="0">M8+E8+G8+I8+K8</f>
        <v>6</v>
      </c>
      <c r="O8" s="511">
        <f>N8/SUM(D8+F8+H8+J8+L8)</f>
        <v>0.8571428571428571</v>
      </c>
      <c r="P8" s="84"/>
      <c r="Q8" s="1255">
        <f t="shared" ref="Q8:Q15" si="1">IFERROR(E8/D8,"")</f>
        <v>0.3</v>
      </c>
      <c r="R8" s="1255"/>
      <c r="S8" s="1255">
        <f t="shared" ref="S8:S15" si="2">IFERROR(G8/F8,"")</f>
        <v>1.7</v>
      </c>
      <c r="T8" s="1255"/>
      <c r="U8" s="1255">
        <f t="shared" ref="U8:U15" si="3">IFERROR(I8/H8,"")</f>
        <v>1</v>
      </c>
      <c r="V8" s="1255"/>
      <c r="W8" s="1255">
        <f t="shared" ref="W8:W15" si="4">IFERROR(K8/J8,"")</f>
        <v>1</v>
      </c>
      <c r="X8" s="1255"/>
      <c r="Y8" s="1255">
        <f t="shared" ref="Y8:Y15" si="5">IFERROR(M8/L8,"")</f>
        <v>0</v>
      </c>
      <c r="Z8" s="1255"/>
    </row>
    <row r="9" spans="1:16382" ht="32.25" customHeight="1" thickBot="1" x14ac:dyDescent="0.3">
      <c r="C9" s="500" t="str">
        <f>'TD P DESARROLLO'!B10</f>
        <v>425 NÚMERO DE EVENTOS DE ORIENTACIÓN JURÍDICA DESARROLLADOS</v>
      </c>
      <c r="D9" s="886">
        <f>'TD P DESARROLLO'!E10</f>
        <v>4</v>
      </c>
      <c r="E9" s="887">
        <f>'TD P DESARROLLO'!F10</f>
        <v>4</v>
      </c>
      <c r="F9" s="886">
        <f>'TD P DESARROLLO'!G10</f>
        <v>14</v>
      </c>
      <c r="G9" s="887">
        <f>'TD P DESARROLLO'!H10</f>
        <v>14</v>
      </c>
      <c r="H9" s="886">
        <f>'TD P DESARROLLO'!I10</f>
        <v>10</v>
      </c>
      <c r="I9" s="887">
        <f>'TD P DESARROLLO'!J10</f>
        <v>12</v>
      </c>
      <c r="J9" s="886">
        <f>'TD P DESARROLLO'!K10</f>
        <v>13</v>
      </c>
      <c r="K9" s="887">
        <f>'TD P DESARROLLO'!L10</f>
        <v>13</v>
      </c>
      <c r="L9" s="886">
        <f>'TD P DESARROLLO'!M10</f>
        <v>5</v>
      </c>
      <c r="M9" s="887">
        <f>'TD P DESARROLLO'!N10</f>
        <v>0</v>
      </c>
      <c r="N9" s="507">
        <f t="shared" si="0"/>
        <v>43</v>
      </c>
      <c r="O9" s="511">
        <f>N9/SUM(D9+F9+H9+J9+L9)</f>
        <v>0.93478260869565222</v>
      </c>
      <c r="P9" s="84"/>
      <c r="Q9" s="1255">
        <f t="shared" si="1"/>
        <v>1</v>
      </c>
      <c r="R9" s="1255"/>
      <c r="S9" s="1255">
        <f t="shared" si="2"/>
        <v>1</v>
      </c>
      <c r="T9" s="1255"/>
      <c r="U9" s="1255">
        <f t="shared" si="3"/>
        <v>1.2</v>
      </c>
      <c r="V9" s="1255"/>
      <c r="W9" s="1255">
        <f t="shared" si="4"/>
        <v>1</v>
      </c>
      <c r="X9" s="1255"/>
      <c r="Y9" s="1255">
        <f t="shared" si="5"/>
        <v>0</v>
      </c>
      <c r="Z9" s="1255"/>
    </row>
    <row r="10" spans="1:16382" ht="32.25" customHeight="1" thickBot="1" x14ac:dyDescent="0.3">
      <c r="C10" s="500" t="str">
        <f>'TD P DESARROLLO'!B11</f>
        <v>426 NÚMERO DE CIUDADANOS ORIENTADOS EN DERECHOS Y OBLIGACIONES DE LAS ENTIDADES SIN ÁNIMO DE LUCRO - ESAL</v>
      </c>
      <c r="D10" s="886">
        <f>'TD P DESARROLLO'!E11</f>
        <v>400</v>
      </c>
      <c r="E10" s="887">
        <f>'TD P DESARROLLO'!F11</f>
        <v>402</v>
      </c>
      <c r="F10" s="886">
        <f>'TD P DESARROLLO'!G11</f>
        <v>600</v>
      </c>
      <c r="G10" s="887">
        <f>'TD P DESARROLLO'!H11</f>
        <v>663</v>
      </c>
      <c r="H10" s="886">
        <f>'TD P DESARROLLO'!I11</f>
        <v>800</v>
      </c>
      <c r="I10" s="887">
        <f>'TD P DESARROLLO'!J11</f>
        <v>819</v>
      </c>
      <c r="J10" s="886">
        <f>'TD P DESARROLLO'!K11</f>
        <v>800</v>
      </c>
      <c r="K10" s="887">
        <f>'TD P DESARROLLO'!L11</f>
        <v>971</v>
      </c>
      <c r="L10" s="886">
        <f>'TD P DESARROLLO'!M11</f>
        <v>400</v>
      </c>
      <c r="M10" s="887">
        <f>'TD P DESARROLLO'!N11</f>
        <v>0</v>
      </c>
      <c r="N10" s="508">
        <f t="shared" si="0"/>
        <v>2855</v>
      </c>
      <c r="O10" s="511">
        <f>N10/SUM(D10+F10+H10+J10+L10)</f>
        <v>0.95166666666666666</v>
      </c>
      <c r="P10" s="84"/>
      <c r="Q10" s="1255">
        <f t="shared" si="1"/>
        <v>1.0049999999999999</v>
      </c>
      <c r="R10" s="1255"/>
      <c r="S10" s="1255">
        <f t="shared" si="2"/>
        <v>1.105</v>
      </c>
      <c r="T10" s="1255"/>
      <c r="U10" s="1255">
        <f t="shared" si="3"/>
        <v>1.0237499999999999</v>
      </c>
      <c r="V10" s="1255"/>
      <c r="W10" s="1255">
        <f t="shared" si="4"/>
        <v>1.2137500000000001</v>
      </c>
      <c r="X10" s="1255"/>
      <c r="Y10" s="1255">
        <f t="shared" si="5"/>
        <v>0</v>
      </c>
      <c r="Z10" s="1255"/>
    </row>
    <row r="11" spans="1:16382" ht="32.25" customHeight="1" thickBot="1" x14ac:dyDescent="0.3">
      <c r="C11" s="500" t="str">
        <f>'TD P DESARROLLO'!B12</f>
        <v>427 PORCENTAJE DE PERCEPCIÓN DE LOS SERVICIOS PRESTADOS A ENTIDADES SIN ÁNIMO DE LUCRO - ESAL</v>
      </c>
      <c r="D11" s="504">
        <f>'TD P DESARROLLO'!E12</f>
        <v>0.86</v>
      </c>
      <c r="E11" s="503">
        <f>'TD P DESARROLLO'!F12</f>
        <v>0.87</v>
      </c>
      <c r="F11" s="504">
        <f>'TD P DESARROLLO'!G12</f>
        <v>0.86099999999999999</v>
      </c>
      <c r="G11" s="503">
        <f>'TD P DESARROLLO'!H12</f>
        <v>0.91300000000000003</v>
      </c>
      <c r="H11" s="504">
        <f>'TD P DESARROLLO'!I12</f>
        <v>0.86499999999999999</v>
      </c>
      <c r="I11" s="503">
        <f>'TD P DESARROLLO'!J12</f>
        <v>0.92</v>
      </c>
      <c r="J11" s="504">
        <f>'TD P DESARROLLO'!K12</f>
        <v>0.86699999999999999</v>
      </c>
      <c r="K11" s="503">
        <f>'TD P DESARROLLO'!L12</f>
        <v>0.94</v>
      </c>
      <c r="L11" s="504">
        <f>'TD P DESARROLLO'!M12</f>
        <v>0.87</v>
      </c>
      <c r="M11" s="503">
        <f>'TD P DESARROLLO'!N12</f>
        <v>0.94</v>
      </c>
      <c r="N11" s="509">
        <f>G11</f>
        <v>0.91300000000000003</v>
      </c>
      <c r="O11" s="511">
        <f t="shared" ref="O11" si="6">N11/L11</f>
        <v>1.0494252873563219</v>
      </c>
      <c r="P11" s="84"/>
      <c r="Q11" s="1255">
        <f t="shared" si="1"/>
        <v>1.0116279069767442</v>
      </c>
      <c r="R11" s="1255"/>
      <c r="S11" s="1255">
        <f t="shared" si="2"/>
        <v>1.0603948896631823</v>
      </c>
      <c r="T11" s="1255"/>
      <c r="U11" s="1255">
        <f t="shared" si="3"/>
        <v>1.0635838150289019</v>
      </c>
      <c r="V11" s="1255"/>
      <c r="W11" s="1255">
        <f t="shared" si="4"/>
        <v>1.0841983852364474</v>
      </c>
      <c r="X11" s="1255"/>
      <c r="Y11" s="1255">
        <f t="shared" si="5"/>
        <v>1.0804597701149425</v>
      </c>
      <c r="Z11" s="1255"/>
    </row>
    <row r="12" spans="1:16382" ht="32.25" customHeight="1" thickBot="1" x14ac:dyDescent="0.3">
      <c r="C12" s="500" t="str">
        <f>'TD P DESARROLLO'!B13</f>
        <v>428 NÚMERO DE DIRECTRICES EN MATERIA DE POLÍTICA PÚBLICA DISCIPLINARIA DISTRITAL FORMULADAS POR LA DDAD</v>
      </c>
      <c r="D12" s="886">
        <f>'TD P DESARROLLO'!E13</f>
        <v>0</v>
      </c>
      <c r="E12" s="887">
        <f>'TD P DESARROLLO'!F13</f>
        <v>0</v>
      </c>
      <c r="F12" s="886">
        <f>'TD P DESARROLLO'!G13</f>
        <v>2</v>
      </c>
      <c r="G12" s="887">
        <f>'TD P DESARROLLO'!H13</f>
        <v>2</v>
      </c>
      <c r="H12" s="886">
        <f>'TD P DESARROLLO'!I13</f>
        <v>2</v>
      </c>
      <c r="I12" s="887">
        <f>'TD P DESARROLLO'!J13</f>
        <v>2</v>
      </c>
      <c r="J12" s="886">
        <f>'TD P DESARROLLO'!K13</f>
        <v>4</v>
      </c>
      <c r="K12" s="887">
        <f>'TD P DESARROLLO'!L13</f>
        <v>4</v>
      </c>
      <c r="L12" s="886">
        <f>'TD P DESARROLLO'!M13</f>
        <v>0</v>
      </c>
      <c r="M12" s="887">
        <f>'TD P DESARROLLO'!N13</f>
        <v>0</v>
      </c>
      <c r="N12" s="507">
        <f t="shared" si="0"/>
        <v>8</v>
      </c>
      <c r="O12" s="511">
        <f>N12/SUM(D12+F12+H12+J12+L12)</f>
        <v>1</v>
      </c>
      <c r="P12" s="84"/>
      <c r="Q12" s="1255" t="str">
        <f t="shared" si="1"/>
        <v/>
      </c>
      <c r="R12" s="1255"/>
      <c r="S12" s="1255">
        <f t="shared" si="2"/>
        <v>1</v>
      </c>
      <c r="T12" s="1255"/>
      <c r="U12" s="1255">
        <f t="shared" si="3"/>
        <v>1</v>
      </c>
      <c r="V12" s="1255"/>
      <c r="W12" s="1255">
        <f t="shared" si="4"/>
        <v>1</v>
      </c>
      <c r="X12" s="1255"/>
      <c r="Y12" s="1255" t="str">
        <f t="shared" si="5"/>
        <v/>
      </c>
      <c r="Z12" s="1255"/>
    </row>
    <row r="13" spans="1:16382" ht="36.75" customHeight="1" thickBot="1" x14ac:dyDescent="0.3">
      <c r="C13" s="500" t="str">
        <f>'TD P DESARROLLO'!B14</f>
        <v>429 NÚMERO DE SERVIDORES PÚBLICOS DEL DISTRITO ORIENTADOS EN TEMAS DE RESPONSABILIDAD DISCIPLINARIA</v>
      </c>
      <c r="D13" s="886">
        <f>'TD P DESARROLLO'!E14</f>
        <v>0</v>
      </c>
      <c r="E13" s="887">
        <f>'TD P DESARROLLO'!F14</f>
        <v>0</v>
      </c>
      <c r="F13" s="911">
        <f>'TD P DESARROLLO'!G14</f>
        <v>2000</v>
      </c>
      <c r="G13" s="912">
        <f>'TD P DESARROLLO'!H14</f>
        <v>2426</v>
      </c>
      <c r="H13" s="911">
        <f>'TD P DESARROLLO'!I14</f>
        <v>4000</v>
      </c>
      <c r="I13" s="912">
        <f>'TD P DESARROLLO'!J14</f>
        <v>5990</v>
      </c>
      <c r="J13" s="911">
        <f>'TD P DESARROLLO'!K14</f>
        <v>4000</v>
      </c>
      <c r="K13" s="912">
        <f>'TD P DESARROLLO'!L14</f>
        <v>3687</v>
      </c>
      <c r="L13" s="911">
        <f>'TD P DESARROLLO'!M14</f>
        <v>3574</v>
      </c>
      <c r="M13" s="912">
        <f>'TD P DESARROLLO'!N14</f>
        <v>0</v>
      </c>
      <c r="N13" s="508">
        <f t="shared" si="0"/>
        <v>12103</v>
      </c>
      <c r="O13" s="511">
        <f>N13/SUM(D13+F13+H13+J13+L13)</f>
        <v>0.89163105937822307</v>
      </c>
      <c r="P13" s="84"/>
      <c r="Q13" s="1255" t="str">
        <f t="shared" si="1"/>
        <v/>
      </c>
      <c r="R13" s="1255"/>
      <c r="S13" s="1255">
        <f t="shared" si="2"/>
        <v>1.2130000000000001</v>
      </c>
      <c r="T13" s="1255"/>
      <c r="U13" s="1255">
        <f t="shared" si="3"/>
        <v>1.4975000000000001</v>
      </c>
      <c r="V13" s="1255"/>
      <c r="W13" s="1255">
        <f t="shared" si="4"/>
        <v>0.92174999999999996</v>
      </c>
      <c r="X13" s="1255"/>
      <c r="Y13" s="1255">
        <f t="shared" si="5"/>
        <v>0</v>
      </c>
      <c r="Z13" s="1255"/>
    </row>
    <row r="14" spans="1:16382" ht="32.25" customHeight="1" thickBot="1" x14ac:dyDescent="0.3">
      <c r="C14" s="501" t="str">
        <f>'TD P DESARROLLO'!B15</f>
        <v>430 NÚMERO DE CAPACITACIONES BRINDADAS A LOS OPERADORES DISCIPLINARIOS DISTRITALES EN TEMAS PROPIOS DEL DERECHO DISCIPLINARIO</v>
      </c>
      <c r="D14" s="886">
        <f>'TD P DESARROLLO'!E15</f>
        <v>1</v>
      </c>
      <c r="E14" s="887">
        <f>'TD P DESARROLLO'!F15</f>
        <v>1</v>
      </c>
      <c r="F14" s="886">
        <f>'TD P DESARROLLO'!G15</f>
        <v>1</v>
      </c>
      <c r="G14" s="887">
        <f>'TD P DESARROLLO'!H15</f>
        <v>1</v>
      </c>
      <c r="H14" s="886">
        <f>'TD P DESARROLLO'!I15</f>
        <v>2</v>
      </c>
      <c r="I14" s="887">
        <f>'TD P DESARROLLO'!J15</f>
        <v>2</v>
      </c>
      <c r="J14" s="886">
        <f>'TD P DESARROLLO'!K15</f>
        <v>1</v>
      </c>
      <c r="K14" s="887">
        <f>'TD P DESARROLLO'!L15</f>
        <v>1</v>
      </c>
      <c r="L14" s="886">
        <f>'TD P DESARROLLO'!M15</f>
        <v>0</v>
      </c>
      <c r="M14" s="887">
        <f>'TD P DESARROLLO'!N15</f>
        <v>0</v>
      </c>
      <c r="N14" s="507">
        <f t="shared" si="0"/>
        <v>5</v>
      </c>
      <c r="O14" s="511">
        <f>N14/SUM(D14+F14+H14+J14+L14)</f>
        <v>1</v>
      </c>
      <c r="P14" s="84"/>
      <c r="Q14" s="1255">
        <f t="shared" si="1"/>
        <v>1</v>
      </c>
      <c r="R14" s="1255"/>
      <c r="S14" s="1255">
        <f t="shared" si="2"/>
        <v>1</v>
      </c>
      <c r="T14" s="1255"/>
      <c r="U14" s="1255">
        <f t="shared" si="3"/>
        <v>1</v>
      </c>
      <c r="V14" s="1255"/>
      <c r="W14" s="1255">
        <f t="shared" si="4"/>
        <v>1</v>
      </c>
      <c r="X14" s="1255"/>
      <c r="Y14" s="1255" t="str">
        <f t="shared" si="5"/>
        <v/>
      </c>
      <c r="Z14" s="1255"/>
    </row>
    <row r="15" spans="1:16382" ht="32.25" customHeight="1" thickBot="1" x14ac:dyDescent="0.3">
      <c r="C15" s="500" t="str">
        <f>'TD P DESARROLLO'!B16</f>
        <v>PORCENTAJE DE CUMPLIMIENTO PARA LA CONSTRUCCIÓN DE LA PLATAFORMA ESTRATÉGICA DE LA SJD</v>
      </c>
      <c r="D15" s="504">
        <f>'TD P DESARROLLO'!E16</f>
        <v>1</v>
      </c>
      <c r="E15" s="503">
        <f>'TD P DESARROLLO'!F16</f>
        <v>0.5</v>
      </c>
      <c r="F15" s="504">
        <f>'TD P DESARROLLO'!G16</f>
        <v>0</v>
      </c>
      <c r="G15" s="503">
        <f>'TD P DESARROLLO'!H16</f>
        <v>0.5</v>
      </c>
      <c r="H15" s="504">
        <f>'TD P DESARROLLO'!I16</f>
        <v>0</v>
      </c>
      <c r="I15" s="503">
        <f>'TD P DESARROLLO'!J16</f>
        <v>0</v>
      </c>
      <c r="J15" s="504">
        <f>'TD P DESARROLLO'!K16</f>
        <v>0</v>
      </c>
      <c r="K15" s="503">
        <f>'TD P DESARROLLO'!L16</f>
        <v>0</v>
      </c>
      <c r="L15" s="504">
        <f>'TD P DESARROLLO'!M16</f>
        <v>0</v>
      </c>
      <c r="M15" s="503">
        <f>'TD P DESARROLLO'!N16</f>
        <v>0</v>
      </c>
      <c r="N15" s="510">
        <v>1</v>
      </c>
      <c r="O15" s="511">
        <f>E15+G15/D15</f>
        <v>1</v>
      </c>
      <c r="P15" s="84"/>
      <c r="Q15" s="1255">
        <f t="shared" si="1"/>
        <v>0.5</v>
      </c>
      <c r="R15" s="1255"/>
      <c r="S15" s="1255" t="str">
        <f t="shared" si="2"/>
        <v/>
      </c>
      <c r="T15" s="1255"/>
      <c r="U15" s="1255" t="str">
        <f t="shared" si="3"/>
        <v/>
      </c>
      <c r="V15" s="1255"/>
      <c r="W15" s="1255" t="str">
        <f t="shared" si="4"/>
        <v/>
      </c>
      <c r="X15" s="1255"/>
      <c r="Y15" s="1255" t="str">
        <f t="shared" si="5"/>
        <v/>
      </c>
      <c r="Z15" s="1255"/>
    </row>
    <row r="16" spans="1:16382" ht="32.25" customHeight="1" thickBot="1" x14ac:dyDescent="0.3">
      <c r="C16" s="500" t="str">
        <f>'TD P DESARROLLO'!B17</f>
        <v>PORCENTAJE DE EFICIENCIA FISCAL EN LA DEFENSA JUDICIAL DE LOS INTERESES DEL DISTRITO CAPITAL</v>
      </c>
      <c r="D16" s="504">
        <f>'TD P DESARROLLO'!E17</f>
        <v>0.82</v>
      </c>
      <c r="E16" s="503">
        <f>'TD P DESARROLLO'!F17</f>
        <v>0.9</v>
      </c>
      <c r="F16" s="504">
        <f>'TD P DESARROLLO'!G17</f>
        <v>0.82</v>
      </c>
      <c r="G16" s="503">
        <f>'TD P DESARROLLO'!H17</f>
        <v>0.89</v>
      </c>
      <c r="H16" s="504">
        <f>'TD P DESARROLLO'!I17</f>
        <v>0.82</v>
      </c>
      <c r="I16" s="503">
        <f>'TD P DESARROLLO'!J17</f>
        <v>0.88</v>
      </c>
      <c r="J16" s="504">
        <f>'TD P DESARROLLO'!K17</f>
        <v>0.82</v>
      </c>
      <c r="K16" s="503">
        <f>'TD P DESARROLLO'!L17</f>
        <v>0.88</v>
      </c>
      <c r="L16" s="504">
        <f>'TD P DESARROLLO'!M17</f>
        <v>0.82</v>
      </c>
      <c r="M16" s="503">
        <f>'TD P DESARROLLO'!N17</f>
        <v>0.88</v>
      </c>
      <c r="N16" s="509">
        <f>M16</f>
        <v>0.88</v>
      </c>
      <c r="O16" s="512">
        <f>M16/L16</f>
        <v>1.0731707317073171</v>
      </c>
      <c r="P16" s="84"/>
      <c r="Q16" s="1255">
        <f t="shared" ref="Q16:Q22" si="7">IFERROR(E16/D16,"")</f>
        <v>1.0975609756097562</v>
      </c>
      <c r="R16" s="1255"/>
      <c r="S16" s="1255">
        <f t="shared" ref="S16:S22" si="8">IFERROR(G16/F16,"")</f>
        <v>1.0853658536585367</v>
      </c>
      <c r="T16" s="1255"/>
      <c r="U16" s="1255">
        <f t="shared" ref="U16:U22" si="9">IFERROR(I16/H16,"")</f>
        <v>1.0731707317073171</v>
      </c>
      <c r="V16" s="1255"/>
      <c r="W16" s="1255">
        <f t="shared" ref="W16:W21" si="10">IFERROR(K16/J16,"")</f>
        <v>1.0731707317073171</v>
      </c>
      <c r="X16" s="1255"/>
      <c r="Y16" s="1255">
        <f t="shared" ref="Y16:Y21" si="11">IFERROR(M16/L16,"")</f>
        <v>1.0731707317073171</v>
      </c>
      <c r="Z16" s="1255"/>
    </row>
    <row r="17" spans="3:26" ht="32.25" customHeight="1" thickBot="1" x14ac:dyDescent="0.3">
      <c r="C17" s="500" t="str">
        <f>'TD P DESARROLLO'!B18</f>
        <v>AVANCE EN LA IMPLEMENTACIÓN DE LAS HERRAMIENTAS DE GESTIÓN Y ADMINISTRATIVAS</v>
      </c>
      <c r="D17" s="504">
        <f>'TD P DESARROLLO'!E18</f>
        <v>0</v>
      </c>
      <c r="E17" s="503">
        <f>'TD P DESARROLLO'!F18</f>
        <v>0</v>
      </c>
      <c r="F17" s="504">
        <f>'TD P DESARROLLO'!G18</f>
        <v>0</v>
      </c>
      <c r="G17" s="503">
        <f>'TD P DESARROLLO'!H18</f>
        <v>0</v>
      </c>
      <c r="H17" s="504">
        <f>'TD P DESARROLLO'!I18</f>
        <v>0.3</v>
      </c>
      <c r="I17" s="503">
        <f>'TD P DESARROLLO'!J18</f>
        <v>0.27</v>
      </c>
      <c r="J17" s="504">
        <f>'TD P DESARROLLO'!K18</f>
        <v>0.5</v>
      </c>
      <c r="K17" s="503">
        <f>'TD P DESARROLLO'!L18</f>
        <v>0.53</v>
      </c>
      <c r="L17" s="504">
        <f>'TD P DESARROLLO'!M18</f>
        <v>0.2</v>
      </c>
      <c r="M17" s="503">
        <f>'TD P DESARROLLO'!N18</f>
        <v>0.06</v>
      </c>
      <c r="N17" s="509">
        <f>I17+K17+M17</f>
        <v>0.8600000000000001</v>
      </c>
      <c r="O17" s="512">
        <f>N17/100%</f>
        <v>0.8600000000000001</v>
      </c>
      <c r="P17" s="84"/>
      <c r="Q17" s="1255" t="str">
        <f t="shared" si="7"/>
        <v/>
      </c>
      <c r="R17" s="1255"/>
      <c r="S17" s="1255" t="str">
        <f t="shared" si="8"/>
        <v/>
      </c>
      <c r="T17" s="1255"/>
      <c r="U17" s="1255">
        <f t="shared" si="9"/>
        <v>0.90000000000000013</v>
      </c>
      <c r="V17" s="1255"/>
      <c r="W17" s="1255">
        <f t="shared" si="10"/>
        <v>1.06</v>
      </c>
      <c r="X17" s="1255"/>
      <c r="Y17" s="1255">
        <f t="shared" si="11"/>
        <v>0.3</v>
      </c>
      <c r="Z17" s="1255"/>
    </row>
    <row r="18" spans="3:26" ht="32.25" customHeight="1" thickBot="1" x14ac:dyDescent="0.3">
      <c r="C18" s="500" t="str">
        <f>'TD P DESARROLLO'!B19</f>
        <v>AVANCE DE ADECUACIÓN Y DOTACIÓN DE LA SECRETARÍA JURÍDICA DISTRITAL PARA LA SJD</v>
      </c>
      <c r="D18" s="504">
        <f>'TD P DESARROLLO'!E19</f>
        <v>0</v>
      </c>
      <c r="E18" s="503">
        <f>'TD P DESARROLLO'!F19</f>
        <v>0</v>
      </c>
      <c r="F18" s="504">
        <f>'TD P DESARROLLO'!G19</f>
        <v>0</v>
      </c>
      <c r="G18" s="503">
        <f>'TD P DESARROLLO'!H19</f>
        <v>0</v>
      </c>
      <c r="H18" s="504">
        <f>'TD P DESARROLLO'!I19</f>
        <v>1</v>
      </c>
      <c r="I18" s="503">
        <f>'TD P DESARROLLO'!J19</f>
        <v>1</v>
      </c>
      <c r="J18" s="504">
        <f>'TD P DESARROLLO'!K19</f>
        <v>1</v>
      </c>
      <c r="K18" s="503">
        <f>'TD P DESARROLLO'!L19</f>
        <v>1</v>
      </c>
      <c r="L18" s="504">
        <f>'TD P DESARROLLO'!M19</f>
        <v>0</v>
      </c>
      <c r="M18" s="503">
        <f>'TD P DESARROLLO'!N19</f>
        <v>0</v>
      </c>
      <c r="N18" s="509">
        <f>I18</f>
        <v>1</v>
      </c>
      <c r="O18" s="511">
        <v>1</v>
      </c>
      <c r="P18" s="84"/>
      <c r="Q18" s="1255" t="str">
        <f t="shared" si="7"/>
        <v/>
      </c>
      <c r="R18" s="1255"/>
      <c r="S18" s="1255" t="str">
        <f t="shared" si="8"/>
        <v/>
      </c>
      <c r="T18" s="1255"/>
      <c r="U18" s="1255">
        <f t="shared" si="9"/>
        <v>1</v>
      </c>
      <c r="V18" s="1255"/>
      <c r="W18" s="1255">
        <f t="shared" si="10"/>
        <v>1</v>
      </c>
      <c r="X18" s="1255"/>
      <c r="Y18" s="1255" t="str">
        <f t="shared" si="11"/>
        <v/>
      </c>
      <c r="Z18" s="1255"/>
    </row>
    <row r="19" spans="3:26" ht="32.25" customHeight="1" thickBot="1" x14ac:dyDescent="0.3">
      <c r="C19" s="500" t="str">
        <f>'TD P DESARROLLO'!B20</f>
        <v>PORCENTAJE DE IMPLEMENTACIÓN DEL SISTEMA INTEGRADO DE GESTIÓN DE LA SECRETARÍA JURÍDICA</v>
      </c>
      <c r="D19" s="504">
        <f>'TD P DESARROLLO'!E20</f>
        <v>0.1</v>
      </c>
      <c r="E19" s="503">
        <f>'TD P DESARROLLO'!F20</f>
        <v>0.03</v>
      </c>
      <c r="F19" s="504">
        <f>'TD P DESARROLLO'!G20</f>
        <v>0.3</v>
      </c>
      <c r="G19" s="503">
        <f>'TD P DESARROLLO'!H20</f>
        <v>0.35</v>
      </c>
      <c r="H19" s="504">
        <f>'TD P DESARROLLO'!I20</f>
        <v>0.3</v>
      </c>
      <c r="I19" s="503">
        <f>'TD P DESARROLLO'!J20</f>
        <v>0.32</v>
      </c>
      <c r="J19" s="504">
        <f>'TD P DESARROLLO'!K20</f>
        <v>0.25</v>
      </c>
      <c r="K19" s="503">
        <f>'TD P DESARROLLO'!L20</f>
        <v>0.25</v>
      </c>
      <c r="L19" s="504">
        <f>'TD P DESARROLLO'!M20</f>
        <v>5.0000000000000044E-2</v>
      </c>
      <c r="M19" s="503">
        <f>'TD P DESARROLLO'!N20</f>
        <v>2.1499999999999998E-2</v>
      </c>
      <c r="N19" s="509">
        <f>F19+D19+H19+J19+L19</f>
        <v>1</v>
      </c>
      <c r="O19" s="513">
        <f>(M19+K19+I19+G19+E19)/N19</f>
        <v>0.97150000000000003</v>
      </c>
      <c r="P19" s="84"/>
      <c r="Q19" s="1255">
        <f t="shared" si="7"/>
        <v>0.3</v>
      </c>
      <c r="R19" s="1255"/>
      <c r="S19" s="1255">
        <f t="shared" si="8"/>
        <v>1.1666666666666667</v>
      </c>
      <c r="T19" s="1255"/>
      <c r="U19" s="1255">
        <f t="shared" si="9"/>
        <v>1.0666666666666667</v>
      </c>
      <c r="V19" s="1255"/>
      <c r="W19" s="1255">
        <f t="shared" si="10"/>
        <v>1</v>
      </c>
      <c r="X19" s="1255"/>
      <c r="Y19" s="1255">
        <f t="shared" si="11"/>
        <v>0.4299999999999996</v>
      </c>
      <c r="Z19" s="1255"/>
    </row>
    <row r="20" spans="3:26" ht="32.25" customHeight="1" thickBot="1" x14ac:dyDescent="0.3">
      <c r="C20" s="500" t="str">
        <f>'TD P DESARROLLO'!B21</f>
        <v>PORCENTAJE DE AVANCE EN LA IMPLEMENTACIÓN DE LA ARQUITECTURA EMPRESARIAL EN LA SJD</v>
      </c>
      <c r="D20" s="504">
        <f>'TD P DESARROLLO'!E21</f>
        <v>0</v>
      </c>
      <c r="E20" s="503">
        <f>'TD P DESARROLLO'!F21</f>
        <v>0</v>
      </c>
      <c r="F20" s="504">
        <f>'TD P DESARROLLO'!G21</f>
        <v>0</v>
      </c>
      <c r="G20" s="503">
        <f>'TD P DESARROLLO'!H21</f>
        <v>0</v>
      </c>
      <c r="H20" s="504">
        <f>'TD P DESARROLLO'!I21</f>
        <v>0.4</v>
      </c>
      <c r="I20" s="503">
        <f>'TD P DESARROLLO'!J21</f>
        <v>0.4</v>
      </c>
      <c r="J20" s="504">
        <f>'TD P DESARROLLO'!K21</f>
        <v>0.6</v>
      </c>
      <c r="K20" s="503">
        <f>'TD P DESARROLLO'!L21</f>
        <v>0.6</v>
      </c>
      <c r="L20" s="504">
        <f>'TD P DESARROLLO'!M21</f>
        <v>0</v>
      </c>
      <c r="M20" s="503">
        <f>'TD P DESARROLLO'!N21</f>
        <v>0</v>
      </c>
      <c r="N20" s="509">
        <f>E20+G20+I20+K20</f>
        <v>1</v>
      </c>
      <c r="O20" s="512">
        <f>N20/(L20+J20+H20+F20+D20)</f>
        <v>1</v>
      </c>
      <c r="P20" s="84"/>
      <c r="Q20" s="1255" t="str">
        <f t="shared" si="7"/>
        <v/>
      </c>
      <c r="R20" s="1255"/>
      <c r="S20" s="1255" t="str">
        <f t="shared" si="8"/>
        <v/>
      </c>
      <c r="T20" s="1255"/>
      <c r="U20" s="1255">
        <f t="shared" si="9"/>
        <v>1</v>
      </c>
      <c r="V20" s="1255"/>
      <c r="W20" s="1255">
        <f t="shared" si="10"/>
        <v>1</v>
      </c>
      <c r="X20" s="1255"/>
      <c r="Y20" s="1255" t="str">
        <f t="shared" si="11"/>
        <v/>
      </c>
      <c r="Z20" s="1255"/>
    </row>
    <row r="21" spans="3:26" ht="32.25" customHeight="1" thickBot="1" x14ac:dyDescent="0.3">
      <c r="C21" s="500" t="str">
        <f>'TD P DESARROLLO'!B22</f>
        <v>AVANCE EN EL  IMPLEMENTACIÓN  DE LA INFRAESTRUCTURA TECNOLÓGICA QUE SOPORTA LOS SISTEMAS DE INFORMACIÓN JURÍDICOS</v>
      </c>
      <c r="D21" s="504">
        <f>'TD P DESARROLLO'!E22</f>
        <v>0.03</v>
      </c>
      <c r="E21" s="503">
        <f>'TD P DESARROLLO'!F22</f>
        <v>0.01</v>
      </c>
      <c r="F21" s="504">
        <f>'TD P DESARROLLO'!G22</f>
        <v>0.17</v>
      </c>
      <c r="G21" s="503">
        <f>'TD P DESARROLLO'!H22</f>
        <v>0.14000000000000001</v>
      </c>
      <c r="H21" s="504">
        <f>'TD P DESARROLLO'!I22</f>
        <v>0.3</v>
      </c>
      <c r="I21" s="503">
        <f>'TD P DESARROLLO'!J22</f>
        <v>0.25</v>
      </c>
      <c r="J21" s="504">
        <f>'TD P DESARROLLO'!K22</f>
        <v>0.3</v>
      </c>
      <c r="K21" s="503">
        <f>'TD P DESARROLLO'!L22</f>
        <v>0.37</v>
      </c>
      <c r="L21" s="504">
        <f>'TD P DESARROLLO'!M22</f>
        <v>0.2</v>
      </c>
      <c r="M21" s="503">
        <f>'TD P DESARROLLO'!N22</f>
        <v>0</v>
      </c>
      <c r="N21" s="509">
        <f>M21+E21+G21+I21+K21</f>
        <v>0.77</v>
      </c>
      <c r="O21" s="512">
        <f>N21/SUM(D21+F21+H21+J21+L21)</f>
        <v>0.77</v>
      </c>
      <c r="P21" s="84"/>
      <c r="Q21" s="1255">
        <f t="shared" si="7"/>
        <v>0.33333333333333337</v>
      </c>
      <c r="R21" s="1255"/>
      <c r="S21" s="1255">
        <f t="shared" si="8"/>
        <v>0.82352941176470595</v>
      </c>
      <c r="T21" s="1255"/>
      <c r="U21" s="1255">
        <f t="shared" si="9"/>
        <v>0.83333333333333337</v>
      </c>
      <c r="V21" s="1255"/>
      <c r="W21" s="1255">
        <f t="shared" si="10"/>
        <v>1.2333333333333334</v>
      </c>
      <c r="X21" s="1255"/>
      <c r="Y21" s="1255">
        <f t="shared" si="11"/>
        <v>0</v>
      </c>
      <c r="Z21" s="1255"/>
    </row>
    <row r="22" spans="3:26" ht="15" customHeight="1" thickBot="1" x14ac:dyDescent="0.3">
      <c r="C22" s="84"/>
      <c r="D22" s="84"/>
      <c r="E22" s="84"/>
      <c r="F22" s="84"/>
      <c r="G22" s="84"/>
      <c r="H22" s="84"/>
      <c r="I22" s="84"/>
      <c r="J22" s="84"/>
      <c r="K22" s="84"/>
      <c r="L22" s="84"/>
      <c r="M22" s="84"/>
      <c r="N22" s="84"/>
      <c r="O22" s="189"/>
      <c r="P22" s="84"/>
      <c r="Q22" s="1259" t="str">
        <f t="shared" si="7"/>
        <v/>
      </c>
      <c r="R22" s="1259"/>
      <c r="S22" s="1259" t="str">
        <f t="shared" si="8"/>
        <v/>
      </c>
      <c r="T22" s="1259"/>
      <c r="U22" s="1259" t="str">
        <f t="shared" si="9"/>
        <v/>
      </c>
      <c r="V22" s="1259"/>
      <c r="W22" s="1259" t="str">
        <f>IFERROR(#REF!/J22,"")</f>
        <v/>
      </c>
      <c r="X22" s="1259"/>
      <c r="Y22" s="1259" t="str">
        <f>IFERROR(#REF!/#REF!,"")</f>
        <v/>
      </c>
      <c r="Z22" s="1259"/>
    </row>
    <row r="23" spans="3:26" ht="13.5" customHeight="1" x14ac:dyDescent="0.25">
      <c r="C23" s="141" t="s">
        <v>588</v>
      </c>
      <c r="D23" s="1263">
        <f>IFERROR(Q23,"")</f>
        <v>0.82553232265937881</v>
      </c>
      <c r="E23" s="1253"/>
      <c r="F23" s="1253">
        <f>IFERROR(S23,"")</f>
        <v>1.0992072085098656</v>
      </c>
      <c r="G23" s="1253"/>
      <c r="H23" s="1253">
        <f>IFERROR(U23,"")</f>
        <v>1.0624275758430206</v>
      </c>
      <c r="I23" s="1253"/>
      <c r="J23" s="1253">
        <f>IFERROR(W23,"")</f>
        <v>1.0641830440102427</v>
      </c>
      <c r="K23" s="1253"/>
      <c r="L23" s="1253">
        <f>IFERROR(Y23,"")</f>
        <v>1.29079350060742</v>
      </c>
      <c r="M23" s="1254"/>
      <c r="N23" s="86" t="s">
        <v>336</v>
      </c>
      <c r="O23" s="189"/>
      <c r="P23" s="84"/>
      <c r="Q23" s="1255">
        <f>IFERROR(AVERAGEIF(Q6:R21,"&lt;&gt;0"),"")</f>
        <v>0.82553232265937881</v>
      </c>
      <c r="R23" s="1255"/>
      <c r="S23" s="1255">
        <f>AVERAGEIF(S6:T21,"&lt;&gt;0")</f>
        <v>1.0992072085098656</v>
      </c>
      <c r="T23" s="1255"/>
      <c r="U23" s="1255">
        <f>AVERAGEIF(U6:V21,"&lt;&gt;0")</f>
        <v>1.0624275758430206</v>
      </c>
      <c r="V23" s="1255"/>
      <c r="W23" s="1255">
        <f>AVERAGEIF(W6:X21,"&lt;&gt;0")</f>
        <v>1.0641830440102427</v>
      </c>
      <c r="X23" s="1255"/>
      <c r="Y23" s="1255">
        <f>AVERAGEIF(Y6:Z16,"&lt;&gt;0")</f>
        <v>1.29079350060742</v>
      </c>
      <c r="Z23" s="1255"/>
    </row>
    <row r="24" spans="3:26" ht="11.25" customHeight="1" x14ac:dyDescent="0.25">
      <c r="C24" s="162"/>
      <c r="D24" s="289"/>
      <c r="E24" s="288"/>
      <c r="F24" s="288"/>
      <c r="G24" s="288"/>
      <c r="H24" s="288"/>
      <c r="I24" s="288"/>
      <c r="J24" s="288"/>
      <c r="K24" s="288"/>
      <c r="L24" s="288"/>
      <c r="M24" s="290"/>
      <c r="N24" s="1256">
        <f ca="1">TODAY()</f>
        <v>44006</v>
      </c>
      <c r="O24" s="1256"/>
      <c r="P24" s="84"/>
    </row>
    <row r="25" spans="3:26" ht="12.75" customHeight="1" thickBot="1" x14ac:dyDescent="0.3">
      <c r="C25" s="141" t="s">
        <v>444</v>
      </c>
      <c r="D25" s="1267">
        <f>D23*0.12</f>
        <v>9.9063878719125448E-2</v>
      </c>
      <c r="E25" s="1268"/>
      <c r="F25" s="1268">
        <f>IFERROR(D25+(F23*0.26),"")</f>
        <v>0.38485775293169056</v>
      </c>
      <c r="G25" s="1268"/>
      <c r="H25" s="1268">
        <f>IFERROR(F25+(H23*0.26),"")</f>
        <v>0.66108892265087593</v>
      </c>
      <c r="I25" s="1268"/>
      <c r="J25" s="1268">
        <f>IFERROR(H25+(J23*0.26),"")</f>
        <v>0.93777651409353902</v>
      </c>
      <c r="K25" s="1268"/>
      <c r="L25" s="1268">
        <f>IFERROR(J25+(L23*0.1),"")</f>
        <v>1.0668558641542809</v>
      </c>
      <c r="M25" s="1269"/>
      <c r="N25" s="84"/>
      <c r="O25" s="189"/>
      <c r="P25" s="84"/>
    </row>
    <row r="26" spans="3:26" ht="3.75" customHeight="1" x14ac:dyDescent="0.25">
      <c r="C26" s="84"/>
      <c r="D26" s="84"/>
      <c r="E26" s="84"/>
      <c r="F26" s="84"/>
      <c r="G26" s="84"/>
      <c r="H26" s="84"/>
      <c r="I26" s="84"/>
      <c r="J26" s="84"/>
      <c r="K26" s="84"/>
      <c r="L26" s="84"/>
      <c r="M26" s="84"/>
      <c r="N26" s="84"/>
      <c r="O26" s="189"/>
      <c r="P26" s="84"/>
    </row>
    <row r="27" spans="3:26" customFormat="1" ht="15" customHeight="1" x14ac:dyDescent="0.25">
      <c r="C27" s="482"/>
      <c r="D27" s="195"/>
      <c r="E27" s="195"/>
      <c r="F27" s="195"/>
      <c r="G27" s="195"/>
      <c r="H27" s="195"/>
      <c r="I27" s="195"/>
      <c r="J27" s="195"/>
      <c r="K27" s="196"/>
      <c r="L27" s="196"/>
      <c r="M27" s="196"/>
      <c r="N27" s="195"/>
      <c r="O27" s="197"/>
      <c r="P27" s="195"/>
    </row>
    <row r="28" spans="3:26" s="163" customFormat="1" ht="15" customHeight="1" x14ac:dyDescent="0.25">
      <c r="C28" s="488"/>
      <c r="D28" s="489"/>
      <c r="E28" s="489"/>
      <c r="F28" s="489"/>
      <c r="G28" s="489"/>
      <c r="K28" s="490"/>
      <c r="L28" s="491"/>
      <c r="M28" s="491"/>
      <c r="O28" s="492"/>
    </row>
    <row r="29" spans="3:26" s="163" customFormat="1" ht="12" customHeight="1" x14ac:dyDescent="0.25">
      <c r="C29" s="489"/>
      <c r="D29" s="493">
        <f>D23*0.12</f>
        <v>9.9063878719125448E-2</v>
      </c>
      <c r="E29" s="494">
        <f>F23*0.26</f>
        <v>0.28579387421256508</v>
      </c>
      <c r="F29" s="494">
        <f>IFERROR(H23*0.26,"")</f>
        <v>0.27623116971918538</v>
      </c>
      <c r="G29" s="495">
        <f>IFERROR(J23*0.26,"")</f>
        <v>0.27668759144266308</v>
      </c>
      <c r="H29" s="163">
        <f>IFERROR(L23*0.1,"")</f>
        <v>0.129079350060742</v>
      </c>
      <c r="K29" s="496"/>
      <c r="L29" s="1252"/>
      <c r="M29" s="1252"/>
      <c r="O29" s="492"/>
    </row>
    <row r="30" spans="3:26" s="163" customFormat="1" ht="18.75" customHeight="1" x14ac:dyDescent="0.25">
      <c r="C30" s="489"/>
      <c r="D30" s="488">
        <f>SUM(D29:H29)</f>
        <v>1.0668558641542809</v>
      </c>
      <c r="E30" s="489"/>
      <c r="F30" s="489"/>
      <c r="G30" s="489"/>
      <c r="L30" s="497"/>
      <c r="M30" s="497"/>
      <c r="O30" s="492"/>
    </row>
    <row r="31" spans="3:26" s="164" customFormat="1" ht="5.25" customHeight="1" x14ac:dyDescent="0.25">
      <c r="C31" s="498"/>
      <c r="D31" s="498"/>
      <c r="E31" s="498"/>
      <c r="F31" s="498"/>
      <c r="G31" s="498"/>
      <c r="I31" s="196"/>
      <c r="J31" s="196"/>
      <c r="K31" s="196"/>
      <c r="L31" s="484"/>
      <c r="M31" s="484"/>
      <c r="N31" s="196"/>
      <c r="O31" s="485"/>
    </row>
    <row r="32" spans="3:26" ht="17.25" hidden="1" customHeight="1" x14ac:dyDescent="0.25">
      <c r="L32" s="484"/>
      <c r="M32" s="484"/>
    </row>
    <row r="33" spans="1:16" customFormat="1" ht="15" hidden="1" customHeight="1" x14ac:dyDescent="0.25">
      <c r="A33" s="84"/>
      <c r="B33" s="84"/>
      <c r="C33" s="196"/>
      <c r="D33" s="196"/>
      <c r="E33" s="196"/>
      <c r="F33" s="195"/>
      <c r="G33" s="195"/>
      <c r="H33" s="195"/>
      <c r="I33" s="195"/>
      <c r="J33" s="195"/>
      <c r="K33" s="195"/>
      <c r="L33" s="483"/>
      <c r="M33" s="483"/>
      <c r="N33" s="195"/>
      <c r="O33" s="197"/>
      <c r="P33" s="195"/>
    </row>
    <row r="34" spans="1:16" ht="15" hidden="1" customHeight="1" x14ac:dyDescent="0.25">
      <c r="L34" s="484"/>
      <c r="M34" s="484"/>
    </row>
    <row r="35" spans="1:16" ht="15" hidden="1" customHeight="1" x14ac:dyDescent="0.25">
      <c r="L35" s="484"/>
      <c r="M35" s="484"/>
    </row>
    <row r="36" spans="1:16" ht="15" hidden="1" customHeight="1" x14ac:dyDescent="0.25">
      <c r="L36" s="484"/>
      <c r="M36" s="484"/>
    </row>
    <row r="37" spans="1:16" ht="15" hidden="1" customHeight="1" x14ac:dyDescent="0.25">
      <c r="L37" s="484"/>
      <c r="M37" s="484"/>
    </row>
    <row r="38" spans="1:16" ht="15" hidden="1" customHeight="1" x14ac:dyDescent="0.25">
      <c r="L38" s="484"/>
      <c r="M38" s="484"/>
    </row>
    <row r="39" spans="1:16" ht="15" hidden="1" customHeight="1" x14ac:dyDescent="0.25">
      <c r="L39" s="484"/>
      <c r="M39" s="484"/>
    </row>
    <row r="40" spans="1:16" ht="15" hidden="1" customHeight="1" x14ac:dyDescent="0.25">
      <c r="L40" s="484"/>
      <c r="M40" s="484"/>
    </row>
    <row r="41" spans="1:16" ht="15" hidden="1" customHeight="1" x14ac:dyDescent="0.25">
      <c r="L41" s="484"/>
      <c r="M41" s="484"/>
    </row>
    <row r="42" spans="1:16" ht="15" hidden="1" customHeight="1" x14ac:dyDescent="0.25">
      <c r="L42" s="484"/>
      <c r="M42" s="484"/>
    </row>
    <row r="43" spans="1:16" ht="15" hidden="1" customHeight="1" x14ac:dyDescent="0.25">
      <c r="L43" s="484"/>
      <c r="M43" s="484"/>
    </row>
    <row r="44" spans="1:16" ht="15" hidden="1" customHeight="1" x14ac:dyDescent="0.25">
      <c r="L44" s="484"/>
      <c r="M44" s="484"/>
    </row>
    <row r="45" spans="1:16" ht="15" hidden="1" customHeight="1" x14ac:dyDescent="0.25">
      <c r="L45" s="484"/>
      <c r="M45" s="484"/>
    </row>
    <row r="46" spans="1:16" ht="15" hidden="1" customHeight="1" x14ac:dyDescent="0.25">
      <c r="L46" s="484"/>
      <c r="M46" s="484"/>
    </row>
    <row r="47" spans="1:16" ht="15" hidden="1" customHeight="1" x14ac:dyDescent="0.25">
      <c r="L47" s="484"/>
      <c r="M47" s="484"/>
    </row>
    <row r="48" spans="1:16" ht="15" hidden="1" customHeight="1" x14ac:dyDescent="0.25">
      <c r="L48" s="484"/>
      <c r="M48" s="484"/>
    </row>
    <row r="49" spans="12:13" ht="15" hidden="1" customHeight="1" x14ac:dyDescent="0.25">
      <c r="L49" s="484"/>
      <c r="M49" s="484"/>
    </row>
    <row r="50" spans="12:13" ht="15" hidden="1" customHeight="1" x14ac:dyDescent="0.25">
      <c r="L50" s="484"/>
      <c r="M50" s="484"/>
    </row>
    <row r="51" spans="12:13" ht="15" hidden="1" customHeight="1" x14ac:dyDescent="0.25">
      <c r="L51" s="484"/>
      <c r="M51" s="484"/>
    </row>
    <row r="52" spans="12:13" ht="15" hidden="1" customHeight="1" x14ac:dyDescent="0.25">
      <c r="L52" s="484"/>
      <c r="M52" s="484"/>
    </row>
    <row r="53" spans="12:13" ht="15" hidden="1" customHeight="1" x14ac:dyDescent="0.25">
      <c r="L53" s="484"/>
      <c r="M53" s="484"/>
    </row>
    <row r="54" spans="12:13" ht="15" hidden="1" customHeight="1" x14ac:dyDescent="0.25">
      <c r="L54" s="484"/>
      <c r="M54" s="484"/>
    </row>
    <row r="55" spans="12:13" ht="15" hidden="1" customHeight="1" x14ac:dyDescent="0.25">
      <c r="L55" s="484"/>
      <c r="M55" s="484"/>
    </row>
    <row r="56" spans="12:13" ht="15" hidden="1" customHeight="1" x14ac:dyDescent="0.25">
      <c r="L56" s="484"/>
      <c r="M56" s="484"/>
    </row>
    <row r="57" spans="12:13" ht="15" hidden="1" customHeight="1" x14ac:dyDescent="0.25">
      <c r="L57" s="484"/>
      <c r="M57" s="484"/>
    </row>
    <row r="58" spans="12:13" ht="15" hidden="1" customHeight="1" x14ac:dyDescent="0.25">
      <c r="L58" s="484"/>
      <c r="M58" s="484"/>
    </row>
    <row r="59" spans="12:13" ht="15" hidden="1" customHeight="1" x14ac:dyDescent="0.25">
      <c r="L59" s="484"/>
      <c r="M59" s="484"/>
    </row>
    <row r="60" spans="12:13" ht="15" hidden="1" customHeight="1" x14ac:dyDescent="0.25">
      <c r="L60" s="484"/>
      <c r="M60" s="484"/>
    </row>
    <row r="61" spans="12:13" ht="15" hidden="1" customHeight="1" x14ac:dyDescent="0.25">
      <c r="L61" s="484"/>
      <c r="M61" s="484"/>
    </row>
    <row r="62" spans="12:13" ht="15" hidden="1" customHeight="1" x14ac:dyDescent="0.25">
      <c r="L62" s="484"/>
      <c r="M62" s="484"/>
    </row>
    <row r="63" spans="12:13" ht="15" hidden="1" customHeight="1" x14ac:dyDescent="0.25">
      <c r="L63" s="484"/>
      <c r="M63" s="484"/>
    </row>
    <row r="64" spans="12:13" ht="15" hidden="1" customHeight="1" x14ac:dyDescent="0.25">
      <c r="L64" s="484"/>
      <c r="M64" s="484"/>
    </row>
    <row r="65" spans="12:13" ht="15" hidden="1" customHeight="1" x14ac:dyDescent="0.25">
      <c r="L65" s="484"/>
      <c r="M65" s="484"/>
    </row>
    <row r="66" spans="12:13" ht="15" hidden="1" customHeight="1" x14ac:dyDescent="0.25">
      <c r="L66" s="484"/>
      <c r="M66" s="484"/>
    </row>
    <row r="67" spans="12:13" ht="15" hidden="1" customHeight="1" x14ac:dyDescent="0.25">
      <c r="L67" s="484"/>
      <c r="M67" s="484"/>
    </row>
    <row r="68" spans="12:13" ht="15" hidden="1" customHeight="1" x14ac:dyDescent="0.25">
      <c r="L68" s="484"/>
      <c r="M68" s="484"/>
    </row>
    <row r="69" spans="12:13" ht="15" hidden="1" customHeight="1" x14ac:dyDescent="0.25">
      <c r="L69" s="484"/>
      <c r="M69" s="484"/>
    </row>
    <row r="70" spans="12:13" ht="15" hidden="1" customHeight="1" x14ac:dyDescent="0.25">
      <c r="L70" s="484"/>
      <c r="M70" s="484"/>
    </row>
    <row r="71" spans="12:13" ht="15" hidden="1" customHeight="1" x14ac:dyDescent="0.25">
      <c r="L71" s="484"/>
      <c r="M71" s="484"/>
    </row>
    <row r="72" spans="12:13" ht="15" hidden="1" customHeight="1" x14ac:dyDescent="0.25">
      <c r="L72" s="484"/>
      <c r="M72" s="484"/>
    </row>
    <row r="73" spans="12:13" ht="15" hidden="1" customHeight="1" x14ac:dyDescent="0.25">
      <c r="L73" s="484"/>
      <c r="M73" s="484"/>
    </row>
    <row r="74" spans="12:13" ht="15" hidden="1" customHeight="1" x14ac:dyDescent="0.25">
      <c r="L74" s="484"/>
      <c r="M74" s="484"/>
    </row>
    <row r="75" spans="12:13" ht="15" hidden="1" customHeight="1" x14ac:dyDescent="0.25">
      <c r="L75" s="484"/>
      <c r="M75" s="484"/>
    </row>
    <row r="76" spans="12:13" ht="15" hidden="1" customHeight="1" x14ac:dyDescent="0.25">
      <c r="L76" s="484"/>
      <c r="M76" s="484"/>
    </row>
    <row r="77" spans="12:13" ht="15" hidden="1" customHeight="1" x14ac:dyDescent="0.25">
      <c r="L77" s="484"/>
      <c r="M77" s="484"/>
    </row>
    <row r="78" spans="12:13" ht="15" hidden="1" customHeight="1" x14ac:dyDescent="0.25">
      <c r="L78" s="484"/>
      <c r="M78" s="484"/>
    </row>
    <row r="79" spans="12:13" ht="15" hidden="1" customHeight="1" x14ac:dyDescent="0.25">
      <c r="L79" s="484"/>
      <c r="M79" s="484"/>
    </row>
    <row r="80" spans="12:13" ht="15" hidden="1" customHeight="1" x14ac:dyDescent="0.25">
      <c r="L80" s="484"/>
      <c r="M80" s="484"/>
    </row>
    <row r="81" spans="12:13" ht="15" hidden="1" customHeight="1" x14ac:dyDescent="0.25">
      <c r="L81" s="484"/>
      <c r="M81" s="484"/>
    </row>
    <row r="82" spans="12:13" ht="15" hidden="1" customHeight="1" x14ac:dyDescent="0.25">
      <c r="L82" s="484"/>
      <c r="M82" s="484"/>
    </row>
    <row r="83" spans="12:13" ht="15" hidden="1" customHeight="1" x14ac:dyDescent="0.25">
      <c r="L83" s="484"/>
      <c r="M83" s="484"/>
    </row>
    <row r="84" spans="12:13" ht="15" hidden="1" customHeight="1" x14ac:dyDescent="0.25">
      <c r="L84" s="484"/>
      <c r="M84" s="484"/>
    </row>
    <row r="85" spans="12:13" ht="15" hidden="1" customHeight="1" x14ac:dyDescent="0.25">
      <c r="L85" s="484"/>
      <c r="M85" s="484"/>
    </row>
    <row r="86" spans="12:13" ht="15" hidden="1" customHeight="1" x14ac:dyDescent="0.25">
      <c r="L86" s="484"/>
      <c r="M86" s="484"/>
    </row>
    <row r="87" spans="12:13" ht="15" hidden="1" customHeight="1" x14ac:dyDescent="0.25">
      <c r="L87" s="484"/>
      <c r="M87" s="484"/>
    </row>
    <row r="88" spans="12:13" ht="15" hidden="1" customHeight="1" x14ac:dyDescent="0.25">
      <c r="L88" s="484"/>
      <c r="M88" s="484"/>
    </row>
    <row r="89" spans="12:13" ht="15" hidden="1" customHeight="1" x14ac:dyDescent="0.25">
      <c r="L89" s="484"/>
      <c r="M89" s="484"/>
    </row>
    <row r="90" spans="12:13" ht="15" hidden="1" customHeight="1" x14ac:dyDescent="0.25">
      <c r="L90" s="484"/>
      <c r="M90" s="484"/>
    </row>
    <row r="91" spans="12:13" ht="15" hidden="1" customHeight="1" x14ac:dyDescent="0.25">
      <c r="L91" s="484"/>
      <c r="M91" s="484"/>
    </row>
    <row r="92" spans="12:13" ht="15" hidden="1" customHeight="1" x14ac:dyDescent="0.25">
      <c r="L92" s="484"/>
      <c r="M92" s="484"/>
    </row>
    <row r="93" spans="12:13" ht="15" hidden="1" customHeight="1" x14ac:dyDescent="0.25">
      <c r="L93" s="484"/>
      <c r="M93" s="484"/>
    </row>
    <row r="94" spans="12:13" ht="15" hidden="1" customHeight="1" x14ac:dyDescent="0.25">
      <c r="L94" s="484"/>
      <c r="M94" s="484"/>
    </row>
    <row r="95" spans="12:13" ht="15" hidden="1" customHeight="1" x14ac:dyDescent="0.25">
      <c r="L95" s="484"/>
      <c r="M95" s="484"/>
    </row>
    <row r="96" spans="12:13" ht="15" hidden="1" customHeight="1" x14ac:dyDescent="0.25">
      <c r="L96" s="484"/>
      <c r="M96" s="484"/>
    </row>
    <row r="97" spans="12:13" ht="15" hidden="1" customHeight="1" x14ac:dyDescent="0.25">
      <c r="L97" s="484"/>
      <c r="M97" s="484"/>
    </row>
    <row r="98" spans="12:13" ht="15" hidden="1" customHeight="1" x14ac:dyDescent="0.25">
      <c r="L98" s="484"/>
      <c r="M98" s="484"/>
    </row>
    <row r="99" spans="12:13" ht="15" hidden="1" customHeight="1" x14ac:dyDescent="0.25">
      <c r="L99" s="484"/>
      <c r="M99" s="484"/>
    </row>
    <row r="100" spans="12:13" ht="15" hidden="1" customHeight="1" x14ac:dyDescent="0.25">
      <c r="L100" s="484"/>
      <c r="M100" s="484"/>
    </row>
    <row r="101" spans="12:13" ht="15" hidden="1" customHeight="1" x14ac:dyDescent="0.25">
      <c r="L101" s="484"/>
      <c r="M101" s="484"/>
    </row>
    <row r="102" spans="12:13" ht="15" hidden="1" customHeight="1" x14ac:dyDescent="0.25">
      <c r="L102" s="484"/>
      <c r="M102" s="484"/>
    </row>
    <row r="103" spans="12:13" ht="15" hidden="1" customHeight="1" x14ac:dyDescent="0.25">
      <c r="L103" s="484"/>
      <c r="M103" s="484"/>
    </row>
    <row r="104" spans="12:13" ht="15" hidden="1" customHeight="1" x14ac:dyDescent="0.25">
      <c r="L104" s="484"/>
      <c r="M104" s="484"/>
    </row>
    <row r="105" spans="12:13" ht="15" hidden="1" customHeight="1" x14ac:dyDescent="0.25">
      <c r="L105" s="484"/>
      <c r="M105" s="484"/>
    </row>
    <row r="106" spans="12:13" ht="15" hidden="1" customHeight="1" x14ac:dyDescent="0.25">
      <c r="L106" s="484"/>
      <c r="M106" s="484"/>
    </row>
    <row r="107" spans="12:13" ht="15" hidden="1" customHeight="1" x14ac:dyDescent="0.25">
      <c r="L107" s="484"/>
      <c r="M107" s="484"/>
    </row>
    <row r="108" spans="12:13" ht="15" hidden="1" customHeight="1" x14ac:dyDescent="0.25">
      <c r="L108" s="484"/>
      <c r="M108" s="484"/>
    </row>
    <row r="109" spans="12:13" ht="15" hidden="1" customHeight="1" x14ac:dyDescent="0.25">
      <c r="L109" s="484"/>
      <c r="M109" s="484"/>
    </row>
    <row r="110" spans="12:13" ht="15" hidden="1" customHeight="1" x14ac:dyDescent="0.25">
      <c r="L110" s="484"/>
      <c r="M110" s="484"/>
    </row>
    <row r="111" spans="12:13" ht="15" hidden="1" customHeight="1" x14ac:dyDescent="0.25">
      <c r="L111" s="484"/>
      <c r="M111" s="484"/>
    </row>
    <row r="112" spans="12:13" ht="15" hidden="1" customHeight="1" x14ac:dyDescent="0.25">
      <c r="L112" s="484"/>
      <c r="M112" s="484"/>
    </row>
    <row r="113" spans="12:13" ht="15" hidden="1" customHeight="1" x14ac:dyDescent="0.25">
      <c r="L113" s="484"/>
      <c r="M113" s="484"/>
    </row>
    <row r="114" spans="12:13" ht="15" hidden="1" customHeight="1" x14ac:dyDescent="0.25">
      <c r="L114" s="484"/>
      <c r="M114" s="484"/>
    </row>
    <row r="115" spans="12:13" ht="15" hidden="1" customHeight="1" x14ac:dyDescent="0.25">
      <c r="L115" s="484"/>
      <c r="M115" s="484"/>
    </row>
    <row r="116" spans="12:13" ht="15" hidden="1" customHeight="1" x14ac:dyDescent="0.25">
      <c r="L116" s="484"/>
      <c r="M116" s="484"/>
    </row>
    <row r="117" spans="12:13" ht="15" hidden="1" customHeight="1" x14ac:dyDescent="0.25">
      <c r="L117" s="484"/>
      <c r="M117" s="484"/>
    </row>
    <row r="118" spans="12:13" ht="15" hidden="1" customHeight="1" x14ac:dyDescent="0.25">
      <c r="L118" s="484"/>
      <c r="M118" s="484"/>
    </row>
    <row r="119" spans="12:13" ht="15" hidden="1" customHeight="1" x14ac:dyDescent="0.25">
      <c r="L119" s="484"/>
      <c r="M119" s="484"/>
    </row>
    <row r="120" spans="12:13" ht="15" hidden="1" customHeight="1" x14ac:dyDescent="0.25">
      <c r="L120" s="484"/>
      <c r="M120" s="484"/>
    </row>
    <row r="121" spans="12:13" ht="15" hidden="1" customHeight="1" x14ac:dyDescent="0.25">
      <c r="L121" s="484"/>
      <c r="M121" s="484"/>
    </row>
    <row r="122" spans="12:13" ht="15" hidden="1" customHeight="1" x14ac:dyDescent="0.25">
      <c r="L122" s="484"/>
      <c r="M122" s="484"/>
    </row>
    <row r="123" spans="12:13" ht="15" hidden="1" customHeight="1" x14ac:dyDescent="0.25">
      <c r="L123" s="484"/>
      <c r="M123" s="484"/>
    </row>
    <row r="124" spans="12:13" ht="15" hidden="1" customHeight="1" x14ac:dyDescent="0.25">
      <c r="L124" s="484"/>
      <c r="M124" s="484"/>
    </row>
    <row r="125" spans="12:13" ht="15" hidden="1" customHeight="1" x14ac:dyDescent="0.25">
      <c r="L125" s="484"/>
      <c r="M125" s="484"/>
    </row>
    <row r="126" spans="12:13" ht="15" hidden="1" customHeight="1" x14ac:dyDescent="0.25">
      <c r="L126" s="484"/>
      <c r="M126" s="484"/>
    </row>
    <row r="127" spans="12:13" ht="15" hidden="1" customHeight="1" x14ac:dyDescent="0.25">
      <c r="L127" s="484"/>
      <c r="M127" s="484"/>
    </row>
    <row r="128" spans="12:13" ht="15" hidden="1" customHeight="1" x14ac:dyDescent="0.25">
      <c r="L128" s="484"/>
      <c r="M128" s="484"/>
    </row>
    <row r="129" spans="12:13" ht="15" hidden="1" customHeight="1" x14ac:dyDescent="0.25">
      <c r="L129" s="484"/>
      <c r="M129" s="484"/>
    </row>
    <row r="130" spans="12:13" ht="15" hidden="1" customHeight="1" x14ac:dyDescent="0.25">
      <c r="L130" s="484"/>
      <c r="M130" s="484"/>
    </row>
    <row r="131" spans="12:13" ht="15" hidden="1" customHeight="1" x14ac:dyDescent="0.25">
      <c r="L131" s="484"/>
      <c r="M131" s="484"/>
    </row>
    <row r="132" spans="12:13" ht="15" hidden="1" customHeight="1" x14ac:dyDescent="0.25">
      <c r="L132" s="484"/>
      <c r="M132" s="484"/>
    </row>
    <row r="133" spans="12:13" ht="15" hidden="1" customHeight="1" x14ac:dyDescent="0.25">
      <c r="L133" s="484"/>
      <c r="M133" s="484"/>
    </row>
    <row r="134" spans="12:13" ht="15" hidden="1" customHeight="1" x14ac:dyDescent="0.25">
      <c r="L134" s="484"/>
      <c r="M134" s="484"/>
    </row>
    <row r="135" spans="12:13" ht="15" hidden="1" customHeight="1" x14ac:dyDescent="0.25">
      <c r="L135" s="484"/>
      <c r="M135" s="484"/>
    </row>
    <row r="136" spans="12:13" ht="15" hidden="1" customHeight="1" x14ac:dyDescent="0.25">
      <c r="L136" s="484"/>
      <c r="M136" s="484"/>
    </row>
    <row r="137" spans="12:13" ht="15" hidden="1" customHeight="1" x14ac:dyDescent="0.25">
      <c r="L137" s="484"/>
      <c r="M137" s="484"/>
    </row>
    <row r="138" spans="12:13" ht="15" hidden="1" customHeight="1" x14ac:dyDescent="0.25">
      <c r="L138" s="484"/>
      <c r="M138" s="484"/>
    </row>
    <row r="139" spans="12:13" ht="15" hidden="1" customHeight="1" x14ac:dyDescent="0.25">
      <c r="L139" s="484"/>
      <c r="M139" s="484"/>
    </row>
    <row r="140" spans="12:13" ht="15" hidden="1" customHeight="1" x14ac:dyDescent="0.25">
      <c r="L140" s="484"/>
      <c r="M140" s="484"/>
    </row>
    <row r="141" spans="12:13" ht="15" hidden="1" customHeight="1" x14ac:dyDescent="0.25">
      <c r="L141" s="484"/>
      <c r="M141" s="484"/>
    </row>
    <row r="142" spans="12:13" ht="15" hidden="1" customHeight="1" x14ac:dyDescent="0.25">
      <c r="L142" s="484"/>
      <c r="M142" s="484"/>
    </row>
    <row r="143" spans="12:13" ht="15" hidden="1" customHeight="1" x14ac:dyDescent="0.25">
      <c r="L143" s="484"/>
      <c r="M143" s="484"/>
    </row>
    <row r="144" spans="12:13" ht="15" hidden="1" customHeight="1" x14ac:dyDescent="0.25">
      <c r="L144" s="484"/>
      <c r="M144" s="484"/>
    </row>
    <row r="145" spans="12:13" ht="15" hidden="1" customHeight="1" x14ac:dyDescent="0.25">
      <c r="L145" s="484"/>
      <c r="M145" s="484"/>
    </row>
    <row r="146" spans="12:13" ht="15" hidden="1" customHeight="1" x14ac:dyDescent="0.25">
      <c r="L146" s="484"/>
      <c r="M146" s="484"/>
    </row>
    <row r="147" spans="12:13" ht="15" hidden="1" customHeight="1" x14ac:dyDescent="0.25">
      <c r="L147" s="484"/>
      <c r="M147" s="484"/>
    </row>
    <row r="148" spans="12:13" ht="15" hidden="1" customHeight="1" x14ac:dyDescent="0.25">
      <c r="L148" s="484"/>
      <c r="M148" s="484"/>
    </row>
    <row r="149" spans="12:13" ht="15" hidden="1" customHeight="1" x14ac:dyDescent="0.25">
      <c r="L149" s="484"/>
      <c r="M149" s="484"/>
    </row>
    <row r="150" spans="12:13" ht="15" hidden="1" customHeight="1" x14ac:dyDescent="0.25">
      <c r="L150" s="484"/>
      <c r="M150" s="484"/>
    </row>
    <row r="151" spans="12:13" ht="15" hidden="1" customHeight="1" x14ac:dyDescent="0.25">
      <c r="L151" s="484"/>
      <c r="M151" s="484"/>
    </row>
    <row r="152" spans="12:13" ht="15" hidden="1" customHeight="1" x14ac:dyDescent="0.25">
      <c r="L152" s="484"/>
      <c r="M152" s="484"/>
    </row>
    <row r="153" spans="12:13" ht="15" hidden="1" customHeight="1" x14ac:dyDescent="0.25">
      <c r="L153" s="484"/>
      <c r="M153" s="484"/>
    </row>
    <row r="154" spans="12:13" ht="15" hidden="1" customHeight="1" x14ac:dyDescent="0.25">
      <c r="L154" s="484"/>
      <c r="M154" s="484"/>
    </row>
    <row r="155" spans="12:13" ht="15" hidden="1" customHeight="1" x14ac:dyDescent="0.25">
      <c r="L155" s="484"/>
      <c r="M155" s="484"/>
    </row>
    <row r="156" spans="12:13" ht="15" hidden="1" customHeight="1" x14ac:dyDescent="0.25">
      <c r="L156" s="484"/>
      <c r="M156" s="484"/>
    </row>
    <row r="157" spans="12:13" ht="15" hidden="1" customHeight="1" x14ac:dyDescent="0.25">
      <c r="L157" s="484"/>
      <c r="M157" s="484"/>
    </row>
    <row r="158" spans="12:13" ht="15" hidden="1" customHeight="1" x14ac:dyDescent="0.25">
      <c r="L158" s="484"/>
      <c r="M158" s="484"/>
    </row>
    <row r="159" spans="12:13" ht="15" hidden="1" customHeight="1" x14ac:dyDescent="0.25">
      <c r="L159" s="484"/>
      <c r="M159" s="484"/>
    </row>
    <row r="160" spans="12:13" ht="15" hidden="1" customHeight="1" x14ac:dyDescent="0.25">
      <c r="L160" s="484"/>
      <c r="M160" s="484"/>
    </row>
    <row r="161" spans="12:13" ht="15" hidden="1" customHeight="1" x14ac:dyDescent="0.25">
      <c r="L161" s="484"/>
      <c r="M161" s="484"/>
    </row>
    <row r="162" spans="12:13" ht="15" hidden="1" customHeight="1" x14ac:dyDescent="0.25">
      <c r="L162" s="484"/>
      <c r="M162" s="484"/>
    </row>
    <row r="163" spans="12:13" ht="15" hidden="1" customHeight="1" x14ac:dyDescent="0.25">
      <c r="L163" s="484"/>
      <c r="M163" s="484"/>
    </row>
    <row r="164" spans="12:13" ht="15" hidden="1" customHeight="1" x14ac:dyDescent="0.25">
      <c r="L164" s="484"/>
      <c r="M164" s="484"/>
    </row>
    <row r="165" spans="12:13" ht="15" hidden="1" customHeight="1" x14ac:dyDescent="0.25">
      <c r="L165" s="484"/>
      <c r="M165" s="484"/>
    </row>
    <row r="166" spans="12:13" ht="15" hidden="1" customHeight="1" x14ac:dyDescent="0.25">
      <c r="L166" s="484"/>
      <c r="M166" s="484"/>
    </row>
    <row r="167" spans="12:13" ht="15" hidden="1" customHeight="1" x14ac:dyDescent="0.25">
      <c r="L167" s="484"/>
      <c r="M167" s="484"/>
    </row>
    <row r="168" spans="12:13" ht="15" hidden="1" customHeight="1" x14ac:dyDescent="0.25">
      <c r="L168" s="484"/>
      <c r="M168" s="484"/>
    </row>
    <row r="169" spans="12:13" ht="15" hidden="1" customHeight="1" x14ac:dyDescent="0.25">
      <c r="L169" s="484"/>
      <c r="M169" s="484"/>
    </row>
    <row r="170" spans="12:13" ht="15" hidden="1" customHeight="1" x14ac:dyDescent="0.25">
      <c r="L170" s="484"/>
      <c r="M170" s="484"/>
    </row>
    <row r="171" spans="12:13" ht="15" hidden="1" customHeight="1" x14ac:dyDescent="0.25">
      <c r="L171" s="484"/>
      <c r="M171" s="484"/>
    </row>
    <row r="172" spans="12:13" ht="15" hidden="1" customHeight="1" x14ac:dyDescent="0.25">
      <c r="L172" s="484"/>
      <c r="M172" s="484"/>
    </row>
    <row r="173" spans="12:13" ht="15" hidden="1" customHeight="1" x14ac:dyDescent="0.25">
      <c r="L173" s="484"/>
      <c r="M173" s="484"/>
    </row>
    <row r="174" spans="12:13" ht="15" hidden="1" customHeight="1" x14ac:dyDescent="0.25">
      <c r="L174" s="484"/>
      <c r="M174" s="484"/>
    </row>
    <row r="175" spans="12:13" ht="15" hidden="1" customHeight="1" x14ac:dyDescent="0.25">
      <c r="L175" s="484"/>
      <c r="M175" s="484"/>
    </row>
    <row r="176" spans="12:13" ht="15" hidden="1" customHeight="1" x14ac:dyDescent="0.25">
      <c r="L176" s="484"/>
      <c r="M176" s="484"/>
    </row>
    <row r="177" spans="12:13" ht="15" hidden="1" customHeight="1" x14ac:dyDescent="0.25">
      <c r="L177" s="484"/>
      <c r="M177" s="484"/>
    </row>
    <row r="178" spans="12:13" ht="15" hidden="1" customHeight="1" x14ac:dyDescent="0.25">
      <c r="L178" s="484"/>
      <c r="M178" s="484"/>
    </row>
    <row r="179" spans="12:13" ht="15" hidden="1" customHeight="1" x14ac:dyDescent="0.25">
      <c r="L179" s="484"/>
      <c r="M179" s="484"/>
    </row>
    <row r="180" spans="12:13" ht="15" hidden="1" customHeight="1" x14ac:dyDescent="0.25">
      <c r="L180" s="484"/>
      <c r="M180" s="484"/>
    </row>
    <row r="181" spans="12:13" ht="15" hidden="1" customHeight="1" x14ac:dyDescent="0.25">
      <c r="L181" s="484"/>
      <c r="M181" s="484"/>
    </row>
    <row r="182" spans="12:13" ht="15" hidden="1" customHeight="1" x14ac:dyDescent="0.25">
      <c r="L182" s="484"/>
      <c r="M182" s="484"/>
    </row>
    <row r="183" spans="12:13" ht="15" hidden="1" customHeight="1" x14ac:dyDescent="0.25">
      <c r="L183" s="484"/>
      <c r="M183" s="484"/>
    </row>
    <row r="184" spans="12:13" ht="15" hidden="1" customHeight="1" x14ac:dyDescent="0.25">
      <c r="L184" s="484"/>
      <c r="M184" s="484"/>
    </row>
    <row r="185" spans="12:13" ht="15" hidden="1" customHeight="1" x14ac:dyDescent="0.25">
      <c r="L185" s="484"/>
      <c r="M185" s="484"/>
    </row>
    <row r="186" spans="12:13" ht="15" hidden="1" customHeight="1" x14ac:dyDescent="0.25">
      <c r="L186" s="484"/>
      <c r="M186" s="484"/>
    </row>
    <row r="187" spans="12:13" ht="15" hidden="1" customHeight="1" x14ac:dyDescent="0.25">
      <c r="L187" s="484"/>
      <c r="M187" s="484"/>
    </row>
    <row r="188" spans="12:13" ht="15" hidden="1" customHeight="1" x14ac:dyDescent="0.25">
      <c r="L188" s="484"/>
      <c r="M188" s="484"/>
    </row>
    <row r="189" spans="12:13" ht="15" hidden="1" customHeight="1" x14ac:dyDescent="0.25">
      <c r="L189" s="484"/>
      <c r="M189" s="484"/>
    </row>
    <row r="190" spans="12:13" ht="15" hidden="1" customHeight="1" x14ac:dyDescent="0.25">
      <c r="L190" s="484"/>
      <c r="M190" s="484"/>
    </row>
    <row r="191" spans="12:13" ht="15" hidden="1" customHeight="1" x14ac:dyDescent="0.25">
      <c r="L191" s="484"/>
      <c r="M191" s="484"/>
    </row>
    <row r="192" spans="12:13" ht="15" hidden="1" customHeight="1" x14ac:dyDescent="0.25">
      <c r="L192" s="484"/>
      <c r="M192" s="484"/>
    </row>
    <row r="193" spans="12:13" ht="15" hidden="1" customHeight="1" x14ac:dyDescent="0.25">
      <c r="L193" s="484"/>
      <c r="M193" s="484"/>
    </row>
    <row r="194" spans="12:13" ht="15" hidden="1" customHeight="1" x14ac:dyDescent="0.25">
      <c r="L194" s="484"/>
      <c r="M194" s="484"/>
    </row>
    <row r="195" spans="12:13" ht="15" hidden="1" customHeight="1" x14ac:dyDescent="0.25">
      <c r="L195" s="484"/>
      <c r="M195" s="484"/>
    </row>
    <row r="196" spans="12:13" ht="15" hidden="1" customHeight="1" x14ac:dyDescent="0.25">
      <c r="L196" s="484"/>
      <c r="M196" s="484"/>
    </row>
    <row r="197" spans="12:13" ht="15" hidden="1" customHeight="1" x14ac:dyDescent="0.25">
      <c r="L197" s="484"/>
      <c r="M197" s="484"/>
    </row>
    <row r="198" spans="12:13" ht="15" hidden="1" customHeight="1" x14ac:dyDescent="0.25">
      <c r="L198" s="484"/>
      <c r="M198" s="484"/>
    </row>
    <row r="199" spans="12:13" ht="15" hidden="1" customHeight="1" x14ac:dyDescent="0.25">
      <c r="L199" s="484"/>
      <c r="M199" s="484"/>
    </row>
    <row r="200" spans="12:13" ht="15" hidden="1" customHeight="1" x14ac:dyDescent="0.25">
      <c r="L200" s="484"/>
      <c r="M200" s="484"/>
    </row>
    <row r="201" spans="12:13" ht="15" hidden="1" customHeight="1" x14ac:dyDescent="0.25">
      <c r="L201" s="484"/>
      <c r="M201" s="484"/>
    </row>
    <row r="202" spans="12:13" ht="15" hidden="1" customHeight="1" x14ac:dyDescent="0.25">
      <c r="L202" s="484"/>
      <c r="M202" s="484"/>
    </row>
    <row r="203" spans="12:13" ht="15" hidden="1" customHeight="1" x14ac:dyDescent="0.25">
      <c r="L203" s="484"/>
      <c r="M203" s="484"/>
    </row>
    <row r="204" spans="12:13" ht="15" hidden="1" customHeight="1" x14ac:dyDescent="0.25">
      <c r="L204" s="484"/>
      <c r="M204" s="484"/>
    </row>
    <row r="205" spans="12:13" ht="15" hidden="1" customHeight="1" x14ac:dyDescent="0.25">
      <c r="L205" s="484"/>
      <c r="M205" s="484"/>
    </row>
    <row r="206" spans="12:13" ht="15" hidden="1" customHeight="1" x14ac:dyDescent="0.25">
      <c r="L206" s="484"/>
      <c r="M206" s="484"/>
    </row>
    <row r="207" spans="12:13" ht="15" hidden="1" customHeight="1" x14ac:dyDescent="0.25">
      <c r="L207" s="484"/>
      <c r="M207" s="484"/>
    </row>
    <row r="208" spans="12:13" ht="15" hidden="1" customHeight="1" x14ac:dyDescent="0.25">
      <c r="L208" s="484"/>
      <c r="M208" s="484"/>
    </row>
    <row r="209" spans="12:13" ht="15" hidden="1" customHeight="1" x14ac:dyDescent="0.25">
      <c r="L209" s="484"/>
      <c r="M209" s="484"/>
    </row>
    <row r="210" spans="12:13" ht="15" hidden="1" customHeight="1" x14ac:dyDescent="0.25">
      <c r="L210" s="484"/>
      <c r="M210" s="484"/>
    </row>
    <row r="211" spans="12:13" ht="15" hidden="1" customHeight="1" x14ac:dyDescent="0.25">
      <c r="L211" s="484"/>
      <c r="M211" s="484"/>
    </row>
    <row r="212" spans="12:13" ht="15" hidden="1" customHeight="1" x14ac:dyDescent="0.25">
      <c r="L212" s="484"/>
      <c r="M212" s="484"/>
    </row>
    <row r="213" spans="12:13" ht="15" hidden="1" customHeight="1" x14ac:dyDescent="0.25">
      <c r="L213" s="484"/>
      <c r="M213" s="484"/>
    </row>
    <row r="214" spans="12:13" ht="15" hidden="1" customHeight="1" x14ac:dyDescent="0.25">
      <c r="L214" s="484"/>
      <c r="M214" s="484"/>
    </row>
    <row r="215" spans="12:13" ht="15" hidden="1" customHeight="1" x14ac:dyDescent="0.25">
      <c r="L215" s="484"/>
      <c r="M215" s="484"/>
    </row>
    <row r="216" spans="12:13" ht="15" hidden="1" customHeight="1" x14ac:dyDescent="0.25">
      <c r="L216" s="484"/>
      <c r="M216" s="484"/>
    </row>
    <row r="217" spans="12:13" ht="15" hidden="1" customHeight="1" x14ac:dyDescent="0.25">
      <c r="L217" s="484"/>
      <c r="M217" s="484"/>
    </row>
    <row r="218" spans="12:13" ht="15" hidden="1" customHeight="1" x14ac:dyDescent="0.25">
      <c r="L218" s="484"/>
      <c r="M218" s="484"/>
    </row>
    <row r="219" spans="12:13" ht="15" hidden="1" customHeight="1" x14ac:dyDescent="0.25">
      <c r="L219" s="484"/>
      <c r="M219" s="484"/>
    </row>
    <row r="220" spans="12:13" ht="15" hidden="1" customHeight="1" x14ac:dyDescent="0.25">
      <c r="L220" s="484"/>
      <c r="M220" s="484"/>
    </row>
    <row r="221" spans="12:13" ht="15" hidden="1" customHeight="1" x14ac:dyDescent="0.25">
      <c r="L221" s="484"/>
      <c r="M221" s="484"/>
    </row>
    <row r="222" spans="12:13" ht="15" hidden="1" customHeight="1" x14ac:dyDescent="0.25">
      <c r="L222" s="484"/>
      <c r="M222" s="484"/>
    </row>
    <row r="223" spans="12:13" ht="15" hidden="1" customHeight="1" x14ac:dyDescent="0.25">
      <c r="L223" s="484"/>
      <c r="M223" s="484"/>
    </row>
    <row r="224" spans="12:13" ht="15" hidden="1" customHeight="1" x14ac:dyDescent="0.25">
      <c r="L224" s="484"/>
      <c r="M224" s="484"/>
    </row>
    <row r="225" spans="12:13" hidden="1" x14ac:dyDescent="0.25">
      <c r="L225" s="484"/>
      <c r="M225" s="484"/>
    </row>
    <row r="226" spans="12:13" hidden="1" x14ac:dyDescent="0.25">
      <c r="L226" s="484"/>
      <c r="M226" s="484"/>
    </row>
    <row r="227" spans="12:13" hidden="1" x14ac:dyDescent="0.25">
      <c r="L227" s="484"/>
      <c r="M227" s="484"/>
    </row>
    <row r="228" spans="12:13" hidden="1" x14ac:dyDescent="0.25">
      <c r="L228" s="484"/>
      <c r="M228" s="484"/>
    </row>
    <row r="229" spans="12:13" hidden="1" x14ac:dyDescent="0.25">
      <c r="L229" s="484"/>
      <c r="M229" s="484"/>
    </row>
    <row r="230" spans="12:13" hidden="1" x14ac:dyDescent="0.25">
      <c r="L230" s="484"/>
      <c r="M230" s="484"/>
    </row>
    <row r="231" spans="12:13" hidden="1" x14ac:dyDescent="0.25">
      <c r="L231" s="484"/>
      <c r="M231" s="484"/>
    </row>
    <row r="232" spans="12:13" hidden="1" x14ac:dyDescent="0.25">
      <c r="L232" s="484"/>
      <c r="M232" s="484"/>
    </row>
    <row r="233" spans="12:13" hidden="1" x14ac:dyDescent="0.25">
      <c r="L233" s="484"/>
      <c r="M233" s="484"/>
    </row>
    <row r="234" spans="12:13" hidden="1" x14ac:dyDescent="0.25">
      <c r="L234" s="484"/>
      <c r="M234" s="484"/>
    </row>
    <row r="235" spans="12:13" hidden="1" x14ac:dyDescent="0.25">
      <c r="L235" s="484"/>
      <c r="M235" s="484"/>
    </row>
    <row r="236" spans="12:13" hidden="1" x14ac:dyDescent="0.25">
      <c r="L236" s="484"/>
      <c r="M236" s="484"/>
    </row>
    <row r="237" spans="12:13" hidden="1" x14ac:dyDescent="0.25">
      <c r="L237" s="484"/>
      <c r="M237" s="484"/>
    </row>
    <row r="238" spans="12:13" hidden="1" x14ac:dyDescent="0.25">
      <c r="L238" s="484"/>
      <c r="M238" s="484"/>
    </row>
    <row r="239" spans="12:13" hidden="1" x14ac:dyDescent="0.25">
      <c r="L239" s="484"/>
      <c r="M239" s="484"/>
    </row>
    <row r="240" spans="12:13" hidden="1" x14ac:dyDescent="0.25">
      <c r="L240" s="484"/>
      <c r="M240" s="484"/>
    </row>
    <row r="241" spans="11:13" hidden="1" x14ac:dyDescent="0.25">
      <c r="L241" s="484"/>
      <c r="M241" s="484"/>
    </row>
    <row r="242" spans="11:13" hidden="1" x14ac:dyDescent="0.25">
      <c r="L242" s="484"/>
      <c r="M242" s="484"/>
    </row>
    <row r="243" spans="11:13" hidden="1" x14ac:dyDescent="0.25">
      <c r="L243" s="484"/>
      <c r="M243" s="484"/>
    </row>
    <row r="244" spans="11:13" ht="8.25" hidden="1" customHeight="1" x14ac:dyDescent="0.25">
      <c r="L244" s="484"/>
      <c r="M244" s="484"/>
    </row>
    <row r="245" spans="11:13" ht="11.25" hidden="1" customHeight="1" x14ac:dyDescent="0.25">
      <c r="K245" s="486" t="s">
        <v>337</v>
      </c>
      <c r="L245" s="484"/>
      <c r="M245" s="484"/>
    </row>
    <row r="246" spans="11:13" hidden="1" x14ac:dyDescent="0.25"/>
    <row r="247" spans="11:13" hidden="1" x14ac:dyDescent="0.25"/>
    <row r="248" spans="11:13" hidden="1" x14ac:dyDescent="0.25"/>
    <row r="249" spans="11:13" hidden="1" x14ac:dyDescent="0.25"/>
    <row r="250" spans="11:13" hidden="1" x14ac:dyDescent="0.25"/>
    <row r="251" spans="11:13" x14ac:dyDescent="0.25"/>
  </sheetData>
  <sheetProtection algorithmName="SHA-512" hashValue="sCcHukDBPj3SR/DymxO8W0ESH4T7d8F8Xe3RO/zILLSJHwViR92VtPABJHZFBw9SfIGvOwmgPbKspKYuU+gnJQ==" saltValue="itHoPTqLQwVssrp4k0iTRQ==" spinCount="100000" sheet="1" selectLockedCells="1" selectUnlockedCells="1"/>
  <mergeCells count="119">
    <mergeCell ref="W23:X23"/>
    <mergeCell ref="Y23:Z23"/>
    <mergeCell ref="S16:T16"/>
    <mergeCell ref="U16:V16"/>
    <mergeCell ref="W16:X16"/>
    <mergeCell ref="Y16:Z16"/>
    <mergeCell ref="Q22:R22"/>
    <mergeCell ref="S22:T22"/>
    <mergeCell ref="U22:V22"/>
    <mergeCell ref="S20:T20"/>
    <mergeCell ref="U20:V20"/>
    <mergeCell ref="W20:X20"/>
    <mergeCell ref="Y20:Z20"/>
    <mergeCell ref="Q21:R21"/>
    <mergeCell ref="S21:T21"/>
    <mergeCell ref="U21:V21"/>
    <mergeCell ref="W21:X21"/>
    <mergeCell ref="Y21:Z21"/>
    <mergeCell ref="N4:O4"/>
    <mergeCell ref="N3:O3"/>
    <mergeCell ref="D25:E25"/>
    <mergeCell ref="F25:G25"/>
    <mergeCell ref="H25:I25"/>
    <mergeCell ref="J25:K25"/>
    <mergeCell ref="L25:M25"/>
    <mergeCell ref="S23:T23"/>
    <mergeCell ref="U23:V23"/>
    <mergeCell ref="Q15:R15"/>
    <mergeCell ref="S15:T15"/>
    <mergeCell ref="U15:V15"/>
    <mergeCell ref="Q13:R13"/>
    <mergeCell ref="S13:T13"/>
    <mergeCell ref="U13:V13"/>
    <mergeCell ref="Q9:R9"/>
    <mergeCell ref="S9:T9"/>
    <mergeCell ref="U9:V9"/>
    <mergeCell ref="S5:T5"/>
    <mergeCell ref="U5:V5"/>
    <mergeCell ref="S10:T10"/>
    <mergeCell ref="U10:V10"/>
    <mergeCell ref="C1:M1"/>
    <mergeCell ref="C3:M3"/>
    <mergeCell ref="D4:E4"/>
    <mergeCell ref="F4:G4"/>
    <mergeCell ref="H4:I4"/>
    <mergeCell ref="J4:K4"/>
    <mergeCell ref="L4:M4"/>
    <mergeCell ref="C4:C5"/>
    <mergeCell ref="D23:E23"/>
    <mergeCell ref="F23:G23"/>
    <mergeCell ref="W15:X15"/>
    <mergeCell ref="Y15:Z15"/>
    <mergeCell ref="W22:X22"/>
    <mergeCell ref="Y22:Z22"/>
    <mergeCell ref="Q17:R17"/>
    <mergeCell ref="S17:T17"/>
    <mergeCell ref="U17:V17"/>
    <mergeCell ref="W17:X17"/>
    <mergeCell ref="Y17:Z17"/>
    <mergeCell ref="Q18:R18"/>
    <mergeCell ref="S18:T18"/>
    <mergeCell ref="U18:V18"/>
    <mergeCell ref="W18:X18"/>
    <mergeCell ref="Y18:Z18"/>
    <mergeCell ref="Q19:R19"/>
    <mergeCell ref="S19:T19"/>
    <mergeCell ref="U19:V19"/>
    <mergeCell ref="W19:X19"/>
    <mergeCell ref="Y19:Z19"/>
    <mergeCell ref="W13:X13"/>
    <mergeCell ref="Y13:Z13"/>
    <mergeCell ref="S14:T14"/>
    <mergeCell ref="U14:V14"/>
    <mergeCell ref="W14:X14"/>
    <mergeCell ref="Y14:Z14"/>
    <mergeCell ref="Q11:R11"/>
    <mergeCell ref="S11:T11"/>
    <mergeCell ref="U11:V11"/>
    <mergeCell ref="W11:X11"/>
    <mergeCell ref="Y11:Z11"/>
    <mergeCell ref="S12:T12"/>
    <mergeCell ref="U12:V12"/>
    <mergeCell ref="W12:X12"/>
    <mergeCell ref="Y12:Z12"/>
    <mergeCell ref="W10:X10"/>
    <mergeCell ref="Y10:Z10"/>
    <mergeCell ref="Q7:R7"/>
    <mergeCell ref="S7:T7"/>
    <mergeCell ref="U7:V7"/>
    <mergeCell ref="W7:X7"/>
    <mergeCell ref="Y7:Z7"/>
    <mergeCell ref="S8:T8"/>
    <mergeCell ref="U8:V8"/>
    <mergeCell ref="W8:X8"/>
    <mergeCell ref="Y8:Z8"/>
    <mergeCell ref="W5:X5"/>
    <mergeCell ref="Y5:Z5"/>
    <mergeCell ref="Q4:Z4"/>
    <mergeCell ref="L29:M29"/>
    <mergeCell ref="H23:I23"/>
    <mergeCell ref="J23:K23"/>
    <mergeCell ref="L23:M23"/>
    <mergeCell ref="Q5:R5"/>
    <mergeCell ref="Q6:R6"/>
    <mergeCell ref="Q8:R8"/>
    <mergeCell ref="Q10:R10"/>
    <mergeCell ref="Q12:R12"/>
    <mergeCell ref="Q14:R14"/>
    <mergeCell ref="Q16:R16"/>
    <mergeCell ref="Q23:R23"/>
    <mergeCell ref="N24:O24"/>
    <mergeCell ref="N5:O5"/>
    <mergeCell ref="Q20:R20"/>
    <mergeCell ref="S6:T6"/>
    <mergeCell ref="U6:V6"/>
    <mergeCell ref="W6:X6"/>
    <mergeCell ref="Y6:Z6"/>
    <mergeCell ref="W9:X9"/>
    <mergeCell ref="Y9:Z9"/>
  </mergeCells>
  <pageMargins left="0.70866141732283472" right="0.70866141732283472" top="0.74803149606299213" bottom="0.74803149606299213"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1"/>
  <dimension ref="A1:R69"/>
  <sheetViews>
    <sheetView topLeftCell="E1" workbookViewId="0">
      <selection activeCell="E3" sqref="E3"/>
    </sheetView>
  </sheetViews>
  <sheetFormatPr baseColWidth="10" defaultRowHeight="15" x14ac:dyDescent="0.25"/>
  <cols>
    <col min="1" max="1" width="46" bestFit="1" customWidth="1"/>
    <col min="2" max="2" width="79" bestFit="1" customWidth="1"/>
    <col min="3" max="3" width="100.5703125" customWidth="1"/>
    <col min="4" max="4" width="131.7109375" bestFit="1" customWidth="1"/>
    <col min="5" max="5" width="128.140625" bestFit="1" customWidth="1"/>
    <col min="6" max="6" width="74.140625" bestFit="1" customWidth="1"/>
    <col min="7" max="7" width="98" bestFit="1" customWidth="1"/>
    <col min="8" max="8" width="67.7109375" bestFit="1" customWidth="1"/>
    <col min="9" max="9" width="90.42578125" customWidth="1"/>
    <col min="10" max="10" width="97.5703125" bestFit="1" customWidth="1"/>
    <col min="11" max="11" width="111.28515625" bestFit="1" customWidth="1"/>
    <col min="12" max="12" width="83.28515625" bestFit="1" customWidth="1"/>
    <col min="13" max="13" width="37.85546875" bestFit="1" customWidth="1"/>
    <col min="14" max="14" width="33.28515625" bestFit="1" customWidth="1"/>
    <col min="15" max="15" width="63.28515625" bestFit="1" customWidth="1"/>
    <col min="16" max="16" width="52.42578125" bestFit="1" customWidth="1"/>
    <col min="17" max="17" width="40.7109375" bestFit="1" customWidth="1"/>
    <col min="18" max="18" width="36.28515625" bestFit="1" customWidth="1"/>
  </cols>
  <sheetData>
    <row r="1" spans="2:13" x14ac:dyDescent="0.25">
      <c r="B1" t="s">
        <v>311</v>
      </c>
      <c r="C1" s="64"/>
      <c r="D1" s="64" t="s">
        <v>160</v>
      </c>
      <c r="E1" t="str">
        <f>HLOOKUP(D1,$B$3:$L$4,2,0)</f>
        <v>DIRECCIÓN_DE_GESTIÓN_CORPORATIVA</v>
      </c>
    </row>
    <row r="3" spans="2:13" s="64" customFormat="1" x14ac:dyDescent="0.25">
      <c r="B3" s="64" t="s">
        <v>126</v>
      </c>
      <c r="C3" s="64" t="s">
        <v>160</v>
      </c>
      <c r="D3" s="64" t="s">
        <v>93</v>
      </c>
      <c r="E3" s="64" t="s">
        <v>986</v>
      </c>
      <c r="F3" s="64" t="s">
        <v>63</v>
      </c>
      <c r="G3" s="64" t="s">
        <v>1063</v>
      </c>
      <c r="H3" s="64" t="s">
        <v>981</v>
      </c>
      <c r="I3" s="64" t="s">
        <v>280</v>
      </c>
      <c r="J3" s="64" t="s">
        <v>136</v>
      </c>
      <c r="K3" s="64" t="s">
        <v>99</v>
      </c>
      <c r="L3" s="64" t="s">
        <v>302</v>
      </c>
    </row>
    <row r="4" spans="2:13" ht="27" customHeight="1" x14ac:dyDescent="0.25">
      <c r="B4" s="7" t="s">
        <v>312</v>
      </c>
      <c r="C4" s="7" t="s">
        <v>313</v>
      </c>
      <c r="D4" t="s">
        <v>304</v>
      </c>
      <c r="E4" t="s">
        <v>985</v>
      </c>
      <c r="F4" t="s">
        <v>305</v>
      </c>
      <c r="G4" t="s">
        <v>306</v>
      </c>
      <c r="H4" t="s">
        <v>982</v>
      </c>
      <c r="I4" t="s">
        <v>307</v>
      </c>
      <c r="J4" t="s">
        <v>308</v>
      </c>
      <c r="K4" t="s">
        <v>309</v>
      </c>
      <c r="L4" t="s">
        <v>310</v>
      </c>
      <c r="M4" s="64"/>
    </row>
    <row r="5" spans="2:13" ht="17.25" customHeight="1" x14ac:dyDescent="0.25">
      <c r="B5" s="66" t="s">
        <v>411</v>
      </c>
      <c r="C5" s="66" t="s">
        <v>572</v>
      </c>
      <c r="D5" s="66" t="s">
        <v>91</v>
      </c>
      <c r="E5" s="66" t="s">
        <v>764</v>
      </c>
      <c r="F5" s="66" t="s">
        <v>61</v>
      </c>
      <c r="G5" s="66" t="s">
        <v>88</v>
      </c>
      <c r="H5" s="283" t="s">
        <v>76</v>
      </c>
      <c r="I5" s="66" t="s">
        <v>585</v>
      </c>
      <c r="J5" s="66" t="s">
        <v>415</v>
      </c>
      <c r="K5" s="66" t="s">
        <v>96</v>
      </c>
      <c r="L5" s="66" t="s">
        <v>303</v>
      </c>
      <c r="M5" s="64"/>
    </row>
    <row r="6" spans="2:13" ht="18" customHeight="1" x14ac:dyDescent="0.25">
      <c r="B6" s="66"/>
      <c r="C6" s="66" t="s">
        <v>683</v>
      </c>
      <c r="D6" s="66" t="s">
        <v>94</v>
      </c>
      <c r="E6" s="66" t="s">
        <v>412</v>
      </c>
      <c r="F6" s="66" t="s">
        <v>270</v>
      </c>
      <c r="G6" s="66" t="s">
        <v>90</v>
      </c>
      <c r="H6" s="66" t="s">
        <v>84</v>
      </c>
      <c r="I6" s="283" t="s">
        <v>584</v>
      </c>
      <c r="J6" s="66" t="s">
        <v>216</v>
      </c>
      <c r="K6" s="66" t="s">
        <v>395</v>
      </c>
      <c r="L6" s="66" t="s">
        <v>635</v>
      </c>
      <c r="M6" s="64"/>
    </row>
    <row r="7" spans="2:13" x14ac:dyDescent="0.25">
      <c r="B7" s="66"/>
      <c r="C7" s="66" t="s">
        <v>580</v>
      </c>
      <c r="D7" s="66" t="s">
        <v>95</v>
      </c>
      <c r="E7" s="66" t="s">
        <v>401</v>
      </c>
      <c r="F7" s="66" t="s">
        <v>269</v>
      </c>
      <c r="G7" s="66"/>
      <c r="H7" s="66" t="s">
        <v>291</v>
      </c>
      <c r="I7" s="283" t="s">
        <v>717</v>
      </c>
      <c r="J7" s="66"/>
      <c r="K7" s="66" t="s">
        <v>775</v>
      </c>
      <c r="L7" s="66" t="s">
        <v>634</v>
      </c>
      <c r="M7" s="64"/>
    </row>
    <row r="8" spans="2:13" ht="30" x14ac:dyDescent="0.25">
      <c r="B8" s="66"/>
      <c r="C8" s="66" t="s">
        <v>575</v>
      </c>
      <c r="D8" s="66" t="s">
        <v>570</v>
      </c>
      <c r="E8" s="66" t="s">
        <v>299</v>
      </c>
      <c r="F8" s="66" t="s">
        <v>765</v>
      </c>
      <c r="G8" s="66"/>
      <c r="H8" s="66" t="s">
        <v>766</v>
      </c>
      <c r="I8" s="283" t="s">
        <v>711</v>
      </c>
      <c r="J8" s="66"/>
      <c r="K8" s="66" t="s">
        <v>905</v>
      </c>
      <c r="L8" s="66"/>
      <c r="M8" s="64"/>
    </row>
    <row r="9" spans="2:13" ht="30" x14ac:dyDescent="0.25">
      <c r="B9" s="66"/>
      <c r="C9" s="66" t="s">
        <v>218</v>
      </c>
      <c r="D9" s="66" t="s">
        <v>694</v>
      </c>
      <c r="E9" s="66" t="s">
        <v>414</v>
      </c>
      <c r="F9" s="66" t="s">
        <v>569</v>
      </c>
      <c r="G9" s="66"/>
      <c r="H9" s="66" t="s">
        <v>340</v>
      </c>
      <c r="I9" s="283" t="s">
        <v>583</v>
      </c>
      <c r="J9" s="66"/>
      <c r="K9" s="66" t="s">
        <v>721</v>
      </c>
      <c r="L9" s="66"/>
      <c r="M9" s="64"/>
    </row>
    <row r="10" spans="2:13" ht="30" x14ac:dyDescent="0.25">
      <c r="B10" s="66"/>
      <c r="C10" s="66" t="s">
        <v>218</v>
      </c>
      <c r="D10" s="66" t="s">
        <v>645</v>
      </c>
      <c r="E10" s="66"/>
      <c r="F10" s="66"/>
      <c r="G10" s="66"/>
      <c r="H10" s="66" t="s">
        <v>578</v>
      </c>
      <c r="I10" s="283" t="s">
        <v>582</v>
      </c>
      <c r="J10" s="66"/>
      <c r="K10" s="66" t="s">
        <v>730</v>
      </c>
      <c r="L10" s="66"/>
      <c r="M10" s="64"/>
    </row>
    <row r="11" spans="2:13" ht="30" x14ac:dyDescent="0.25">
      <c r="B11" s="66"/>
      <c r="C11" s="66" t="s">
        <v>655</v>
      </c>
      <c r="D11" s="66" t="s">
        <v>571</v>
      </c>
      <c r="E11" s="66"/>
      <c r="F11" s="66"/>
      <c r="G11" s="66"/>
      <c r="H11" s="66"/>
      <c r="I11" s="283" t="s">
        <v>429</v>
      </c>
      <c r="J11" s="66"/>
      <c r="K11" s="66" t="s">
        <v>633</v>
      </c>
      <c r="L11" s="66"/>
      <c r="M11" s="64"/>
    </row>
    <row r="12" spans="2:13" x14ac:dyDescent="0.25">
      <c r="B12" s="66"/>
      <c r="C12" s="66" t="s">
        <v>236</v>
      </c>
      <c r="D12" s="66"/>
      <c r="E12" s="66"/>
      <c r="F12" s="66"/>
      <c r="G12" s="66"/>
      <c r="H12" s="66"/>
      <c r="I12" s="283" t="s">
        <v>581</v>
      </c>
      <c r="J12" s="66"/>
      <c r="K12" s="66"/>
      <c r="L12" s="66"/>
      <c r="M12" s="64"/>
    </row>
    <row r="13" spans="2:13" ht="14.25" customHeight="1" x14ac:dyDescent="0.25">
      <c r="B13" s="66"/>
      <c r="C13" s="73" t="s">
        <v>681</v>
      </c>
      <c r="D13" s="66"/>
      <c r="E13" s="66"/>
      <c r="F13" s="66"/>
      <c r="G13" s="66" t="s">
        <v>286</v>
      </c>
      <c r="H13" s="66"/>
      <c r="I13" s="283"/>
      <c r="J13" s="138"/>
      <c r="K13" s="66"/>
      <c r="L13" s="66"/>
      <c r="M13" s="64"/>
    </row>
    <row r="14" spans="2:13" ht="16.5" customHeight="1" x14ac:dyDescent="0.25">
      <c r="B14" s="66"/>
      <c r="C14" s="73" t="s">
        <v>402</v>
      </c>
      <c r="D14" s="66"/>
      <c r="E14" s="66"/>
      <c r="F14" s="138"/>
      <c r="G14" s="66" t="s">
        <v>294</v>
      </c>
      <c r="H14" s="66"/>
      <c r="I14" s="283"/>
      <c r="J14" s="138"/>
      <c r="K14" s="66"/>
      <c r="L14" s="66"/>
      <c r="M14" s="64"/>
    </row>
    <row r="15" spans="2:13" ht="18" customHeight="1" x14ac:dyDescent="0.25">
      <c r="B15" s="66"/>
      <c r="C15" s="66" t="s">
        <v>691</v>
      </c>
      <c r="D15" s="66"/>
      <c r="E15" s="66"/>
      <c r="F15" s="138"/>
      <c r="G15" s="66" t="s">
        <v>288</v>
      </c>
      <c r="H15" s="66"/>
      <c r="I15" s="324"/>
      <c r="J15" s="138"/>
      <c r="K15" s="138"/>
      <c r="L15" s="138"/>
      <c r="M15" s="64"/>
    </row>
    <row r="16" spans="2:13" ht="15.75" customHeight="1" x14ac:dyDescent="0.25">
      <c r="B16" s="66"/>
      <c r="C16" s="66" t="s">
        <v>576</v>
      </c>
      <c r="D16" s="66"/>
      <c r="E16" s="138"/>
      <c r="F16" s="138"/>
      <c r="G16" s="66" t="s">
        <v>287</v>
      </c>
      <c r="H16" s="66"/>
      <c r="I16" s="283"/>
      <c r="J16" s="138"/>
      <c r="K16" s="138"/>
      <c r="L16" s="138"/>
      <c r="M16" s="64"/>
    </row>
    <row r="17" spans="1:18" x14ac:dyDescent="0.25">
      <c r="B17" s="66"/>
      <c r="C17" s="66" t="s">
        <v>692</v>
      </c>
      <c r="D17" s="66"/>
      <c r="E17" s="138"/>
      <c r="F17" s="138"/>
      <c r="G17" s="138"/>
      <c r="H17" s="66"/>
      <c r="I17" s="283"/>
      <c r="J17" s="138"/>
      <c r="K17" s="138"/>
      <c r="L17" s="138"/>
      <c r="M17" s="64"/>
    </row>
    <row r="18" spans="1:18" x14ac:dyDescent="0.25">
      <c r="B18" s="66"/>
      <c r="C18" s="66" t="s">
        <v>574</v>
      </c>
      <c r="D18" s="66"/>
      <c r="E18" s="138"/>
      <c r="F18" s="138"/>
      <c r="G18" s="138"/>
      <c r="H18" s="138"/>
      <c r="I18" s="138"/>
      <c r="J18" s="138"/>
      <c r="K18" s="138"/>
      <c r="L18" s="138"/>
      <c r="M18" s="64"/>
    </row>
    <row r="19" spans="1:18" x14ac:dyDescent="0.25">
      <c r="B19" s="66"/>
      <c r="C19" s="66" t="s">
        <v>573</v>
      </c>
      <c r="D19" s="66"/>
      <c r="E19" s="138"/>
      <c r="F19" s="138"/>
      <c r="G19" s="138"/>
      <c r="H19" s="138"/>
      <c r="I19" s="138"/>
      <c r="J19" s="138"/>
      <c r="K19" s="138"/>
      <c r="L19" s="138"/>
      <c r="M19" s="64"/>
    </row>
    <row r="20" spans="1:18" x14ac:dyDescent="0.25">
      <c r="C20" s="66" t="s">
        <v>682</v>
      </c>
      <c r="J20" s="138"/>
      <c r="K20" s="138"/>
      <c r="M20" s="64"/>
    </row>
    <row r="21" spans="1:18" x14ac:dyDescent="0.25">
      <c r="C21" s="66"/>
    </row>
    <row r="22" spans="1:18" x14ac:dyDescent="0.25">
      <c r="C22" s="66"/>
    </row>
    <row r="23" spans="1:18" x14ac:dyDescent="0.25">
      <c r="C23" s="66"/>
    </row>
    <row r="24" spans="1:18" x14ac:dyDescent="0.25">
      <c r="C24" s="66"/>
    </row>
    <row r="26" spans="1:18" s="6" customFormat="1" x14ac:dyDescent="0.25">
      <c r="B26" s="6" t="s">
        <v>374</v>
      </c>
      <c r="C26" s="101" t="s">
        <v>366</v>
      </c>
      <c r="D26" s="101" t="s">
        <v>363</v>
      </c>
      <c r="E26" s="101" t="s">
        <v>369</v>
      </c>
      <c r="F26" s="101" t="s">
        <v>370</v>
      </c>
      <c r="G26" s="101" t="s">
        <v>362</v>
      </c>
      <c r="H26" s="101" t="s">
        <v>365</v>
      </c>
      <c r="I26" s="101" t="s">
        <v>364</v>
      </c>
      <c r="J26" s="101" t="s">
        <v>361</v>
      </c>
      <c r="K26" s="101" t="s">
        <v>983</v>
      </c>
      <c r="L26" s="101" t="s">
        <v>375</v>
      </c>
      <c r="M26" s="49" t="s">
        <v>435</v>
      </c>
      <c r="N26" s="101" t="s">
        <v>371</v>
      </c>
      <c r="O26" s="101" t="s">
        <v>373</v>
      </c>
      <c r="P26" s="101" t="s">
        <v>368</v>
      </c>
      <c r="Q26" s="101" t="s">
        <v>376</v>
      </c>
      <c r="R26" s="101" t="s">
        <v>372</v>
      </c>
    </row>
    <row r="27" spans="1:18" s="6" customFormat="1" x14ac:dyDescent="0.25">
      <c r="B27" s="6" t="s">
        <v>378</v>
      </c>
      <c r="C27" s="101" t="s">
        <v>379</v>
      </c>
      <c r="D27" s="101" t="s">
        <v>381</v>
      </c>
      <c r="E27" s="101" t="s">
        <v>382</v>
      </c>
      <c r="F27" s="101" t="s">
        <v>383</v>
      </c>
      <c r="G27" s="101" t="s">
        <v>384</v>
      </c>
      <c r="H27" s="101" t="s">
        <v>385</v>
      </c>
      <c r="I27" s="101" t="s">
        <v>386</v>
      </c>
      <c r="J27" s="101" t="s">
        <v>387</v>
      </c>
      <c r="K27" s="101" t="s">
        <v>984</v>
      </c>
      <c r="L27" s="101" t="s">
        <v>380</v>
      </c>
      <c r="M27" s="49" t="s">
        <v>568</v>
      </c>
      <c r="N27" s="101" t="s">
        <v>388</v>
      </c>
      <c r="O27" s="101" t="s">
        <v>389</v>
      </c>
      <c r="P27" s="101" t="s">
        <v>390</v>
      </c>
      <c r="Q27" s="101" t="s">
        <v>391</v>
      </c>
      <c r="R27" s="101" t="s">
        <v>392</v>
      </c>
    </row>
    <row r="28" spans="1:18" ht="33.75" customHeight="1" x14ac:dyDescent="0.25">
      <c r="A28" s="100" t="s">
        <v>374</v>
      </c>
      <c r="B28" s="97" t="s">
        <v>583</v>
      </c>
      <c r="C28" s="97" t="s">
        <v>411</v>
      </c>
      <c r="D28" s="66" t="s">
        <v>834</v>
      </c>
      <c r="E28" s="97" t="s">
        <v>218</v>
      </c>
      <c r="F28" s="97" t="s">
        <v>655</v>
      </c>
      <c r="G28" s="96" t="s">
        <v>76</v>
      </c>
      <c r="H28" s="98" t="s">
        <v>91</v>
      </c>
      <c r="I28" s="96" t="s">
        <v>88</v>
      </c>
      <c r="J28" s="96" t="s">
        <v>61</v>
      </c>
      <c r="K28" s="66" t="s">
        <v>299</v>
      </c>
      <c r="L28" s="98" t="s">
        <v>402</v>
      </c>
      <c r="M28" s="98" t="s">
        <v>229</v>
      </c>
      <c r="N28" s="283" t="s">
        <v>681</v>
      </c>
      <c r="O28" s="98" t="s">
        <v>576</v>
      </c>
      <c r="P28" s="98" t="s">
        <v>415</v>
      </c>
      <c r="Q28" s="66" t="s">
        <v>645</v>
      </c>
      <c r="R28" s="98" t="s">
        <v>572</v>
      </c>
    </row>
    <row r="29" spans="1:18" ht="30" x14ac:dyDescent="0.25">
      <c r="A29" s="49" t="s">
        <v>366</v>
      </c>
      <c r="B29" s="66"/>
      <c r="C29" s="325"/>
      <c r="D29" s="66" t="s">
        <v>835</v>
      </c>
      <c r="E29" s="49" t="s">
        <v>574</v>
      </c>
      <c r="F29" s="49" t="s">
        <v>236</v>
      </c>
      <c r="G29" s="47" t="s">
        <v>84</v>
      </c>
      <c r="H29" s="51" t="s">
        <v>94</v>
      </c>
      <c r="I29" s="47" t="s">
        <v>90</v>
      </c>
      <c r="J29" s="49"/>
      <c r="K29" s="47" t="s">
        <v>412</v>
      </c>
      <c r="L29" s="49" t="s">
        <v>837</v>
      </c>
      <c r="M29" s="49"/>
      <c r="N29" s="99"/>
      <c r="O29" s="99" t="s">
        <v>833</v>
      </c>
      <c r="P29" s="51" t="s">
        <v>216</v>
      </c>
      <c r="Q29" s="49"/>
      <c r="R29" s="99" t="s">
        <v>683</v>
      </c>
    </row>
    <row r="30" spans="1:18" x14ac:dyDescent="0.25">
      <c r="A30" s="49" t="s">
        <v>363</v>
      </c>
      <c r="B30" s="66"/>
      <c r="C30" s="325"/>
      <c r="D30" s="66" t="s">
        <v>836</v>
      </c>
      <c r="E30" s="49"/>
      <c r="F30" s="49" t="s">
        <v>682</v>
      </c>
      <c r="G30" s="49"/>
      <c r="H30" s="51" t="s">
        <v>95</v>
      </c>
      <c r="I30" s="49"/>
      <c r="J30" s="49"/>
      <c r="K30" s="49" t="s">
        <v>413</v>
      </c>
      <c r="L30" s="49"/>
      <c r="M30" s="49"/>
      <c r="N30" s="99"/>
      <c r="O30" s="99"/>
      <c r="P30" s="99"/>
      <c r="Q30" s="49"/>
      <c r="R30" s="99"/>
    </row>
    <row r="31" spans="1:18" x14ac:dyDescent="0.25">
      <c r="A31" s="49" t="s">
        <v>369</v>
      </c>
      <c r="B31" s="66"/>
      <c r="C31" s="325"/>
      <c r="D31" s="66" t="s">
        <v>730</v>
      </c>
      <c r="E31" s="49"/>
      <c r="F31" s="49"/>
      <c r="G31" s="49"/>
      <c r="H31" s="66" t="s">
        <v>341</v>
      </c>
      <c r="I31" s="49"/>
      <c r="J31" s="49"/>
      <c r="K31" s="49" t="s">
        <v>414</v>
      </c>
      <c r="L31" s="49"/>
      <c r="M31" s="49"/>
      <c r="N31" s="99"/>
      <c r="O31" s="99"/>
      <c r="P31" s="99"/>
      <c r="Q31" s="99"/>
      <c r="R31" s="99"/>
    </row>
    <row r="32" spans="1:18" x14ac:dyDescent="0.25">
      <c r="A32" s="49" t="s">
        <v>370</v>
      </c>
      <c r="B32" s="66"/>
      <c r="C32" s="325"/>
      <c r="D32" s="49"/>
      <c r="E32" s="49"/>
      <c r="F32" s="49"/>
      <c r="G32" s="49"/>
      <c r="H32" s="66" t="s">
        <v>342</v>
      </c>
      <c r="I32" s="49"/>
      <c r="J32" s="49"/>
      <c r="K32" s="49"/>
      <c r="L32" s="49"/>
      <c r="M32" s="49"/>
      <c r="N32" s="99"/>
      <c r="O32" s="99"/>
      <c r="P32" s="99"/>
      <c r="Q32" s="99"/>
      <c r="R32" s="99"/>
    </row>
    <row r="33" spans="1:18" x14ac:dyDescent="0.25">
      <c r="A33" s="49" t="s">
        <v>362</v>
      </c>
      <c r="B33" s="73"/>
      <c r="C33" s="325"/>
      <c r="D33" s="49"/>
      <c r="E33" s="49"/>
      <c r="F33" s="49"/>
      <c r="G33" s="49"/>
      <c r="H33" s="138"/>
      <c r="I33" s="49"/>
      <c r="J33" s="49"/>
      <c r="K33" s="49"/>
      <c r="L33" s="49"/>
      <c r="M33" s="49"/>
      <c r="N33" s="49"/>
      <c r="O33" s="49"/>
      <c r="P33" s="49"/>
      <c r="Q33" s="49"/>
      <c r="R33" s="49"/>
    </row>
    <row r="34" spans="1:18" x14ac:dyDescent="0.25">
      <c r="A34" s="49" t="s">
        <v>365</v>
      </c>
      <c r="B34" s="66"/>
      <c r="C34" s="325"/>
      <c r="D34" s="49"/>
      <c r="E34" s="49"/>
      <c r="F34" s="49"/>
      <c r="G34" s="49"/>
      <c r="H34" s="49"/>
      <c r="I34" s="49"/>
      <c r="J34" s="49"/>
      <c r="K34" s="49"/>
      <c r="L34" s="49"/>
      <c r="M34" s="49"/>
      <c r="N34" s="49"/>
      <c r="O34" s="49"/>
      <c r="P34" s="49"/>
      <c r="Q34" s="49"/>
      <c r="R34" s="49"/>
    </row>
    <row r="35" spans="1:18" x14ac:dyDescent="0.25">
      <c r="A35" s="49" t="s">
        <v>364</v>
      </c>
      <c r="B35" s="66"/>
      <c r="C35" s="325"/>
      <c r="D35" s="49"/>
      <c r="E35" s="49"/>
      <c r="F35" s="49"/>
      <c r="G35" s="49"/>
      <c r="H35" s="49"/>
      <c r="I35" s="49"/>
      <c r="J35" s="49"/>
      <c r="K35" s="49"/>
      <c r="L35" s="49"/>
      <c r="M35" s="49"/>
      <c r="N35" s="49"/>
      <c r="O35" s="49"/>
      <c r="P35" s="49"/>
      <c r="Q35" s="49"/>
      <c r="R35" s="49"/>
    </row>
    <row r="36" spans="1:18" x14ac:dyDescent="0.25">
      <c r="A36" s="49" t="s">
        <v>361</v>
      </c>
      <c r="B36" s="66"/>
      <c r="C36" s="325"/>
      <c r="D36" s="49"/>
      <c r="E36" s="49"/>
      <c r="F36" s="49"/>
      <c r="G36" s="49"/>
      <c r="H36" s="49"/>
      <c r="I36" s="49"/>
      <c r="J36" s="49"/>
      <c r="K36" s="49"/>
      <c r="L36" s="49"/>
      <c r="M36" s="49"/>
      <c r="N36" s="49"/>
      <c r="O36" s="49"/>
      <c r="P36" s="49"/>
      <c r="Q36" s="49"/>
      <c r="R36" s="49"/>
    </row>
    <row r="37" spans="1:18" x14ac:dyDescent="0.25">
      <c r="A37" s="49" t="s">
        <v>367</v>
      </c>
      <c r="B37" s="66"/>
      <c r="C37" s="325"/>
      <c r="D37" s="49"/>
      <c r="E37" s="49"/>
      <c r="F37" s="49"/>
      <c r="G37" s="49"/>
      <c r="H37" s="49"/>
      <c r="I37" s="49"/>
      <c r="J37" s="49"/>
      <c r="K37" s="49"/>
      <c r="L37" s="49"/>
      <c r="M37" s="49"/>
      <c r="N37" s="49"/>
      <c r="O37" s="49"/>
      <c r="P37" s="49"/>
      <c r="Q37" s="49"/>
      <c r="R37" s="49"/>
    </row>
    <row r="38" spans="1:18" x14ac:dyDescent="0.25">
      <c r="A38" s="49" t="s">
        <v>375</v>
      </c>
      <c r="B38" s="66"/>
      <c r="C38" s="325"/>
      <c r="D38" s="49"/>
      <c r="E38" s="49"/>
      <c r="F38" s="49"/>
      <c r="G38" s="49"/>
      <c r="H38" s="49"/>
      <c r="I38" s="49"/>
      <c r="J38" s="49"/>
      <c r="K38" s="49"/>
      <c r="L38" s="49"/>
      <c r="M38" s="49"/>
      <c r="N38" s="49"/>
      <c r="O38" s="49"/>
      <c r="P38" s="49"/>
      <c r="Q38" s="49"/>
      <c r="R38" s="49"/>
    </row>
    <row r="39" spans="1:18" x14ac:dyDescent="0.25">
      <c r="A39" s="49" t="s">
        <v>435</v>
      </c>
      <c r="B39" s="66"/>
      <c r="C39" s="325"/>
      <c r="D39" s="49"/>
      <c r="E39" s="49"/>
      <c r="F39" s="49"/>
      <c r="G39" s="49"/>
      <c r="H39" s="49"/>
      <c r="I39" s="49"/>
      <c r="J39" s="49"/>
      <c r="K39" s="49"/>
      <c r="L39" s="49"/>
      <c r="M39" s="49"/>
      <c r="N39" s="49"/>
      <c r="O39" s="49"/>
      <c r="P39" s="49"/>
      <c r="Q39" s="49"/>
      <c r="R39" s="49"/>
    </row>
    <row r="40" spans="1:18" x14ac:dyDescent="0.25">
      <c r="A40" s="49" t="s">
        <v>371</v>
      </c>
      <c r="B40" s="66"/>
      <c r="C40" s="325"/>
      <c r="D40" s="49"/>
      <c r="E40" s="49"/>
      <c r="F40" s="49"/>
      <c r="G40" s="49"/>
      <c r="H40" s="49"/>
      <c r="I40" s="49"/>
      <c r="J40" s="49"/>
      <c r="K40" s="49"/>
      <c r="L40" s="49"/>
      <c r="M40" s="49"/>
      <c r="N40" s="49"/>
      <c r="O40" s="49"/>
      <c r="P40" s="49"/>
      <c r="Q40" s="49"/>
      <c r="R40" s="49"/>
    </row>
    <row r="41" spans="1:18" x14ac:dyDescent="0.25">
      <c r="A41" s="49" t="s">
        <v>373</v>
      </c>
      <c r="B41" s="66"/>
      <c r="C41" s="325"/>
      <c r="D41" s="49"/>
      <c r="E41" s="49"/>
      <c r="F41" s="49"/>
      <c r="G41" s="49"/>
      <c r="H41" s="49"/>
      <c r="I41" s="49"/>
      <c r="J41" s="49"/>
      <c r="K41" s="49"/>
      <c r="L41" s="49"/>
      <c r="M41" s="49"/>
      <c r="N41" s="49"/>
      <c r="O41" s="49"/>
      <c r="P41" s="49"/>
      <c r="Q41" s="49"/>
      <c r="R41" s="49"/>
    </row>
    <row r="42" spans="1:18" x14ac:dyDescent="0.25">
      <c r="A42" s="49" t="s">
        <v>368</v>
      </c>
      <c r="B42" s="66"/>
      <c r="C42" s="325"/>
      <c r="D42" s="49"/>
      <c r="E42" s="49"/>
      <c r="F42" s="49"/>
      <c r="G42" s="49"/>
      <c r="H42" s="49"/>
      <c r="I42" s="49"/>
      <c r="J42" s="49"/>
      <c r="K42" s="49"/>
      <c r="L42" s="49"/>
      <c r="M42" s="49"/>
      <c r="N42" s="49"/>
      <c r="O42" s="49"/>
      <c r="P42" s="49"/>
      <c r="Q42" s="49"/>
      <c r="R42" s="49"/>
    </row>
    <row r="43" spans="1:18" x14ac:dyDescent="0.25">
      <c r="A43" s="49" t="s">
        <v>376</v>
      </c>
      <c r="B43" s="66"/>
      <c r="C43" s="325"/>
      <c r="D43" s="49"/>
      <c r="E43" s="49"/>
      <c r="F43" s="49"/>
      <c r="G43" s="49"/>
      <c r="H43" s="49"/>
      <c r="I43" s="49"/>
      <c r="J43" s="49"/>
      <c r="K43" s="49"/>
      <c r="L43" s="49"/>
      <c r="M43" s="49"/>
      <c r="N43" s="49"/>
      <c r="O43" s="49"/>
      <c r="P43" s="49"/>
      <c r="Q43" s="325"/>
      <c r="R43" s="49"/>
    </row>
    <row r="44" spans="1:18" x14ac:dyDescent="0.25">
      <c r="A44" s="49" t="s">
        <v>372</v>
      </c>
      <c r="C44" s="325"/>
      <c r="D44" s="49"/>
      <c r="E44" s="49"/>
      <c r="F44" s="49"/>
      <c r="G44" s="49"/>
      <c r="H44" s="49"/>
      <c r="I44" s="49"/>
      <c r="J44" s="49"/>
      <c r="K44" s="49"/>
      <c r="L44" s="49"/>
      <c r="M44" s="49"/>
      <c r="N44" s="49"/>
      <c r="O44" s="49"/>
      <c r="P44" s="49"/>
      <c r="Q44" s="49"/>
      <c r="R44" s="49"/>
    </row>
    <row r="53" spans="2:12" x14ac:dyDescent="0.25">
      <c r="B53" s="64" t="s">
        <v>126</v>
      </c>
      <c r="C53" s="64" t="s">
        <v>160</v>
      </c>
      <c r="D53" s="64" t="s">
        <v>93</v>
      </c>
      <c r="E53" s="64" t="s">
        <v>103</v>
      </c>
      <c r="F53" s="64" t="s">
        <v>63</v>
      </c>
      <c r="G53" s="64" t="s">
        <v>86</v>
      </c>
      <c r="H53" s="64" t="s">
        <v>79</v>
      </c>
      <c r="I53" s="64" t="s">
        <v>280</v>
      </c>
      <c r="J53" s="64" t="s">
        <v>136</v>
      </c>
      <c r="K53" s="64" t="s">
        <v>99</v>
      </c>
      <c r="L53" s="64" t="s">
        <v>302</v>
      </c>
    </row>
    <row r="54" spans="2:12" x14ac:dyDescent="0.25">
      <c r="B54" t="s">
        <v>366</v>
      </c>
      <c r="C54" t="s">
        <v>369</v>
      </c>
      <c r="D54" t="s">
        <v>368</v>
      </c>
      <c r="E54" t="s">
        <v>367</v>
      </c>
      <c r="F54" t="s">
        <v>361</v>
      </c>
      <c r="G54" t="s">
        <v>364</v>
      </c>
      <c r="I54" t="s">
        <v>374</v>
      </c>
    </row>
    <row r="55" spans="2:12" x14ac:dyDescent="0.25">
      <c r="C55" t="s">
        <v>370</v>
      </c>
      <c r="D55" t="s">
        <v>376</v>
      </c>
    </row>
    <row r="66" spans="1:1" x14ac:dyDescent="0.25">
      <c r="A66" t="s">
        <v>77</v>
      </c>
    </row>
    <row r="67" spans="1:1" x14ac:dyDescent="0.25">
      <c r="A67" t="s">
        <v>215</v>
      </c>
    </row>
    <row r="68" spans="1:1" x14ac:dyDescent="0.25">
      <c r="A68" t="s">
        <v>77</v>
      </c>
    </row>
    <row r="69" spans="1:1" x14ac:dyDescent="0.25">
      <c r="A69" t="s">
        <v>97</v>
      </c>
    </row>
  </sheetData>
  <sortState xmlns:xlrd2="http://schemas.microsoft.com/office/spreadsheetml/2017/richdata2" ref="B19:B33">
    <sortCondition ref="B19:B33"/>
  </sortState>
  <customSheetViews>
    <customSheetView guid="{7FB50B2F-45DA-4DA3-BDA5-580E793170E4}" state="hidden"/>
  </customSheetView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X61"/>
  <sheetViews>
    <sheetView showRowColHeaders="0" zoomScale="60" zoomScaleNormal="60" workbookViewId="0">
      <pane ySplit="39" topLeftCell="A52" activePane="bottomLeft" state="frozen"/>
      <selection pane="bottomLeft" activeCell="A4" sqref="A4:X61"/>
    </sheetView>
  </sheetViews>
  <sheetFormatPr baseColWidth="10" defaultColWidth="11.42578125" defaultRowHeight="15" x14ac:dyDescent="0.25"/>
  <cols>
    <col min="1" max="1" width="11.42578125" style="179" customWidth="1"/>
    <col min="2" max="5" width="11.42578125" style="179"/>
    <col min="6" max="6" width="11.42578125" style="179" customWidth="1"/>
    <col min="7" max="16384" width="11.42578125" style="179"/>
  </cols>
  <sheetData>
    <row r="1" spans="1:24" x14ac:dyDescent="0.25">
      <c r="A1" s="178"/>
      <c r="B1" s="178"/>
      <c r="C1" s="178"/>
      <c r="D1" s="178"/>
      <c r="E1" s="178"/>
      <c r="F1" s="178"/>
      <c r="G1" s="178"/>
      <c r="H1" s="178"/>
      <c r="I1" s="178"/>
      <c r="J1" s="178"/>
      <c r="K1" s="178"/>
      <c r="L1" s="178"/>
      <c r="M1" s="178"/>
      <c r="N1" s="178"/>
      <c r="O1" s="178"/>
      <c r="P1" s="178"/>
      <c r="Q1" s="178"/>
      <c r="R1" s="178"/>
      <c r="S1" s="178"/>
      <c r="T1" s="178"/>
      <c r="U1" s="178"/>
      <c r="V1" s="178"/>
      <c r="W1" s="178"/>
      <c r="X1" s="178"/>
    </row>
    <row r="2" spans="1:24" x14ac:dyDescent="0.25">
      <c r="A2" s="178"/>
      <c r="B2" s="178"/>
      <c r="C2" s="178"/>
      <c r="D2" s="178"/>
      <c r="E2" s="178"/>
      <c r="F2" s="178"/>
      <c r="G2" s="178"/>
      <c r="H2" s="178"/>
      <c r="I2" s="178"/>
      <c r="J2" s="178"/>
      <c r="K2" s="178"/>
      <c r="L2" s="178"/>
      <c r="M2" s="178"/>
      <c r="N2" s="178"/>
      <c r="O2" s="178"/>
      <c r="P2" s="178"/>
      <c r="Q2" s="178"/>
      <c r="R2" s="178"/>
      <c r="S2" s="178"/>
      <c r="T2" s="178"/>
      <c r="U2" s="178"/>
      <c r="V2" s="178"/>
      <c r="W2" s="178"/>
      <c r="X2" s="178"/>
    </row>
    <row r="3" spans="1:24" x14ac:dyDescent="0.25">
      <c r="A3" s="178"/>
      <c r="B3" s="178"/>
      <c r="C3" s="178"/>
      <c r="D3" s="178"/>
      <c r="E3" s="178"/>
      <c r="F3" s="178"/>
      <c r="G3" s="178"/>
      <c r="H3" s="178"/>
      <c r="I3" s="178"/>
      <c r="J3" s="178"/>
      <c r="K3" s="178"/>
      <c r="L3" s="178"/>
      <c r="M3" s="178"/>
      <c r="N3" s="178"/>
      <c r="O3" s="178"/>
      <c r="P3" s="178"/>
      <c r="Q3" s="178"/>
      <c r="R3" s="178"/>
      <c r="S3" s="178"/>
      <c r="T3" s="178"/>
      <c r="U3" s="178"/>
      <c r="V3" s="178"/>
      <c r="W3" s="178"/>
      <c r="X3" s="178"/>
    </row>
    <row r="4" spans="1:24" x14ac:dyDescent="0.25">
      <c r="A4" s="178"/>
      <c r="B4" s="178"/>
      <c r="C4" s="178"/>
      <c r="D4" s="178"/>
      <c r="E4" s="178"/>
      <c r="F4" s="178"/>
      <c r="G4" s="178"/>
      <c r="H4" s="178"/>
      <c r="I4" s="178"/>
      <c r="J4" s="178"/>
      <c r="K4" s="178"/>
      <c r="L4" s="178"/>
      <c r="M4" s="178"/>
      <c r="N4" s="178"/>
      <c r="O4" s="178"/>
      <c r="P4" s="178"/>
      <c r="Q4" s="178"/>
      <c r="R4" s="178"/>
      <c r="S4" s="178"/>
      <c r="T4" s="178"/>
      <c r="U4" s="178"/>
      <c r="V4" s="178"/>
      <c r="W4" s="178"/>
      <c r="X4" s="178"/>
    </row>
    <row r="5" spans="1:24" x14ac:dyDescent="0.25">
      <c r="A5" s="178"/>
      <c r="B5" s="178"/>
      <c r="C5" s="178"/>
      <c r="D5" s="178"/>
      <c r="E5" s="178"/>
      <c r="F5" s="178"/>
      <c r="G5" s="178"/>
      <c r="H5" s="178"/>
      <c r="I5" s="178"/>
      <c r="J5" s="178"/>
      <c r="K5" s="178"/>
      <c r="L5" s="178"/>
      <c r="M5" s="178"/>
      <c r="N5" s="178"/>
      <c r="O5" s="178"/>
      <c r="P5" s="178"/>
      <c r="Q5" s="178"/>
      <c r="R5" s="178"/>
      <c r="S5" s="178"/>
      <c r="T5" s="178"/>
      <c r="U5" s="178"/>
      <c r="V5" s="178"/>
      <c r="W5" s="178"/>
      <c r="X5" s="178"/>
    </row>
    <row r="6" spans="1:24" x14ac:dyDescent="0.25">
      <c r="A6" s="178"/>
      <c r="B6" s="178"/>
      <c r="C6" s="178"/>
      <c r="D6" s="178"/>
      <c r="E6" s="178"/>
      <c r="F6" s="178"/>
      <c r="G6" s="178"/>
      <c r="H6" s="178"/>
      <c r="I6" s="178"/>
      <c r="J6" s="178"/>
      <c r="K6" s="178"/>
      <c r="L6" s="178"/>
      <c r="M6" s="178"/>
      <c r="N6" s="178"/>
      <c r="O6" s="178"/>
      <c r="P6" s="178"/>
      <c r="Q6" s="178"/>
      <c r="R6" s="178"/>
      <c r="S6" s="178"/>
      <c r="T6" s="178"/>
      <c r="U6" s="178"/>
      <c r="V6" s="178"/>
      <c r="W6" s="178"/>
      <c r="X6" s="178"/>
    </row>
    <row r="7" spans="1:24" x14ac:dyDescent="0.25">
      <c r="A7" s="178"/>
      <c r="B7" s="178"/>
      <c r="C7" s="178"/>
      <c r="D7" s="178"/>
      <c r="E7" s="178"/>
      <c r="F7" s="178"/>
      <c r="G7" s="178"/>
      <c r="H7" s="178"/>
      <c r="I7" s="178"/>
      <c r="J7" s="178"/>
      <c r="K7" s="178"/>
      <c r="L7" s="178"/>
      <c r="M7" s="178"/>
      <c r="N7" s="178"/>
      <c r="O7" s="178"/>
      <c r="P7" s="178"/>
      <c r="Q7" s="178"/>
      <c r="R7" s="178"/>
      <c r="S7" s="178"/>
      <c r="T7" s="178"/>
      <c r="U7" s="178"/>
      <c r="V7" s="178"/>
      <c r="W7" s="178"/>
      <c r="X7" s="178"/>
    </row>
    <row r="8" spans="1:24" x14ac:dyDescent="0.25">
      <c r="A8" s="178"/>
      <c r="B8" s="178"/>
      <c r="C8" s="178"/>
      <c r="D8" s="178"/>
      <c r="E8" s="178"/>
      <c r="F8" s="178"/>
      <c r="G8" s="178"/>
      <c r="H8" s="178"/>
      <c r="I8" s="178"/>
      <c r="J8" s="178"/>
      <c r="K8" s="178"/>
      <c r="L8" s="178"/>
      <c r="M8" s="178"/>
      <c r="N8" s="178"/>
      <c r="O8" s="178"/>
      <c r="P8" s="178"/>
      <c r="Q8" s="178"/>
      <c r="R8" s="178"/>
      <c r="S8" s="178"/>
      <c r="T8" s="178"/>
      <c r="U8" s="178"/>
      <c r="V8" s="178"/>
      <c r="W8" s="178"/>
      <c r="X8" s="178"/>
    </row>
    <row r="9" spans="1:24" x14ac:dyDescent="0.25">
      <c r="A9" s="178"/>
      <c r="B9" s="178"/>
      <c r="C9" s="178"/>
      <c r="D9" s="178"/>
      <c r="E9" s="178"/>
      <c r="F9" s="178"/>
      <c r="G9" s="178"/>
      <c r="H9" s="178"/>
      <c r="I9" s="178"/>
      <c r="J9" s="178"/>
      <c r="K9" s="178"/>
      <c r="L9" s="178"/>
      <c r="M9" s="178"/>
      <c r="N9" s="178"/>
      <c r="O9" s="178"/>
      <c r="P9" s="178"/>
      <c r="Q9" s="178"/>
      <c r="R9" s="178"/>
      <c r="S9" s="178"/>
      <c r="T9" s="178"/>
      <c r="U9" s="178"/>
      <c r="V9" s="178"/>
      <c r="W9" s="178"/>
      <c r="X9" s="178"/>
    </row>
    <row r="10" spans="1:24" x14ac:dyDescent="0.25">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row>
    <row r="11" spans="1:24" x14ac:dyDescent="0.25">
      <c r="A11" s="180"/>
      <c r="B11" s="180"/>
      <c r="C11" s="180"/>
      <c r="D11" s="180"/>
      <c r="E11" s="180"/>
      <c r="F11" s="180"/>
      <c r="G11" s="180"/>
      <c r="H11" s="180"/>
      <c r="I11" s="180"/>
      <c r="J11" s="180"/>
      <c r="K11" s="180"/>
      <c r="L11" s="180"/>
      <c r="M11" s="180"/>
      <c r="N11" s="180"/>
      <c r="O11" s="180"/>
      <c r="P11" s="180"/>
      <c r="Q11" s="180"/>
      <c r="R11" s="180"/>
      <c r="S11" s="180"/>
      <c r="T11" s="180"/>
      <c r="U11" s="180"/>
      <c r="V11" s="180"/>
      <c r="W11" s="180"/>
      <c r="X11" s="180"/>
    </row>
    <row r="12" spans="1:24" x14ac:dyDescent="0.25">
      <c r="A12" s="180"/>
      <c r="B12" s="180"/>
      <c r="C12" s="180"/>
      <c r="D12" s="180"/>
      <c r="E12" s="180"/>
      <c r="F12" s="180"/>
      <c r="G12" s="180"/>
      <c r="H12" s="180"/>
      <c r="I12" s="180"/>
      <c r="J12" s="180"/>
      <c r="K12" s="180"/>
      <c r="L12" s="180"/>
      <c r="M12" s="180"/>
      <c r="N12" s="180"/>
      <c r="O12" s="180"/>
      <c r="P12" s="180"/>
      <c r="Q12" s="180"/>
      <c r="R12" s="180"/>
      <c r="S12" s="180"/>
      <c r="T12" s="180"/>
      <c r="U12" s="180"/>
      <c r="V12" s="180"/>
      <c r="W12" s="180"/>
      <c r="X12" s="180"/>
    </row>
    <row r="13" spans="1:24"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row>
    <row r="14" spans="1:24"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row>
    <row r="15" spans="1:24"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row>
    <row r="16" spans="1:24"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row>
    <row r="17" spans="1:24"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row>
    <row r="18" spans="1:24" x14ac:dyDescent="0.25">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row>
    <row r="19" spans="1:24" x14ac:dyDescent="0.25">
      <c r="A19" s="180"/>
      <c r="B19" s="180"/>
      <c r="C19" s="180"/>
      <c r="D19" s="180"/>
      <c r="E19" s="180"/>
      <c r="F19" s="180"/>
      <c r="G19" s="180"/>
      <c r="H19" s="180"/>
      <c r="I19" s="180"/>
      <c r="J19" s="180"/>
      <c r="K19" s="180"/>
      <c r="L19" s="180"/>
      <c r="M19" s="180"/>
      <c r="N19" s="180"/>
      <c r="O19" s="180"/>
      <c r="P19" s="180"/>
      <c r="Q19" s="180"/>
      <c r="R19" s="180"/>
      <c r="S19" s="180"/>
      <c r="T19" s="180"/>
      <c r="U19" s="180"/>
      <c r="V19" s="180"/>
      <c r="W19" s="180"/>
      <c r="X19" s="180"/>
    </row>
    <row r="20" spans="1:24" x14ac:dyDescent="0.25">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row>
    <row r="21" spans="1:24" x14ac:dyDescent="0.25">
      <c r="A21" s="180"/>
      <c r="B21" s="180"/>
      <c r="C21" s="180"/>
      <c r="D21" s="180"/>
      <c r="E21" s="180"/>
      <c r="F21" s="180"/>
      <c r="G21" s="180"/>
      <c r="H21" s="180"/>
      <c r="I21" s="1216"/>
      <c r="J21" s="180"/>
      <c r="K21" s="180"/>
      <c r="L21" s="180"/>
      <c r="M21" s="180"/>
      <c r="N21" s="180"/>
      <c r="O21" s="180"/>
      <c r="P21" s="180"/>
      <c r="Q21" s="180"/>
      <c r="R21" s="180"/>
      <c r="S21" s="180"/>
      <c r="T21" s="180"/>
      <c r="U21" s="180"/>
      <c r="V21" s="180"/>
      <c r="W21" s="180"/>
      <c r="X21" s="180"/>
    </row>
    <row r="22" spans="1:24" x14ac:dyDescent="0.25">
      <c r="A22" s="180"/>
      <c r="B22" s="180"/>
      <c r="C22" s="180"/>
      <c r="D22" s="180"/>
      <c r="E22" s="180"/>
      <c r="F22" s="180"/>
      <c r="G22" s="180"/>
      <c r="H22" s="180"/>
      <c r="I22" s="1216"/>
      <c r="J22" s="180"/>
      <c r="K22" s="180"/>
      <c r="L22" s="180"/>
      <c r="M22" s="180"/>
      <c r="N22" s="180"/>
      <c r="O22" s="180"/>
      <c r="P22" s="180"/>
      <c r="Q22" s="180"/>
      <c r="R22" s="180"/>
      <c r="S22" s="180"/>
      <c r="T22" s="180"/>
      <c r="U22" s="180"/>
      <c r="V22" s="180"/>
      <c r="W22" s="180"/>
      <c r="X22" s="180"/>
    </row>
    <row r="23" spans="1:24" x14ac:dyDescent="0.25">
      <c r="A23" s="180"/>
      <c r="B23" s="180"/>
      <c r="C23" s="180"/>
      <c r="D23" s="180"/>
      <c r="E23" s="180"/>
      <c r="F23" s="180"/>
      <c r="G23" s="180"/>
      <c r="H23" s="1270"/>
      <c r="I23" s="1216"/>
      <c r="J23" s="180"/>
      <c r="K23" s="180"/>
      <c r="L23" s="180"/>
      <c r="M23" s="180"/>
      <c r="N23" s="180"/>
      <c r="O23" s="180"/>
      <c r="P23" s="180"/>
      <c r="Q23" s="180"/>
      <c r="R23" s="180"/>
      <c r="S23" s="180"/>
      <c r="T23" s="180"/>
      <c r="U23" s="180"/>
      <c r="V23" s="180"/>
      <c r="W23" s="180"/>
      <c r="X23" s="180"/>
    </row>
    <row r="24" spans="1:24" x14ac:dyDescent="0.25">
      <c r="A24" s="180"/>
      <c r="B24" s="180"/>
      <c r="C24" s="180"/>
      <c r="D24" s="180"/>
      <c r="E24" s="180"/>
      <c r="F24" s="180"/>
      <c r="G24" s="180"/>
      <c r="H24" s="1271"/>
      <c r="I24" s="1216"/>
      <c r="J24" s="180"/>
      <c r="K24" s="180"/>
      <c r="L24" s="180"/>
      <c r="M24" s="180"/>
      <c r="N24" s="180"/>
      <c r="O24" s="180"/>
      <c r="P24" s="180"/>
      <c r="Q24" s="180"/>
      <c r="R24" s="180"/>
      <c r="S24" s="180"/>
      <c r="T24" s="180"/>
      <c r="U24" s="180"/>
      <c r="V24" s="180"/>
      <c r="W24" s="180"/>
      <c r="X24" s="180"/>
    </row>
    <row r="25" spans="1:24" x14ac:dyDescent="0.25">
      <c r="A25" s="180"/>
      <c r="B25" s="180"/>
      <c r="C25" s="180"/>
      <c r="D25" s="180"/>
      <c r="E25" s="180"/>
      <c r="F25" s="180"/>
      <c r="G25" s="180"/>
      <c r="H25" s="1271"/>
      <c r="I25" s="1216"/>
      <c r="J25" s="180"/>
      <c r="K25" s="180"/>
      <c r="L25" s="180"/>
      <c r="M25" s="180"/>
      <c r="N25" s="180"/>
      <c r="O25" s="180"/>
      <c r="P25" s="180"/>
      <c r="Q25" s="180"/>
      <c r="R25" s="180"/>
      <c r="S25" s="180"/>
      <c r="T25" s="180"/>
      <c r="U25" s="180"/>
      <c r="V25" s="180"/>
      <c r="W25" s="180"/>
      <c r="X25" s="180"/>
    </row>
    <row r="26" spans="1:24" x14ac:dyDescent="0.25">
      <c r="A26" s="180"/>
      <c r="B26" s="180"/>
      <c r="C26" s="180"/>
      <c r="D26" s="180"/>
      <c r="E26" s="180"/>
      <c r="F26" s="180"/>
      <c r="G26" s="180"/>
      <c r="H26" s="1271"/>
      <c r="I26" s="180"/>
      <c r="J26" s="180"/>
      <c r="K26" s="180"/>
      <c r="L26" s="180"/>
      <c r="M26" s="180"/>
      <c r="N26" s="180"/>
      <c r="O26" s="180"/>
      <c r="P26" s="180"/>
      <c r="Q26" s="180"/>
      <c r="R26" s="180"/>
      <c r="S26" s="180"/>
      <c r="T26" s="180"/>
      <c r="U26" s="180"/>
      <c r="V26" s="180"/>
      <c r="W26" s="180"/>
      <c r="X26" s="180"/>
    </row>
    <row r="27" spans="1:24" ht="9" customHeight="1" x14ac:dyDescent="0.25">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row>
    <row r="28" spans="1:24" x14ac:dyDescent="0.25">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row>
    <row r="29" spans="1:24" x14ac:dyDescent="0.25">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row>
    <row r="30" spans="1:24" x14ac:dyDescent="0.25">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row>
    <row r="31" spans="1:24" x14ac:dyDescent="0.25">
      <c r="A31" s="180"/>
      <c r="B31" s="180"/>
      <c r="C31" s="180"/>
      <c r="D31" s="180"/>
      <c r="E31" s="180"/>
      <c r="F31" s="181"/>
      <c r="G31" s="180"/>
      <c r="H31" s="180"/>
      <c r="I31" s="180"/>
      <c r="J31" s="180"/>
      <c r="K31" s="180"/>
      <c r="L31" s="180"/>
      <c r="M31" s="180"/>
      <c r="N31" s="180"/>
      <c r="O31" s="180"/>
      <c r="P31" s="180"/>
      <c r="Q31" s="180"/>
      <c r="R31" s="180"/>
      <c r="S31" s="180"/>
      <c r="T31" s="180"/>
      <c r="U31" s="180"/>
      <c r="V31" s="180"/>
      <c r="W31" s="180"/>
      <c r="X31" s="180"/>
    </row>
    <row r="32" spans="1:24" x14ac:dyDescent="0.25">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row>
    <row r="33" spans="1:24" x14ac:dyDescent="0.25">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row>
    <row r="34" spans="1:24" x14ac:dyDescent="0.25">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row>
    <row r="35" spans="1:24" ht="15" customHeight="1" x14ac:dyDescent="0.25">
      <c r="A35" s="180"/>
      <c r="B35" s="180"/>
      <c r="C35" s="180"/>
      <c r="D35" s="180"/>
      <c r="E35" s="180"/>
      <c r="F35" s="180"/>
      <c r="G35" s="180"/>
      <c r="H35" s="180"/>
      <c r="I35" s="180"/>
      <c r="J35" s="180"/>
      <c r="K35" s="286"/>
      <c r="L35" s="286"/>
      <c r="M35" s="286"/>
      <c r="N35" s="286"/>
      <c r="O35" s="180"/>
      <c r="P35" s="180"/>
      <c r="Q35" s="180"/>
      <c r="R35" s="180"/>
      <c r="S35" s="180"/>
      <c r="T35" s="180"/>
      <c r="U35" s="180"/>
      <c r="V35" s="180"/>
      <c r="W35" s="180"/>
      <c r="X35" s="180"/>
    </row>
    <row r="36" spans="1:24" ht="15" customHeight="1" x14ac:dyDescent="0.25">
      <c r="A36" s="180"/>
      <c r="B36" s="180"/>
      <c r="C36" s="180"/>
      <c r="D36" s="180"/>
      <c r="E36" s="180"/>
      <c r="F36" s="180"/>
      <c r="G36" s="180"/>
      <c r="H36" s="180"/>
      <c r="I36" s="180"/>
      <c r="J36" s="180"/>
      <c r="K36" s="286"/>
      <c r="L36" s="286"/>
      <c r="M36" s="286"/>
      <c r="N36" s="286"/>
      <c r="O36" s="180"/>
      <c r="P36" s="180"/>
      <c r="Q36" s="180"/>
      <c r="R36" s="180"/>
      <c r="S36" s="180"/>
      <c r="T36" s="180"/>
      <c r="U36" s="180"/>
      <c r="V36" s="180"/>
      <c r="W36" s="180"/>
      <c r="X36" s="180"/>
    </row>
    <row r="37" spans="1:24" ht="15" customHeight="1" x14ac:dyDescent="0.25">
      <c r="A37" s="180"/>
      <c r="B37" s="180"/>
      <c r="C37" s="180"/>
      <c r="D37" s="180"/>
      <c r="E37" s="180"/>
      <c r="F37" s="180"/>
      <c r="G37" s="180"/>
      <c r="H37" s="180"/>
      <c r="I37" s="180"/>
      <c r="J37" s="180"/>
      <c r="K37" s="286"/>
      <c r="L37" s="286"/>
      <c r="M37" s="286"/>
      <c r="N37" s="286"/>
      <c r="O37" s="180"/>
      <c r="P37" s="180"/>
      <c r="Q37" s="180"/>
      <c r="R37" s="180"/>
      <c r="S37" s="180"/>
      <c r="T37" s="180"/>
      <c r="U37" s="180"/>
      <c r="V37" s="180"/>
      <c r="W37" s="180"/>
      <c r="X37" s="180"/>
    </row>
    <row r="38" spans="1:24" ht="15" customHeight="1" x14ac:dyDescent="0.25">
      <c r="A38" s="180"/>
      <c r="B38" s="180"/>
      <c r="C38" s="180"/>
      <c r="D38" s="180"/>
      <c r="E38" s="180"/>
      <c r="F38" s="180"/>
      <c r="G38" s="180"/>
      <c r="H38" s="180"/>
      <c r="I38" s="180"/>
      <c r="J38" s="180"/>
      <c r="K38" s="286"/>
      <c r="L38" s="286"/>
      <c r="M38" s="286"/>
      <c r="N38" s="286"/>
      <c r="O38" s="180"/>
      <c r="P38" s="180"/>
      <c r="Q38" s="180"/>
      <c r="R38" s="180"/>
      <c r="S38" s="180"/>
      <c r="T38" s="180"/>
      <c r="U38" s="180"/>
      <c r="V38" s="180"/>
      <c r="W38" s="180"/>
      <c r="X38" s="180"/>
    </row>
    <row r="39" spans="1:24" ht="15" customHeight="1" x14ac:dyDescent="0.25">
      <c r="A39" s="180"/>
      <c r="B39" s="180"/>
      <c r="C39" s="180"/>
      <c r="D39" s="180"/>
      <c r="E39" s="180"/>
      <c r="F39" s="180"/>
      <c r="G39" s="180"/>
      <c r="H39" s="180"/>
      <c r="I39" s="180"/>
      <c r="J39" s="180"/>
      <c r="K39" s="286"/>
      <c r="L39" s="286"/>
      <c r="M39" s="286"/>
      <c r="N39" s="286"/>
      <c r="O39" s="180"/>
      <c r="P39" s="180"/>
      <c r="Q39" s="180"/>
      <c r="R39" s="180"/>
      <c r="S39" s="180"/>
      <c r="T39" s="180"/>
      <c r="U39" s="180"/>
      <c r="V39" s="180"/>
      <c r="W39" s="180"/>
      <c r="X39" s="180"/>
    </row>
    <row r="40" spans="1:24" x14ac:dyDescent="0.25">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row>
    <row r="41" spans="1:24" x14ac:dyDescent="0.25">
      <c r="A41" s="1216"/>
      <c r="B41" s="1216"/>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row>
    <row r="42" spans="1:24" x14ac:dyDescent="0.25">
      <c r="A42" s="1216"/>
      <c r="B42" s="1216"/>
      <c r="C42" s="1216"/>
      <c r="D42" s="1216"/>
      <c r="E42" s="1216"/>
      <c r="F42" s="1216"/>
      <c r="G42" s="1216"/>
      <c r="H42" s="1216"/>
      <c r="I42" s="1216"/>
      <c r="J42" s="1216"/>
      <c r="K42" s="1216"/>
      <c r="L42" s="1216"/>
      <c r="M42" s="1216"/>
      <c r="N42" s="1216"/>
      <c r="O42" s="1216"/>
      <c r="P42" s="1216"/>
      <c r="Q42" s="1216"/>
      <c r="R42" s="1216"/>
      <c r="S42" s="1216"/>
      <c r="T42" s="1216"/>
      <c r="U42" s="1216"/>
      <c r="V42" s="1216"/>
      <c r="W42" s="1216"/>
      <c r="X42" s="1216"/>
    </row>
    <row r="43" spans="1:24" x14ac:dyDescent="0.25">
      <c r="A43" s="1216"/>
      <c r="B43" s="1216"/>
      <c r="C43" s="1216"/>
      <c r="D43" s="1216"/>
      <c r="E43" s="1216"/>
      <c r="F43" s="1216"/>
      <c r="G43" s="1216"/>
      <c r="H43" s="1216"/>
      <c r="I43" s="1216"/>
      <c r="J43" s="1216"/>
      <c r="K43" s="1216"/>
      <c r="L43" s="1216"/>
      <c r="M43" s="1216"/>
      <c r="N43" s="1216"/>
      <c r="O43" s="1216"/>
      <c r="P43" s="1216"/>
      <c r="Q43" s="1216"/>
      <c r="R43" s="1216"/>
      <c r="S43" s="1216"/>
      <c r="T43" s="1216"/>
      <c r="U43" s="1216"/>
      <c r="V43" s="1216"/>
      <c r="W43" s="1216"/>
      <c r="X43" s="1216"/>
    </row>
    <row r="44" spans="1:24" x14ac:dyDescent="0.25">
      <c r="A44" s="1216"/>
      <c r="B44" s="1216"/>
      <c r="C44" s="1216"/>
      <c r="D44" s="1216"/>
      <c r="E44" s="1216"/>
      <c r="F44" s="1216"/>
      <c r="G44" s="1216"/>
      <c r="H44" s="1216"/>
      <c r="I44" s="1216"/>
      <c r="J44" s="1216"/>
      <c r="K44" s="1216"/>
      <c r="L44" s="1216"/>
      <c r="M44" s="1216"/>
      <c r="N44" s="1216"/>
      <c r="O44" s="1216"/>
      <c r="P44" s="1216"/>
      <c r="Q44" s="1216"/>
      <c r="R44" s="1216"/>
      <c r="S44" s="1216"/>
      <c r="T44" s="1216"/>
      <c r="U44" s="1216"/>
      <c r="V44" s="1216"/>
      <c r="W44" s="1216"/>
      <c r="X44" s="1216"/>
    </row>
    <row r="45" spans="1:24" x14ac:dyDescent="0.25">
      <c r="A45" s="1216"/>
      <c r="B45" s="1216"/>
      <c r="C45" s="1216"/>
      <c r="D45" s="1216"/>
      <c r="E45" s="1216"/>
      <c r="F45" s="1216"/>
      <c r="G45" s="1216"/>
      <c r="H45" s="1216"/>
      <c r="I45" s="1216"/>
      <c r="J45" s="1216"/>
      <c r="K45" s="1216"/>
      <c r="L45" s="1216"/>
      <c r="M45" s="1216"/>
      <c r="N45" s="1216"/>
      <c r="O45" s="1216"/>
      <c r="P45" s="1216"/>
      <c r="Q45" s="1216"/>
      <c r="R45" s="1216"/>
      <c r="S45" s="1216"/>
      <c r="T45" s="1216"/>
      <c r="U45" s="1216"/>
      <c r="V45" s="1216"/>
      <c r="W45" s="1216"/>
      <c r="X45" s="1216"/>
    </row>
    <row r="46" spans="1:24" x14ac:dyDescent="0.25">
      <c r="A46" s="1216"/>
      <c r="B46" s="1216"/>
      <c r="C46" s="1216"/>
      <c r="D46" s="1216"/>
      <c r="E46" s="1216"/>
      <c r="F46" s="1216"/>
      <c r="G46" s="1216"/>
      <c r="H46" s="1216"/>
      <c r="I46" s="1216"/>
      <c r="J46" s="1216"/>
      <c r="K46" s="1216"/>
      <c r="L46" s="1216"/>
      <c r="M46" s="1216"/>
      <c r="N46" s="1216"/>
      <c r="O46" s="1216"/>
      <c r="P46" s="1216"/>
      <c r="Q46" s="1216"/>
      <c r="R46" s="1216"/>
      <c r="S46" s="1216"/>
      <c r="T46" s="1216"/>
      <c r="U46" s="1216"/>
      <c r="V46" s="1216"/>
      <c r="W46" s="1216"/>
      <c r="X46" s="1216"/>
    </row>
    <row r="47" spans="1:24" x14ac:dyDescent="0.25">
      <c r="A47" s="1216"/>
      <c r="B47" s="1216"/>
      <c r="C47" s="1216"/>
      <c r="D47" s="1216"/>
      <c r="E47" s="1216"/>
      <c r="F47" s="1216"/>
      <c r="G47" s="1216"/>
      <c r="H47" s="1216"/>
      <c r="I47" s="1216"/>
      <c r="J47" s="1216"/>
      <c r="K47" s="1216"/>
      <c r="L47" s="1216"/>
      <c r="M47" s="1216"/>
      <c r="N47" s="1216"/>
      <c r="O47" s="1216"/>
      <c r="P47" s="1216"/>
      <c r="Q47" s="1216"/>
      <c r="R47" s="1216"/>
      <c r="S47" s="1216"/>
      <c r="T47" s="1216"/>
      <c r="U47" s="1216"/>
      <c r="V47" s="1216"/>
      <c r="W47" s="1216"/>
      <c r="X47" s="1216"/>
    </row>
    <row r="48" spans="1:24" x14ac:dyDescent="0.25">
      <c r="A48" s="1216"/>
      <c r="B48" s="1216"/>
      <c r="C48" s="1216"/>
      <c r="D48" s="1216"/>
      <c r="E48" s="1216"/>
      <c r="F48" s="1216"/>
      <c r="G48" s="1216"/>
      <c r="H48" s="1216"/>
      <c r="I48" s="1216"/>
      <c r="J48" s="1216"/>
      <c r="K48" s="1216"/>
      <c r="L48" s="1216"/>
      <c r="M48" s="1216"/>
      <c r="N48" s="1216"/>
      <c r="O48" s="1216"/>
      <c r="P48" s="1216"/>
      <c r="Q48" s="1216"/>
      <c r="R48" s="1216"/>
      <c r="S48" s="1216"/>
      <c r="T48" s="1216"/>
      <c r="U48" s="1216"/>
      <c r="V48" s="1216"/>
      <c r="W48" s="1216"/>
      <c r="X48" s="1216"/>
    </row>
    <row r="49" spans="1:24" x14ac:dyDescent="0.25">
      <c r="A49" s="1216"/>
      <c r="B49" s="1216"/>
      <c r="C49" s="1216"/>
      <c r="D49" s="1216"/>
      <c r="E49" s="1216"/>
      <c r="F49" s="1216"/>
      <c r="G49" s="1216"/>
      <c r="H49" s="1216"/>
      <c r="I49" s="1216"/>
      <c r="J49" s="1216"/>
      <c r="K49" s="1216"/>
      <c r="L49" s="1216"/>
      <c r="M49" s="1216"/>
      <c r="N49" s="1216"/>
      <c r="O49" s="1216"/>
      <c r="P49" s="1216"/>
      <c r="Q49" s="1216"/>
      <c r="R49" s="1216"/>
      <c r="S49" s="1216"/>
      <c r="T49" s="1216"/>
      <c r="U49" s="1216"/>
      <c r="V49" s="1216"/>
      <c r="W49" s="1216"/>
      <c r="X49" s="1216"/>
    </row>
    <row r="50" spans="1:24" x14ac:dyDescent="0.25">
      <c r="A50" s="1216"/>
      <c r="B50" s="1216"/>
      <c r="C50" s="1216"/>
      <c r="D50" s="1216"/>
      <c r="E50" s="1216"/>
      <c r="F50" s="1216"/>
      <c r="G50" s="1216"/>
      <c r="H50" s="1216"/>
      <c r="I50" s="1216"/>
      <c r="J50" s="1216"/>
      <c r="K50" s="1216"/>
      <c r="L50" s="1216"/>
      <c r="M50" s="1216"/>
      <c r="N50" s="1216"/>
      <c r="O50" s="1216"/>
      <c r="P50" s="1216"/>
      <c r="Q50" s="1216"/>
      <c r="R50" s="1216"/>
      <c r="S50" s="1216"/>
      <c r="T50" s="1216"/>
      <c r="U50" s="1216"/>
      <c r="V50" s="1216"/>
      <c r="W50" s="1216"/>
      <c r="X50" s="1216"/>
    </row>
    <row r="51" spans="1:24" x14ac:dyDescent="0.25">
      <c r="A51" s="1216"/>
      <c r="B51" s="1216"/>
      <c r="C51" s="1216"/>
      <c r="D51" s="1216"/>
      <c r="E51" s="1216"/>
      <c r="F51" s="1216"/>
      <c r="G51" s="1216"/>
      <c r="H51" s="1216"/>
      <c r="I51" s="1216"/>
      <c r="J51" s="1216"/>
      <c r="K51" s="1216"/>
      <c r="L51" s="1216"/>
      <c r="M51" s="1216"/>
      <c r="N51" s="1216"/>
      <c r="O51" s="1216"/>
      <c r="P51" s="1216"/>
      <c r="Q51" s="1216"/>
      <c r="R51" s="1216"/>
      <c r="S51" s="1216"/>
      <c r="T51" s="1216"/>
      <c r="U51" s="1216"/>
      <c r="V51" s="1216"/>
      <c r="W51" s="1216"/>
      <c r="X51" s="1216"/>
    </row>
    <row r="52" spans="1:24" x14ac:dyDescent="0.25">
      <c r="A52" s="1216"/>
      <c r="B52" s="1216"/>
      <c r="C52" s="1216"/>
      <c r="D52" s="1216"/>
      <c r="E52" s="1216"/>
      <c r="F52" s="1216"/>
      <c r="G52" s="1216"/>
      <c r="H52" s="1216"/>
      <c r="I52" s="1216"/>
      <c r="J52" s="1216"/>
      <c r="K52" s="1216"/>
      <c r="L52" s="1216"/>
      <c r="M52" s="1216"/>
      <c r="N52" s="1216"/>
      <c r="O52" s="1216"/>
      <c r="P52" s="1216"/>
      <c r="Q52" s="1216"/>
      <c r="R52" s="1216"/>
      <c r="S52" s="1216"/>
      <c r="T52" s="1216"/>
      <c r="U52" s="1216"/>
      <c r="V52" s="1216"/>
      <c r="W52" s="1216"/>
      <c r="X52" s="1216"/>
    </row>
    <row r="53" spans="1:24" x14ac:dyDescent="0.25">
      <c r="A53" s="1216"/>
      <c r="B53" s="1216"/>
      <c r="C53" s="1216"/>
      <c r="D53" s="1216"/>
      <c r="E53" s="1216"/>
      <c r="F53" s="1216"/>
      <c r="G53" s="1216"/>
      <c r="H53" s="1216"/>
      <c r="I53" s="1216"/>
      <c r="J53" s="1216"/>
      <c r="K53" s="1216"/>
      <c r="L53" s="1216"/>
      <c r="M53" s="1216"/>
      <c r="N53" s="1216"/>
      <c r="O53" s="1216"/>
      <c r="P53" s="1216"/>
      <c r="Q53" s="1216"/>
      <c r="R53" s="1216"/>
      <c r="S53" s="1216"/>
      <c r="T53" s="1216"/>
      <c r="U53" s="1216"/>
      <c r="V53" s="1216"/>
      <c r="W53" s="1216"/>
      <c r="X53" s="1216"/>
    </row>
    <row r="54" spans="1:24" x14ac:dyDescent="0.25">
      <c r="A54" s="1216"/>
      <c r="B54" s="1216"/>
      <c r="C54" s="1216"/>
      <c r="D54" s="1216"/>
      <c r="E54" s="1216"/>
      <c r="F54" s="1216"/>
      <c r="G54" s="1216"/>
      <c r="H54" s="1216"/>
      <c r="I54" s="1216"/>
      <c r="J54" s="1216"/>
      <c r="K54" s="1216"/>
      <c r="L54" s="1216"/>
      <c r="M54" s="1216"/>
      <c r="N54" s="1216"/>
      <c r="O54" s="1216"/>
      <c r="P54" s="1216"/>
      <c r="Q54" s="1216"/>
      <c r="R54" s="1216"/>
      <c r="S54" s="1216"/>
      <c r="T54" s="1216"/>
      <c r="U54" s="1216"/>
      <c r="V54" s="1216"/>
      <c r="W54" s="1216"/>
      <c r="X54" s="1216"/>
    </row>
    <row r="55" spans="1:24" x14ac:dyDescent="0.25">
      <c r="A55" s="1216"/>
      <c r="B55" s="1216"/>
      <c r="C55" s="1216"/>
      <c r="D55" s="1216"/>
      <c r="E55" s="1216"/>
      <c r="F55" s="1216"/>
      <c r="G55" s="1216"/>
      <c r="H55" s="1216"/>
      <c r="I55" s="1216"/>
      <c r="J55" s="1216"/>
      <c r="K55" s="1216"/>
      <c r="L55" s="1216"/>
      <c r="M55" s="1216"/>
      <c r="N55" s="1216"/>
      <c r="O55" s="1216"/>
      <c r="P55" s="1216"/>
      <c r="Q55" s="1216"/>
      <c r="R55" s="1216"/>
      <c r="S55" s="1216"/>
      <c r="T55" s="1216"/>
      <c r="U55" s="1216"/>
      <c r="V55" s="1216"/>
      <c r="W55" s="1216"/>
      <c r="X55" s="1216"/>
    </row>
    <row r="56" spans="1:24" x14ac:dyDescent="0.25">
      <c r="A56" s="1216"/>
      <c r="B56" s="1216"/>
      <c r="C56" s="1216"/>
      <c r="D56" s="1216"/>
      <c r="E56" s="1216"/>
      <c r="F56" s="1216"/>
      <c r="G56" s="1216"/>
      <c r="H56" s="1216"/>
      <c r="I56" s="1216"/>
      <c r="J56" s="1216"/>
      <c r="K56" s="1216"/>
      <c r="L56" s="1216"/>
      <c r="M56" s="1216"/>
      <c r="N56" s="1216"/>
      <c r="O56" s="1216"/>
      <c r="P56" s="1216"/>
      <c r="Q56" s="1216"/>
      <c r="R56" s="1216"/>
      <c r="S56" s="1216"/>
      <c r="T56" s="1216"/>
      <c r="U56" s="1216"/>
      <c r="V56" s="1216"/>
      <c r="W56" s="1216"/>
      <c r="X56" s="1216"/>
    </row>
    <row r="57" spans="1:24" x14ac:dyDescent="0.25">
      <c r="A57" s="1216"/>
      <c r="B57" s="1216"/>
      <c r="C57" s="1216"/>
      <c r="D57" s="1216"/>
      <c r="E57" s="1216"/>
      <c r="F57" s="1216"/>
      <c r="G57" s="1216"/>
      <c r="H57" s="1216"/>
      <c r="I57" s="1216"/>
      <c r="J57" s="1216"/>
      <c r="K57" s="1216"/>
      <c r="L57" s="1216"/>
      <c r="M57" s="1216"/>
      <c r="N57" s="1216"/>
      <c r="O57" s="1216"/>
      <c r="P57" s="1216"/>
      <c r="Q57" s="1216"/>
      <c r="R57" s="1216"/>
      <c r="S57" s="1216"/>
      <c r="T57" s="1216"/>
      <c r="U57" s="1216"/>
      <c r="V57" s="1216"/>
      <c r="W57" s="1216"/>
      <c r="X57" s="1216"/>
    </row>
    <row r="58" spans="1:24" x14ac:dyDescent="0.25">
      <c r="A58" s="1216"/>
      <c r="B58" s="1216"/>
      <c r="C58" s="1216"/>
      <c r="D58" s="1216"/>
      <c r="E58" s="1216"/>
      <c r="F58" s="1216"/>
      <c r="G58" s="1216"/>
      <c r="H58" s="1216"/>
      <c r="I58" s="1216"/>
      <c r="J58" s="1216"/>
      <c r="K58" s="1216"/>
      <c r="L58" s="1216"/>
      <c r="M58" s="1216"/>
      <c r="N58" s="1216"/>
      <c r="O58" s="1216"/>
      <c r="P58" s="1216"/>
      <c r="Q58" s="1216"/>
      <c r="R58" s="1216"/>
      <c r="S58" s="1216"/>
      <c r="T58" s="1216"/>
      <c r="U58" s="1216"/>
      <c r="V58" s="1216"/>
      <c r="W58" s="1216"/>
      <c r="X58" s="1216"/>
    </row>
    <row r="59" spans="1:24" x14ac:dyDescent="0.25">
      <c r="A59" s="1216"/>
      <c r="B59" s="1216"/>
      <c r="C59" s="1216"/>
      <c r="D59" s="1216"/>
      <c r="E59" s="1216"/>
      <c r="F59" s="1216"/>
      <c r="G59" s="1216"/>
      <c r="H59" s="1216"/>
      <c r="I59" s="1216"/>
      <c r="J59" s="1216"/>
      <c r="K59" s="1216"/>
      <c r="L59" s="1216"/>
      <c r="M59" s="1216"/>
      <c r="N59" s="1216"/>
      <c r="O59" s="1216"/>
      <c r="P59" s="1216"/>
      <c r="Q59" s="1216"/>
      <c r="R59" s="1216"/>
      <c r="S59" s="1216"/>
      <c r="T59" s="1216"/>
      <c r="U59" s="1216"/>
      <c r="V59" s="1216"/>
      <c r="W59" s="1216"/>
      <c r="X59" s="1216"/>
    </row>
    <row r="60" spans="1:24" x14ac:dyDescent="0.25">
      <c r="A60" s="1216"/>
      <c r="B60" s="1216"/>
      <c r="C60" s="1216"/>
      <c r="D60" s="1216"/>
      <c r="E60" s="1216"/>
      <c r="F60" s="1216"/>
      <c r="G60" s="1216"/>
      <c r="H60" s="1216"/>
      <c r="I60" s="1216"/>
      <c r="J60" s="1216"/>
      <c r="K60" s="1216"/>
      <c r="L60" s="1216"/>
      <c r="M60" s="1216"/>
      <c r="N60" s="1216"/>
      <c r="O60" s="1216"/>
      <c r="P60" s="1216"/>
      <c r="Q60" s="1216"/>
      <c r="R60" s="1216"/>
      <c r="S60" s="1216"/>
      <c r="T60" s="1216"/>
      <c r="U60" s="1216"/>
      <c r="V60" s="1216"/>
      <c r="W60" s="1216"/>
      <c r="X60" s="1216"/>
    </row>
    <row r="61" spans="1:24" x14ac:dyDescent="0.25">
      <c r="A61" s="1216"/>
      <c r="B61" s="1216"/>
      <c r="C61" s="1216"/>
      <c r="D61" s="1216"/>
      <c r="E61" s="1216"/>
      <c r="F61" s="1216"/>
      <c r="G61" s="1216"/>
      <c r="H61" s="1216"/>
      <c r="I61" s="1216"/>
      <c r="J61" s="1216"/>
      <c r="K61" s="1216"/>
      <c r="L61" s="1216"/>
      <c r="M61" s="1216"/>
      <c r="N61" s="1216"/>
      <c r="O61" s="1216"/>
      <c r="P61" s="1216"/>
      <c r="Q61" s="1216"/>
      <c r="R61" s="1216"/>
      <c r="S61" s="1216"/>
      <c r="T61" s="1216"/>
      <c r="U61" s="1216"/>
      <c r="V61" s="1216"/>
      <c r="W61" s="1216"/>
      <c r="X61" s="1216"/>
    </row>
  </sheetData>
  <sheetProtection algorithmName="SHA-512" hashValue="UMFg2amanj7v3/vms5h9BAS6/+fe/hm2FmW/1WsO6lWYxihWTHYd6C8coLOUlG5GBlwSe8kYdq0ow07OwKK6MA==" saltValue="1CmGJ6umqp3BnuDlDCNFWA==" spinCount="100000" sheet="1" selectLockedCells="1"/>
  <mergeCells count="3">
    <mergeCell ref="I21:I25"/>
    <mergeCell ref="H23:H26"/>
    <mergeCell ref="A41:X61"/>
  </mergeCells>
  <printOptions horizontalCentered="1" verticalCentered="1"/>
  <pageMargins left="0" right="0" top="0" bottom="0" header="0" footer="0"/>
  <pageSetup paperSize="9" scale="53" orientation="landscape"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
  <dimension ref="A1:AG49"/>
  <sheetViews>
    <sheetView showGridLines="0" showRowColHeaders="0" showZeros="0" tabSelected="1" topLeftCell="E1" zoomScale="50" zoomScaleNormal="50" workbookViewId="0">
      <pane ySplit="48" topLeftCell="A49" activePane="bottomLeft" state="frozen"/>
      <selection activeCell="E1" sqref="E1"/>
      <selection pane="bottomLeft"/>
    </sheetView>
  </sheetViews>
  <sheetFormatPr baseColWidth="10" defaultColWidth="0" defaultRowHeight="15" zeroHeight="1" x14ac:dyDescent="0.25"/>
  <cols>
    <col min="1" max="4" width="0" hidden="1" customWidth="1"/>
    <col min="5" max="33" width="11" customWidth="1"/>
    <col min="34" max="16384" width="11" hidden="1"/>
  </cols>
  <sheetData>
    <row r="1" spans="5:25" x14ac:dyDescent="0.25">
      <c r="E1" s="68"/>
      <c r="F1" s="68"/>
      <c r="G1" s="68"/>
      <c r="H1" s="68"/>
      <c r="I1" s="68"/>
      <c r="J1" s="68"/>
      <c r="K1" s="68"/>
      <c r="L1" s="68"/>
      <c r="M1" s="68"/>
      <c r="N1" s="68"/>
      <c r="O1" s="68"/>
      <c r="P1" s="68"/>
      <c r="Q1" s="68"/>
      <c r="R1" s="68"/>
      <c r="S1" s="68"/>
      <c r="T1" s="68"/>
      <c r="U1" s="68"/>
      <c r="V1" s="68"/>
      <c r="W1" s="68"/>
      <c r="X1" s="68"/>
      <c r="Y1" s="68"/>
    </row>
    <row r="2" spans="5:25" x14ac:dyDescent="0.25">
      <c r="E2" s="68"/>
      <c r="F2" s="68"/>
      <c r="G2" s="68"/>
      <c r="H2" s="68"/>
      <c r="I2" s="68"/>
      <c r="J2" s="68"/>
      <c r="K2" s="68"/>
      <c r="L2" s="68"/>
      <c r="M2" s="68"/>
      <c r="N2" s="68"/>
      <c r="O2" s="68"/>
      <c r="P2" s="68"/>
      <c r="Q2" s="68"/>
      <c r="R2" s="68"/>
      <c r="S2" s="68"/>
      <c r="T2" s="68"/>
      <c r="U2" s="68"/>
      <c r="V2" s="68"/>
      <c r="W2" s="68"/>
      <c r="X2" s="68"/>
      <c r="Y2" s="68"/>
    </row>
    <row r="3" spans="5:25" x14ac:dyDescent="0.25">
      <c r="E3" s="68"/>
      <c r="F3" s="68"/>
      <c r="G3" s="68"/>
      <c r="H3" s="68"/>
      <c r="I3" s="68"/>
      <c r="J3" s="68"/>
      <c r="K3" s="68"/>
      <c r="L3" s="68"/>
      <c r="M3" s="68"/>
      <c r="N3" s="68"/>
      <c r="O3" s="68"/>
      <c r="P3" s="68"/>
      <c r="Q3" s="68"/>
      <c r="R3" s="68"/>
      <c r="S3" s="68"/>
      <c r="T3" s="68"/>
      <c r="U3" s="68"/>
      <c r="V3" s="68"/>
      <c r="W3" s="68"/>
      <c r="X3" s="68"/>
      <c r="Y3" s="68"/>
    </row>
    <row r="4" spans="5:25" x14ac:dyDescent="0.25">
      <c r="E4" s="68"/>
      <c r="F4" s="68"/>
      <c r="G4" s="68"/>
      <c r="H4" s="68"/>
      <c r="I4" s="68"/>
      <c r="J4" s="68"/>
      <c r="K4" s="68"/>
      <c r="L4" s="68"/>
      <c r="M4" s="68"/>
      <c r="N4" s="68"/>
      <c r="O4" s="68"/>
      <c r="P4" s="68"/>
      <c r="Q4" s="68"/>
      <c r="R4" s="68"/>
      <c r="S4" s="68"/>
      <c r="T4" s="68"/>
      <c r="U4" s="68"/>
      <c r="V4" s="68"/>
      <c r="W4" s="68"/>
      <c r="X4" s="68"/>
      <c r="Y4" s="68"/>
    </row>
    <row r="5" spans="5:25" x14ac:dyDescent="0.25">
      <c r="E5" s="68"/>
      <c r="F5" s="68"/>
      <c r="G5" s="68"/>
      <c r="H5" s="68"/>
      <c r="I5" s="68"/>
      <c r="J5" s="68"/>
      <c r="K5" s="68"/>
      <c r="L5" s="68"/>
      <c r="M5" s="68"/>
      <c r="N5" s="68"/>
      <c r="O5" s="68"/>
      <c r="P5" s="68"/>
      <c r="Q5" s="68"/>
      <c r="R5" s="68"/>
      <c r="S5" s="68"/>
      <c r="T5" s="68"/>
      <c r="U5" s="68"/>
      <c r="V5" s="68"/>
      <c r="W5" s="68"/>
      <c r="X5" s="68"/>
      <c r="Y5" s="68"/>
    </row>
    <row r="6" spans="5:25" x14ac:dyDescent="0.25">
      <c r="E6" s="68"/>
      <c r="F6" s="68"/>
      <c r="G6" s="68"/>
      <c r="H6" s="68"/>
      <c r="I6" s="68"/>
      <c r="J6" s="68"/>
      <c r="K6" s="68"/>
      <c r="L6" s="68"/>
      <c r="M6" s="68"/>
      <c r="N6" s="68"/>
      <c r="O6" s="68"/>
      <c r="P6" s="68"/>
      <c r="Q6" s="68"/>
      <c r="R6" s="68"/>
      <c r="S6" s="68"/>
      <c r="T6" s="68"/>
      <c r="U6" s="68"/>
      <c r="V6" s="68"/>
      <c r="W6" s="68"/>
      <c r="X6" s="68"/>
      <c r="Y6" s="68"/>
    </row>
    <row r="7" spans="5:25" x14ac:dyDescent="0.25">
      <c r="E7" s="68"/>
      <c r="F7" s="68"/>
      <c r="G7" s="68"/>
      <c r="H7" s="68"/>
      <c r="I7" s="68"/>
      <c r="J7" s="68"/>
      <c r="K7" s="68"/>
      <c r="L7" s="68"/>
      <c r="M7" s="68"/>
      <c r="N7" s="68"/>
      <c r="O7" s="68"/>
      <c r="P7" s="68"/>
      <c r="Q7" s="68"/>
      <c r="R7" s="68"/>
      <c r="S7" s="68"/>
      <c r="T7" s="68"/>
      <c r="U7" s="68"/>
      <c r="V7" s="68"/>
      <c r="W7" s="68"/>
      <c r="X7" s="68"/>
      <c r="Y7" s="68"/>
    </row>
    <row r="8" spans="5:25" x14ac:dyDescent="0.25">
      <c r="E8" s="68"/>
      <c r="F8" s="68"/>
      <c r="G8" s="68"/>
      <c r="H8" s="68"/>
      <c r="I8" s="68"/>
      <c r="J8" s="68"/>
      <c r="K8" s="68"/>
      <c r="L8" s="68"/>
      <c r="M8" s="68"/>
      <c r="N8" s="68"/>
      <c r="O8" s="68"/>
      <c r="P8" s="68"/>
      <c r="Q8" s="68"/>
      <c r="R8" s="68"/>
      <c r="S8" s="68"/>
      <c r="T8" s="68"/>
      <c r="U8" s="68"/>
      <c r="V8" s="68"/>
      <c r="W8" s="68"/>
      <c r="X8" s="68"/>
      <c r="Y8" s="68"/>
    </row>
    <row r="9" spans="5:25" x14ac:dyDescent="0.25">
      <c r="E9" s="68"/>
      <c r="F9" s="68"/>
      <c r="G9" s="68"/>
      <c r="H9" s="68"/>
      <c r="I9" s="68"/>
      <c r="J9" s="68"/>
      <c r="K9" s="68"/>
      <c r="L9" s="68"/>
      <c r="M9" s="68"/>
      <c r="N9" s="68"/>
      <c r="O9" s="68"/>
      <c r="P9" s="68"/>
      <c r="Q9" s="68"/>
      <c r="R9" s="68"/>
      <c r="S9" s="68"/>
      <c r="T9" s="68"/>
      <c r="U9" s="68"/>
      <c r="V9" s="68"/>
      <c r="W9" s="68"/>
      <c r="X9" s="68"/>
      <c r="Y9" s="68"/>
    </row>
    <row r="10" spans="5:25" x14ac:dyDescent="0.25">
      <c r="E10" s="68"/>
      <c r="F10" s="68"/>
      <c r="G10" s="68"/>
      <c r="H10" s="68"/>
      <c r="I10" s="68"/>
      <c r="J10" s="68"/>
      <c r="K10" s="68"/>
      <c r="L10" s="68"/>
      <c r="M10" s="68"/>
      <c r="N10" s="68"/>
      <c r="O10" s="68"/>
      <c r="P10" s="68"/>
      <c r="Q10" s="68"/>
      <c r="R10" s="68"/>
      <c r="S10" s="68"/>
      <c r="T10" s="68"/>
      <c r="U10" s="68"/>
      <c r="V10" s="68"/>
      <c r="W10" s="68"/>
      <c r="X10" s="68"/>
      <c r="Y10" s="68"/>
    </row>
    <row r="11" spans="5:25" x14ac:dyDescent="0.25">
      <c r="E11" s="68"/>
      <c r="F11" s="68"/>
      <c r="G11" s="68"/>
      <c r="H11" s="68"/>
      <c r="I11" s="68"/>
      <c r="J11" s="68"/>
      <c r="K11" s="68"/>
      <c r="L11" s="68"/>
      <c r="M11" s="68"/>
      <c r="N11" s="68"/>
      <c r="O11" s="68"/>
      <c r="P11" s="68"/>
      <c r="Q11" s="68"/>
      <c r="R11" s="68"/>
      <c r="S11" s="68"/>
      <c r="T11" s="68"/>
      <c r="U11" s="68"/>
      <c r="V11" s="68"/>
      <c r="W11" s="68"/>
      <c r="X11" s="68"/>
      <c r="Y11" s="68"/>
    </row>
    <row r="12" spans="5:25" x14ac:dyDescent="0.25">
      <c r="E12" s="68"/>
      <c r="F12" s="68"/>
      <c r="G12" s="68"/>
      <c r="H12" s="68"/>
      <c r="I12" s="68"/>
      <c r="J12" s="68"/>
      <c r="K12" s="68"/>
      <c r="L12" s="68"/>
      <c r="M12" s="68"/>
      <c r="N12" s="68"/>
      <c r="O12" s="68"/>
      <c r="P12" s="68"/>
      <c r="Q12" s="68"/>
      <c r="R12" s="68"/>
      <c r="S12" s="68"/>
      <c r="T12" s="68"/>
      <c r="U12" s="68"/>
      <c r="V12" s="68"/>
      <c r="W12" s="68"/>
      <c r="X12" s="68"/>
      <c r="Y12" s="68"/>
    </row>
    <row r="13" spans="5:25" x14ac:dyDescent="0.25">
      <c r="E13" s="68"/>
      <c r="F13" s="68"/>
      <c r="G13" s="68"/>
      <c r="H13" s="68"/>
      <c r="I13" s="68"/>
      <c r="J13" s="68"/>
      <c r="K13" s="68"/>
      <c r="L13" s="68"/>
      <c r="M13" s="68"/>
      <c r="N13" s="68"/>
      <c r="O13" s="68"/>
      <c r="P13" s="68"/>
      <c r="Q13" s="68"/>
      <c r="R13" s="68"/>
      <c r="S13" s="68"/>
      <c r="T13" s="68"/>
      <c r="U13" s="68"/>
      <c r="V13" s="68"/>
      <c r="W13" s="68"/>
      <c r="X13" s="68"/>
      <c r="Y13" s="68"/>
    </row>
    <row r="14" spans="5:25" x14ac:dyDescent="0.25">
      <c r="E14" s="68"/>
      <c r="F14" s="68"/>
      <c r="G14" s="68"/>
      <c r="H14" s="68"/>
      <c r="I14" s="68"/>
      <c r="J14" s="68"/>
      <c r="K14" s="68"/>
      <c r="L14" s="68"/>
      <c r="M14" s="68"/>
      <c r="N14" s="68"/>
      <c r="O14" s="68"/>
      <c r="P14" s="68"/>
      <c r="Q14" s="68"/>
      <c r="R14" s="68"/>
      <c r="S14" s="68"/>
      <c r="T14" s="68"/>
      <c r="U14" s="68"/>
      <c r="V14" s="68"/>
      <c r="W14" s="68"/>
      <c r="X14" s="68"/>
      <c r="Y14" s="68"/>
    </row>
    <row r="15" spans="5:25" x14ac:dyDescent="0.25">
      <c r="E15" s="68"/>
      <c r="F15" s="68"/>
      <c r="G15" s="68"/>
      <c r="H15" s="68"/>
      <c r="I15" s="68"/>
      <c r="J15" s="68"/>
      <c r="K15" s="68"/>
      <c r="L15" s="68"/>
      <c r="M15" s="68"/>
      <c r="N15" s="68"/>
      <c r="O15" s="68"/>
      <c r="P15" s="68"/>
      <c r="Q15" s="68"/>
      <c r="R15" s="68"/>
      <c r="S15" s="68"/>
      <c r="T15" s="68"/>
      <c r="U15" s="68"/>
      <c r="V15" s="68"/>
      <c r="W15" s="68"/>
      <c r="X15" s="68"/>
      <c r="Y15" s="68"/>
    </row>
    <row r="16" spans="5:25" x14ac:dyDescent="0.25">
      <c r="E16" s="68"/>
      <c r="F16" s="68"/>
      <c r="G16" s="68"/>
      <c r="H16" s="68"/>
      <c r="I16" s="68"/>
      <c r="J16" s="68"/>
      <c r="K16" s="68"/>
      <c r="L16" s="68"/>
      <c r="M16" s="68"/>
      <c r="N16" s="68"/>
      <c r="O16" s="68"/>
      <c r="P16" s="68"/>
      <c r="Q16" s="68"/>
      <c r="R16" s="68"/>
      <c r="S16" s="68"/>
      <c r="T16" s="68"/>
      <c r="U16" s="68"/>
      <c r="V16" s="68"/>
      <c r="W16" s="68"/>
      <c r="X16" s="68"/>
      <c r="Y16" s="68"/>
    </row>
    <row r="17" spans="5:25" x14ac:dyDescent="0.25">
      <c r="E17" s="68"/>
      <c r="F17" s="68"/>
      <c r="G17" s="68"/>
      <c r="H17" s="68"/>
      <c r="I17" s="68"/>
      <c r="J17" s="68"/>
      <c r="K17" s="68"/>
      <c r="L17" s="68"/>
      <c r="M17" s="68"/>
      <c r="N17" s="68"/>
      <c r="O17" s="68"/>
      <c r="P17" s="68"/>
      <c r="Q17" s="68"/>
      <c r="R17" s="68"/>
      <c r="S17" s="68"/>
      <c r="T17" s="68"/>
      <c r="U17" s="68"/>
      <c r="V17" s="68"/>
      <c r="W17" s="68"/>
      <c r="X17" s="68"/>
      <c r="Y17" s="68"/>
    </row>
    <row r="18" spans="5:25" x14ac:dyDescent="0.25">
      <c r="E18" s="68"/>
      <c r="F18" s="68"/>
      <c r="G18" s="68"/>
      <c r="H18" s="68"/>
      <c r="I18" s="68"/>
      <c r="J18" s="68"/>
      <c r="K18" s="68"/>
      <c r="L18" s="68"/>
      <c r="M18" s="68"/>
      <c r="N18" s="68"/>
      <c r="O18" s="68"/>
      <c r="P18" s="68"/>
      <c r="Q18" s="68"/>
      <c r="R18" s="68"/>
      <c r="S18" s="68"/>
      <c r="T18" s="68"/>
      <c r="U18" s="68"/>
      <c r="V18" s="68"/>
      <c r="W18" s="68"/>
      <c r="X18" s="68"/>
      <c r="Y18" s="68"/>
    </row>
    <row r="19" spans="5:25" x14ac:dyDescent="0.25">
      <c r="E19" s="68"/>
      <c r="F19" s="68"/>
      <c r="G19" s="69"/>
      <c r="H19" s="69"/>
      <c r="I19" s="69"/>
      <c r="J19" s="69"/>
      <c r="K19" s="68"/>
      <c r="L19" s="68"/>
      <c r="M19" s="68"/>
      <c r="N19" s="68"/>
      <c r="O19" s="68"/>
      <c r="P19" s="68"/>
      <c r="Q19" s="68"/>
      <c r="R19" s="68"/>
      <c r="S19" s="68"/>
      <c r="T19" s="1272"/>
      <c r="U19" s="1272"/>
      <c r="V19" s="1272"/>
      <c r="W19" s="1272"/>
      <c r="X19" s="68"/>
      <c r="Y19" s="68"/>
    </row>
    <row r="20" spans="5:25" x14ac:dyDescent="0.25">
      <c r="E20" s="68"/>
      <c r="F20" s="68"/>
      <c r="G20" s="69"/>
      <c r="H20" s="69"/>
      <c r="I20" s="69"/>
      <c r="J20" s="69"/>
      <c r="K20" s="68"/>
      <c r="L20" s="68"/>
      <c r="M20" s="68"/>
      <c r="N20" s="68"/>
      <c r="O20" s="68"/>
      <c r="P20" s="68"/>
      <c r="Q20" s="68"/>
      <c r="R20" s="68"/>
      <c r="S20" s="68"/>
      <c r="T20" s="1272"/>
      <c r="U20" s="1272"/>
      <c r="V20" s="1272"/>
      <c r="W20" s="1272"/>
      <c r="X20" s="68"/>
      <c r="Y20" s="68"/>
    </row>
    <row r="21" spans="5:25" x14ac:dyDescent="0.25">
      <c r="E21" s="68"/>
      <c r="F21" s="68"/>
      <c r="G21" s="69"/>
      <c r="H21" s="69"/>
      <c r="I21" s="69"/>
      <c r="J21" s="69"/>
      <c r="K21" s="68"/>
      <c r="L21" s="68"/>
      <c r="M21" s="68"/>
      <c r="N21" s="68"/>
      <c r="O21" s="68"/>
      <c r="P21" s="68"/>
      <c r="Q21" s="68"/>
      <c r="R21" s="68"/>
      <c r="S21" s="68"/>
      <c r="T21" s="1272"/>
      <c r="U21" s="1272"/>
      <c r="V21" s="1272"/>
      <c r="W21" s="1272"/>
      <c r="X21" s="68"/>
      <c r="Y21" s="68"/>
    </row>
    <row r="22" spans="5:25" x14ac:dyDescent="0.25">
      <c r="E22" s="68"/>
      <c r="F22" s="68"/>
      <c r="G22" s="69"/>
      <c r="H22" s="69"/>
      <c r="I22" s="69"/>
      <c r="J22" s="69"/>
      <c r="K22" s="68"/>
      <c r="L22" s="68"/>
      <c r="M22" s="68"/>
      <c r="N22" s="68"/>
      <c r="O22" s="68"/>
      <c r="P22" s="68"/>
      <c r="Q22" s="68"/>
      <c r="R22" s="68"/>
      <c r="S22" s="68"/>
      <c r="T22" s="1272"/>
      <c r="U22" s="1272"/>
      <c r="V22" s="1272"/>
      <c r="W22" s="1272"/>
      <c r="X22" s="68"/>
      <c r="Y22" s="68"/>
    </row>
    <row r="23" spans="5:25" x14ac:dyDescent="0.25">
      <c r="E23" s="68"/>
      <c r="F23" s="68"/>
      <c r="G23" s="68"/>
      <c r="H23" s="68"/>
      <c r="I23" s="68"/>
      <c r="J23" s="68"/>
      <c r="K23" s="68"/>
      <c r="L23" s="68"/>
      <c r="M23" s="68"/>
      <c r="N23" s="68"/>
      <c r="O23" s="68"/>
      <c r="P23" s="68"/>
      <c r="Q23" s="68"/>
      <c r="R23" s="68"/>
      <c r="S23" s="68"/>
      <c r="T23" s="68"/>
      <c r="U23" s="68"/>
      <c r="V23" s="68"/>
      <c r="W23" s="68"/>
      <c r="X23" s="68"/>
      <c r="Y23" s="68"/>
    </row>
    <row r="24" spans="5:25" x14ac:dyDescent="0.25">
      <c r="E24" s="68"/>
      <c r="F24" s="68"/>
      <c r="G24" s="68"/>
      <c r="H24" s="68"/>
      <c r="I24" s="68"/>
      <c r="J24" s="68"/>
      <c r="K24" s="68"/>
      <c r="L24" s="68"/>
      <c r="M24" s="68"/>
      <c r="N24" s="68"/>
      <c r="O24" s="68"/>
      <c r="P24" s="68"/>
      <c r="Q24" s="68"/>
      <c r="R24" s="68"/>
      <c r="S24" s="68"/>
      <c r="T24" s="68"/>
      <c r="U24" s="68"/>
      <c r="V24" s="68"/>
      <c r="W24" s="68"/>
      <c r="X24" s="68"/>
      <c r="Y24" s="68"/>
    </row>
    <row r="25" spans="5:25" x14ac:dyDescent="0.25">
      <c r="E25" s="68"/>
      <c r="F25" s="68"/>
      <c r="G25" s="68"/>
      <c r="H25" s="68"/>
      <c r="I25" s="68"/>
      <c r="J25" s="68"/>
      <c r="K25" s="68"/>
      <c r="L25" s="68"/>
      <c r="M25" s="68"/>
      <c r="N25" s="68"/>
      <c r="O25" s="68"/>
      <c r="P25" s="68"/>
      <c r="Q25" s="68"/>
      <c r="R25" s="68"/>
      <c r="S25" s="68"/>
      <c r="T25" s="68"/>
      <c r="U25" s="68"/>
      <c r="V25" s="68"/>
      <c r="W25" s="68"/>
      <c r="X25" s="68"/>
      <c r="Y25" s="68"/>
    </row>
    <row r="26" spans="5:25" x14ac:dyDescent="0.25">
      <c r="E26" s="68"/>
      <c r="F26" s="68"/>
      <c r="G26" s="68"/>
      <c r="H26" s="68"/>
      <c r="I26" s="68"/>
      <c r="J26" s="68"/>
      <c r="K26" s="68"/>
      <c r="L26" s="68"/>
      <c r="M26" s="68"/>
      <c r="N26" s="68"/>
      <c r="O26" s="68"/>
      <c r="P26" s="68"/>
      <c r="Q26" s="68"/>
      <c r="R26" s="68"/>
      <c r="S26" s="68"/>
      <c r="T26" s="68"/>
      <c r="U26" s="68"/>
      <c r="V26" s="68"/>
      <c r="W26" s="68"/>
      <c r="X26" s="68"/>
      <c r="Y26" s="68"/>
    </row>
    <row r="27" spans="5:25" x14ac:dyDescent="0.25">
      <c r="E27" s="68"/>
      <c r="F27" s="68"/>
      <c r="G27" s="68"/>
      <c r="H27" s="68"/>
      <c r="I27" s="68"/>
      <c r="J27" s="68"/>
      <c r="K27" s="68"/>
      <c r="L27" s="68"/>
      <c r="M27" s="68"/>
      <c r="N27" s="68"/>
      <c r="O27" s="68"/>
      <c r="P27" s="68"/>
      <c r="Q27" s="68"/>
      <c r="R27" s="68"/>
      <c r="S27" s="68"/>
      <c r="T27" s="68"/>
      <c r="U27" s="68"/>
      <c r="V27" s="68"/>
      <c r="W27" s="68"/>
      <c r="X27" s="68"/>
      <c r="Y27" s="68"/>
    </row>
    <row r="28" spans="5:25" x14ac:dyDescent="0.25">
      <c r="E28" s="68"/>
      <c r="F28" s="68"/>
      <c r="G28" s="68"/>
      <c r="H28" s="68"/>
      <c r="I28" s="68"/>
      <c r="J28" s="68"/>
      <c r="K28" s="68"/>
      <c r="L28" s="68"/>
      <c r="M28" s="68"/>
      <c r="N28" s="68"/>
      <c r="O28" s="68"/>
      <c r="P28" s="68"/>
      <c r="Q28" s="68"/>
      <c r="R28" s="68"/>
      <c r="S28" s="68"/>
      <c r="T28" s="68"/>
      <c r="U28" s="68"/>
      <c r="V28" s="68"/>
      <c r="W28" s="68"/>
      <c r="X28" s="68"/>
      <c r="Y28" s="68"/>
    </row>
    <row r="29" spans="5:25" x14ac:dyDescent="0.25">
      <c r="E29" s="68"/>
      <c r="F29" s="68"/>
      <c r="G29" s="68"/>
      <c r="H29" s="68"/>
      <c r="I29" s="68"/>
      <c r="J29" s="68"/>
      <c r="K29" s="68"/>
      <c r="L29" s="68"/>
      <c r="M29" s="68"/>
      <c r="N29" s="68"/>
      <c r="O29" s="68"/>
      <c r="P29" s="68"/>
      <c r="Q29" s="68"/>
      <c r="R29" s="68"/>
      <c r="S29" s="68"/>
      <c r="T29" s="68"/>
      <c r="U29" s="68"/>
      <c r="V29" s="68"/>
      <c r="W29" s="68"/>
      <c r="X29" s="68"/>
      <c r="Y29" s="68"/>
    </row>
    <row r="30" spans="5:25" x14ac:dyDescent="0.25">
      <c r="E30" s="68"/>
      <c r="F30" s="68"/>
      <c r="G30" s="68"/>
      <c r="H30" s="68"/>
      <c r="I30" s="68"/>
      <c r="J30" s="68"/>
      <c r="K30" s="68"/>
      <c r="L30" s="68"/>
      <c r="M30" s="68"/>
      <c r="N30" s="68"/>
      <c r="O30" s="68"/>
      <c r="P30" s="68"/>
      <c r="Q30" s="68"/>
      <c r="R30" s="68"/>
      <c r="S30" s="68"/>
      <c r="T30" s="68"/>
      <c r="U30" s="68"/>
      <c r="V30" s="68"/>
      <c r="W30" s="68"/>
      <c r="X30" s="68"/>
      <c r="Y30" s="68"/>
    </row>
    <row r="31" spans="5:25" x14ac:dyDescent="0.25">
      <c r="E31" s="68"/>
      <c r="F31" s="68"/>
      <c r="G31" s="68"/>
      <c r="H31" s="68"/>
      <c r="I31" s="68"/>
      <c r="J31" s="68"/>
      <c r="K31" s="68"/>
      <c r="L31" s="68"/>
      <c r="M31" s="68"/>
      <c r="N31" s="68"/>
      <c r="O31" s="68"/>
      <c r="P31" s="68"/>
      <c r="Q31" s="68"/>
      <c r="R31" s="68"/>
      <c r="S31" s="68"/>
      <c r="T31" s="68"/>
      <c r="U31" s="68"/>
      <c r="V31" s="68"/>
      <c r="W31" s="68"/>
      <c r="X31" s="68"/>
      <c r="Y31" s="68"/>
    </row>
    <row r="32" spans="5:25" x14ac:dyDescent="0.25">
      <c r="E32" s="68"/>
      <c r="F32" s="68"/>
      <c r="G32" s="68"/>
      <c r="H32" s="68"/>
      <c r="I32" s="68"/>
      <c r="J32" s="68"/>
      <c r="K32" s="68"/>
      <c r="L32" s="68"/>
      <c r="M32" s="68"/>
      <c r="N32" s="68"/>
      <c r="O32" s="68"/>
      <c r="P32" s="68"/>
      <c r="Q32" s="68"/>
      <c r="R32" s="68"/>
      <c r="S32" s="68"/>
      <c r="T32" s="68"/>
      <c r="U32" s="68"/>
      <c r="V32" s="68"/>
      <c r="W32" s="68"/>
      <c r="X32" s="68"/>
      <c r="Y32" s="68"/>
    </row>
    <row r="33" spans="5:25" x14ac:dyDescent="0.25">
      <c r="E33" s="68"/>
      <c r="F33" s="68"/>
      <c r="G33" s="68"/>
      <c r="H33" s="68"/>
      <c r="I33" s="68"/>
      <c r="J33" s="68"/>
      <c r="K33" s="68"/>
      <c r="L33" s="68"/>
      <c r="M33" s="68"/>
      <c r="N33" s="68"/>
      <c r="O33" s="68"/>
      <c r="P33" s="68"/>
      <c r="Q33" s="68"/>
      <c r="R33" s="68"/>
      <c r="S33" s="68"/>
      <c r="T33" s="68"/>
      <c r="U33" s="68"/>
      <c r="V33" s="68"/>
      <c r="W33" s="68"/>
      <c r="X33" s="68"/>
      <c r="Y33" s="68"/>
    </row>
    <row r="34" spans="5:25" x14ac:dyDescent="0.25">
      <c r="E34" s="68"/>
      <c r="F34" s="68"/>
      <c r="G34" s="68"/>
      <c r="H34" s="68"/>
      <c r="I34" s="68"/>
      <c r="J34" s="68"/>
      <c r="K34" s="68"/>
      <c r="L34" s="68"/>
      <c r="M34" s="68"/>
      <c r="N34" s="68"/>
      <c r="O34" s="68"/>
      <c r="P34" s="68"/>
      <c r="Q34" s="68"/>
      <c r="R34" s="68"/>
      <c r="S34" s="68"/>
      <c r="T34" s="68"/>
      <c r="U34" s="68"/>
      <c r="V34" s="68"/>
      <c r="W34" s="68"/>
      <c r="X34" s="68"/>
      <c r="Y34" s="68"/>
    </row>
    <row r="35" spans="5:25" x14ac:dyDescent="0.25">
      <c r="E35" s="561"/>
      <c r="F35" s="562" t="s">
        <v>958</v>
      </c>
      <c r="G35" s="68"/>
      <c r="H35" s="68"/>
      <c r="I35" s="68"/>
      <c r="J35" s="68"/>
      <c r="K35" s="68"/>
      <c r="L35" s="68"/>
      <c r="M35" s="560"/>
      <c r="N35" s="560"/>
      <c r="O35" s="68"/>
      <c r="P35" s="68"/>
      <c r="Q35" s="68"/>
      <c r="R35" s="68"/>
      <c r="S35" s="68"/>
      <c r="T35" s="68"/>
      <c r="U35" s="68"/>
      <c r="V35" s="68"/>
      <c r="W35" s="68"/>
      <c r="X35" s="68"/>
      <c r="Y35" s="68"/>
    </row>
    <row r="36" spans="5:25" x14ac:dyDescent="0.25">
      <c r="E36" s="53"/>
      <c r="F36" s="53"/>
      <c r="G36" s="53"/>
      <c r="H36" s="53"/>
      <c r="I36" s="53"/>
      <c r="J36" s="53"/>
      <c r="K36" s="53"/>
      <c r="L36" s="53"/>
      <c r="M36" s="53"/>
      <c r="N36" s="53"/>
      <c r="O36" s="53"/>
      <c r="P36" s="53"/>
      <c r="Q36" s="53"/>
      <c r="R36" s="53"/>
      <c r="S36" s="53"/>
      <c r="T36" s="53"/>
      <c r="U36" s="53"/>
      <c r="V36" s="53"/>
      <c r="W36" s="53"/>
      <c r="X36" s="53"/>
      <c r="Y36" s="53"/>
    </row>
    <row r="37" spans="5:25" x14ac:dyDescent="0.25">
      <c r="E37" s="53"/>
      <c r="F37" s="53"/>
      <c r="G37" s="53"/>
      <c r="H37" s="53"/>
      <c r="I37" s="53"/>
      <c r="J37" s="53"/>
      <c r="K37" s="53"/>
      <c r="L37" s="53"/>
      <c r="M37" s="53"/>
      <c r="N37" s="53"/>
      <c r="O37" s="53"/>
      <c r="P37" s="53"/>
      <c r="Q37" s="53"/>
      <c r="R37" s="53"/>
      <c r="S37" s="53"/>
      <c r="T37" s="53"/>
      <c r="U37" s="53"/>
      <c r="V37" s="53"/>
      <c r="W37" s="53"/>
      <c r="X37" s="53"/>
      <c r="Y37" s="53"/>
    </row>
    <row r="38" spans="5:25" x14ac:dyDescent="0.25">
      <c r="E38" s="53"/>
      <c r="F38" s="53"/>
      <c r="G38" s="53"/>
      <c r="H38" s="53"/>
      <c r="I38" s="53"/>
      <c r="J38" s="53"/>
      <c r="K38" s="53"/>
      <c r="L38" s="53"/>
      <c r="M38" s="53"/>
      <c r="N38" s="53"/>
      <c r="O38" s="53"/>
      <c r="P38" s="53"/>
      <c r="Q38" s="53"/>
      <c r="R38" s="53"/>
      <c r="S38" s="53"/>
      <c r="T38" s="53"/>
      <c r="U38" s="53"/>
      <c r="V38" s="53"/>
      <c r="W38" s="53"/>
      <c r="X38" s="53"/>
      <c r="Y38" s="53"/>
    </row>
    <row r="39" spans="5:25" x14ac:dyDescent="0.25"/>
    <row r="40" spans="5:25" hidden="1" x14ac:dyDescent="0.25"/>
    <row r="41" spans="5:25" hidden="1" x14ac:dyDescent="0.25"/>
    <row r="42" spans="5:25" x14ac:dyDescent="0.25"/>
    <row r="43" spans="5:25" x14ac:dyDescent="0.25"/>
    <row r="44" spans="5:25" x14ac:dyDescent="0.25"/>
    <row r="45" spans="5:25" x14ac:dyDescent="0.25"/>
    <row r="46" spans="5:25" x14ac:dyDescent="0.25"/>
    <row r="47" spans="5:25" x14ac:dyDescent="0.25"/>
    <row r="48" spans="5:25" x14ac:dyDescent="0.25"/>
    <row r="49" x14ac:dyDescent="0.25"/>
  </sheetData>
  <sheetProtection selectLockedCells="1" selectUnlockedCells="1"/>
  <customSheetViews>
    <customSheetView guid="{7FB50B2F-45DA-4DA3-BDA5-580E793170E4}" showGridLines="0" showRowCol="0" topLeftCell="E1">
      <selection activeCell="E1" sqref="E1"/>
    </customSheetView>
  </customSheetViews>
  <mergeCells count="1">
    <mergeCell ref="T19:W2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W118"/>
  <sheetViews>
    <sheetView topLeftCell="B85" workbookViewId="0">
      <selection activeCell="K92" sqref="K92"/>
    </sheetView>
  </sheetViews>
  <sheetFormatPr baseColWidth="10" defaultRowHeight="15" x14ac:dyDescent="0.25"/>
  <cols>
    <col min="1" max="1" width="26.85546875" customWidth="1"/>
    <col min="2" max="2" width="53.5703125" style="176" customWidth="1"/>
    <col min="8" max="8" width="11.28515625" customWidth="1"/>
    <col min="12" max="12" width="11.42578125" style="87"/>
    <col min="14" max="14" width="10" style="170" bestFit="1" customWidth="1"/>
    <col min="15" max="19" width="11.42578125" style="87"/>
  </cols>
  <sheetData>
    <row r="2" spans="1:19" x14ac:dyDescent="0.25">
      <c r="B2"/>
      <c r="H2" s="82" t="s">
        <v>323</v>
      </c>
      <c r="L2"/>
      <c r="O2"/>
      <c r="P2"/>
      <c r="Q2"/>
      <c r="R2"/>
      <c r="S2"/>
    </row>
    <row r="3" spans="1:19" x14ac:dyDescent="0.25">
      <c r="A3" s="82" t="s">
        <v>4</v>
      </c>
      <c r="B3" s="82" t="s">
        <v>31</v>
      </c>
      <c r="C3" s="82" t="s">
        <v>48</v>
      </c>
      <c r="D3" s="82" t="s">
        <v>49</v>
      </c>
      <c r="E3" s="82" t="s">
        <v>50</v>
      </c>
      <c r="F3" s="82" t="s">
        <v>51</v>
      </c>
      <c r="G3" s="82" t="s">
        <v>52</v>
      </c>
      <c r="H3" t="s">
        <v>324</v>
      </c>
      <c r="I3" t="s">
        <v>326</v>
      </c>
      <c r="J3" t="s">
        <v>328</v>
      </c>
      <c r="K3" t="s">
        <v>329</v>
      </c>
      <c r="L3" t="s">
        <v>331</v>
      </c>
      <c r="N3" s="170" t="s">
        <v>452</v>
      </c>
      <c r="O3" s="170" t="s">
        <v>453</v>
      </c>
      <c r="P3" s="170" t="s">
        <v>454</v>
      </c>
      <c r="Q3" s="170" t="s">
        <v>455</v>
      </c>
      <c r="R3" s="170" t="s">
        <v>456</v>
      </c>
      <c r="S3"/>
    </row>
    <row r="4" spans="1:19" s="7" customFormat="1" ht="45" x14ac:dyDescent="0.25">
      <c r="A4" s="137" t="s">
        <v>97</v>
      </c>
      <c r="B4" s="137" t="s">
        <v>96</v>
      </c>
      <c r="C4" s="7">
        <v>0.3</v>
      </c>
      <c r="D4" s="7">
        <v>1.7</v>
      </c>
      <c r="E4">
        <v>2</v>
      </c>
      <c r="F4">
        <v>2</v>
      </c>
      <c r="G4">
        <v>0</v>
      </c>
      <c r="H4" s="83">
        <v>1</v>
      </c>
      <c r="I4" s="83">
        <v>1</v>
      </c>
      <c r="J4" s="83">
        <v>2</v>
      </c>
      <c r="K4" s="83">
        <v>2</v>
      </c>
      <c r="L4" s="83">
        <v>1</v>
      </c>
      <c r="M4"/>
      <c r="N4" s="172">
        <f t="shared" ref="N4" si="0">IFERROR((C4/H4),"")</f>
        <v>0.3</v>
      </c>
      <c r="O4" s="172">
        <f t="shared" ref="O4:Q4" si="1">IFERROR((D4/I4),"")</f>
        <v>1.7</v>
      </c>
      <c r="P4" s="172">
        <f t="shared" si="1"/>
        <v>1</v>
      </c>
      <c r="Q4" s="172">
        <f t="shared" si="1"/>
        <v>1</v>
      </c>
      <c r="R4" s="172">
        <f t="shared" ref="R4" si="2">IFERROR((G4/L4),"")</f>
        <v>0</v>
      </c>
      <c r="S4" s="171"/>
    </row>
    <row r="5" spans="1:19" ht="30" x14ac:dyDescent="0.25">
      <c r="A5" s="137"/>
      <c r="B5" s="13" t="s">
        <v>395</v>
      </c>
      <c r="C5">
        <v>0</v>
      </c>
      <c r="D5">
        <v>0.35</v>
      </c>
      <c r="E5">
        <v>0.65</v>
      </c>
      <c r="F5">
        <v>0</v>
      </c>
      <c r="G5" t="s">
        <v>579</v>
      </c>
      <c r="H5" s="83">
        <v>0</v>
      </c>
      <c r="I5" s="83">
        <v>0.35</v>
      </c>
      <c r="J5" s="83">
        <v>0.65</v>
      </c>
      <c r="K5" s="83">
        <v>0</v>
      </c>
      <c r="L5" s="83">
        <v>0</v>
      </c>
      <c r="N5" s="172" t="str">
        <f t="shared" ref="N5:N14" si="3">IFERROR((C5/H5),"")</f>
        <v/>
      </c>
      <c r="O5" s="172">
        <f t="shared" ref="O5:O14" si="4">IFERROR((D5/I5),"")</f>
        <v>1</v>
      </c>
      <c r="P5" s="172">
        <f t="shared" ref="P5:P14" si="5">IFERROR((E5/J5),"")</f>
        <v>1</v>
      </c>
      <c r="Q5" s="172" t="str">
        <f t="shared" ref="Q5:Q14" si="6">IFERROR((F5/K5),"")</f>
        <v/>
      </c>
      <c r="R5" s="172" t="str">
        <f t="shared" ref="R5:R14" si="7">IFERROR((G5/L5),"")</f>
        <v/>
      </c>
      <c r="S5" s="83"/>
    </row>
    <row r="6" spans="1:19" ht="30" x14ac:dyDescent="0.25">
      <c r="A6" s="137"/>
      <c r="B6" s="13" t="s">
        <v>291</v>
      </c>
      <c r="C6" t="s">
        <v>75</v>
      </c>
      <c r="D6">
        <v>1</v>
      </c>
      <c r="E6" t="s">
        <v>579</v>
      </c>
      <c r="F6" t="s">
        <v>579</v>
      </c>
      <c r="G6" t="s">
        <v>579</v>
      </c>
      <c r="H6" s="83">
        <v>0</v>
      </c>
      <c r="I6" s="83">
        <v>1</v>
      </c>
      <c r="J6" s="83">
        <v>0</v>
      </c>
      <c r="K6" s="83">
        <v>0</v>
      </c>
      <c r="L6" s="83">
        <v>0</v>
      </c>
      <c r="N6" s="172" t="str">
        <f t="shared" si="3"/>
        <v/>
      </c>
      <c r="O6" s="172">
        <f t="shared" si="4"/>
        <v>1</v>
      </c>
      <c r="P6" s="172" t="str">
        <f t="shared" si="5"/>
        <v/>
      </c>
      <c r="Q6" s="172" t="str">
        <f t="shared" si="6"/>
        <v/>
      </c>
      <c r="R6" s="172" t="str">
        <f t="shared" si="7"/>
        <v/>
      </c>
      <c r="S6" s="83"/>
    </row>
    <row r="7" spans="1:19" x14ac:dyDescent="0.25">
      <c r="A7" s="137"/>
      <c r="B7" s="13" t="s">
        <v>288</v>
      </c>
      <c r="C7" t="s">
        <v>579</v>
      </c>
      <c r="D7" t="s">
        <v>579</v>
      </c>
      <c r="E7" t="s">
        <v>579</v>
      </c>
      <c r="F7" t="s">
        <v>579</v>
      </c>
      <c r="G7">
        <v>0</v>
      </c>
      <c r="H7" s="83">
        <v>0</v>
      </c>
      <c r="I7" s="83">
        <v>1</v>
      </c>
      <c r="J7" s="83">
        <v>0</v>
      </c>
      <c r="K7" s="83">
        <v>0</v>
      </c>
      <c r="L7" s="83">
        <v>0</v>
      </c>
      <c r="N7" s="172" t="str">
        <f t="shared" si="3"/>
        <v/>
      </c>
      <c r="O7" s="172" t="str">
        <f t="shared" si="4"/>
        <v/>
      </c>
      <c r="P7" s="172" t="str">
        <f t="shared" si="5"/>
        <v/>
      </c>
      <c r="Q7" s="172" t="str">
        <f t="shared" si="6"/>
        <v/>
      </c>
      <c r="R7" s="172" t="str">
        <f t="shared" si="7"/>
        <v/>
      </c>
      <c r="S7" s="83"/>
    </row>
    <row r="8" spans="1:19" x14ac:dyDescent="0.25">
      <c r="A8" s="137"/>
      <c r="B8" t="s">
        <v>633</v>
      </c>
      <c r="C8">
        <v>0.01</v>
      </c>
      <c r="D8">
        <v>0.14000000000000001</v>
      </c>
      <c r="E8">
        <v>0.25</v>
      </c>
      <c r="F8">
        <v>0.37</v>
      </c>
      <c r="G8">
        <v>0</v>
      </c>
      <c r="H8" s="83">
        <v>0.03</v>
      </c>
      <c r="I8" s="83">
        <v>0.17</v>
      </c>
      <c r="J8" s="83">
        <v>0.3</v>
      </c>
      <c r="K8" s="83">
        <v>0.3</v>
      </c>
      <c r="L8" s="83">
        <v>0.2</v>
      </c>
      <c r="N8" s="172">
        <f t="shared" si="3"/>
        <v>0.33333333333333337</v>
      </c>
      <c r="O8" s="172">
        <f t="shared" si="4"/>
        <v>0.82352941176470595</v>
      </c>
      <c r="P8" s="172">
        <f t="shared" si="5"/>
        <v>0.83333333333333337</v>
      </c>
      <c r="Q8" s="172">
        <f t="shared" si="6"/>
        <v>1.2333333333333334</v>
      </c>
      <c r="R8" s="172">
        <f t="shared" si="7"/>
        <v>0</v>
      </c>
      <c r="S8" s="83"/>
    </row>
    <row r="9" spans="1:19" s="6" customFormat="1" ht="23.25" customHeight="1" x14ac:dyDescent="0.25">
      <c r="A9" s="137"/>
      <c r="B9" t="s">
        <v>836</v>
      </c>
      <c r="C9" t="s">
        <v>75</v>
      </c>
      <c r="D9" t="s">
        <v>75</v>
      </c>
      <c r="E9" t="s">
        <v>75</v>
      </c>
      <c r="F9">
        <v>1</v>
      </c>
      <c r="G9">
        <v>0</v>
      </c>
      <c r="H9" s="83">
        <v>0</v>
      </c>
      <c r="I9" s="83">
        <v>0</v>
      </c>
      <c r="J9" s="83">
        <v>0</v>
      </c>
      <c r="K9" s="83">
        <v>1</v>
      </c>
      <c r="L9" s="83">
        <v>0</v>
      </c>
      <c r="N9" s="172" t="str">
        <f t="shared" si="3"/>
        <v/>
      </c>
      <c r="O9" s="172" t="str">
        <f t="shared" si="4"/>
        <v/>
      </c>
      <c r="P9" s="172" t="str">
        <f t="shared" si="5"/>
        <v/>
      </c>
      <c r="Q9" s="172">
        <f t="shared" si="6"/>
        <v>1</v>
      </c>
      <c r="R9" s="172" t="str">
        <f t="shared" si="7"/>
        <v/>
      </c>
      <c r="S9" s="174"/>
    </row>
    <row r="10" spans="1:19" s="17" customFormat="1" x14ac:dyDescent="0.25">
      <c r="A10" s="137"/>
      <c r="B10" t="s">
        <v>730</v>
      </c>
      <c r="C10" t="s">
        <v>75</v>
      </c>
      <c r="D10" t="s">
        <v>75</v>
      </c>
      <c r="E10" t="s">
        <v>75</v>
      </c>
      <c r="F10">
        <v>1</v>
      </c>
      <c r="G10">
        <v>0</v>
      </c>
      <c r="H10" s="83">
        <v>0</v>
      </c>
      <c r="I10" s="83">
        <v>0</v>
      </c>
      <c r="J10" s="83">
        <v>0</v>
      </c>
      <c r="K10" s="83">
        <v>1</v>
      </c>
      <c r="L10" s="83">
        <v>0</v>
      </c>
      <c r="M10"/>
      <c r="N10" s="172" t="str">
        <f t="shared" si="3"/>
        <v/>
      </c>
      <c r="O10" s="172" t="str">
        <f t="shared" si="4"/>
        <v/>
      </c>
      <c r="P10" s="172" t="str">
        <f t="shared" si="5"/>
        <v/>
      </c>
      <c r="Q10" s="172">
        <f t="shared" si="6"/>
        <v>1</v>
      </c>
      <c r="R10" s="172" t="str">
        <f t="shared" si="7"/>
        <v/>
      </c>
      <c r="S10" s="83"/>
    </row>
    <row r="11" spans="1:19" x14ac:dyDescent="0.25">
      <c r="A11" s="137"/>
      <c r="B11" t="s">
        <v>834</v>
      </c>
      <c r="C11" t="s">
        <v>75</v>
      </c>
      <c r="D11" t="s">
        <v>75</v>
      </c>
      <c r="E11" t="s">
        <v>75</v>
      </c>
      <c r="F11">
        <v>0.97</v>
      </c>
      <c r="G11">
        <v>0.95</v>
      </c>
      <c r="H11" s="83">
        <v>0</v>
      </c>
      <c r="I11" s="83">
        <v>0</v>
      </c>
      <c r="J11" s="83">
        <v>0</v>
      </c>
      <c r="K11" s="83">
        <v>0.97</v>
      </c>
      <c r="L11" s="83">
        <v>0.97</v>
      </c>
      <c r="N11" s="172" t="str">
        <f t="shared" si="3"/>
        <v/>
      </c>
      <c r="O11" s="172" t="str">
        <f t="shared" si="4"/>
        <v/>
      </c>
      <c r="P11" s="172" t="str">
        <f t="shared" si="5"/>
        <v/>
      </c>
      <c r="Q11" s="172">
        <f t="shared" si="6"/>
        <v>1</v>
      </c>
      <c r="R11" s="172">
        <f t="shared" si="7"/>
        <v>0.97938144329896903</v>
      </c>
      <c r="S11" s="83"/>
    </row>
    <row r="12" spans="1:19" x14ac:dyDescent="0.25">
      <c r="A12" s="137"/>
      <c r="B12" t="s">
        <v>905</v>
      </c>
      <c r="C12" t="s">
        <v>75</v>
      </c>
      <c r="D12" t="s">
        <v>75</v>
      </c>
      <c r="E12" t="s">
        <v>75</v>
      </c>
      <c r="F12">
        <v>0.98</v>
      </c>
      <c r="G12">
        <v>0.98</v>
      </c>
      <c r="H12" s="83">
        <v>0</v>
      </c>
      <c r="I12" s="83">
        <v>0</v>
      </c>
      <c r="J12" s="83">
        <v>0</v>
      </c>
      <c r="K12" s="83">
        <v>0.98</v>
      </c>
      <c r="L12" s="83">
        <v>0.98</v>
      </c>
      <c r="N12" s="172" t="str">
        <f t="shared" si="3"/>
        <v/>
      </c>
      <c r="O12" s="172" t="str">
        <f t="shared" si="4"/>
        <v/>
      </c>
      <c r="P12" s="172" t="str">
        <f t="shared" si="5"/>
        <v/>
      </c>
      <c r="Q12" s="172">
        <f t="shared" si="6"/>
        <v>1</v>
      </c>
      <c r="R12" s="172">
        <f t="shared" si="7"/>
        <v>1</v>
      </c>
      <c r="S12" s="83"/>
    </row>
    <row r="13" spans="1:19" x14ac:dyDescent="0.25">
      <c r="A13" s="137"/>
      <c r="B13" t="s">
        <v>989</v>
      </c>
      <c r="C13" t="s">
        <v>301</v>
      </c>
      <c r="D13" t="s">
        <v>301</v>
      </c>
      <c r="E13" t="s">
        <v>301</v>
      </c>
      <c r="F13" t="s">
        <v>990</v>
      </c>
      <c r="G13">
        <v>0.4</v>
      </c>
      <c r="H13" s="83">
        <v>0</v>
      </c>
      <c r="I13" s="83">
        <v>0</v>
      </c>
      <c r="J13" s="83">
        <v>0</v>
      </c>
      <c r="K13" s="83">
        <v>0</v>
      </c>
      <c r="L13" s="83">
        <v>1</v>
      </c>
      <c r="N13" s="172" t="str">
        <f t="shared" si="3"/>
        <v/>
      </c>
      <c r="O13" s="172" t="str">
        <f t="shared" si="4"/>
        <v/>
      </c>
      <c r="P13" s="172" t="str">
        <f t="shared" si="5"/>
        <v/>
      </c>
      <c r="Q13" s="172" t="str">
        <f t="shared" si="6"/>
        <v/>
      </c>
      <c r="R13" s="172">
        <f t="shared" si="7"/>
        <v>0.4</v>
      </c>
      <c r="S13" s="83"/>
    </row>
    <row r="14" spans="1:19" x14ac:dyDescent="0.25">
      <c r="A14" s="137"/>
      <c r="B14" t="s">
        <v>994</v>
      </c>
      <c r="C14" t="s">
        <v>75</v>
      </c>
      <c r="D14" t="s">
        <v>75</v>
      </c>
      <c r="E14" t="s">
        <v>75</v>
      </c>
      <c r="F14" t="s">
        <v>75</v>
      </c>
      <c r="G14">
        <v>0.15</v>
      </c>
      <c r="H14" s="83">
        <v>0</v>
      </c>
      <c r="I14" s="83">
        <v>0</v>
      </c>
      <c r="J14" s="83">
        <v>0</v>
      </c>
      <c r="K14" s="83">
        <v>0</v>
      </c>
      <c r="L14" s="83">
        <v>1</v>
      </c>
      <c r="N14" s="172" t="str">
        <f t="shared" si="3"/>
        <v/>
      </c>
      <c r="O14" s="172" t="str">
        <f t="shared" si="4"/>
        <v/>
      </c>
      <c r="P14" s="172" t="str">
        <f t="shared" si="5"/>
        <v/>
      </c>
      <c r="Q14" s="172" t="str">
        <f t="shared" si="6"/>
        <v/>
      </c>
      <c r="R14" s="172">
        <f t="shared" si="7"/>
        <v>0.15</v>
      </c>
      <c r="S14" s="83"/>
    </row>
    <row r="15" spans="1:19" x14ac:dyDescent="0.25">
      <c r="A15" s="199" t="s">
        <v>446</v>
      </c>
      <c r="B15" s="199"/>
      <c r="C15" s="199"/>
      <c r="D15" s="199"/>
      <c r="E15" s="199"/>
      <c r="F15" s="199"/>
      <c r="G15" s="199"/>
      <c r="H15" s="173">
        <v>1</v>
      </c>
      <c r="I15" s="173">
        <v>1</v>
      </c>
      <c r="J15" s="173">
        <v>2</v>
      </c>
      <c r="K15" s="198">
        <v>2</v>
      </c>
      <c r="L15" s="173">
        <v>1</v>
      </c>
      <c r="N15" s="175">
        <f>IFERROR(AVERAGEIF(N4:N14,"&gt;0"),"")</f>
        <v>0.31666666666666665</v>
      </c>
      <c r="O15" s="175">
        <f>IFERROR(AVERAGEIF(O4:O14,"&gt;0"),"")</f>
        <v>1.1308823529411764</v>
      </c>
      <c r="P15" s="175">
        <f>IFERROR(AVERAGEIF(P4:P14,"&gt;0"),"")</f>
        <v>0.94444444444444453</v>
      </c>
      <c r="Q15" s="175">
        <f>IFERROR(AVERAGEIF(Q4:Q14,"&gt;0"),"")</f>
        <v>1.038888888888889</v>
      </c>
      <c r="R15" s="175">
        <f>IFERROR(AVERAGEIF(R4:R14,"&gt;0"),"")</f>
        <v>0.63234536082474224</v>
      </c>
      <c r="S15" s="83"/>
    </row>
    <row r="16" spans="1:19" ht="30" x14ac:dyDescent="0.25">
      <c r="A16" s="13" t="s">
        <v>215</v>
      </c>
      <c r="B16" t="s">
        <v>61</v>
      </c>
      <c r="C16">
        <v>15</v>
      </c>
      <c r="D16">
        <v>21.9</v>
      </c>
      <c r="E16">
        <v>17.600000000000001</v>
      </c>
      <c r="F16">
        <v>16.2</v>
      </c>
      <c r="G16">
        <v>12.8</v>
      </c>
      <c r="H16" s="83">
        <v>23</v>
      </c>
      <c r="I16" s="83">
        <v>22.7</v>
      </c>
      <c r="J16" s="83">
        <v>22.5</v>
      </c>
      <c r="K16" s="83">
        <v>22.3</v>
      </c>
      <c r="L16" s="83">
        <v>22</v>
      </c>
      <c r="N16" s="172">
        <f>IFERROR((C16/H16),"")</f>
        <v>0.65217391304347827</v>
      </c>
      <c r="O16" s="172">
        <f t="shared" ref="O16:R16" si="8">IFERROR((D16/I16),"")</f>
        <v>0.96475770925110127</v>
      </c>
      <c r="P16" s="172">
        <f t="shared" si="8"/>
        <v>0.78222222222222226</v>
      </c>
      <c r="Q16" s="172">
        <f t="shared" si="8"/>
        <v>0.726457399103139</v>
      </c>
      <c r="R16" s="172">
        <f t="shared" si="8"/>
        <v>0.5818181818181819</v>
      </c>
      <c r="S16" s="83"/>
    </row>
    <row r="17" spans="1:19" x14ac:dyDescent="0.25">
      <c r="A17" s="13"/>
      <c r="B17" t="s">
        <v>270</v>
      </c>
      <c r="C17" t="s">
        <v>75</v>
      </c>
      <c r="D17">
        <v>1</v>
      </c>
      <c r="E17" t="s">
        <v>579</v>
      </c>
      <c r="F17" t="s">
        <v>579</v>
      </c>
      <c r="G17">
        <v>0</v>
      </c>
      <c r="H17" s="83">
        <v>0</v>
      </c>
      <c r="I17" s="83">
        <v>1</v>
      </c>
      <c r="J17" s="83">
        <v>0</v>
      </c>
      <c r="K17" s="83">
        <v>0</v>
      </c>
      <c r="L17" s="83">
        <v>0</v>
      </c>
      <c r="N17" s="172" t="str">
        <f t="shared" ref="N17:N54" si="9">IFERROR((C17/H17),"")</f>
        <v/>
      </c>
      <c r="O17" s="172">
        <f t="shared" ref="O17:O54" si="10">IFERROR((D17/I17),"")</f>
        <v>1</v>
      </c>
      <c r="P17" s="172" t="str">
        <f t="shared" ref="P17:P54" si="11">IFERROR((E17/J17),"")</f>
        <v/>
      </c>
      <c r="Q17" s="172" t="str">
        <f t="shared" ref="Q17:Q54" si="12">IFERROR((F17/K17),"")</f>
        <v/>
      </c>
      <c r="R17" s="172" t="str">
        <f t="shared" ref="R17:R54" si="13">IFERROR((G17/L17),"")</f>
        <v/>
      </c>
      <c r="S17" s="83"/>
    </row>
    <row r="18" spans="1:19" x14ac:dyDescent="0.25">
      <c r="A18" s="13"/>
      <c r="B18" t="s">
        <v>269</v>
      </c>
      <c r="C18" t="s">
        <v>75</v>
      </c>
      <c r="D18">
        <v>0.6</v>
      </c>
      <c r="E18">
        <v>0.4</v>
      </c>
      <c r="F18" t="s">
        <v>579</v>
      </c>
      <c r="G18">
        <v>0</v>
      </c>
      <c r="H18" s="83">
        <v>0</v>
      </c>
      <c r="I18" s="83">
        <v>0.6</v>
      </c>
      <c r="J18" s="83">
        <v>0.4</v>
      </c>
      <c r="K18" s="83">
        <v>0</v>
      </c>
      <c r="L18" s="83">
        <v>0</v>
      </c>
      <c r="N18" s="172" t="str">
        <f t="shared" si="9"/>
        <v/>
      </c>
      <c r="O18" s="172">
        <f t="shared" si="10"/>
        <v>1</v>
      </c>
      <c r="P18" s="172">
        <f t="shared" si="11"/>
        <v>1</v>
      </c>
      <c r="Q18" s="172" t="str">
        <f t="shared" si="12"/>
        <v/>
      </c>
      <c r="R18" s="172" t="str">
        <f t="shared" si="13"/>
        <v/>
      </c>
      <c r="S18" s="83"/>
    </row>
    <row r="19" spans="1:19" x14ac:dyDescent="0.25">
      <c r="A19" s="13"/>
      <c r="B19" t="s">
        <v>218</v>
      </c>
      <c r="C19" t="s">
        <v>75</v>
      </c>
      <c r="D19">
        <v>0.5</v>
      </c>
      <c r="E19" t="s">
        <v>656</v>
      </c>
      <c r="F19" t="s">
        <v>656</v>
      </c>
      <c r="G19" t="s">
        <v>656</v>
      </c>
      <c r="H19" s="83">
        <v>0</v>
      </c>
      <c r="I19" s="83">
        <v>0.5</v>
      </c>
      <c r="J19" s="83">
        <v>0</v>
      </c>
      <c r="K19" s="83">
        <v>0</v>
      </c>
      <c r="L19" s="83">
        <v>0</v>
      </c>
      <c r="N19" s="172" t="str">
        <f t="shared" si="9"/>
        <v/>
      </c>
      <c r="O19" s="172">
        <f t="shared" si="10"/>
        <v>1</v>
      </c>
      <c r="P19" s="172" t="str">
        <f t="shared" si="11"/>
        <v/>
      </c>
      <c r="Q19" s="172" t="str">
        <f t="shared" si="12"/>
        <v/>
      </c>
      <c r="R19" s="172" t="str">
        <f t="shared" si="13"/>
        <v/>
      </c>
      <c r="S19" s="83"/>
    </row>
    <row r="20" spans="1:19" x14ac:dyDescent="0.25">
      <c r="A20" s="13"/>
      <c r="B20"/>
      <c r="C20">
        <v>1</v>
      </c>
      <c r="D20" t="s">
        <v>75</v>
      </c>
      <c r="E20">
        <v>1</v>
      </c>
      <c r="F20">
        <v>1</v>
      </c>
      <c r="G20" t="s">
        <v>656</v>
      </c>
      <c r="H20" s="83">
        <v>0</v>
      </c>
      <c r="I20" s="83">
        <v>0</v>
      </c>
      <c r="J20" s="83">
        <v>0</v>
      </c>
      <c r="K20" s="83">
        <v>1</v>
      </c>
      <c r="L20" s="83">
        <v>0</v>
      </c>
      <c r="N20" s="172" t="str">
        <f t="shared" si="9"/>
        <v/>
      </c>
      <c r="O20" s="172" t="str">
        <f t="shared" si="10"/>
        <v/>
      </c>
      <c r="P20" s="172" t="str">
        <f t="shared" si="11"/>
        <v/>
      </c>
      <c r="Q20" s="172">
        <f t="shared" si="12"/>
        <v>1</v>
      </c>
      <c r="R20" s="172" t="str">
        <f t="shared" si="13"/>
        <v/>
      </c>
      <c r="S20" s="83"/>
    </row>
    <row r="21" spans="1:19" x14ac:dyDescent="0.25">
      <c r="A21" s="13"/>
      <c r="B21" t="s">
        <v>236</v>
      </c>
      <c r="C21" t="s">
        <v>75</v>
      </c>
      <c r="D21">
        <v>0.9</v>
      </c>
      <c r="E21">
        <v>0.81</v>
      </c>
      <c r="F21" t="s">
        <v>656</v>
      </c>
      <c r="G21" t="s">
        <v>656</v>
      </c>
      <c r="H21" s="83">
        <v>0</v>
      </c>
      <c r="I21" s="83">
        <v>0.9</v>
      </c>
      <c r="J21" s="83">
        <v>0.91</v>
      </c>
      <c r="K21" s="83">
        <v>0</v>
      </c>
      <c r="L21" s="83">
        <v>0</v>
      </c>
      <c r="N21" s="172" t="str">
        <f t="shared" si="9"/>
        <v/>
      </c>
      <c r="O21" s="172">
        <f t="shared" si="10"/>
        <v>1</v>
      </c>
      <c r="P21" s="172">
        <f t="shared" si="11"/>
        <v>0.89010989010989017</v>
      </c>
      <c r="Q21" s="172" t="str">
        <f t="shared" si="12"/>
        <v/>
      </c>
      <c r="R21" s="172" t="str">
        <f t="shared" si="13"/>
        <v/>
      </c>
      <c r="S21" s="83"/>
    </row>
    <row r="22" spans="1:19" x14ac:dyDescent="0.25">
      <c r="A22" s="13"/>
      <c r="B22" t="s">
        <v>402</v>
      </c>
      <c r="C22" t="s">
        <v>75</v>
      </c>
      <c r="D22">
        <v>1</v>
      </c>
      <c r="E22">
        <v>1</v>
      </c>
      <c r="F22" t="s">
        <v>656</v>
      </c>
      <c r="G22">
        <v>0</v>
      </c>
      <c r="H22" s="83">
        <v>0</v>
      </c>
      <c r="I22" s="83">
        <v>1</v>
      </c>
      <c r="J22" s="83">
        <v>1</v>
      </c>
      <c r="K22" s="83">
        <v>1</v>
      </c>
      <c r="L22" s="83">
        <v>1</v>
      </c>
      <c r="N22" s="172" t="str">
        <f t="shared" si="9"/>
        <v/>
      </c>
      <c r="O22" s="172">
        <f t="shared" si="10"/>
        <v>1</v>
      </c>
      <c r="P22" s="172">
        <f t="shared" si="11"/>
        <v>1</v>
      </c>
      <c r="Q22" s="172" t="str">
        <f t="shared" si="12"/>
        <v/>
      </c>
      <c r="R22" s="172">
        <f t="shared" si="13"/>
        <v>0</v>
      </c>
      <c r="S22" s="83"/>
    </row>
    <row r="23" spans="1:19" x14ac:dyDescent="0.25">
      <c r="A23" s="13"/>
      <c r="B23" t="s">
        <v>415</v>
      </c>
      <c r="C23" t="s">
        <v>75</v>
      </c>
      <c r="D23">
        <v>1</v>
      </c>
      <c r="E23">
        <v>1</v>
      </c>
      <c r="F23">
        <v>1</v>
      </c>
      <c r="G23">
        <v>0</v>
      </c>
      <c r="H23" s="83">
        <v>0</v>
      </c>
      <c r="I23" s="83">
        <v>1</v>
      </c>
      <c r="J23" s="83">
        <v>1</v>
      </c>
      <c r="K23" s="83">
        <v>1</v>
      </c>
      <c r="L23" s="83">
        <v>1</v>
      </c>
      <c r="N23" s="172" t="str">
        <f t="shared" si="9"/>
        <v/>
      </c>
      <c r="O23" s="172">
        <f t="shared" si="10"/>
        <v>1</v>
      </c>
      <c r="P23" s="172">
        <f t="shared" si="11"/>
        <v>1</v>
      </c>
      <c r="Q23" s="172">
        <f t="shared" si="12"/>
        <v>1</v>
      </c>
      <c r="R23" s="172">
        <f t="shared" si="13"/>
        <v>0</v>
      </c>
      <c r="S23" s="83"/>
    </row>
    <row r="24" spans="1:19" x14ac:dyDescent="0.25">
      <c r="A24" s="13"/>
      <c r="B24" t="s">
        <v>429</v>
      </c>
      <c r="C24">
        <v>0.5</v>
      </c>
      <c r="D24">
        <v>0.5</v>
      </c>
      <c r="E24" t="s">
        <v>579</v>
      </c>
      <c r="F24" t="s">
        <v>579</v>
      </c>
      <c r="G24" t="s">
        <v>579</v>
      </c>
      <c r="H24" s="83">
        <v>1</v>
      </c>
      <c r="I24" s="83">
        <v>0</v>
      </c>
      <c r="J24" s="83">
        <v>0</v>
      </c>
      <c r="K24" s="83">
        <v>0</v>
      </c>
      <c r="L24" s="83">
        <v>0</v>
      </c>
      <c r="N24" s="172">
        <f t="shared" si="9"/>
        <v>0.5</v>
      </c>
      <c r="O24" s="172" t="str">
        <f t="shared" si="10"/>
        <v/>
      </c>
      <c r="P24" s="172" t="str">
        <f t="shared" si="11"/>
        <v/>
      </c>
      <c r="Q24" s="172" t="str">
        <f t="shared" si="12"/>
        <v/>
      </c>
      <c r="R24" s="172" t="str">
        <f t="shared" si="13"/>
        <v/>
      </c>
      <c r="S24" s="83"/>
    </row>
    <row r="25" spans="1:19" x14ac:dyDescent="0.25">
      <c r="A25" s="13"/>
      <c r="B25" t="s">
        <v>1056</v>
      </c>
      <c r="C25" t="s">
        <v>75</v>
      </c>
      <c r="D25">
        <v>1</v>
      </c>
      <c r="E25" t="s">
        <v>579</v>
      </c>
      <c r="F25" t="s">
        <v>579</v>
      </c>
      <c r="G25">
        <v>0.98</v>
      </c>
      <c r="H25" s="83">
        <v>0</v>
      </c>
      <c r="I25" s="83">
        <v>1</v>
      </c>
      <c r="J25" s="83">
        <v>0</v>
      </c>
      <c r="K25" s="83">
        <v>0</v>
      </c>
      <c r="L25" s="83">
        <v>0</v>
      </c>
      <c r="N25" s="172" t="str">
        <f t="shared" si="9"/>
        <v/>
      </c>
      <c r="O25" s="172">
        <f t="shared" si="10"/>
        <v>1</v>
      </c>
      <c r="P25" s="172" t="str">
        <f t="shared" si="11"/>
        <v/>
      </c>
      <c r="Q25" s="172" t="str">
        <f t="shared" si="12"/>
        <v/>
      </c>
      <c r="R25" s="172" t="str">
        <f t="shared" si="13"/>
        <v/>
      </c>
      <c r="S25" s="83"/>
    </row>
    <row r="26" spans="1:19" x14ac:dyDescent="0.25">
      <c r="A26" s="13"/>
      <c r="B26" t="s">
        <v>572</v>
      </c>
      <c r="C26" t="s">
        <v>75</v>
      </c>
      <c r="D26">
        <v>1</v>
      </c>
      <c r="E26">
        <v>1</v>
      </c>
      <c r="F26" t="s">
        <v>656</v>
      </c>
      <c r="G26" t="s">
        <v>656</v>
      </c>
      <c r="H26" s="83">
        <v>0</v>
      </c>
      <c r="I26" s="83">
        <v>1</v>
      </c>
      <c r="J26" s="83">
        <v>1</v>
      </c>
      <c r="K26" s="83">
        <v>0</v>
      </c>
      <c r="L26" s="83">
        <v>0</v>
      </c>
      <c r="N26" s="172" t="str">
        <f t="shared" si="9"/>
        <v/>
      </c>
      <c r="O26" s="172">
        <f t="shared" si="10"/>
        <v>1</v>
      </c>
      <c r="P26" s="172">
        <f t="shared" si="11"/>
        <v>1</v>
      </c>
      <c r="Q26" s="172" t="str">
        <f t="shared" si="12"/>
        <v/>
      </c>
      <c r="R26" s="172" t="str">
        <f t="shared" si="13"/>
        <v/>
      </c>
      <c r="S26" s="83"/>
    </row>
    <row r="27" spans="1:19" x14ac:dyDescent="0.25">
      <c r="A27" s="13"/>
      <c r="B27" t="s">
        <v>570</v>
      </c>
      <c r="C27" t="s">
        <v>75</v>
      </c>
      <c r="D27">
        <v>0.6</v>
      </c>
      <c r="E27">
        <v>0.4</v>
      </c>
      <c r="F27" t="s">
        <v>579</v>
      </c>
      <c r="G27" t="s">
        <v>579</v>
      </c>
      <c r="H27" s="83">
        <v>0</v>
      </c>
      <c r="I27" s="83">
        <v>0.6</v>
      </c>
      <c r="J27" s="83">
        <v>0.4</v>
      </c>
      <c r="K27" s="83">
        <v>0</v>
      </c>
      <c r="L27" s="83">
        <v>0</v>
      </c>
      <c r="N27" s="172" t="str">
        <f t="shared" si="9"/>
        <v/>
      </c>
      <c r="O27" s="172">
        <f t="shared" si="10"/>
        <v>1</v>
      </c>
      <c r="P27" s="172">
        <f t="shared" si="11"/>
        <v>1</v>
      </c>
      <c r="Q27" s="172" t="str">
        <f t="shared" si="12"/>
        <v/>
      </c>
      <c r="R27" s="172" t="str">
        <f t="shared" si="13"/>
        <v/>
      </c>
      <c r="S27" s="83"/>
    </row>
    <row r="28" spans="1:19" x14ac:dyDescent="0.25">
      <c r="A28" s="13"/>
      <c r="B28" t="s">
        <v>585</v>
      </c>
      <c r="C28" t="s">
        <v>75</v>
      </c>
      <c r="D28">
        <v>0.3</v>
      </c>
      <c r="E28">
        <v>0.7</v>
      </c>
      <c r="F28">
        <v>0</v>
      </c>
      <c r="G28" t="s">
        <v>579</v>
      </c>
      <c r="H28" s="83">
        <v>0</v>
      </c>
      <c r="I28" s="83">
        <v>0.3</v>
      </c>
      <c r="J28" s="83">
        <v>0.7</v>
      </c>
      <c r="K28" s="83">
        <v>0</v>
      </c>
      <c r="L28" s="83">
        <v>0</v>
      </c>
      <c r="N28" s="172" t="str">
        <f t="shared" si="9"/>
        <v/>
      </c>
      <c r="O28" s="172">
        <f t="shared" si="10"/>
        <v>1</v>
      </c>
      <c r="P28" s="172">
        <f t="shared" si="11"/>
        <v>1</v>
      </c>
      <c r="Q28" s="172" t="str">
        <f t="shared" si="12"/>
        <v/>
      </c>
      <c r="R28" s="172" t="str">
        <f t="shared" si="13"/>
        <v/>
      </c>
      <c r="S28" s="83"/>
    </row>
    <row r="29" spans="1:19" x14ac:dyDescent="0.25">
      <c r="A29" s="13"/>
      <c r="B29" t="s">
        <v>580</v>
      </c>
      <c r="C29" t="s">
        <v>75</v>
      </c>
      <c r="D29">
        <v>0.76890000000000003</v>
      </c>
      <c r="E29">
        <v>0.87939999999999996</v>
      </c>
      <c r="F29">
        <v>0.85270000000000001</v>
      </c>
      <c r="G29">
        <v>0.21</v>
      </c>
      <c r="H29" s="83">
        <v>0</v>
      </c>
      <c r="I29" s="83">
        <v>0.77</v>
      </c>
      <c r="J29" s="83">
        <v>0.82</v>
      </c>
      <c r="K29" s="83">
        <v>0.87</v>
      </c>
      <c r="L29" s="83">
        <v>0.87</v>
      </c>
      <c r="N29" s="172" t="str">
        <f t="shared" si="9"/>
        <v/>
      </c>
      <c r="O29" s="172">
        <f t="shared" si="10"/>
        <v>0.99857142857142855</v>
      </c>
      <c r="P29" s="172">
        <f t="shared" si="11"/>
        <v>1.072439024390244</v>
      </c>
      <c r="Q29" s="172">
        <f t="shared" si="12"/>
        <v>0.98011494252873566</v>
      </c>
      <c r="R29" s="172">
        <f t="shared" si="13"/>
        <v>0.24137931034482757</v>
      </c>
      <c r="S29" s="83"/>
    </row>
    <row r="30" spans="1:19" x14ac:dyDescent="0.25">
      <c r="A30" s="13"/>
      <c r="B30" t="s">
        <v>583</v>
      </c>
      <c r="C30">
        <v>0.03</v>
      </c>
      <c r="D30">
        <v>0.35</v>
      </c>
      <c r="E30">
        <v>0.32</v>
      </c>
      <c r="F30">
        <v>0.25</v>
      </c>
      <c r="G30">
        <v>2.1499999999999998E-2</v>
      </c>
      <c r="H30" s="83">
        <v>0.1</v>
      </c>
      <c r="I30" s="83">
        <v>0.3</v>
      </c>
      <c r="J30" s="83">
        <v>0.3</v>
      </c>
      <c r="K30" s="83">
        <v>0.25</v>
      </c>
      <c r="L30" s="83">
        <v>5.0000000000000044E-2</v>
      </c>
      <c r="N30" s="172">
        <f t="shared" si="9"/>
        <v>0.3</v>
      </c>
      <c r="O30" s="172">
        <f t="shared" si="10"/>
        <v>1.1666666666666667</v>
      </c>
      <c r="P30" s="172">
        <f t="shared" si="11"/>
        <v>1.0666666666666667</v>
      </c>
      <c r="Q30" s="172">
        <f t="shared" si="12"/>
        <v>1</v>
      </c>
      <c r="R30" s="172">
        <f t="shared" si="13"/>
        <v>0.4299999999999996</v>
      </c>
      <c r="S30" s="83"/>
    </row>
    <row r="31" spans="1:19" x14ac:dyDescent="0.25">
      <c r="A31" s="13"/>
      <c r="B31" t="s">
        <v>582</v>
      </c>
      <c r="C31" t="s">
        <v>75</v>
      </c>
      <c r="D31">
        <v>1</v>
      </c>
      <c r="E31">
        <v>4</v>
      </c>
      <c r="F31" t="s">
        <v>579</v>
      </c>
      <c r="G31" t="s">
        <v>579</v>
      </c>
      <c r="H31" s="83">
        <v>0</v>
      </c>
      <c r="I31" s="83">
        <v>1</v>
      </c>
      <c r="J31" s="83">
        <v>4</v>
      </c>
      <c r="K31" s="83">
        <v>0</v>
      </c>
      <c r="L31" s="83">
        <v>0</v>
      </c>
      <c r="N31" s="172" t="str">
        <f t="shared" si="9"/>
        <v/>
      </c>
      <c r="O31" s="172">
        <f t="shared" si="10"/>
        <v>1</v>
      </c>
      <c r="P31" s="172">
        <f t="shared" si="11"/>
        <v>1</v>
      </c>
      <c r="Q31" s="172" t="str">
        <f t="shared" si="12"/>
        <v/>
      </c>
      <c r="R31" s="172" t="str">
        <f t="shared" si="13"/>
        <v/>
      </c>
      <c r="S31" s="83"/>
    </row>
    <row r="32" spans="1:19" x14ac:dyDescent="0.25">
      <c r="A32" s="13"/>
      <c r="B32" t="s">
        <v>571</v>
      </c>
      <c r="C32" t="s">
        <v>75</v>
      </c>
      <c r="D32">
        <v>0.39999999999999997</v>
      </c>
      <c r="E32">
        <v>0.6</v>
      </c>
      <c r="F32" t="s">
        <v>579</v>
      </c>
      <c r="G32" t="s">
        <v>579</v>
      </c>
      <c r="H32" s="83">
        <v>0</v>
      </c>
      <c r="I32" s="83">
        <v>0.4</v>
      </c>
      <c r="J32" s="83">
        <v>0</v>
      </c>
      <c r="K32" s="83">
        <v>0</v>
      </c>
      <c r="L32" s="83">
        <v>0</v>
      </c>
      <c r="N32" s="172" t="str">
        <f t="shared" si="9"/>
        <v/>
      </c>
      <c r="O32" s="172">
        <f t="shared" si="10"/>
        <v>0.99999999999999989</v>
      </c>
      <c r="P32" s="172" t="str">
        <f t="shared" si="11"/>
        <v/>
      </c>
      <c r="Q32" s="172" t="str">
        <f t="shared" si="12"/>
        <v/>
      </c>
      <c r="R32" s="172" t="str">
        <f t="shared" si="13"/>
        <v/>
      </c>
      <c r="S32" s="83"/>
    </row>
    <row r="33" spans="1:23" x14ac:dyDescent="0.25">
      <c r="A33" s="13"/>
      <c r="B33" t="s">
        <v>576</v>
      </c>
      <c r="C33" t="s">
        <v>75</v>
      </c>
      <c r="D33">
        <v>1</v>
      </c>
      <c r="E33">
        <v>1</v>
      </c>
      <c r="F33" t="s">
        <v>656</v>
      </c>
      <c r="G33">
        <v>0</v>
      </c>
      <c r="H33" s="83">
        <v>0</v>
      </c>
      <c r="I33" s="83">
        <v>1</v>
      </c>
      <c r="J33" s="83">
        <v>1</v>
      </c>
      <c r="K33" s="83">
        <v>1</v>
      </c>
      <c r="L33" s="83">
        <v>1</v>
      </c>
      <c r="N33" s="172" t="str">
        <f t="shared" si="9"/>
        <v/>
      </c>
      <c r="O33" s="172">
        <f t="shared" si="10"/>
        <v>1</v>
      </c>
      <c r="P33" s="172">
        <f t="shared" si="11"/>
        <v>1</v>
      </c>
      <c r="Q33" s="172" t="str">
        <f t="shared" si="12"/>
        <v/>
      </c>
      <c r="R33" s="172">
        <f t="shared" si="13"/>
        <v>0</v>
      </c>
      <c r="S33" s="83"/>
    </row>
    <row r="34" spans="1:23" s="163" customFormat="1" x14ac:dyDescent="0.25">
      <c r="A34" s="13"/>
      <c r="B34" t="s">
        <v>581</v>
      </c>
      <c r="C34" t="s">
        <v>75</v>
      </c>
      <c r="D34" t="s">
        <v>75</v>
      </c>
      <c r="E34">
        <v>0.4</v>
      </c>
      <c r="F34">
        <v>0.6</v>
      </c>
      <c r="G34" t="s">
        <v>579</v>
      </c>
      <c r="H34" s="83">
        <v>0</v>
      </c>
      <c r="I34" s="83">
        <v>0</v>
      </c>
      <c r="J34" s="83">
        <v>0.4</v>
      </c>
      <c r="K34" s="83">
        <v>0.6</v>
      </c>
      <c r="L34" s="83">
        <v>0</v>
      </c>
      <c r="M34"/>
      <c r="N34" s="172" t="str">
        <f t="shared" si="9"/>
        <v/>
      </c>
      <c r="O34" s="172" t="str">
        <f t="shared" si="10"/>
        <v/>
      </c>
      <c r="P34" s="172">
        <f t="shared" si="11"/>
        <v>1</v>
      </c>
      <c r="Q34" s="172">
        <f t="shared" si="12"/>
        <v>1</v>
      </c>
      <c r="R34" s="172" t="str">
        <f t="shared" si="13"/>
        <v/>
      </c>
      <c r="S34" s="83"/>
      <c r="T34"/>
      <c r="U34"/>
      <c r="V34"/>
      <c r="W34"/>
    </row>
    <row r="35" spans="1:23" x14ac:dyDescent="0.25">
      <c r="A35" s="13"/>
      <c r="B35" t="s">
        <v>574</v>
      </c>
      <c r="C35" t="s">
        <v>75</v>
      </c>
      <c r="D35" t="s">
        <v>75</v>
      </c>
      <c r="E35">
        <v>0.27</v>
      </c>
      <c r="F35">
        <v>0.53</v>
      </c>
      <c r="G35">
        <v>0.06</v>
      </c>
      <c r="H35" s="83">
        <v>0</v>
      </c>
      <c r="I35" s="83">
        <v>0</v>
      </c>
      <c r="J35" s="83">
        <v>0.3</v>
      </c>
      <c r="K35" s="83">
        <v>0.5</v>
      </c>
      <c r="L35" s="83">
        <v>0.2</v>
      </c>
      <c r="N35" s="172" t="str">
        <f t="shared" si="9"/>
        <v/>
      </c>
      <c r="O35" s="172" t="str">
        <f t="shared" si="10"/>
        <v/>
      </c>
      <c r="P35" s="172">
        <f t="shared" si="11"/>
        <v>0.90000000000000013</v>
      </c>
      <c r="Q35" s="172">
        <f t="shared" si="12"/>
        <v>1.06</v>
      </c>
      <c r="R35" s="172">
        <f t="shared" si="13"/>
        <v>0.3</v>
      </c>
      <c r="S35" s="83"/>
      <c r="T35" s="163"/>
      <c r="U35" s="163"/>
      <c r="V35" s="163"/>
      <c r="W35" s="163"/>
    </row>
    <row r="36" spans="1:23" x14ac:dyDescent="0.25">
      <c r="A36" s="13"/>
      <c r="B36" t="s">
        <v>573</v>
      </c>
      <c r="C36" t="s">
        <v>75</v>
      </c>
      <c r="D36" t="s">
        <v>75</v>
      </c>
      <c r="E36">
        <v>1</v>
      </c>
      <c r="F36">
        <v>1</v>
      </c>
      <c r="G36">
        <v>0</v>
      </c>
      <c r="H36" s="83">
        <v>0</v>
      </c>
      <c r="I36" s="83">
        <v>0</v>
      </c>
      <c r="J36" s="83">
        <v>1</v>
      </c>
      <c r="K36" s="83">
        <v>1</v>
      </c>
      <c r="L36" s="83">
        <v>0</v>
      </c>
      <c r="N36" s="172" t="str">
        <f t="shared" si="9"/>
        <v/>
      </c>
      <c r="O36" s="172" t="str">
        <f t="shared" si="10"/>
        <v/>
      </c>
      <c r="P36" s="172">
        <f t="shared" si="11"/>
        <v>1</v>
      </c>
      <c r="Q36" s="172">
        <f t="shared" si="12"/>
        <v>1</v>
      </c>
      <c r="R36" s="172" t="str">
        <f t="shared" si="13"/>
        <v/>
      </c>
      <c r="S36" s="83"/>
    </row>
    <row r="37" spans="1:23" x14ac:dyDescent="0.25">
      <c r="A37" s="13"/>
      <c r="B37" t="s">
        <v>569</v>
      </c>
      <c r="C37" t="s">
        <v>75</v>
      </c>
      <c r="D37" t="s">
        <v>75</v>
      </c>
      <c r="E37">
        <v>1</v>
      </c>
      <c r="F37" t="s">
        <v>579</v>
      </c>
      <c r="G37">
        <v>0</v>
      </c>
      <c r="H37" s="83">
        <v>0</v>
      </c>
      <c r="I37" s="83">
        <v>0</v>
      </c>
      <c r="J37" s="83">
        <v>1</v>
      </c>
      <c r="K37" s="83">
        <v>0</v>
      </c>
      <c r="L37" s="83">
        <v>0</v>
      </c>
      <c r="N37" s="172" t="str">
        <f t="shared" si="9"/>
        <v/>
      </c>
      <c r="O37" s="172" t="str">
        <f t="shared" si="10"/>
        <v/>
      </c>
      <c r="P37" s="172">
        <f t="shared" si="11"/>
        <v>1</v>
      </c>
      <c r="Q37" s="172" t="str">
        <f t="shared" si="12"/>
        <v/>
      </c>
      <c r="R37" s="172" t="str">
        <f t="shared" si="13"/>
        <v/>
      </c>
      <c r="S37" s="83"/>
    </row>
    <row r="38" spans="1:23" x14ac:dyDescent="0.25">
      <c r="A38" s="13"/>
      <c r="B38" t="s">
        <v>645</v>
      </c>
      <c r="C38" t="s">
        <v>301</v>
      </c>
      <c r="D38" t="s">
        <v>301</v>
      </c>
      <c r="E38">
        <v>1</v>
      </c>
      <c r="F38" t="s">
        <v>656</v>
      </c>
      <c r="G38">
        <v>0</v>
      </c>
      <c r="H38" s="83">
        <v>0</v>
      </c>
      <c r="I38" s="83">
        <v>0</v>
      </c>
      <c r="J38" s="83">
        <v>1</v>
      </c>
      <c r="K38" s="83">
        <v>1</v>
      </c>
      <c r="L38" s="83">
        <v>1</v>
      </c>
      <c r="N38" s="172" t="str">
        <f t="shared" si="9"/>
        <v/>
      </c>
      <c r="O38" s="172" t="str">
        <f t="shared" si="10"/>
        <v/>
      </c>
      <c r="P38" s="172">
        <f t="shared" si="11"/>
        <v>1</v>
      </c>
      <c r="Q38" s="172" t="str">
        <f t="shared" si="12"/>
        <v/>
      </c>
      <c r="R38" s="172">
        <f t="shared" si="13"/>
        <v>0</v>
      </c>
      <c r="S38" s="83"/>
    </row>
    <row r="39" spans="1:23" x14ac:dyDescent="0.25">
      <c r="A39" s="13"/>
      <c r="B39" t="s">
        <v>655</v>
      </c>
      <c r="C39" t="s">
        <v>75</v>
      </c>
      <c r="D39" t="s">
        <v>75</v>
      </c>
      <c r="E39" t="s">
        <v>75</v>
      </c>
      <c r="F39">
        <v>0.92</v>
      </c>
      <c r="G39" t="s">
        <v>656</v>
      </c>
      <c r="H39" s="83">
        <v>0</v>
      </c>
      <c r="I39" s="83">
        <v>0</v>
      </c>
      <c r="J39" s="83">
        <v>0</v>
      </c>
      <c r="K39" s="83">
        <v>0.9</v>
      </c>
      <c r="L39" s="83">
        <v>0.9</v>
      </c>
      <c r="N39" s="172" t="str">
        <f t="shared" si="9"/>
        <v/>
      </c>
      <c r="O39" s="172" t="str">
        <f t="shared" si="10"/>
        <v/>
      </c>
      <c r="P39" s="172" t="str">
        <f t="shared" si="11"/>
        <v/>
      </c>
      <c r="Q39" s="172">
        <f t="shared" si="12"/>
        <v>1.0222222222222221</v>
      </c>
      <c r="R39" s="172" t="str">
        <f t="shared" si="13"/>
        <v/>
      </c>
      <c r="S39" s="83"/>
    </row>
    <row r="40" spans="1:23" x14ac:dyDescent="0.25">
      <c r="A40" s="13"/>
      <c r="B40" t="s">
        <v>650</v>
      </c>
      <c r="C40" t="s">
        <v>75</v>
      </c>
      <c r="D40">
        <v>0.9</v>
      </c>
      <c r="E40">
        <v>0.84</v>
      </c>
      <c r="F40">
        <v>0.79999999999999993</v>
      </c>
      <c r="G40">
        <v>0.09</v>
      </c>
      <c r="H40" s="83">
        <v>0</v>
      </c>
      <c r="I40" s="83">
        <v>0.8</v>
      </c>
      <c r="J40" s="83">
        <v>0.8</v>
      </c>
      <c r="K40" s="83">
        <v>0.8</v>
      </c>
      <c r="L40" s="83">
        <v>0.8</v>
      </c>
      <c r="N40" s="172" t="str">
        <f t="shared" si="9"/>
        <v/>
      </c>
      <c r="O40" s="172">
        <f t="shared" si="10"/>
        <v>1.125</v>
      </c>
      <c r="P40" s="172">
        <f t="shared" si="11"/>
        <v>1.0499999999999998</v>
      </c>
      <c r="Q40" s="172">
        <f t="shared" si="12"/>
        <v>0.99999999999999989</v>
      </c>
      <c r="R40" s="172">
        <f t="shared" si="13"/>
        <v>0.11249999999999999</v>
      </c>
      <c r="S40" s="83"/>
    </row>
    <row r="41" spans="1:23" x14ac:dyDescent="0.25">
      <c r="A41" s="13"/>
      <c r="B41" t="s">
        <v>681</v>
      </c>
      <c r="C41" t="s">
        <v>75</v>
      </c>
      <c r="D41" t="s">
        <v>75</v>
      </c>
      <c r="E41" t="s">
        <v>75</v>
      </c>
      <c r="F41">
        <v>1</v>
      </c>
      <c r="G41">
        <v>0</v>
      </c>
      <c r="H41" s="83">
        <v>0</v>
      </c>
      <c r="I41" s="83">
        <v>0</v>
      </c>
      <c r="J41" s="83">
        <v>0</v>
      </c>
      <c r="K41" s="83">
        <v>0.9</v>
      </c>
      <c r="L41" s="83">
        <v>0.9</v>
      </c>
      <c r="N41" s="172" t="str">
        <f t="shared" si="9"/>
        <v/>
      </c>
      <c r="O41" s="172" t="str">
        <f t="shared" si="10"/>
        <v/>
      </c>
      <c r="P41" s="172" t="str">
        <f t="shared" si="11"/>
        <v/>
      </c>
      <c r="Q41" s="172">
        <f t="shared" si="12"/>
        <v>1.1111111111111112</v>
      </c>
      <c r="R41" s="172">
        <f t="shared" si="13"/>
        <v>0</v>
      </c>
      <c r="S41" s="83"/>
    </row>
    <row r="42" spans="1:23" x14ac:dyDescent="0.25">
      <c r="A42" s="13"/>
      <c r="B42" t="s">
        <v>683</v>
      </c>
      <c r="C42" t="s">
        <v>75</v>
      </c>
      <c r="D42" t="s">
        <v>75</v>
      </c>
      <c r="E42" t="s">
        <v>75</v>
      </c>
      <c r="F42">
        <v>1</v>
      </c>
      <c r="G42" t="s">
        <v>656</v>
      </c>
      <c r="H42" s="83">
        <v>0</v>
      </c>
      <c r="I42" s="83">
        <v>0</v>
      </c>
      <c r="J42" s="83">
        <v>0</v>
      </c>
      <c r="K42" s="83">
        <v>1.04</v>
      </c>
      <c r="L42" s="83">
        <v>0</v>
      </c>
      <c r="N42" s="172" t="str">
        <f t="shared" si="9"/>
        <v/>
      </c>
      <c r="O42" s="172" t="str">
        <f t="shared" si="10"/>
        <v/>
      </c>
      <c r="P42" s="172" t="str">
        <f t="shared" si="11"/>
        <v/>
      </c>
      <c r="Q42" s="172">
        <f t="shared" si="12"/>
        <v>0.96153846153846145</v>
      </c>
      <c r="R42" s="172" t="str">
        <f t="shared" si="13"/>
        <v/>
      </c>
      <c r="S42" s="83"/>
    </row>
    <row r="43" spans="1:23" x14ac:dyDescent="0.25">
      <c r="A43" s="13"/>
      <c r="B43" t="s">
        <v>837</v>
      </c>
      <c r="C43">
        <v>0</v>
      </c>
      <c r="D43">
        <v>0</v>
      </c>
      <c r="E43">
        <v>0</v>
      </c>
      <c r="F43">
        <v>0</v>
      </c>
      <c r="G43" t="s">
        <v>75</v>
      </c>
      <c r="H43" s="83">
        <v>0</v>
      </c>
      <c r="I43" s="83">
        <v>0</v>
      </c>
      <c r="J43" s="83">
        <v>0</v>
      </c>
      <c r="K43" s="83">
        <v>0</v>
      </c>
      <c r="L43" s="83">
        <v>0</v>
      </c>
      <c r="N43" s="172" t="str">
        <f t="shared" si="9"/>
        <v/>
      </c>
      <c r="O43" s="172" t="str">
        <f t="shared" si="10"/>
        <v/>
      </c>
      <c r="P43" s="172" t="str">
        <f t="shared" si="11"/>
        <v/>
      </c>
      <c r="Q43" s="172" t="str">
        <f t="shared" si="12"/>
        <v/>
      </c>
      <c r="R43" s="172" t="str">
        <f t="shared" si="13"/>
        <v/>
      </c>
      <c r="S43" s="83"/>
    </row>
    <row r="44" spans="1:23" x14ac:dyDescent="0.25">
      <c r="A44" s="13"/>
      <c r="B44" t="s">
        <v>682</v>
      </c>
      <c r="C44" t="s">
        <v>75</v>
      </c>
      <c r="D44" t="s">
        <v>75</v>
      </c>
      <c r="E44" t="s">
        <v>75</v>
      </c>
      <c r="F44">
        <v>1</v>
      </c>
      <c r="G44" t="s">
        <v>579</v>
      </c>
      <c r="H44" s="83">
        <v>0</v>
      </c>
      <c r="I44" s="83">
        <v>0</v>
      </c>
      <c r="J44" s="83">
        <v>0</v>
      </c>
      <c r="K44" s="83">
        <v>1</v>
      </c>
      <c r="L44" s="83">
        <v>0</v>
      </c>
      <c r="N44" s="172" t="str">
        <f t="shared" si="9"/>
        <v/>
      </c>
      <c r="O44" s="172" t="str">
        <f t="shared" si="10"/>
        <v/>
      </c>
      <c r="P44" s="172" t="str">
        <f t="shared" si="11"/>
        <v/>
      </c>
      <c r="Q44" s="172">
        <f t="shared" si="12"/>
        <v>1</v>
      </c>
      <c r="R44" s="172" t="str">
        <f t="shared" si="13"/>
        <v/>
      </c>
      <c r="S44" s="83"/>
    </row>
    <row r="45" spans="1:23" x14ac:dyDescent="0.25">
      <c r="A45" s="13"/>
      <c r="B45" t="s">
        <v>833</v>
      </c>
      <c r="C45">
        <v>0</v>
      </c>
      <c r="D45">
        <v>0</v>
      </c>
      <c r="E45" t="s">
        <v>301</v>
      </c>
      <c r="F45">
        <v>1</v>
      </c>
      <c r="G45" t="s">
        <v>656</v>
      </c>
      <c r="H45" s="83">
        <v>0</v>
      </c>
      <c r="I45" s="83">
        <v>0</v>
      </c>
      <c r="J45" s="83">
        <v>0</v>
      </c>
      <c r="K45" s="83">
        <v>1</v>
      </c>
      <c r="L45" s="83">
        <v>0</v>
      </c>
      <c r="N45" s="172" t="str">
        <f t="shared" si="9"/>
        <v/>
      </c>
      <c r="O45" s="172" t="str">
        <f t="shared" si="10"/>
        <v/>
      </c>
      <c r="P45" s="172" t="str">
        <f t="shared" si="11"/>
        <v/>
      </c>
      <c r="Q45" s="172">
        <f t="shared" si="12"/>
        <v>1</v>
      </c>
      <c r="R45" s="172" t="str">
        <f t="shared" si="13"/>
        <v/>
      </c>
      <c r="S45" s="83"/>
    </row>
    <row r="46" spans="1:23" x14ac:dyDescent="0.25">
      <c r="A46" s="13"/>
      <c r="B46" t="s">
        <v>694</v>
      </c>
      <c r="C46" t="s">
        <v>75</v>
      </c>
      <c r="D46" t="s">
        <v>75</v>
      </c>
      <c r="E46" t="s">
        <v>75</v>
      </c>
      <c r="F46">
        <v>1</v>
      </c>
      <c r="G46">
        <v>1</v>
      </c>
      <c r="H46" s="83">
        <v>0</v>
      </c>
      <c r="I46" s="83">
        <v>0</v>
      </c>
      <c r="J46" s="83">
        <v>0</v>
      </c>
      <c r="K46" s="83">
        <v>1</v>
      </c>
      <c r="L46" s="83">
        <v>1</v>
      </c>
      <c r="N46" s="172" t="str">
        <f t="shared" si="9"/>
        <v/>
      </c>
      <c r="O46" s="172" t="str">
        <f t="shared" si="10"/>
        <v/>
      </c>
      <c r="P46" s="172" t="str">
        <f t="shared" si="11"/>
        <v/>
      </c>
      <c r="Q46" s="172">
        <f t="shared" si="12"/>
        <v>1</v>
      </c>
      <c r="R46" s="172">
        <f t="shared" si="13"/>
        <v>1</v>
      </c>
      <c r="S46" s="83"/>
    </row>
    <row r="47" spans="1:23" x14ac:dyDescent="0.25">
      <c r="A47" s="13"/>
      <c r="B47" t="s">
        <v>711</v>
      </c>
      <c r="C47" t="s">
        <v>75</v>
      </c>
      <c r="D47" t="s">
        <v>75</v>
      </c>
      <c r="E47" t="s">
        <v>75</v>
      </c>
      <c r="F47">
        <v>1</v>
      </c>
      <c r="G47" t="s">
        <v>656</v>
      </c>
      <c r="H47" s="83">
        <v>0</v>
      </c>
      <c r="I47" s="83">
        <v>0</v>
      </c>
      <c r="J47" s="83">
        <v>0</v>
      </c>
      <c r="K47" s="83">
        <v>1</v>
      </c>
      <c r="L47" s="83">
        <v>1</v>
      </c>
      <c r="N47" s="172" t="str">
        <f t="shared" si="9"/>
        <v/>
      </c>
      <c r="O47" s="172" t="str">
        <f t="shared" si="10"/>
        <v/>
      </c>
      <c r="P47" s="172" t="str">
        <f t="shared" si="11"/>
        <v/>
      </c>
      <c r="Q47" s="172">
        <f t="shared" si="12"/>
        <v>1</v>
      </c>
      <c r="R47" s="172" t="str">
        <f t="shared" si="13"/>
        <v/>
      </c>
      <c r="S47" s="83"/>
    </row>
    <row r="48" spans="1:23" x14ac:dyDescent="0.25">
      <c r="A48" s="13"/>
      <c r="B48" t="s">
        <v>935</v>
      </c>
      <c r="C48" t="s">
        <v>301</v>
      </c>
      <c r="D48" t="s">
        <v>301</v>
      </c>
      <c r="E48" t="s">
        <v>301</v>
      </c>
      <c r="F48" t="s">
        <v>301</v>
      </c>
      <c r="G48" t="s">
        <v>301</v>
      </c>
      <c r="H48" s="83">
        <v>0</v>
      </c>
      <c r="I48" s="83">
        <v>0</v>
      </c>
      <c r="J48" s="83">
        <v>0</v>
      </c>
      <c r="K48" s="83">
        <v>0</v>
      </c>
      <c r="L48" s="83">
        <v>0</v>
      </c>
      <c r="N48" s="172" t="str">
        <f t="shared" si="9"/>
        <v/>
      </c>
      <c r="O48" s="172" t="str">
        <f t="shared" si="10"/>
        <v/>
      </c>
      <c r="P48" s="172" t="str">
        <f t="shared" si="11"/>
        <v/>
      </c>
      <c r="Q48" s="172" t="str">
        <f t="shared" si="12"/>
        <v/>
      </c>
      <c r="R48" s="172" t="str">
        <f t="shared" si="13"/>
        <v/>
      </c>
      <c r="S48" s="83"/>
    </row>
    <row r="49" spans="1:23" x14ac:dyDescent="0.25">
      <c r="A49" s="13"/>
      <c r="B49" t="s">
        <v>1032</v>
      </c>
      <c r="C49" t="s">
        <v>75</v>
      </c>
      <c r="D49" t="s">
        <v>75</v>
      </c>
      <c r="E49" t="s">
        <v>75</v>
      </c>
      <c r="F49">
        <v>6</v>
      </c>
      <c r="G49">
        <v>0</v>
      </c>
      <c r="H49" s="83">
        <v>0</v>
      </c>
      <c r="I49" s="83">
        <v>0</v>
      </c>
      <c r="J49" s="83">
        <v>0</v>
      </c>
      <c r="K49" s="83">
        <v>6</v>
      </c>
      <c r="L49" s="83">
        <v>4</v>
      </c>
      <c r="N49" s="172" t="str">
        <f t="shared" si="9"/>
        <v/>
      </c>
      <c r="O49" s="172" t="str">
        <f t="shared" si="10"/>
        <v/>
      </c>
      <c r="P49" s="172" t="str">
        <f t="shared" si="11"/>
        <v/>
      </c>
      <c r="Q49" s="172">
        <f t="shared" si="12"/>
        <v>1</v>
      </c>
      <c r="R49" s="172">
        <f t="shared" si="13"/>
        <v>0</v>
      </c>
      <c r="S49" s="83"/>
    </row>
    <row r="50" spans="1:23" s="163" customFormat="1" x14ac:dyDescent="0.25">
      <c r="A50" s="13"/>
      <c r="B50" t="s">
        <v>1098</v>
      </c>
      <c r="C50" t="s">
        <v>75</v>
      </c>
      <c r="D50" t="s">
        <v>75</v>
      </c>
      <c r="E50" t="s">
        <v>75</v>
      </c>
      <c r="F50" t="s">
        <v>75</v>
      </c>
      <c r="G50">
        <v>0</v>
      </c>
      <c r="H50" s="83">
        <v>0</v>
      </c>
      <c r="I50" s="83">
        <v>0</v>
      </c>
      <c r="J50" s="83">
        <v>0</v>
      </c>
      <c r="K50" s="83">
        <v>0</v>
      </c>
      <c r="L50" s="83">
        <v>1</v>
      </c>
      <c r="M50"/>
      <c r="N50" s="172" t="str">
        <f t="shared" si="9"/>
        <v/>
      </c>
      <c r="O50" s="172" t="str">
        <f t="shared" si="10"/>
        <v/>
      </c>
      <c r="P50" s="172" t="str">
        <f t="shared" si="11"/>
        <v/>
      </c>
      <c r="Q50" s="172" t="str">
        <f t="shared" si="12"/>
        <v/>
      </c>
      <c r="R50" s="172">
        <f t="shared" si="13"/>
        <v>0</v>
      </c>
      <c r="S50" s="83"/>
      <c r="T50"/>
      <c r="U50"/>
      <c r="V50"/>
      <c r="W50"/>
    </row>
    <row r="51" spans="1:23" x14ac:dyDescent="0.25">
      <c r="A51" s="13"/>
      <c r="B51" t="s">
        <v>1105</v>
      </c>
      <c r="C51" t="s">
        <v>75</v>
      </c>
      <c r="D51" t="s">
        <v>75</v>
      </c>
      <c r="E51" t="s">
        <v>75</v>
      </c>
      <c r="F51" t="s">
        <v>75</v>
      </c>
      <c r="G51">
        <v>0.1</v>
      </c>
      <c r="H51" s="83">
        <v>0</v>
      </c>
      <c r="I51" s="83">
        <v>0</v>
      </c>
      <c r="J51" s="83">
        <v>0</v>
      </c>
      <c r="K51" s="83">
        <v>0</v>
      </c>
      <c r="L51" s="83">
        <v>0</v>
      </c>
      <c r="N51" s="172" t="str">
        <f t="shared" si="9"/>
        <v/>
      </c>
      <c r="O51" s="172" t="str">
        <f t="shared" si="10"/>
        <v/>
      </c>
      <c r="P51" s="172" t="str">
        <f t="shared" si="11"/>
        <v/>
      </c>
      <c r="Q51" s="172" t="str">
        <f t="shared" si="12"/>
        <v/>
      </c>
      <c r="R51" s="172" t="str">
        <f t="shared" si="13"/>
        <v/>
      </c>
      <c r="S51" s="83"/>
      <c r="T51" s="163"/>
      <c r="U51" s="163"/>
      <c r="V51" s="163"/>
      <c r="W51" s="163"/>
    </row>
    <row r="52" spans="1:23" x14ac:dyDescent="0.25">
      <c r="A52" s="13"/>
      <c r="B52" t="s">
        <v>1091</v>
      </c>
      <c r="C52">
        <v>0.92</v>
      </c>
      <c r="D52" t="s">
        <v>75</v>
      </c>
      <c r="E52">
        <v>0</v>
      </c>
      <c r="F52">
        <v>0.9</v>
      </c>
      <c r="G52">
        <v>0.95</v>
      </c>
      <c r="H52" s="83">
        <v>0</v>
      </c>
      <c r="I52" s="83">
        <v>0</v>
      </c>
      <c r="J52" s="83">
        <v>0</v>
      </c>
      <c r="K52" s="83">
        <v>0.9</v>
      </c>
      <c r="L52" s="83">
        <v>0.9</v>
      </c>
      <c r="N52" s="172" t="str">
        <f t="shared" si="9"/>
        <v/>
      </c>
      <c r="O52" s="172" t="str">
        <f t="shared" si="10"/>
        <v/>
      </c>
      <c r="P52" s="172" t="str">
        <f t="shared" si="11"/>
        <v/>
      </c>
      <c r="Q52" s="172">
        <f t="shared" si="12"/>
        <v>1</v>
      </c>
      <c r="R52" s="172">
        <f t="shared" si="13"/>
        <v>1.0555555555555556</v>
      </c>
      <c r="S52" s="83"/>
    </row>
    <row r="53" spans="1:23" x14ac:dyDescent="0.25">
      <c r="A53" s="13"/>
      <c r="B53" t="s">
        <v>1103</v>
      </c>
      <c r="C53" t="s">
        <v>75</v>
      </c>
      <c r="D53" t="s">
        <v>75</v>
      </c>
      <c r="E53" t="s">
        <v>75</v>
      </c>
      <c r="F53" t="s">
        <v>75</v>
      </c>
      <c r="G53">
        <v>1</v>
      </c>
      <c r="H53" s="83">
        <v>0</v>
      </c>
      <c r="I53" s="83">
        <v>0</v>
      </c>
      <c r="J53" s="83">
        <v>0</v>
      </c>
      <c r="K53" s="83">
        <v>0</v>
      </c>
      <c r="L53" s="83">
        <v>1</v>
      </c>
      <c r="N53" s="172" t="str">
        <f t="shared" si="9"/>
        <v/>
      </c>
      <c r="O53" s="172" t="str">
        <f t="shared" si="10"/>
        <v/>
      </c>
      <c r="P53" s="172" t="str">
        <f t="shared" si="11"/>
        <v/>
      </c>
      <c r="Q53" s="172" t="str">
        <f t="shared" si="12"/>
        <v/>
      </c>
      <c r="R53" s="172">
        <f t="shared" si="13"/>
        <v>1</v>
      </c>
      <c r="S53" s="83"/>
    </row>
    <row r="54" spans="1:23" x14ac:dyDescent="0.25">
      <c r="A54" s="13"/>
      <c r="B54" t="s">
        <v>1101</v>
      </c>
      <c r="C54" t="s">
        <v>75</v>
      </c>
      <c r="D54" t="s">
        <v>75</v>
      </c>
      <c r="E54" t="s">
        <v>75</v>
      </c>
      <c r="F54" t="s">
        <v>75</v>
      </c>
      <c r="G54">
        <v>1</v>
      </c>
      <c r="H54" s="83">
        <v>0</v>
      </c>
      <c r="I54" s="83">
        <v>0</v>
      </c>
      <c r="J54" s="83">
        <v>0</v>
      </c>
      <c r="K54" s="83">
        <v>0</v>
      </c>
      <c r="L54" s="83">
        <v>1</v>
      </c>
      <c r="N54" s="172" t="str">
        <f t="shared" si="9"/>
        <v/>
      </c>
      <c r="O54" s="172" t="str">
        <f t="shared" si="10"/>
        <v/>
      </c>
      <c r="P54" s="172" t="str">
        <f t="shared" si="11"/>
        <v/>
      </c>
      <c r="Q54" s="172" t="str">
        <f t="shared" si="12"/>
        <v/>
      </c>
      <c r="R54" s="172">
        <f t="shared" si="13"/>
        <v>1</v>
      </c>
      <c r="S54" s="83"/>
    </row>
    <row r="55" spans="1:23" x14ac:dyDescent="0.25">
      <c r="A55" s="13"/>
      <c r="B55" t="s">
        <v>1075</v>
      </c>
      <c r="C55" t="s">
        <v>75</v>
      </c>
      <c r="D55" t="s">
        <v>75</v>
      </c>
      <c r="E55" t="s">
        <v>75</v>
      </c>
      <c r="F55">
        <v>1</v>
      </c>
      <c r="G55">
        <v>1</v>
      </c>
      <c r="H55" s="83">
        <v>0</v>
      </c>
      <c r="I55" s="83">
        <v>0</v>
      </c>
      <c r="J55" s="83">
        <v>0</v>
      </c>
      <c r="K55" s="83">
        <v>1</v>
      </c>
      <c r="L55" s="83">
        <v>0</v>
      </c>
      <c r="N55" s="172" t="str">
        <f t="shared" ref="N55:N58" si="14">IFERROR((C55/H55),"")</f>
        <v/>
      </c>
      <c r="O55" s="172" t="str">
        <f t="shared" ref="O55:O58" si="15">IFERROR((D55/I55),"")</f>
        <v/>
      </c>
      <c r="P55" s="172" t="str">
        <f t="shared" ref="P55:P58" si="16">IFERROR((E55/J55),"")</f>
        <v/>
      </c>
      <c r="Q55" s="172">
        <f t="shared" ref="Q55:Q58" si="17">IFERROR((F55/K55),"")</f>
        <v>1</v>
      </c>
      <c r="R55" s="172" t="str">
        <f t="shared" ref="R55:R58" si="18">IFERROR((G55/L55),"")</f>
        <v/>
      </c>
      <c r="S55" s="83"/>
    </row>
    <row r="56" spans="1:23" x14ac:dyDescent="0.25">
      <c r="A56" s="13"/>
      <c r="B56" t="s">
        <v>1109</v>
      </c>
      <c r="C56" t="s">
        <v>75</v>
      </c>
      <c r="D56" t="s">
        <v>75</v>
      </c>
      <c r="E56" t="s">
        <v>75</v>
      </c>
      <c r="F56" t="s">
        <v>75</v>
      </c>
      <c r="G56">
        <v>0.1</v>
      </c>
      <c r="H56" s="83">
        <v>0</v>
      </c>
      <c r="I56" s="83">
        <v>0</v>
      </c>
      <c r="J56" s="83">
        <v>0</v>
      </c>
      <c r="K56" s="83">
        <v>0</v>
      </c>
      <c r="L56" s="83">
        <v>1</v>
      </c>
      <c r="N56" s="172" t="str">
        <f t="shared" si="14"/>
        <v/>
      </c>
      <c r="O56" s="172" t="str">
        <f t="shared" si="15"/>
        <v/>
      </c>
      <c r="P56" s="172" t="str">
        <f t="shared" si="16"/>
        <v/>
      </c>
      <c r="Q56" s="172" t="str">
        <f t="shared" si="17"/>
        <v/>
      </c>
      <c r="R56" s="172">
        <f t="shared" si="18"/>
        <v>0.1</v>
      </c>
      <c r="S56" s="83"/>
    </row>
    <row r="57" spans="1:23" x14ac:dyDescent="0.25">
      <c r="A57" s="13"/>
      <c r="B57" t="s">
        <v>1111</v>
      </c>
      <c r="C57" t="s">
        <v>75</v>
      </c>
      <c r="D57" t="s">
        <v>75</v>
      </c>
      <c r="E57" t="s">
        <v>75</v>
      </c>
      <c r="F57" t="s">
        <v>75</v>
      </c>
      <c r="G57">
        <v>1</v>
      </c>
      <c r="H57" s="83">
        <v>0</v>
      </c>
      <c r="I57" s="83">
        <v>0</v>
      </c>
      <c r="J57" s="83">
        <v>0</v>
      </c>
      <c r="K57" s="83">
        <v>0</v>
      </c>
      <c r="L57" s="83">
        <v>1</v>
      </c>
      <c r="N57" s="172" t="str">
        <f t="shared" si="14"/>
        <v/>
      </c>
      <c r="O57" s="172" t="str">
        <f t="shared" si="15"/>
        <v/>
      </c>
      <c r="P57" s="172" t="str">
        <f t="shared" si="16"/>
        <v/>
      </c>
      <c r="Q57" s="172" t="str">
        <f t="shared" si="17"/>
        <v/>
      </c>
      <c r="R57" s="172">
        <f t="shared" si="18"/>
        <v>1</v>
      </c>
      <c r="S57" s="83"/>
    </row>
    <row r="58" spans="1:23" x14ac:dyDescent="0.25">
      <c r="A58" s="166" t="s">
        <v>447</v>
      </c>
      <c r="B58" s="166"/>
      <c r="C58" s="166"/>
      <c r="D58" s="166"/>
      <c r="E58" s="166"/>
      <c r="F58" s="166"/>
      <c r="G58" s="166"/>
      <c r="H58" s="167">
        <v>23</v>
      </c>
      <c r="I58" s="167">
        <v>22.7</v>
      </c>
      <c r="J58" s="167">
        <v>22.5</v>
      </c>
      <c r="K58" s="167">
        <v>22.3</v>
      </c>
      <c r="L58" s="167">
        <v>22</v>
      </c>
      <c r="N58" s="172">
        <f t="shared" si="14"/>
        <v>0</v>
      </c>
      <c r="O58" s="172">
        <f t="shared" si="15"/>
        <v>0</v>
      </c>
      <c r="P58" s="172">
        <f t="shared" si="16"/>
        <v>0</v>
      </c>
      <c r="Q58" s="172">
        <f t="shared" si="17"/>
        <v>0</v>
      </c>
      <c r="R58" s="172">
        <f t="shared" si="18"/>
        <v>0</v>
      </c>
      <c r="S58" s="83"/>
    </row>
    <row r="59" spans="1:23" ht="30" x14ac:dyDescent="0.25">
      <c r="A59" s="13" t="s">
        <v>77</v>
      </c>
      <c r="B59" t="s">
        <v>76</v>
      </c>
      <c r="C59">
        <v>2</v>
      </c>
      <c r="D59">
        <v>5</v>
      </c>
      <c r="E59">
        <v>6</v>
      </c>
      <c r="F59">
        <v>6</v>
      </c>
      <c r="G59">
        <v>0</v>
      </c>
      <c r="H59" s="83">
        <v>2</v>
      </c>
      <c r="I59" s="83">
        <v>5</v>
      </c>
      <c r="J59" s="83">
        <v>6</v>
      </c>
      <c r="K59" s="83">
        <v>6</v>
      </c>
      <c r="L59" s="83">
        <v>1</v>
      </c>
      <c r="N59" s="175">
        <f>IFERROR(AVERAGEIF(N16:N58,"&gt;0"),"")</f>
        <v>0.48405797101449277</v>
      </c>
      <c r="O59" s="175">
        <f>IFERROR(AVERAGEIF(O16:O58,"&gt;0"),"")</f>
        <v>1.014999753205247</v>
      </c>
      <c r="P59" s="175">
        <f>IFERROR(AVERAGEIF(P16:P58,"&gt;0"),"")</f>
        <v>0.9867465446327236</v>
      </c>
      <c r="Q59" s="175">
        <f>IFERROR(AVERAGEIF(Q16:Q58,"&gt;0"),"")</f>
        <v>0.99270758613177212</v>
      </c>
      <c r="R59" s="175">
        <f>IFERROR(AVERAGEIF(R16:R58,"&gt;0"),"")</f>
        <v>0.62011391342896038</v>
      </c>
      <c r="S59" s="83"/>
    </row>
    <row r="60" spans="1:23" x14ac:dyDescent="0.25">
      <c r="A60" s="13"/>
      <c r="B60" t="s">
        <v>84</v>
      </c>
      <c r="C60">
        <v>4</v>
      </c>
      <c r="D60">
        <v>14</v>
      </c>
      <c r="E60">
        <v>12</v>
      </c>
      <c r="F60">
        <v>13</v>
      </c>
      <c r="G60">
        <v>0</v>
      </c>
      <c r="H60" s="83">
        <v>4</v>
      </c>
      <c r="I60" s="83">
        <v>14</v>
      </c>
      <c r="J60" s="83">
        <v>10</v>
      </c>
      <c r="K60" s="83">
        <v>13</v>
      </c>
      <c r="L60" s="83">
        <v>5</v>
      </c>
      <c r="N60" s="172">
        <f>IFERROR((C60/H60),"")</f>
        <v>1</v>
      </c>
      <c r="O60" s="172">
        <f t="shared" ref="O60:R60" si="19">IFERROR((D60/I60),"")</f>
        <v>1</v>
      </c>
      <c r="P60" s="172">
        <f t="shared" si="19"/>
        <v>1.2</v>
      </c>
      <c r="Q60" s="172">
        <f t="shared" si="19"/>
        <v>1</v>
      </c>
      <c r="R60" s="172">
        <f t="shared" si="19"/>
        <v>0</v>
      </c>
      <c r="S60" s="83"/>
    </row>
    <row r="61" spans="1:23" x14ac:dyDescent="0.25">
      <c r="A61" s="13"/>
      <c r="B61" t="s">
        <v>90</v>
      </c>
      <c r="C61">
        <v>0.87</v>
      </c>
      <c r="D61">
        <v>0.91300000000000003</v>
      </c>
      <c r="E61">
        <v>0.92</v>
      </c>
      <c r="F61">
        <v>0.94</v>
      </c>
      <c r="G61">
        <v>0.94</v>
      </c>
      <c r="H61" s="83">
        <v>0.86</v>
      </c>
      <c r="I61" s="83">
        <v>0.86099999999999999</v>
      </c>
      <c r="J61" s="83">
        <v>0.86499999999999999</v>
      </c>
      <c r="K61" s="83">
        <v>0.86699999999999999</v>
      </c>
      <c r="L61" s="83">
        <v>0.87</v>
      </c>
      <c r="N61" s="172">
        <f t="shared" ref="N61:N78" si="20">IFERROR((C61/H61),"")</f>
        <v>1.0116279069767442</v>
      </c>
      <c r="O61" s="172">
        <f t="shared" ref="O61:O76" si="21">IFERROR((D61/I61),"")</f>
        <v>1.0603948896631823</v>
      </c>
      <c r="P61" s="172">
        <f t="shared" ref="P61:P76" si="22">IFERROR((E61/J61),"")</f>
        <v>1.0635838150289019</v>
      </c>
      <c r="Q61" s="172">
        <f t="shared" ref="Q61:Q76" si="23">IFERROR((F61/K61),"")</f>
        <v>1.0841983852364474</v>
      </c>
      <c r="R61" s="172">
        <f t="shared" ref="R61:R76" si="24">IFERROR((G61/L61),"")</f>
        <v>1.0804597701149425</v>
      </c>
      <c r="S61" s="83"/>
    </row>
    <row r="62" spans="1:23" x14ac:dyDescent="0.25">
      <c r="A62" s="13"/>
      <c r="B62" t="s">
        <v>94</v>
      </c>
      <c r="C62">
        <v>0</v>
      </c>
      <c r="D62">
        <v>2426</v>
      </c>
      <c r="E62">
        <v>5990</v>
      </c>
      <c r="F62">
        <v>3687</v>
      </c>
      <c r="G62">
        <v>0</v>
      </c>
      <c r="H62" s="83">
        <v>0</v>
      </c>
      <c r="I62" s="83">
        <v>2000</v>
      </c>
      <c r="J62" s="83">
        <v>4000</v>
      </c>
      <c r="K62" s="83">
        <v>4000</v>
      </c>
      <c r="L62" s="83">
        <v>3574</v>
      </c>
      <c r="N62" s="172" t="str">
        <f t="shared" si="20"/>
        <v/>
      </c>
      <c r="O62" s="172">
        <f t="shared" si="21"/>
        <v>1.2130000000000001</v>
      </c>
      <c r="P62" s="172">
        <f t="shared" si="22"/>
        <v>1.4975000000000001</v>
      </c>
      <c r="Q62" s="172">
        <f t="shared" si="23"/>
        <v>0.92174999999999996</v>
      </c>
      <c r="R62" s="172">
        <f t="shared" si="24"/>
        <v>0</v>
      </c>
      <c r="S62" s="83"/>
    </row>
    <row r="63" spans="1:23" x14ac:dyDescent="0.25">
      <c r="A63" s="13"/>
      <c r="B63" t="s">
        <v>95</v>
      </c>
      <c r="C63">
        <v>1</v>
      </c>
      <c r="D63">
        <v>1</v>
      </c>
      <c r="E63">
        <v>2</v>
      </c>
      <c r="F63">
        <v>1</v>
      </c>
      <c r="G63" t="s">
        <v>301</v>
      </c>
      <c r="H63" s="83">
        <v>1</v>
      </c>
      <c r="I63" s="83">
        <v>1</v>
      </c>
      <c r="J63" s="83">
        <v>2</v>
      </c>
      <c r="K63" s="83">
        <v>1</v>
      </c>
      <c r="L63" s="83">
        <v>0</v>
      </c>
      <c r="N63" s="172">
        <f t="shared" si="20"/>
        <v>1</v>
      </c>
      <c r="O63" s="172">
        <f t="shared" si="21"/>
        <v>1</v>
      </c>
      <c r="P63" s="172">
        <f t="shared" si="22"/>
        <v>1</v>
      </c>
      <c r="Q63" s="172">
        <f t="shared" si="23"/>
        <v>1</v>
      </c>
      <c r="R63" s="172" t="str">
        <f t="shared" si="24"/>
        <v/>
      </c>
      <c r="S63" s="83"/>
    </row>
    <row r="64" spans="1:23" x14ac:dyDescent="0.25">
      <c r="A64" s="13"/>
      <c r="B64" t="s">
        <v>286</v>
      </c>
      <c r="C64" t="s">
        <v>75</v>
      </c>
      <c r="D64">
        <v>0.3</v>
      </c>
      <c r="E64">
        <v>0.6</v>
      </c>
      <c r="F64">
        <v>1</v>
      </c>
      <c r="G64">
        <v>0.95</v>
      </c>
      <c r="H64" s="83">
        <v>0</v>
      </c>
      <c r="I64" s="83">
        <v>0.3</v>
      </c>
      <c r="J64" s="83">
        <v>0.6</v>
      </c>
      <c r="K64" s="83">
        <v>1</v>
      </c>
      <c r="L64" s="83">
        <v>0</v>
      </c>
      <c r="N64" s="172" t="str">
        <f t="shared" si="20"/>
        <v/>
      </c>
      <c r="O64" s="172">
        <f t="shared" si="21"/>
        <v>1</v>
      </c>
      <c r="P64" s="172">
        <f t="shared" si="22"/>
        <v>1</v>
      </c>
      <c r="Q64" s="172">
        <f t="shared" si="23"/>
        <v>1</v>
      </c>
      <c r="R64" s="172" t="str">
        <f t="shared" si="24"/>
        <v/>
      </c>
      <c r="S64" s="83"/>
    </row>
    <row r="65" spans="1:19" x14ac:dyDescent="0.25">
      <c r="A65" s="13"/>
      <c r="B65" t="s">
        <v>401</v>
      </c>
      <c r="C65" t="s">
        <v>75</v>
      </c>
      <c r="D65">
        <v>7</v>
      </c>
      <c r="E65">
        <v>2</v>
      </c>
      <c r="F65">
        <v>2</v>
      </c>
      <c r="G65">
        <v>0</v>
      </c>
      <c r="H65" s="83">
        <v>0</v>
      </c>
      <c r="I65" s="83">
        <v>2</v>
      </c>
      <c r="J65" s="83">
        <v>2</v>
      </c>
      <c r="K65" s="83">
        <v>2</v>
      </c>
      <c r="L65" s="83">
        <v>2</v>
      </c>
      <c r="N65" s="172" t="str">
        <f t="shared" si="20"/>
        <v/>
      </c>
      <c r="O65" s="172">
        <f t="shared" si="21"/>
        <v>3.5</v>
      </c>
      <c r="P65" s="172">
        <f t="shared" si="22"/>
        <v>1</v>
      </c>
      <c r="Q65" s="172">
        <f t="shared" si="23"/>
        <v>1</v>
      </c>
      <c r="R65" s="172">
        <f t="shared" si="24"/>
        <v>0</v>
      </c>
      <c r="S65" s="83"/>
    </row>
    <row r="66" spans="1:19" x14ac:dyDescent="0.25">
      <c r="A66" s="13"/>
      <c r="B66" t="s">
        <v>303</v>
      </c>
      <c r="C66" t="s">
        <v>75</v>
      </c>
      <c r="D66">
        <v>0.98</v>
      </c>
      <c r="E66">
        <v>0.97</v>
      </c>
      <c r="F66">
        <v>1</v>
      </c>
      <c r="G66">
        <v>0.33</v>
      </c>
      <c r="H66" s="83">
        <v>0</v>
      </c>
      <c r="I66" s="83">
        <v>0.95</v>
      </c>
      <c r="J66" s="83">
        <v>0.95</v>
      </c>
      <c r="K66" s="83">
        <v>0.95</v>
      </c>
      <c r="L66" s="83">
        <v>0.95</v>
      </c>
      <c r="N66" s="172" t="str">
        <f t="shared" si="20"/>
        <v/>
      </c>
      <c r="O66" s="172">
        <f t="shared" si="21"/>
        <v>1.0315789473684212</v>
      </c>
      <c r="P66" s="172">
        <f t="shared" si="22"/>
        <v>1.0210526315789474</v>
      </c>
      <c r="Q66" s="172">
        <f t="shared" si="23"/>
        <v>1.0526315789473684</v>
      </c>
      <c r="R66" s="172">
        <f t="shared" si="24"/>
        <v>0.3473684210526316</v>
      </c>
      <c r="S66" s="83"/>
    </row>
    <row r="67" spans="1:19" x14ac:dyDescent="0.25">
      <c r="A67" s="13"/>
      <c r="B67" t="s">
        <v>340</v>
      </c>
      <c r="C67" t="s">
        <v>75</v>
      </c>
      <c r="D67">
        <v>9</v>
      </c>
      <c r="E67">
        <v>17</v>
      </c>
      <c r="F67">
        <v>8</v>
      </c>
      <c r="G67">
        <v>1</v>
      </c>
      <c r="H67" s="83">
        <v>0</v>
      </c>
      <c r="I67" s="83">
        <v>8</v>
      </c>
      <c r="J67" s="83">
        <v>16</v>
      </c>
      <c r="K67" s="83">
        <v>4</v>
      </c>
      <c r="L67" s="83">
        <v>4</v>
      </c>
      <c r="N67" s="172" t="str">
        <f t="shared" si="20"/>
        <v/>
      </c>
      <c r="O67" s="172">
        <f t="shared" si="21"/>
        <v>1.125</v>
      </c>
      <c r="P67" s="172">
        <f t="shared" si="22"/>
        <v>1.0625</v>
      </c>
      <c r="Q67" s="172">
        <f t="shared" si="23"/>
        <v>2</v>
      </c>
      <c r="R67" s="172">
        <f t="shared" si="24"/>
        <v>0.25</v>
      </c>
      <c r="S67"/>
    </row>
    <row r="68" spans="1:19" x14ac:dyDescent="0.25">
      <c r="A68" s="13"/>
      <c r="B68" t="s">
        <v>411</v>
      </c>
      <c r="C68" t="s">
        <v>75</v>
      </c>
      <c r="D68">
        <v>1</v>
      </c>
      <c r="E68">
        <v>1</v>
      </c>
      <c r="F68">
        <v>1</v>
      </c>
      <c r="G68">
        <v>0.25</v>
      </c>
      <c r="H68" s="83">
        <v>0</v>
      </c>
      <c r="I68" s="83">
        <v>1</v>
      </c>
      <c r="J68" s="83">
        <v>1</v>
      </c>
      <c r="K68" s="83">
        <v>1</v>
      </c>
      <c r="L68" s="83">
        <v>1</v>
      </c>
      <c r="N68" s="172" t="str">
        <f t="shared" si="20"/>
        <v/>
      </c>
      <c r="O68" s="172">
        <f t="shared" si="21"/>
        <v>1</v>
      </c>
      <c r="P68" s="172">
        <f t="shared" si="22"/>
        <v>1</v>
      </c>
      <c r="Q68" s="172">
        <f t="shared" si="23"/>
        <v>1</v>
      </c>
      <c r="R68" s="172">
        <f t="shared" si="24"/>
        <v>0.25</v>
      </c>
      <c r="S68"/>
    </row>
    <row r="69" spans="1:19" x14ac:dyDescent="0.25">
      <c r="A69" s="13"/>
      <c r="B69" t="s">
        <v>584</v>
      </c>
      <c r="C69" t="s">
        <v>75</v>
      </c>
      <c r="D69" t="s">
        <v>75</v>
      </c>
      <c r="E69">
        <v>1</v>
      </c>
      <c r="F69">
        <v>0</v>
      </c>
      <c r="G69" t="s">
        <v>579</v>
      </c>
      <c r="H69" s="83">
        <v>0</v>
      </c>
      <c r="I69" s="83">
        <v>0</v>
      </c>
      <c r="J69" s="83">
        <v>1</v>
      </c>
      <c r="K69" s="83">
        <v>1</v>
      </c>
      <c r="L69" s="83">
        <v>0</v>
      </c>
      <c r="N69" s="172" t="str">
        <f t="shared" si="20"/>
        <v/>
      </c>
      <c r="O69" s="172" t="str">
        <f t="shared" si="21"/>
        <v/>
      </c>
      <c r="P69" s="172">
        <f t="shared" si="22"/>
        <v>1</v>
      </c>
      <c r="Q69" s="172">
        <f t="shared" si="23"/>
        <v>0</v>
      </c>
      <c r="R69" s="172" t="str">
        <f t="shared" si="24"/>
        <v/>
      </c>
      <c r="S69"/>
    </row>
    <row r="70" spans="1:19" x14ac:dyDescent="0.25">
      <c r="A70" s="13"/>
      <c r="B70" t="s">
        <v>575</v>
      </c>
      <c r="C70" t="s">
        <v>75</v>
      </c>
      <c r="D70">
        <v>0.25</v>
      </c>
      <c r="E70">
        <v>0.75</v>
      </c>
      <c r="F70" t="s">
        <v>656</v>
      </c>
      <c r="G70" t="s">
        <v>656</v>
      </c>
      <c r="H70" s="83">
        <v>0</v>
      </c>
      <c r="I70" s="83">
        <v>0.25</v>
      </c>
      <c r="J70" s="83">
        <v>0.75</v>
      </c>
      <c r="K70" s="83">
        <v>0.9</v>
      </c>
      <c r="L70" s="83">
        <v>0</v>
      </c>
      <c r="N70" s="172" t="str">
        <f t="shared" si="20"/>
        <v/>
      </c>
      <c r="O70" s="172">
        <f t="shared" si="21"/>
        <v>1</v>
      </c>
      <c r="P70" s="172">
        <f t="shared" si="22"/>
        <v>1</v>
      </c>
      <c r="Q70" s="172" t="str">
        <f t="shared" si="23"/>
        <v/>
      </c>
      <c r="R70" s="172" t="str">
        <f t="shared" si="24"/>
        <v/>
      </c>
      <c r="S70"/>
    </row>
    <row r="71" spans="1:19" x14ac:dyDescent="0.25">
      <c r="A71" s="13"/>
      <c r="B71" t="s">
        <v>634</v>
      </c>
      <c r="C71" t="s">
        <v>75</v>
      </c>
      <c r="D71">
        <v>1</v>
      </c>
      <c r="E71">
        <v>1</v>
      </c>
      <c r="F71">
        <v>1</v>
      </c>
      <c r="G71">
        <v>1</v>
      </c>
      <c r="H71" s="83">
        <v>0</v>
      </c>
      <c r="I71" s="83">
        <v>1</v>
      </c>
      <c r="J71" s="83">
        <v>1</v>
      </c>
      <c r="K71" s="83">
        <v>1</v>
      </c>
      <c r="L71" s="83">
        <v>1</v>
      </c>
      <c r="N71" s="172" t="str">
        <f t="shared" si="20"/>
        <v/>
      </c>
      <c r="O71" s="172">
        <f t="shared" si="21"/>
        <v>1</v>
      </c>
      <c r="P71" s="172">
        <f t="shared" si="22"/>
        <v>1</v>
      </c>
      <c r="Q71" s="172">
        <f t="shared" si="23"/>
        <v>1</v>
      </c>
      <c r="R71" s="172">
        <f t="shared" si="24"/>
        <v>1</v>
      </c>
      <c r="S71"/>
    </row>
    <row r="72" spans="1:19" x14ac:dyDescent="0.25">
      <c r="A72" s="13"/>
      <c r="B72" t="s">
        <v>635</v>
      </c>
      <c r="C72">
        <v>0.9</v>
      </c>
      <c r="D72">
        <v>0.94569999999999999</v>
      </c>
      <c r="E72">
        <v>0.88</v>
      </c>
      <c r="F72">
        <v>0.97499999999999998</v>
      </c>
      <c r="G72" t="s">
        <v>75</v>
      </c>
      <c r="H72" s="83">
        <v>0.88</v>
      </c>
      <c r="I72" s="83">
        <v>0.88</v>
      </c>
      <c r="J72" s="83">
        <v>0.88</v>
      </c>
      <c r="K72" s="83">
        <v>0.88</v>
      </c>
      <c r="L72" s="83">
        <v>0.88</v>
      </c>
      <c r="N72" s="172">
        <f t="shared" si="20"/>
        <v>1.0227272727272727</v>
      </c>
      <c r="O72" s="172">
        <f t="shared" si="21"/>
        <v>1.074659090909091</v>
      </c>
      <c r="P72" s="172">
        <f t="shared" si="22"/>
        <v>1</v>
      </c>
      <c r="Q72" s="172">
        <f t="shared" si="23"/>
        <v>1.1079545454545454</v>
      </c>
      <c r="R72" s="172" t="str">
        <f t="shared" si="24"/>
        <v/>
      </c>
      <c r="S72"/>
    </row>
    <row r="73" spans="1:19" x14ac:dyDescent="0.25">
      <c r="A73" s="13"/>
      <c r="B73" t="s">
        <v>764</v>
      </c>
      <c r="C73" t="s">
        <v>75</v>
      </c>
      <c r="D73">
        <v>1</v>
      </c>
      <c r="E73">
        <v>1</v>
      </c>
      <c r="F73">
        <v>1</v>
      </c>
      <c r="G73">
        <v>1</v>
      </c>
      <c r="H73" s="83">
        <v>0</v>
      </c>
      <c r="I73" s="83">
        <v>1</v>
      </c>
      <c r="J73" s="83">
        <v>1</v>
      </c>
      <c r="K73" s="83">
        <v>1</v>
      </c>
      <c r="L73" s="83">
        <v>1</v>
      </c>
      <c r="N73" s="172" t="str">
        <f t="shared" si="20"/>
        <v/>
      </c>
      <c r="O73" s="172">
        <f t="shared" si="21"/>
        <v>1</v>
      </c>
      <c r="P73" s="172">
        <f t="shared" si="22"/>
        <v>1</v>
      </c>
      <c r="Q73" s="172">
        <f t="shared" si="23"/>
        <v>1</v>
      </c>
      <c r="R73" s="172">
        <f t="shared" si="24"/>
        <v>1</v>
      </c>
      <c r="S73"/>
    </row>
    <row r="74" spans="1:19" x14ac:dyDescent="0.25">
      <c r="A74" s="13"/>
      <c r="B74" t="s">
        <v>922</v>
      </c>
      <c r="C74">
        <v>0</v>
      </c>
      <c r="D74">
        <v>0</v>
      </c>
      <c r="E74">
        <v>0.3</v>
      </c>
      <c r="F74">
        <v>0.5</v>
      </c>
      <c r="G74">
        <v>0.1</v>
      </c>
      <c r="H74" s="83">
        <v>0</v>
      </c>
      <c r="I74" s="83">
        <v>0</v>
      </c>
      <c r="J74" s="83">
        <v>0.3</v>
      </c>
      <c r="K74" s="83">
        <v>0.5</v>
      </c>
      <c r="L74" s="83">
        <v>0.2</v>
      </c>
      <c r="N74" s="172" t="str">
        <f t="shared" si="20"/>
        <v/>
      </c>
      <c r="O74" s="172" t="str">
        <f t="shared" si="21"/>
        <v/>
      </c>
      <c r="P74" s="172">
        <f t="shared" si="22"/>
        <v>1</v>
      </c>
      <c r="Q74" s="172">
        <f t="shared" si="23"/>
        <v>1</v>
      </c>
      <c r="R74" s="172">
        <f t="shared" si="24"/>
        <v>0.5</v>
      </c>
      <c r="S74"/>
    </row>
    <row r="75" spans="1:19" x14ac:dyDescent="0.25">
      <c r="A75" s="13"/>
      <c r="B75" t="s">
        <v>1066</v>
      </c>
      <c r="C75">
        <v>0.89</v>
      </c>
      <c r="D75">
        <v>0.87270000000000003</v>
      </c>
      <c r="E75">
        <v>0.83689999999999998</v>
      </c>
      <c r="F75">
        <v>0.83230000000000004</v>
      </c>
      <c r="G75">
        <v>0.82809999999999995</v>
      </c>
      <c r="H75" s="83">
        <v>0.82</v>
      </c>
      <c r="I75" s="83">
        <v>0.82</v>
      </c>
      <c r="J75" s="83">
        <v>0.82</v>
      </c>
      <c r="K75" s="83">
        <v>0.82</v>
      </c>
      <c r="L75" s="83">
        <v>0.82</v>
      </c>
      <c r="N75" s="172">
        <f t="shared" si="20"/>
        <v>1.0853658536585367</v>
      </c>
      <c r="O75" s="172">
        <f t="shared" si="21"/>
        <v>1.064268292682927</v>
      </c>
      <c r="P75" s="172">
        <f t="shared" si="22"/>
        <v>1.0206097560975611</v>
      </c>
      <c r="Q75" s="172">
        <f t="shared" si="23"/>
        <v>1.0150000000000001</v>
      </c>
      <c r="R75" s="172">
        <f t="shared" si="24"/>
        <v>1.0098780487804877</v>
      </c>
      <c r="S75"/>
    </row>
    <row r="76" spans="1:19" x14ac:dyDescent="0.25">
      <c r="A76" s="166" t="s">
        <v>448</v>
      </c>
      <c r="B76" s="166"/>
      <c r="C76" s="166"/>
      <c r="D76" s="166"/>
      <c r="E76" s="166"/>
      <c r="F76" s="166"/>
      <c r="G76" s="166"/>
      <c r="H76" s="167">
        <v>4</v>
      </c>
      <c r="I76" s="167">
        <v>2000</v>
      </c>
      <c r="J76" s="167">
        <v>4000</v>
      </c>
      <c r="K76" s="167">
        <v>4000</v>
      </c>
      <c r="L76" s="167">
        <v>3574</v>
      </c>
      <c r="N76" s="172">
        <f t="shared" si="20"/>
        <v>0</v>
      </c>
      <c r="O76" s="172">
        <f t="shared" si="21"/>
        <v>0</v>
      </c>
      <c r="P76" s="172">
        <f t="shared" si="22"/>
        <v>0</v>
      </c>
      <c r="Q76" s="172">
        <f t="shared" si="23"/>
        <v>0</v>
      </c>
      <c r="R76" s="172">
        <f t="shared" si="24"/>
        <v>0</v>
      </c>
      <c r="S76"/>
    </row>
    <row r="77" spans="1:19" ht="30" x14ac:dyDescent="0.25">
      <c r="A77" s="13" t="s">
        <v>89</v>
      </c>
      <c r="B77" t="s">
        <v>88</v>
      </c>
      <c r="C77">
        <v>402</v>
      </c>
      <c r="D77">
        <v>663</v>
      </c>
      <c r="E77">
        <v>819</v>
      </c>
      <c r="F77">
        <v>971</v>
      </c>
      <c r="G77">
        <v>0</v>
      </c>
      <c r="H77" s="83">
        <v>400</v>
      </c>
      <c r="I77" s="83">
        <v>600</v>
      </c>
      <c r="J77" s="83">
        <v>800</v>
      </c>
      <c r="K77" s="83">
        <v>800</v>
      </c>
      <c r="L77" s="83">
        <v>400</v>
      </c>
      <c r="N77" s="175">
        <f>IFERROR(AVERAGEIF(N60:N76,"&gt;0"),"")</f>
        <v>1.0239442066725108</v>
      </c>
      <c r="O77" s="175">
        <f>IFERROR(AVERAGEIF(O60:O76,"&gt;0"),"")</f>
        <v>1.2192072300445445</v>
      </c>
      <c r="P77" s="175">
        <f>IFERROR(AVERAGEIF(P60:P76,"&gt;0"),"")</f>
        <v>1.0540778876690882</v>
      </c>
      <c r="Q77" s="175">
        <f>IFERROR(AVERAGEIF(Q60:Q76,"&gt;0"),"")</f>
        <v>1.0843953221170257</v>
      </c>
      <c r="R77" s="175">
        <f>IFERROR(AVERAGEIF(R60:R76,"&gt;0"),"")</f>
        <v>0.67971327999350772</v>
      </c>
      <c r="S77"/>
    </row>
    <row r="78" spans="1:19" x14ac:dyDescent="0.25">
      <c r="A78" s="13"/>
      <c r="B78" t="s">
        <v>91</v>
      </c>
      <c r="C78">
        <v>0</v>
      </c>
      <c r="D78">
        <v>2</v>
      </c>
      <c r="E78">
        <v>2</v>
      </c>
      <c r="F78">
        <v>4</v>
      </c>
      <c r="G78" t="s">
        <v>301</v>
      </c>
      <c r="H78" s="83">
        <v>0</v>
      </c>
      <c r="I78" s="83">
        <v>2</v>
      </c>
      <c r="J78" s="83">
        <v>2</v>
      </c>
      <c r="K78" s="83">
        <v>4</v>
      </c>
      <c r="L78" s="83">
        <v>0</v>
      </c>
      <c r="N78" s="172" t="str">
        <f t="shared" si="20"/>
        <v/>
      </c>
      <c r="O78" s="172">
        <f t="shared" ref="O78" si="25">IFERROR((D78/I78),"")</f>
        <v>1</v>
      </c>
      <c r="P78" s="172">
        <f t="shared" ref="P78" si="26">IFERROR((E78/J78),"")</f>
        <v>1</v>
      </c>
      <c r="Q78" s="172">
        <f t="shared" ref="Q78" si="27">IFERROR((F78/K78),"")</f>
        <v>1</v>
      </c>
      <c r="R78" s="172" t="str">
        <f t="shared" ref="R78" si="28">IFERROR((G78/L78),"")</f>
        <v/>
      </c>
      <c r="S78"/>
    </row>
    <row r="79" spans="1:19" x14ac:dyDescent="0.25">
      <c r="A79" s="13"/>
      <c r="B79" t="s">
        <v>412</v>
      </c>
      <c r="C79" s="200">
        <v>0.9</v>
      </c>
      <c r="D79">
        <v>0.89</v>
      </c>
      <c r="E79">
        <v>0.88</v>
      </c>
      <c r="F79">
        <v>0.88</v>
      </c>
      <c r="G79">
        <v>0.88</v>
      </c>
      <c r="H79" s="83">
        <v>0.82</v>
      </c>
      <c r="I79" s="83">
        <v>0.82</v>
      </c>
      <c r="J79" s="83">
        <v>0.82</v>
      </c>
      <c r="K79" s="83">
        <v>0.82</v>
      </c>
      <c r="L79" s="83">
        <v>0.82</v>
      </c>
      <c r="N79" s="172">
        <f t="shared" ref="N79:N82" si="29">IFERROR((C79/H79),"")</f>
        <v>1.0975609756097562</v>
      </c>
      <c r="O79" s="172">
        <f t="shared" ref="O79:O82" si="30">IFERROR((D79/I79),"")</f>
        <v>1.0853658536585367</v>
      </c>
      <c r="P79" s="172">
        <f t="shared" ref="P79:P82" si="31">IFERROR((E79/J79),"")</f>
        <v>1.0731707317073171</v>
      </c>
      <c r="Q79" s="172">
        <f t="shared" ref="Q79:Q82" si="32">IFERROR((F79/K79),"")</f>
        <v>1.0731707317073171</v>
      </c>
      <c r="R79" s="172">
        <f t="shared" ref="R79:R82" si="33">IFERROR((G79/L79),"")</f>
        <v>1.0731707317073171</v>
      </c>
      <c r="S79"/>
    </row>
    <row r="80" spans="1:19" x14ac:dyDescent="0.25">
      <c r="A80" s="13"/>
      <c r="B80" t="s">
        <v>414</v>
      </c>
      <c r="C80" t="s">
        <v>75</v>
      </c>
      <c r="D80">
        <v>1</v>
      </c>
      <c r="E80">
        <v>1</v>
      </c>
      <c r="F80">
        <v>1</v>
      </c>
      <c r="G80">
        <v>1</v>
      </c>
      <c r="H80" s="83">
        <v>0</v>
      </c>
      <c r="I80" s="83">
        <v>1</v>
      </c>
      <c r="J80" s="83">
        <v>1</v>
      </c>
      <c r="K80" s="83">
        <v>1</v>
      </c>
      <c r="L80" s="83">
        <v>1</v>
      </c>
      <c r="N80" s="172" t="str">
        <f t="shared" si="29"/>
        <v/>
      </c>
      <c r="O80" s="172">
        <f t="shared" si="30"/>
        <v>1</v>
      </c>
      <c r="P80" s="172">
        <f t="shared" si="31"/>
        <v>1</v>
      </c>
      <c r="Q80" s="172">
        <f t="shared" si="32"/>
        <v>1</v>
      </c>
      <c r="R80" s="172">
        <f t="shared" si="33"/>
        <v>1</v>
      </c>
      <c r="S80"/>
    </row>
    <row r="81" spans="1:19" x14ac:dyDescent="0.25">
      <c r="A81" s="13"/>
      <c r="B81" t="s">
        <v>766</v>
      </c>
      <c r="C81" t="s">
        <v>75</v>
      </c>
      <c r="D81">
        <v>1</v>
      </c>
      <c r="E81">
        <v>1</v>
      </c>
      <c r="F81">
        <v>1</v>
      </c>
      <c r="G81">
        <v>1</v>
      </c>
      <c r="H81" s="83">
        <v>0</v>
      </c>
      <c r="I81" s="83">
        <v>1</v>
      </c>
      <c r="J81" s="83">
        <v>1</v>
      </c>
      <c r="K81" s="83">
        <v>1</v>
      </c>
      <c r="L81" s="83">
        <v>1</v>
      </c>
      <c r="N81" s="172" t="str">
        <f t="shared" si="29"/>
        <v/>
      </c>
      <c r="O81" s="172">
        <f t="shared" si="30"/>
        <v>1</v>
      </c>
      <c r="P81" s="172">
        <f t="shared" si="31"/>
        <v>1</v>
      </c>
      <c r="Q81" s="172">
        <f t="shared" si="32"/>
        <v>1</v>
      </c>
      <c r="R81" s="172">
        <f t="shared" si="33"/>
        <v>1</v>
      </c>
      <c r="S81"/>
    </row>
    <row r="82" spans="1:19" x14ac:dyDescent="0.25">
      <c r="A82" s="168" t="s">
        <v>449</v>
      </c>
      <c r="B82" s="168"/>
      <c r="C82" s="168"/>
      <c r="D82" s="168"/>
      <c r="E82" s="168"/>
      <c r="F82" s="168"/>
      <c r="G82" s="168"/>
      <c r="H82" s="169">
        <v>400</v>
      </c>
      <c r="I82" s="169">
        <v>600</v>
      </c>
      <c r="J82" s="169">
        <v>800</v>
      </c>
      <c r="K82" s="169">
        <v>800</v>
      </c>
      <c r="L82" s="169">
        <v>400</v>
      </c>
      <c r="N82" s="172">
        <f t="shared" si="29"/>
        <v>0</v>
      </c>
      <c r="O82" s="172">
        <f t="shared" si="30"/>
        <v>0</v>
      </c>
      <c r="P82" s="172">
        <f t="shared" si="31"/>
        <v>0</v>
      </c>
      <c r="Q82" s="172">
        <f t="shared" si="32"/>
        <v>0</v>
      </c>
      <c r="R82" s="172">
        <f t="shared" si="33"/>
        <v>0</v>
      </c>
      <c r="S82"/>
    </row>
    <row r="83" spans="1:19" x14ac:dyDescent="0.25">
      <c r="B83"/>
      <c r="L83"/>
      <c r="N83" s="175">
        <f>IFERROR(AVERAGEIF(N78:N82,"&gt;0"),"")</f>
        <v>1.0975609756097562</v>
      </c>
      <c r="O83" s="175">
        <f>IFERROR(AVERAGEIF(O78:O82,"&gt;0"),"")</f>
        <v>1.0213414634146343</v>
      </c>
      <c r="P83" s="175">
        <f>IFERROR(AVERAGEIF(P78:P82,"&gt;0"),"")</f>
        <v>1.0182926829268293</v>
      </c>
      <c r="Q83" s="175">
        <f>IFERROR(AVERAGEIF(Q78:Q82,"&gt;0"),"")</f>
        <v>1.0182926829268293</v>
      </c>
      <c r="R83" s="175">
        <f>IFERROR(AVERAGEIF(R78:R82,"&gt;0"),"")</f>
        <v>1.024390243902439</v>
      </c>
      <c r="S83"/>
    </row>
    <row r="84" spans="1:19" x14ac:dyDescent="0.25">
      <c r="B84"/>
      <c r="L84"/>
      <c r="O84"/>
      <c r="P84"/>
      <c r="Q84"/>
      <c r="R84"/>
      <c r="S84"/>
    </row>
    <row r="85" spans="1:19" x14ac:dyDescent="0.25">
      <c r="B85"/>
      <c r="H85" s="83"/>
      <c r="I85" s="83"/>
      <c r="J85" s="83"/>
      <c r="K85" s="83"/>
      <c r="L85" s="83"/>
      <c r="O85"/>
      <c r="P85"/>
      <c r="Q85"/>
      <c r="R85"/>
      <c r="S85"/>
    </row>
    <row r="86" spans="1:19" x14ac:dyDescent="0.25">
      <c r="B86"/>
      <c r="H86" s="83"/>
      <c r="I86" s="83"/>
      <c r="J86" s="83"/>
      <c r="K86" s="83"/>
      <c r="L86" s="83"/>
      <c r="O86"/>
      <c r="P86"/>
      <c r="Q86"/>
      <c r="R86"/>
      <c r="S86"/>
    </row>
    <row r="87" spans="1:19" x14ac:dyDescent="0.25">
      <c r="B87"/>
      <c r="H87" s="83"/>
      <c r="I87" s="83"/>
      <c r="J87" s="83"/>
      <c r="K87" s="83"/>
      <c r="L87" s="83"/>
      <c r="O87"/>
      <c r="P87"/>
      <c r="Q87"/>
      <c r="R87"/>
      <c r="S87"/>
    </row>
    <row r="88" spans="1:19" x14ac:dyDescent="0.25">
      <c r="B88"/>
      <c r="D88" t="s">
        <v>768</v>
      </c>
      <c r="J88" s="83"/>
      <c r="K88" s="83"/>
      <c r="L88" s="83"/>
      <c r="O88"/>
      <c r="P88"/>
      <c r="Q88"/>
      <c r="R88"/>
      <c r="S88"/>
    </row>
    <row r="89" spans="1:19" ht="26.25" x14ac:dyDescent="0.25">
      <c r="B89"/>
      <c r="C89" s="468">
        <v>2016</v>
      </c>
      <c r="D89" s="468">
        <v>2017</v>
      </c>
      <c r="E89" s="468">
        <v>2018</v>
      </c>
      <c r="F89" s="468">
        <v>2019</v>
      </c>
      <c r="G89" s="468">
        <v>2020</v>
      </c>
      <c r="H89" s="514" t="s">
        <v>769</v>
      </c>
      <c r="I89" s="515" t="s">
        <v>770</v>
      </c>
      <c r="J89" s="83"/>
      <c r="K89" s="83"/>
      <c r="L89" s="83"/>
      <c r="O89"/>
      <c r="P89"/>
      <c r="Q89"/>
      <c r="R89"/>
      <c r="S89"/>
    </row>
    <row r="90" spans="1:19" x14ac:dyDescent="0.25">
      <c r="B90" s="177" t="s">
        <v>446</v>
      </c>
      <c r="C90" s="87">
        <f>IFERROR(N15*C$98,"")</f>
        <v>3.7999999999999999E-2</v>
      </c>
      <c r="D90" s="87">
        <f>IFERROR(O15*D$98,"")</f>
        <v>0.29402941176470587</v>
      </c>
      <c r="E90" s="87">
        <f>IFERROR(P15*E$98,"")</f>
        <v>0.24555555555555558</v>
      </c>
      <c r="F90" s="87">
        <f>IFERROR(Q15*F$98,"")</f>
        <v>0.27011111111111114</v>
      </c>
      <c r="G90" s="87">
        <f>IFERROR(R15*G$98,"")</f>
        <v>6.323453608247423E-2</v>
      </c>
      <c r="H90" s="664">
        <f>SUM(C90:G90)</f>
        <v>0.91093061451384671</v>
      </c>
      <c r="I90" s="1273">
        <f>AVERAGE(H90:H93)</f>
        <v>0.97565895910995226</v>
      </c>
      <c r="L90"/>
      <c r="O90"/>
      <c r="P90"/>
      <c r="Q90"/>
      <c r="R90"/>
      <c r="S90"/>
    </row>
    <row r="91" spans="1:19" x14ac:dyDescent="0.25">
      <c r="B91" s="177" t="s">
        <v>447</v>
      </c>
      <c r="C91" s="87">
        <f>IFERROR(N59*C$98,"")</f>
        <v>5.8086956521739133E-2</v>
      </c>
      <c r="D91" s="87">
        <f>IFERROR(O59*D$98,"")</f>
        <v>0.26389993583336424</v>
      </c>
      <c r="E91" s="87">
        <f>IFERROR(P59*E$98,"")</f>
        <v>0.25655410160450814</v>
      </c>
      <c r="F91" s="87">
        <f>IFERROR(Q59*F$98,"")</f>
        <v>0.25810397239426075</v>
      </c>
      <c r="G91" s="87">
        <f>IFERROR(R59*G$98,"")</f>
        <v>6.2011391342896044E-2</v>
      </c>
      <c r="H91" s="664">
        <f>SUM(C91:G91)</f>
        <v>0.89865635769676833</v>
      </c>
      <c r="I91" s="1234"/>
      <c r="L91"/>
      <c r="O91"/>
      <c r="P91"/>
      <c r="Q91"/>
      <c r="R91"/>
      <c r="S91"/>
    </row>
    <row r="92" spans="1:19" x14ac:dyDescent="0.25">
      <c r="B92" s="177" t="s">
        <v>448</v>
      </c>
      <c r="C92" s="87">
        <f>IFERROR(N77*C$98,"")</f>
        <v>0.1228733048007013</v>
      </c>
      <c r="D92" s="87">
        <f>IFERROR(O77*D$98,"")</f>
        <v>0.31699387981158156</v>
      </c>
      <c r="E92" s="87">
        <f>IFERROR(P77*E$98,"")</f>
        <v>0.27406025079396296</v>
      </c>
      <c r="F92" s="87">
        <f>IFERROR(Q77*F$98,"")</f>
        <v>0.2819427837504267</v>
      </c>
      <c r="G92" s="87">
        <f>IFERROR(R77*G$98,"")</f>
        <v>6.7971327999350781E-2</v>
      </c>
      <c r="H92" s="664">
        <f>SUM(C92:G92)</f>
        <v>1.0638415471560232</v>
      </c>
      <c r="I92" s="1234"/>
      <c r="L92"/>
      <c r="O92"/>
      <c r="P92"/>
      <c r="Q92"/>
      <c r="R92"/>
      <c r="S92"/>
    </row>
    <row r="93" spans="1:19" x14ac:dyDescent="0.25">
      <c r="B93" s="177" t="s">
        <v>449</v>
      </c>
      <c r="C93" s="87">
        <f>IFERROR(N83*C$98,"")</f>
        <v>0.13170731707317074</v>
      </c>
      <c r="D93" s="87">
        <f>IFERROR(O83*D$98,"")</f>
        <v>0.26554878048780495</v>
      </c>
      <c r="E93" s="87">
        <f>IFERROR(P83*E$98,"")</f>
        <v>0.26475609756097562</v>
      </c>
      <c r="F93" s="87">
        <f>IFERROR(Q83*F$98,"")</f>
        <v>0.26475609756097562</v>
      </c>
      <c r="G93" s="87">
        <f>IFERROR(R83*G$98,"")</f>
        <v>0.10243902439024391</v>
      </c>
      <c r="H93" s="664">
        <f>SUM(C93:G93)</f>
        <v>1.0292073170731708</v>
      </c>
      <c r="I93" s="1234"/>
      <c r="O93"/>
      <c r="P93"/>
      <c r="Q93"/>
      <c r="R93"/>
      <c r="S93"/>
    </row>
    <row r="94" spans="1:19" x14ac:dyDescent="0.25">
      <c r="O94"/>
      <c r="P94"/>
      <c r="Q94"/>
      <c r="R94"/>
      <c r="S94"/>
    </row>
    <row r="95" spans="1:19" x14ac:dyDescent="0.25">
      <c r="O95"/>
      <c r="P95"/>
      <c r="Q95"/>
      <c r="R95"/>
      <c r="S95"/>
    </row>
    <row r="96" spans="1:19" x14ac:dyDescent="0.25">
      <c r="O96"/>
      <c r="P96"/>
      <c r="Q96"/>
      <c r="R96"/>
      <c r="S96"/>
    </row>
    <row r="97" spans="3:18" x14ac:dyDescent="0.25">
      <c r="O97"/>
      <c r="P97"/>
      <c r="Q97"/>
      <c r="R97"/>
    </row>
    <row r="98" spans="3:18" x14ac:dyDescent="0.25">
      <c r="C98" s="87">
        <v>0.12</v>
      </c>
      <c r="D98" s="87">
        <v>0.26</v>
      </c>
      <c r="E98" s="87">
        <v>0.26</v>
      </c>
      <c r="F98" s="87">
        <v>0.26</v>
      </c>
      <c r="G98" s="87">
        <v>0.1</v>
      </c>
      <c r="O98"/>
      <c r="P98"/>
      <c r="Q98"/>
      <c r="R98"/>
    </row>
    <row r="99" spans="3:18" x14ac:dyDescent="0.25">
      <c r="O99"/>
      <c r="P99"/>
      <c r="Q99"/>
      <c r="R99"/>
    </row>
    <row r="100" spans="3:18" x14ac:dyDescent="0.25">
      <c r="O100"/>
      <c r="P100"/>
      <c r="Q100"/>
      <c r="R100"/>
    </row>
    <row r="101" spans="3:18" x14ac:dyDescent="0.25">
      <c r="O101" s="83"/>
      <c r="P101" s="83"/>
      <c r="Q101" s="83"/>
      <c r="R101" s="83"/>
    </row>
    <row r="102" spans="3:18" x14ac:dyDescent="0.25">
      <c r="O102" s="83"/>
      <c r="P102" s="83"/>
      <c r="Q102" s="83"/>
      <c r="R102" s="83"/>
    </row>
    <row r="103" spans="3:18" x14ac:dyDescent="0.25">
      <c r="O103"/>
      <c r="P103"/>
      <c r="Q103"/>
      <c r="R103"/>
    </row>
    <row r="104" spans="3:18" x14ac:dyDescent="0.25">
      <c r="O104"/>
      <c r="P104"/>
      <c r="Q104"/>
      <c r="R104"/>
    </row>
    <row r="105" spans="3:18" x14ac:dyDescent="0.25">
      <c r="O105"/>
      <c r="P105"/>
      <c r="Q105"/>
      <c r="R105"/>
    </row>
    <row r="106" spans="3:18" x14ac:dyDescent="0.25">
      <c r="O106"/>
      <c r="P106"/>
      <c r="Q106"/>
      <c r="R106"/>
    </row>
    <row r="107" spans="3:18" x14ac:dyDescent="0.25">
      <c r="O107"/>
      <c r="P107"/>
      <c r="Q107"/>
      <c r="R107"/>
    </row>
    <row r="108" spans="3:18" x14ac:dyDescent="0.25">
      <c r="O108"/>
      <c r="P108"/>
      <c r="Q108"/>
      <c r="R108"/>
    </row>
    <row r="109" spans="3:18" x14ac:dyDescent="0.25">
      <c r="O109"/>
      <c r="P109"/>
      <c r="Q109"/>
      <c r="R109"/>
    </row>
    <row r="110" spans="3:18" x14ac:dyDescent="0.25">
      <c r="O110"/>
      <c r="P110"/>
      <c r="Q110"/>
      <c r="R110"/>
    </row>
    <row r="111" spans="3:18" x14ac:dyDescent="0.25">
      <c r="O111"/>
      <c r="P111"/>
      <c r="Q111"/>
      <c r="R111"/>
    </row>
    <row r="112" spans="3:18" x14ac:dyDescent="0.25">
      <c r="O112"/>
      <c r="P112"/>
      <c r="Q112"/>
      <c r="R112"/>
    </row>
    <row r="113" spans="15:18" x14ac:dyDescent="0.25">
      <c r="O113"/>
      <c r="P113"/>
      <c r="Q113"/>
      <c r="R113"/>
    </row>
    <row r="114" spans="15:18" x14ac:dyDescent="0.25">
      <c r="O114"/>
      <c r="P114"/>
      <c r="Q114"/>
      <c r="R114"/>
    </row>
    <row r="115" spans="15:18" x14ac:dyDescent="0.25">
      <c r="O115"/>
      <c r="P115"/>
      <c r="Q115"/>
      <c r="R115"/>
    </row>
    <row r="116" spans="15:18" x14ac:dyDescent="0.25">
      <c r="O116"/>
      <c r="P116"/>
      <c r="Q116"/>
      <c r="R116"/>
    </row>
    <row r="117" spans="15:18" x14ac:dyDescent="0.25">
      <c r="O117"/>
      <c r="P117"/>
      <c r="Q117"/>
      <c r="R117"/>
    </row>
    <row r="118" spans="15:18" x14ac:dyDescent="0.25">
      <c r="O118"/>
      <c r="P118"/>
      <c r="Q118"/>
      <c r="R118"/>
    </row>
  </sheetData>
  <mergeCells count="1">
    <mergeCell ref="I90:I93"/>
  </mergeCell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99"/>
  <sheetViews>
    <sheetView workbookViewId="0">
      <selection activeCell="I1" sqref="I1"/>
    </sheetView>
  </sheetViews>
  <sheetFormatPr baseColWidth="10" defaultRowHeight="15" x14ac:dyDescent="0.25"/>
  <cols>
    <col min="1" max="1" width="26.85546875" customWidth="1"/>
    <col min="2" max="2" width="52.140625" style="176" customWidth="1"/>
    <col min="8" max="8" width="12.42578125" bestFit="1" customWidth="1"/>
    <col min="12" max="12" width="11.42578125" style="87"/>
    <col min="14" max="14" width="10" style="170" bestFit="1" customWidth="1"/>
    <col min="15" max="19" width="11.42578125" style="87"/>
  </cols>
  <sheetData>
    <row r="1" spans="1:19" x14ac:dyDescent="0.25">
      <c r="A1" s="82" t="s">
        <v>333</v>
      </c>
      <c r="B1" t="s">
        <v>949</v>
      </c>
    </row>
    <row r="2" spans="1:19" x14ac:dyDescent="0.25">
      <c r="B2"/>
      <c r="L2"/>
      <c r="O2"/>
      <c r="P2"/>
      <c r="Q2"/>
      <c r="R2"/>
    </row>
    <row r="3" spans="1:19" x14ac:dyDescent="0.25">
      <c r="B3"/>
      <c r="H3" s="82" t="s">
        <v>323</v>
      </c>
      <c r="L3"/>
      <c r="N3" s="170" t="s">
        <v>452</v>
      </c>
      <c r="O3" s="170" t="s">
        <v>453</v>
      </c>
      <c r="P3" s="170" t="s">
        <v>454</v>
      </c>
      <c r="Q3" s="170" t="s">
        <v>455</v>
      </c>
      <c r="R3" s="170" t="s">
        <v>456</v>
      </c>
    </row>
    <row r="4" spans="1:19" s="7" customFormat="1" x14ac:dyDescent="0.25">
      <c r="A4" s="82" t="s">
        <v>2</v>
      </c>
      <c r="B4" s="82" t="s">
        <v>31</v>
      </c>
      <c r="C4" s="82" t="s">
        <v>48</v>
      </c>
      <c r="D4" s="82" t="s">
        <v>49</v>
      </c>
      <c r="E4" s="82" t="s">
        <v>50</v>
      </c>
      <c r="F4" s="82" t="s">
        <v>51</v>
      </c>
      <c r="G4" s="82" t="s">
        <v>52</v>
      </c>
      <c r="H4" t="s">
        <v>324</v>
      </c>
      <c r="I4" t="s">
        <v>326</v>
      </c>
      <c r="J4" t="s">
        <v>328</v>
      </c>
      <c r="K4" t="s">
        <v>329</v>
      </c>
      <c r="L4" t="s">
        <v>331</v>
      </c>
      <c r="M4"/>
      <c r="N4" s="172" t="str">
        <f t="shared" ref="N4:R6" si="0">IFERROR((C4/H4),"")</f>
        <v/>
      </c>
      <c r="O4" s="172" t="str">
        <f t="shared" si="0"/>
        <v/>
      </c>
      <c r="P4" s="172" t="str">
        <f t="shared" si="0"/>
        <v/>
      </c>
      <c r="Q4" s="172" t="str">
        <f t="shared" si="0"/>
        <v/>
      </c>
      <c r="R4" s="172" t="str">
        <f t="shared" si="0"/>
        <v/>
      </c>
      <c r="S4" s="558"/>
    </row>
    <row r="5" spans="1:19" x14ac:dyDescent="0.25">
      <c r="A5" t="s">
        <v>126</v>
      </c>
      <c r="B5" t="s">
        <v>411</v>
      </c>
      <c r="C5" t="s">
        <v>75</v>
      </c>
      <c r="D5">
        <v>1</v>
      </c>
      <c r="E5">
        <v>1</v>
      </c>
      <c r="F5">
        <v>1</v>
      </c>
      <c r="G5">
        <v>0.25</v>
      </c>
      <c r="H5" s="83">
        <v>0</v>
      </c>
      <c r="I5" s="83">
        <v>1</v>
      </c>
      <c r="J5" s="83">
        <v>1</v>
      </c>
      <c r="K5" s="83">
        <v>1</v>
      </c>
      <c r="L5" s="83">
        <v>1</v>
      </c>
      <c r="N5" s="175" t="str">
        <f>IFERROR(AVERAGEIF(N4,"&gt;0"),"")</f>
        <v/>
      </c>
      <c r="O5" s="175" t="str">
        <f>IFERROR(AVERAGEIF(O4,"&gt;0"),"")</f>
        <v/>
      </c>
      <c r="P5" s="175" t="str">
        <f>IFERROR(AVERAGEIF(P4,"&gt;0"),"")</f>
        <v/>
      </c>
      <c r="Q5" s="175" t="str">
        <f>IFERROR(AVERAGEIF(Q4,"&gt;0"),"")</f>
        <v/>
      </c>
      <c r="R5" s="175" t="str">
        <f>IFERROR(AVERAGEIF(R4,"&gt;0"),"")</f>
        <v/>
      </c>
      <c r="S5" s="87" t="str">
        <f>IFERROR(AVERAGEIF(N5:R5,"&gt;0"),"")</f>
        <v/>
      </c>
    </row>
    <row r="6" spans="1:19" x14ac:dyDescent="0.25">
      <c r="A6" t="s">
        <v>824</v>
      </c>
      <c r="B6"/>
      <c r="H6" s="83">
        <v>0</v>
      </c>
      <c r="I6" s="83">
        <v>1</v>
      </c>
      <c r="J6" s="83">
        <v>1</v>
      </c>
      <c r="K6" s="83">
        <v>1</v>
      </c>
      <c r="L6" s="83">
        <v>1</v>
      </c>
      <c r="N6" s="172" t="str">
        <f t="shared" si="0"/>
        <v/>
      </c>
      <c r="O6" s="172">
        <f t="shared" si="0"/>
        <v>0</v>
      </c>
      <c r="P6" s="172">
        <f t="shared" si="0"/>
        <v>0</v>
      </c>
      <c r="Q6" s="172">
        <f t="shared" si="0"/>
        <v>0</v>
      </c>
      <c r="R6" s="172">
        <f t="shared" si="0"/>
        <v>0</v>
      </c>
    </row>
    <row r="7" spans="1:19" x14ac:dyDescent="0.25">
      <c r="A7" t="s">
        <v>160</v>
      </c>
      <c r="B7" t="s">
        <v>218</v>
      </c>
      <c r="C7" t="s">
        <v>75</v>
      </c>
      <c r="D7">
        <v>0.5</v>
      </c>
      <c r="E7" t="s">
        <v>656</v>
      </c>
      <c r="F7" t="s">
        <v>656</v>
      </c>
      <c r="G7" t="s">
        <v>656</v>
      </c>
      <c r="H7" s="83">
        <v>0</v>
      </c>
      <c r="I7" s="83">
        <v>0.5</v>
      </c>
      <c r="J7" s="83">
        <v>0</v>
      </c>
      <c r="K7" s="83">
        <v>0</v>
      </c>
      <c r="L7" s="83">
        <v>0</v>
      </c>
      <c r="N7" s="172" t="str">
        <f t="shared" ref="N7:N20" si="1">IFERROR((C7/H7),"")</f>
        <v/>
      </c>
      <c r="O7" s="172">
        <f t="shared" ref="O7:O20" si="2">IFERROR((D7/I7),"")</f>
        <v>1</v>
      </c>
      <c r="P7" s="172" t="str">
        <f t="shared" ref="P7:P20" si="3">IFERROR((E7/J7),"")</f>
        <v/>
      </c>
      <c r="Q7" s="172" t="str">
        <f t="shared" ref="Q7:Q20" si="4">IFERROR((F7/K7),"")</f>
        <v/>
      </c>
      <c r="R7" s="172" t="str">
        <f t="shared" ref="R7:R20" si="5">IFERROR((G7/L7),"")</f>
        <v/>
      </c>
    </row>
    <row r="8" spans="1:19" x14ac:dyDescent="0.25">
      <c r="B8"/>
      <c r="C8">
        <v>1</v>
      </c>
      <c r="D8" t="s">
        <v>75</v>
      </c>
      <c r="E8">
        <v>1</v>
      </c>
      <c r="F8">
        <v>1</v>
      </c>
      <c r="G8" t="s">
        <v>656</v>
      </c>
      <c r="H8" s="83">
        <v>0</v>
      </c>
      <c r="I8" s="83">
        <v>0</v>
      </c>
      <c r="J8" s="83">
        <v>0</v>
      </c>
      <c r="K8" s="83">
        <v>1</v>
      </c>
      <c r="L8" s="83">
        <v>0</v>
      </c>
      <c r="N8" s="172" t="str">
        <f t="shared" si="1"/>
        <v/>
      </c>
      <c r="O8" s="172" t="str">
        <f t="shared" si="2"/>
        <v/>
      </c>
      <c r="P8" s="172" t="str">
        <f t="shared" si="3"/>
        <v/>
      </c>
      <c r="Q8" s="172">
        <f t="shared" si="4"/>
        <v>1</v>
      </c>
      <c r="R8" s="172" t="str">
        <f t="shared" si="5"/>
        <v/>
      </c>
    </row>
    <row r="9" spans="1:19" s="557" customFormat="1" ht="23.25" customHeight="1" x14ac:dyDescent="0.25">
      <c r="A9"/>
      <c r="B9" t="s">
        <v>236</v>
      </c>
      <c r="C9" t="s">
        <v>75</v>
      </c>
      <c r="D9">
        <v>0.9</v>
      </c>
      <c r="E9">
        <v>0.81</v>
      </c>
      <c r="F9" t="s">
        <v>656</v>
      </c>
      <c r="G9" t="s">
        <v>656</v>
      </c>
      <c r="H9" s="83">
        <v>0</v>
      </c>
      <c r="I9" s="83">
        <v>0.9</v>
      </c>
      <c r="J9" s="83">
        <v>0.91</v>
      </c>
      <c r="K9" s="83">
        <v>0</v>
      </c>
      <c r="L9" s="83">
        <v>0</v>
      </c>
      <c r="N9" s="172" t="str">
        <f t="shared" si="1"/>
        <v/>
      </c>
      <c r="O9" s="172">
        <f t="shared" si="2"/>
        <v>1</v>
      </c>
      <c r="P9" s="172">
        <f t="shared" si="3"/>
        <v>0.89010989010989017</v>
      </c>
      <c r="Q9" s="172" t="str">
        <f t="shared" si="4"/>
        <v/>
      </c>
      <c r="R9" s="172" t="str">
        <f t="shared" si="5"/>
        <v/>
      </c>
      <c r="S9" s="172"/>
    </row>
    <row r="10" spans="1:19" s="17" customFormat="1" x14ac:dyDescent="0.25">
      <c r="A10"/>
      <c r="B10" t="s">
        <v>402</v>
      </c>
      <c r="C10" t="s">
        <v>75</v>
      </c>
      <c r="D10">
        <v>1</v>
      </c>
      <c r="E10">
        <v>1</v>
      </c>
      <c r="F10" t="s">
        <v>656</v>
      </c>
      <c r="G10">
        <v>0</v>
      </c>
      <c r="H10" s="83">
        <v>0</v>
      </c>
      <c r="I10" s="83">
        <v>1</v>
      </c>
      <c r="J10" s="83">
        <v>1</v>
      </c>
      <c r="K10" s="83">
        <v>1</v>
      </c>
      <c r="L10" s="83">
        <v>1</v>
      </c>
      <c r="M10"/>
      <c r="N10" s="172" t="str">
        <f t="shared" si="1"/>
        <v/>
      </c>
      <c r="O10" s="172">
        <f t="shared" si="2"/>
        <v>1</v>
      </c>
      <c r="P10" s="172">
        <f t="shared" si="3"/>
        <v>1</v>
      </c>
      <c r="Q10" s="172" t="str">
        <f t="shared" si="4"/>
        <v/>
      </c>
      <c r="R10" s="172">
        <f t="shared" si="5"/>
        <v>0</v>
      </c>
      <c r="S10" s="87"/>
    </row>
    <row r="11" spans="1:19" x14ac:dyDescent="0.25">
      <c r="B11" t="s">
        <v>572</v>
      </c>
      <c r="C11" t="s">
        <v>75</v>
      </c>
      <c r="D11">
        <v>1</v>
      </c>
      <c r="E11">
        <v>1</v>
      </c>
      <c r="F11" t="s">
        <v>656</v>
      </c>
      <c r="G11" t="s">
        <v>656</v>
      </c>
      <c r="H11" s="83">
        <v>0</v>
      </c>
      <c r="I11" s="83">
        <v>1</v>
      </c>
      <c r="J11" s="83">
        <v>1</v>
      </c>
      <c r="K11" s="83">
        <v>0</v>
      </c>
      <c r="L11" s="83">
        <v>0</v>
      </c>
      <c r="N11" s="172" t="str">
        <f t="shared" si="1"/>
        <v/>
      </c>
      <c r="O11" s="172">
        <f t="shared" si="2"/>
        <v>1</v>
      </c>
      <c r="P11" s="172">
        <f t="shared" si="3"/>
        <v>1</v>
      </c>
      <c r="Q11" s="172" t="str">
        <f t="shared" si="4"/>
        <v/>
      </c>
      <c r="R11" s="172" t="str">
        <f t="shared" si="5"/>
        <v/>
      </c>
    </row>
    <row r="12" spans="1:19" x14ac:dyDescent="0.25">
      <c r="B12" t="s">
        <v>580</v>
      </c>
      <c r="C12" t="s">
        <v>75</v>
      </c>
      <c r="D12">
        <v>0.76890000000000003</v>
      </c>
      <c r="E12">
        <v>0.87939999999999996</v>
      </c>
      <c r="F12">
        <v>0.85270000000000001</v>
      </c>
      <c r="G12">
        <v>0.21</v>
      </c>
      <c r="H12" s="83">
        <v>0</v>
      </c>
      <c r="I12" s="83">
        <v>0.77</v>
      </c>
      <c r="J12" s="83">
        <v>0.82</v>
      </c>
      <c r="K12" s="83">
        <v>0.87</v>
      </c>
      <c r="L12" s="83">
        <v>0.87</v>
      </c>
      <c r="N12" s="172" t="str">
        <f t="shared" si="1"/>
        <v/>
      </c>
      <c r="O12" s="172">
        <f t="shared" si="2"/>
        <v>0.99857142857142855</v>
      </c>
      <c r="P12" s="172">
        <f t="shared" si="3"/>
        <v>1.072439024390244</v>
      </c>
      <c r="Q12" s="172">
        <f t="shared" si="4"/>
        <v>0.98011494252873566</v>
      </c>
      <c r="R12" s="172">
        <f t="shared" si="5"/>
        <v>0.24137931034482757</v>
      </c>
    </row>
    <row r="13" spans="1:19" x14ac:dyDescent="0.25">
      <c r="B13" t="s">
        <v>575</v>
      </c>
      <c r="C13" t="s">
        <v>75</v>
      </c>
      <c r="D13">
        <v>0.25</v>
      </c>
      <c r="E13">
        <v>0.75</v>
      </c>
      <c r="F13" t="s">
        <v>656</v>
      </c>
      <c r="G13" t="s">
        <v>656</v>
      </c>
      <c r="H13" s="83">
        <v>0</v>
      </c>
      <c r="I13" s="83">
        <v>0.25</v>
      </c>
      <c r="J13" s="83">
        <v>0.75</v>
      </c>
      <c r="K13" s="83">
        <v>0.9</v>
      </c>
      <c r="L13" s="83">
        <v>0</v>
      </c>
      <c r="N13" s="172" t="str">
        <f t="shared" si="1"/>
        <v/>
      </c>
      <c r="O13" s="172">
        <f t="shared" si="2"/>
        <v>1</v>
      </c>
      <c r="P13" s="172">
        <f t="shared" si="3"/>
        <v>1</v>
      </c>
      <c r="Q13" s="172" t="str">
        <f t="shared" si="4"/>
        <v/>
      </c>
      <c r="R13" s="172" t="str">
        <f t="shared" si="5"/>
        <v/>
      </c>
    </row>
    <row r="14" spans="1:19" x14ac:dyDescent="0.25">
      <c r="B14" t="s">
        <v>576</v>
      </c>
      <c r="C14" t="s">
        <v>75</v>
      </c>
      <c r="D14">
        <v>1</v>
      </c>
      <c r="E14">
        <v>1</v>
      </c>
      <c r="F14" t="s">
        <v>656</v>
      </c>
      <c r="G14">
        <v>0</v>
      </c>
      <c r="H14" s="83">
        <v>0</v>
      </c>
      <c r="I14" s="83">
        <v>1</v>
      </c>
      <c r="J14" s="83">
        <v>1</v>
      </c>
      <c r="K14" s="83">
        <v>1</v>
      </c>
      <c r="L14" s="83">
        <v>1</v>
      </c>
      <c r="N14" s="172" t="str">
        <f t="shared" si="1"/>
        <v/>
      </c>
      <c r="O14" s="172">
        <f t="shared" si="2"/>
        <v>1</v>
      </c>
      <c r="P14" s="172">
        <f t="shared" si="3"/>
        <v>1</v>
      </c>
      <c r="Q14" s="172" t="str">
        <f t="shared" si="4"/>
        <v/>
      </c>
      <c r="R14" s="172">
        <f t="shared" si="5"/>
        <v>0</v>
      </c>
    </row>
    <row r="15" spans="1:19" x14ac:dyDescent="0.25">
      <c r="B15" t="s">
        <v>574</v>
      </c>
      <c r="C15" t="s">
        <v>75</v>
      </c>
      <c r="D15" t="s">
        <v>75</v>
      </c>
      <c r="E15">
        <v>0.27</v>
      </c>
      <c r="F15">
        <v>0.53</v>
      </c>
      <c r="G15">
        <v>0.06</v>
      </c>
      <c r="H15" s="83">
        <v>0</v>
      </c>
      <c r="I15" s="83">
        <v>0</v>
      </c>
      <c r="J15" s="83">
        <v>0.3</v>
      </c>
      <c r="K15" s="83">
        <v>0.5</v>
      </c>
      <c r="L15" s="83">
        <v>0.2</v>
      </c>
      <c r="N15" s="172" t="str">
        <f t="shared" si="1"/>
        <v/>
      </c>
      <c r="O15" s="172" t="str">
        <f t="shared" si="2"/>
        <v/>
      </c>
      <c r="P15" s="172">
        <f t="shared" si="3"/>
        <v>0.90000000000000013</v>
      </c>
      <c r="Q15" s="172">
        <f t="shared" si="4"/>
        <v>1.06</v>
      </c>
      <c r="R15" s="172">
        <f t="shared" si="5"/>
        <v>0.3</v>
      </c>
    </row>
    <row r="16" spans="1:19" x14ac:dyDescent="0.25">
      <c r="B16" t="s">
        <v>573</v>
      </c>
      <c r="C16" t="s">
        <v>75</v>
      </c>
      <c r="D16" t="s">
        <v>75</v>
      </c>
      <c r="E16">
        <v>1</v>
      </c>
      <c r="F16">
        <v>1</v>
      </c>
      <c r="G16">
        <v>0</v>
      </c>
      <c r="H16" s="83">
        <v>0</v>
      </c>
      <c r="I16" s="83">
        <v>0</v>
      </c>
      <c r="J16" s="83">
        <v>1</v>
      </c>
      <c r="K16" s="83">
        <v>1</v>
      </c>
      <c r="L16" s="83">
        <v>0</v>
      </c>
      <c r="N16" s="172" t="str">
        <f t="shared" si="1"/>
        <v/>
      </c>
      <c r="O16" s="172" t="str">
        <f t="shared" si="2"/>
        <v/>
      </c>
      <c r="P16" s="172">
        <f t="shared" si="3"/>
        <v>1</v>
      </c>
      <c r="Q16" s="172">
        <f t="shared" si="4"/>
        <v>1</v>
      </c>
      <c r="R16" s="172" t="str">
        <f t="shared" si="5"/>
        <v/>
      </c>
    </row>
    <row r="17" spans="1:19" x14ac:dyDescent="0.25">
      <c r="B17" t="s">
        <v>655</v>
      </c>
      <c r="C17" t="s">
        <v>75</v>
      </c>
      <c r="D17" t="s">
        <v>75</v>
      </c>
      <c r="E17" t="s">
        <v>75</v>
      </c>
      <c r="F17">
        <v>0.92</v>
      </c>
      <c r="G17" t="s">
        <v>656</v>
      </c>
      <c r="H17" s="83">
        <v>0</v>
      </c>
      <c r="I17" s="83">
        <v>0</v>
      </c>
      <c r="J17" s="83">
        <v>0</v>
      </c>
      <c r="K17" s="83">
        <v>0.9</v>
      </c>
      <c r="L17" s="83">
        <v>0.9</v>
      </c>
      <c r="N17" s="172" t="str">
        <f t="shared" si="1"/>
        <v/>
      </c>
      <c r="O17" s="172" t="str">
        <f t="shared" si="2"/>
        <v/>
      </c>
      <c r="P17" s="172" t="str">
        <f t="shared" si="3"/>
        <v/>
      </c>
      <c r="Q17" s="172">
        <f t="shared" si="4"/>
        <v>1.0222222222222221</v>
      </c>
      <c r="R17" s="172" t="str">
        <f t="shared" si="5"/>
        <v/>
      </c>
    </row>
    <row r="18" spans="1:19" x14ac:dyDescent="0.25">
      <c r="B18" t="s">
        <v>681</v>
      </c>
      <c r="C18" t="s">
        <v>75</v>
      </c>
      <c r="D18" t="s">
        <v>75</v>
      </c>
      <c r="E18" t="s">
        <v>75</v>
      </c>
      <c r="F18">
        <v>1</v>
      </c>
      <c r="G18">
        <v>0</v>
      </c>
      <c r="H18" s="83">
        <v>0</v>
      </c>
      <c r="I18" s="83">
        <v>0</v>
      </c>
      <c r="J18" s="83">
        <v>0</v>
      </c>
      <c r="K18" s="83">
        <v>0.9</v>
      </c>
      <c r="L18" s="83">
        <v>0.9</v>
      </c>
      <c r="N18" s="172" t="str">
        <f t="shared" si="1"/>
        <v/>
      </c>
      <c r="O18" s="172" t="str">
        <f t="shared" si="2"/>
        <v/>
      </c>
      <c r="P18" s="172" t="str">
        <f t="shared" si="3"/>
        <v/>
      </c>
      <c r="Q18" s="172">
        <f t="shared" si="4"/>
        <v>1.1111111111111112</v>
      </c>
      <c r="R18" s="172">
        <f t="shared" si="5"/>
        <v>0</v>
      </c>
    </row>
    <row r="19" spans="1:19" x14ac:dyDescent="0.25">
      <c r="B19" t="s">
        <v>683</v>
      </c>
      <c r="C19" t="s">
        <v>75</v>
      </c>
      <c r="D19" t="s">
        <v>75</v>
      </c>
      <c r="E19" t="s">
        <v>75</v>
      </c>
      <c r="F19">
        <v>1</v>
      </c>
      <c r="G19" t="s">
        <v>656</v>
      </c>
      <c r="H19" s="83">
        <v>0</v>
      </c>
      <c r="I19" s="83">
        <v>0</v>
      </c>
      <c r="J19" s="83">
        <v>0</v>
      </c>
      <c r="K19" s="83">
        <v>1.04</v>
      </c>
      <c r="L19" s="83">
        <v>0</v>
      </c>
      <c r="N19" s="172" t="str">
        <f t="shared" si="1"/>
        <v/>
      </c>
      <c r="O19" s="172" t="str">
        <f t="shared" si="2"/>
        <v/>
      </c>
      <c r="P19" s="172" t="str">
        <f t="shared" si="3"/>
        <v/>
      </c>
      <c r="Q19" s="172">
        <f t="shared" si="4"/>
        <v>0.96153846153846145</v>
      </c>
      <c r="R19" s="172" t="str">
        <f t="shared" si="5"/>
        <v/>
      </c>
    </row>
    <row r="20" spans="1:19" x14ac:dyDescent="0.25">
      <c r="B20" t="s">
        <v>837</v>
      </c>
      <c r="C20">
        <v>0</v>
      </c>
      <c r="D20">
        <v>0</v>
      </c>
      <c r="E20">
        <v>0</v>
      </c>
      <c r="F20">
        <v>0</v>
      </c>
      <c r="G20" t="s">
        <v>75</v>
      </c>
      <c r="H20" s="83">
        <v>0</v>
      </c>
      <c r="I20" s="83">
        <v>0</v>
      </c>
      <c r="J20" s="83">
        <v>0</v>
      </c>
      <c r="K20" s="83">
        <v>0</v>
      </c>
      <c r="L20" s="83">
        <v>0</v>
      </c>
      <c r="N20" s="172" t="str">
        <f t="shared" si="1"/>
        <v/>
      </c>
      <c r="O20" s="172" t="str">
        <f t="shared" si="2"/>
        <v/>
      </c>
      <c r="P20" s="172" t="str">
        <f t="shared" si="3"/>
        <v/>
      </c>
      <c r="Q20" s="172" t="str">
        <f t="shared" si="4"/>
        <v/>
      </c>
      <c r="R20" s="172" t="str">
        <f t="shared" si="5"/>
        <v/>
      </c>
    </row>
    <row r="21" spans="1:19" x14ac:dyDescent="0.25">
      <c r="B21" t="s">
        <v>682</v>
      </c>
      <c r="C21" t="s">
        <v>75</v>
      </c>
      <c r="D21" t="s">
        <v>75</v>
      </c>
      <c r="E21" t="s">
        <v>75</v>
      </c>
      <c r="F21">
        <v>1</v>
      </c>
      <c r="G21" t="s">
        <v>579</v>
      </c>
      <c r="H21" s="83">
        <v>0</v>
      </c>
      <c r="I21" s="83">
        <v>0</v>
      </c>
      <c r="J21" s="83">
        <v>0</v>
      </c>
      <c r="K21" s="83">
        <v>1</v>
      </c>
      <c r="L21" s="83">
        <v>0</v>
      </c>
      <c r="N21" s="172" t="str">
        <f t="shared" ref="N21:N22" si="6">IFERROR((C21/H21),"")</f>
        <v/>
      </c>
      <c r="O21" s="172" t="str">
        <f t="shared" ref="O21:O22" si="7">IFERROR((D21/I21),"")</f>
        <v/>
      </c>
      <c r="P21" s="172" t="str">
        <f t="shared" ref="P21:P22" si="8">IFERROR((E21/J21),"")</f>
        <v/>
      </c>
      <c r="Q21" s="172">
        <f t="shared" ref="Q21:Q22" si="9">IFERROR((F21/K21),"")</f>
        <v>1</v>
      </c>
      <c r="R21" s="172" t="str">
        <f t="shared" ref="R21:R22" si="10">IFERROR((G21/L21),"")</f>
        <v/>
      </c>
    </row>
    <row r="22" spans="1:19" x14ac:dyDescent="0.25">
      <c r="B22" t="s">
        <v>833</v>
      </c>
      <c r="C22">
        <v>0</v>
      </c>
      <c r="D22">
        <v>0</v>
      </c>
      <c r="E22" t="s">
        <v>301</v>
      </c>
      <c r="F22">
        <v>1</v>
      </c>
      <c r="G22" t="s">
        <v>656</v>
      </c>
      <c r="H22" s="83">
        <v>0</v>
      </c>
      <c r="I22" s="83">
        <v>0</v>
      </c>
      <c r="J22" s="83">
        <v>0</v>
      </c>
      <c r="K22" s="83">
        <v>1</v>
      </c>
      <c r="L22" s="83">
        <v>0</v>
      </c>
      <c r="N22" s="172" t="str">
        <f t="shared" si="6"/>
        <v/>
      </c>
      <c r="O22" s="172" t="str">
        <f t="shared" si="7"/>
        <v/>
      </c>
      <c r="P22" s="172" t="str">
        <f t="shared" si="8"/>
        <v/>
      </c>
      <c r="Q22" s="172">
        <f t="shared" si="9"/>
        <v>1</v>
      </c>
      <c r="R22" s="172" t="str">
        <f t="shared" si="10"/>
        <v/>
      </c>
    </row>
    <row r="23" spans="1:19" x14ac:dyDescent="0.25">
      <c r="B23" t="s">
        <v>935</v>
      </c>
      <c r="C23" t="s">
        <v>301</v>
      </c>
      <c r="D23" t="s">
        <v>301</v>
      </c>
      <c r="E23" t="s">
        <v>301</v>
      </c>
      <c r="F23" t="s">
        <v>301</v>
      </c>
      <c r="G23" t="s">
        <v>301</v>
      </c>
      <c r="H23" s="83">
        <v>0</v>
      </c>
      <c r="I23" s="83">
        <v>0</v>
      </c>
      <c r="J23" s="83">
        <v>0</v>
      </c>
      <c r="K23" s="83">
        <v>0</v>
      </c>
      <c r="L23" s="83">
        <v>0</v>
      </c>
      <c r="N23" s="175" t="str">
        <f>IFERROR(AVERAGEIF(N6:N22,"&gt;0"),"")</f>
        <v/>
      </c>
      <c r="O23" s="175">
        <f>IFERROR(AVERAGEIF(O6:O22,"&gt;0"),"")</f>
        <v>0.99979591836734694</v>
      </c>
      <c r="P23" s="175">
        <f>IFERROR(AVERAGEIF(P6:P22,"&gt;0"),"")</f>
        <v>0.98281861431251683</v>
      </c>
      <c r="Q23" s="175">
        <f>IFERROR(AVERAGEIF(Q6:Q22,"&gt;0"),"")</f>
        <v>1.0149985263778367</v>
      </c>
      <c r="R23" s="175">
        <f>IFERROR(AVERAGEIF(R6:R22,"&gt;0"),"")</f>
        <v>0.27068965517241378</v>
      </c>
      <c r="S23" s="87">
        <f>IFERROR(AVERAGEIF(N23:R23,"&gt;0"),"")</f>
        <v>0.8170756785575285</v>
      </c>
    </row>
    <row r="24" spans="1:19" x14ac:dyDescent="0.25">
      <c r="B24" t="s">
        <v>1098</v>
      </c>
      <c r="C24" t="s">
        <v>75</v>
      </c>
      <c r="D24" t="s">
        <v>75</v>
      </c>
      <c r="E24" t="s">
        <v>75</v>
      </c>
      <c r="F24" t="s">
        <v>75</v>
      </c>
      <c r="G24">
        <v>0</v>
      </c>
      <c r="H24" s="83">
        <v>0</v>
      </c>
      <c r="I24" s="83">
        <v>0</v>
      </c>
      <c r="J24" s="83">
        <v>0</v>
      </c>
      <c r="K24" s="83">
        <v>0</v>
      </c>
      <c r="L24" s="83">
        <v>1</v>
      </c>
      <c r="N24" s="172" t="str">
        <f t="shared" ref="N24:P30" si="11">IFERROR((C24/H24),"")</f>
        <v/>
      </c>
      <c r="O24" s="172" t="str">
        <f t="shared" si="11"/>
        <v/>
      </c>
      <c r="P24" s="172" t="str">
        <f t="shared" si="11"/>
        <v/>
      </c>
      <c r="Q24" s="172" t="str">
        <f>IFERROR((F24/K24),"")</f>
        <v/>
      </c>
      <c r="R24" s="172">
        <f>IFERROR((G24/L24),"")</f>
        <v>0</v>
      </c>
    </row>
    <row r="25" spans="1:19" x14ac:dyDescent="0.25">
      <c r="B25" t="s">
        <v>1105</v>
      </c>
      <c r="C25" t="s">
        <v>75</v>
      </c>
      <c r="D25" t="s">
        <v>75</v>
      </c>
      <c r="E25" t="s">
        <v>75</v>
      </c>
      <c r="F25" t="s">
        <v>75</v>
      </c>
      <c r="G25">
        <v>0.1</v>
      </c>
      <c r="H25" s="83">
        <v>0</v>
      </c>
      <c r="I25" s="83">
        <v>0</v>
      </c>
      <c r="J25" s="83">
        <v>0</v>
      </c>
      <c r="K25" s="83">
        <v>0</v>
      </c>
      <c r="L25" s="83">
        <v>0</v>
      </c>
      <c r="N25" s="172" t="str">
        <f t="shared" si="11"/>
        <v/>
      </c>
      <c r="O25" s="172" t="str">
        <f t="shared" si="11"/>
        <v/>
      </c>
      <c r="P25" s="172" t="str">
        <f t="shared" si="11"/>
        <v/>
      </c>
      <c r="Q25" s="172" t="str">
        <f t="shared" ref="Q25:R30" si="12">IFERROR((F25/K25),"")</f>
        <v/>
      </c>
      <c r="R25" s="172" t="str">
        <f t="shared" si="12"/>
        <v/>
      </c>
    </row>
    <row r="26" spans="1:19" x14ac:dyDescent="0.25">
      <c r="B26" t="s">
        <v>1091</v>
      </c>
      <c r="C26">
        <v>0.92</v>
      </c>
      <c r="D26" t="s">
        <v>75</v>
      </c>
      <c r="E26">
        <v>0</v>
      </c>
      <c r="F26">
        <v>0.9</v>
      </c>
      <c r="G26">
        <v>0.95</v>
      </c>
      <c r="H26" s="83">
        <v>0</v>
      </c>
      <c r="I26" s="83">
        <v>0</v>
      </c>
      <c r="J26" s="83">
        <v>0</v>
      </c>
      <c r="K26" s="83">
        <v>0.9</v>
      </c>
      <c r="L26" s="83">
        <v>0.9</v>
      </c>
      <c r="N26" s="172" t="str">
        <f t="shared" si="11"/>
        <v/>
      </c>
      <c r="O26" s="172" t="str">
        <f t="shared" si="11"/>
        <v/>
      </c>
      <c r="P26" s="172" t="str">
        <f t="shared" si="11"/>
        <v/>
      </c>
      <c r="Q26" s="172">
        <f t="shared" si="12"/>
        <v>1</v>
      </c>
      <c r="R26" s="172">
        <f t="shared" si="12"/>
        <v>1.0555555555555556</v>
      </c>
    </row>
    <row r="27" spans="1:19" x14ac:dyDescent="0.25">
      <c r="B27" t="s">
        <v>1103</v>
      </c>
      <c r="C27" t="s">
        <v>75</v>
      </c>
      <c r="D27" t="s">
        <v>75</v>
      </c>
      <c r="E27" t="s">
        <v>75</v>
      </c>
      <c r="F27" t="s">
        <v>75</v>
      </c>
      <c r="G27">
        <v>1</v>
      </c>
      <c r="H27" s="83">
        <v>0</v>
      </c>
      <c r="I27" s="83">
        <v>0</v>
      </c>
      <c r="J27" s="83">
        <v>0</v>
      </c>
      <c r="K27" s="83">
        <v>0</v>
      </c>
      <c r="L27" s="83">
        <v>1</v>
      </c>
      <c r="N27" s="172" t="str">
        <f t="shared" si="11"/>
        <v/>
      </c>
      <c r="O27" s="172" t="str">
        <f t="shared" si="11"/>
        <v/>
      </c>
      <c r="P27" s="172" t="str">
        <f t="shared" si="11"/>
        <v/>
      </c>
      <c r="Q27" s="172" t="str">
        <f t="shared" si="12"/>
        <v/>
      </c>
      <c r="R27" s="172">
        <f t="shared" si="12"/>
        <v>1</v>
      </c>
    </row>
    <row r="28" spans="1:19" x14ac:dyDescent="0.25">
      <c r="B28" t="s">
        <v>1101</v>
      </c>
      <c r="C28" t="s">
        <v>75</v>
      </c>
      <c r="D28" t="s">
        <v>75</v>
      </c>
      <c r="E28" t="s">
        <v>75</v>
      </c>
      <c r="F28" t="s">
        <v>75</v>
      </c>
      <c r="G28">
        <v>1</v>
      </c>
      <c r="H28" s="83">
        <v>0</v>
      </c>
      <c r="I28" s="83">
        <v>0</v>
      </c>
      <c r="J28" s="83">
        <v>0</v>
      </c>
      <c r="K28" s="83">
        <v>0</v>
      </c>
      <c r="L28" s="83">
        <v>1</v>
      </c>
      <c r="N28" s="172" t="str">
        <f t="shared" si="11"/>
        <v/>
      </c>
      <c r="O28" s="172" t="str">
        <f t="shared" si="11"/>
        <v/>
      </c>
      <c r="P28" s="172" t="str">
        <f t="shared" si="11"/>
        <v/>
      </c>
      <c r="Q28" s="172" t="str">
        <f t="shared" si="12"/>
        <v/>
      </c>
      <c r="R28" s="172">
        <f t="shared" si="12"/>
        <v>1</v>
      </c>
    </row>
    <row r="29" spans="1:19" x14ac:dyDescent="0.25">
      <c r="B29" t="s">
        <v>1109</v>
      </c>
      <c r="C29" t="s">
        <v>75</v>
      </c>
      <c r="D29" t="s">
        <v>75</v>
      </c>
      <c r="E29" t="s">
        <v>75</v>
      </c>
      <c r="F29" t="s">
        <v>75</v>
      </c>
      <c r="G29">
        <v>0.1</v>
      </c>
      <c r="H29" s="83">
        <v>0</v>
      </c>
      <c r="I29" s="83">
        <v>0</v>
      </c>
      <c r="J29" s="83">
        <v>0</v>
      </c>
      <c r="K29" s="83">
        <v>0</v>
      </c>
      <c r="L29" s="83">
        <v>1</v>
      </c>
      <c r="N29" s="172" t="str">
        <f t="shared" si="11"/>
        <v/>
      </c>
      <c r="O29" s="172" t="str">
        <f t="shared" si="11"/>
        <v/>
      </c>
      <c r="P29" s="172" t="str">
        <f t="shared" si="11"/>
        <v/>
      </c>
      <c r="Q29" s="172" t="str">
        <f t="shared" si="12"/>
        <v/>
      </c>
      <c r="R29" s="172">
        <f t="shared" si="12"/>
        <v>0.1</v>
      </c>
    </row>
    <row r="30" spans="1:19" x14ac:dyDescent="0.25">
      <c r="A30" t="s">
        <v>825</v>
      </c>
      <c r="B30"/>
      <c r="H30" s="83">
        <v>0</v>
      </c>
      <c r="I30" s="83">
        <v>1</v>
      </c>
      <c r="J30" s="83">
        <v>1</v>
      </c>
      <c r="K30" s="83">
        <v>1.04</v>
      </c>
      <c r="L30" s="83">
        <v>1</v>
      </c>
      <c r="N30" s="172" t="str">
        <f t="shared" si="11"/>
        <v/>
      </c>
      <c r="O30" s="172">
        <f t="shared" si="11"/>
        <v>0</v>
      </c>
      <c r="P30" s="172">
        <f t="shared" si="11"/>
        <v>0</v>
      </c>
      <c r="Q30" s="172">
        <f t="shared" si="12"/>
        <v>0</v>
      </c>
      <c r="R30" s="172">
        <f t="shared" si="12"/>
        <v>0</v>
      </c>
    </row>
    <row r="31" spans="1:19" x14ac:dyDescent="0.25">
      <c r="A31" t="s">
        <v>93</v>
      </c>
      <c r="B31" t="s">
        <v>91</v>
      </c>
      <c r="C31">
        <v>0</v>
      </c>
      <c r="D31">
        <v>2</v>
      </c>
      <c r="E31">
        <v>2</v>
      </c>
      <c r="F31">
        <v>4</v>
      </c>
      <c r="G31" t="s">
        <v>301</v>
      </c>
      <c r="H31" s="83">
        <v>0</v>
      </c>
      <c r="I31" s="83">
        <v>2</v>
      </c>
      <c r="J31" s="83">
        <v>2</v>
      </c>
      <c r="K31" s="83">
        <v>4</v>
      </c>
      <c r="L31" s="83">
        <v>0</v>
      </c>
      <c r="N31" s="175" t="str">
        <f>IFERROR(AVERAGEIF(N24:N30,"&gt;0"),"")</f>
        <v/>
      </c>
      <c r="O31" s="175" t="str">
        <f>IFERROR(AVERAGEIF(O24:O30,"&gt;0"),"")</f>
        <v/>
      </c>
      <c r="P31" s="175" t="str">
        <f>IFERROR(AVERAGEIF(P24:P30,"&gt;0"),"")</f>
        <v/>
      </c>
      <c r="Q31" s="175">
        <f>IFERROR(AVERAGEIF(Q24:Q30,"&gt;0"),"")</f>
        <v>1</v>
      </c>
      <c r="R31" s="175">
        <f>IFERROR(AVERAGEIF(R24:R30,"&gt;0"),"")</f>
        <v>0.78888888888888886</v>
      </c>
      <c r="S31" s="87">
        <f>IFERROR(AVERAGEIF(N31:R31,"&gt;0"),"")</f>
        <v>0.89444444444444438</v>
      </c>
    </row>
    <row r="32" spans="1:19" x14ac:dyDescent="0.25">
      <c r="B32" t="s">
        <v>94</v>
      </c>
      <c r="C32">
        <v>0</v>
      </c>
      <c r="D32">
        <v>2426</v>
      </c>
      <c r="E32">
        <v>5990</v>
      </c>
      <c r="F32">
        <v>3687</v>
      </c>
      <c r="G32">
        <v>0</v>
      </c>
      <c r="H32" s="83">
        <v>0</v>
      </c>
      <c r="I32" s="83">
        <v>2000</v>
      </c>
      <c r="J32" s="83">
        <v>4000</v>
      </c>
      <c r="K32" s="83">
        <v>4000</v>
      </c>
      <c r="L32" s="83">
        <v>3574</v>
      </c>
      <c r="N32" s="172" t="str">
        <f>IFERROR((C32/H32),"")</f>
        <v/>
      </c>
      <c r="O32" s="172">
        <f t="shared" ref="O32:R36" si="13">IFERROR((D32/I32),"")</f>
        <v>1.2130000000000001</v>
      </c>
      <c r="P32" s="172">
        <f t="shared" si="13"/>
        <v>1.4975000000000001</v>
      </c>
      <c r="Q32" s="172">
        <f t="shared" si="13"/>
        <v>0.92174999999999996</v>
      </c>
      <c r="R32" s="172">
        <f t="shared" si="13"/>
        <v>0</v>
      </c>
    </row>
    <row r="33" spans="1:23" x14ac:dyDescent="0.25">
      <c r="B33" t="s">
        <v>95</v>
      </c>
      <c r="C33">
        <v>1</v>
      </c>
      <c r="D33">
        <v>1</v>
      </c>
      <c r="E33">
        <v>2</v>
      </c>
      <c r="F33">
        <v>1</v>
      </c>
      <c r="G33" t="s">
        <v>301</v>
      </c>
      <c r="H33" s="83">
        <v>1</v>
      </c>
      <c r="I33" s="83">
        <v>1</v>
      </c>
      <c r="J33" s="83">
        <v>2</v>
      </c>
      <c r="K33" s="83">
        <v>1</v>
      </c>
      <c r="L33" s="83">
        <v>0</v>
      </c>
      <c r="N33" s="172">
        <f t="shared" ref="N33:N36" si="14">IFERROR((C33/H33),"")</f>
        <v>1</v>
      </c>
      <c r="O33" s="172">
        <f t="shared" si="13"/>
        <v>1</v>
      </c>
      <c r="P33" s="172">
        <f t="shared" si="13"/>
        <v>1</v>
      </c>
      <c r="Q33" s="172">
        <f t="shared" si="13"/>
        <v>1</v>
      </c>
      <c r="R33" s="172" t="str">
        <f t="shared" si="13"/>
        <v/>
      </c>
    </row>
    <row r="34" spans="1:23" s="163" customFormat="1" x14ac:dyDescent="0.25">
      <c r="A34"/>
      <c r="B34" t="s">
        <v>570</v>
      </c>
      <c r="C34" t="s">
        <v>75</v>
      </c>
      <c r="D34">
        <v>0.6</v>
      </c>
      <c r="E34"/>
      <c r="F34"/>
      <c r="G34"/>
      <c r="H34" s="83">
        <v>0</v>
      </c>
      <c r="I34" s="83">
        <v>0.6</v>
      </c>
      <c r="J34" s="83">
        <v>0.4</v>
      </c>
      <c r="K34" s="83">
        <v>0</v>
      </c>
      <c r="L34" s="83">
        <v>0</v>
      </c>
      <c r="M34"/>
      <c r="N34" s="172" t="str">
        <f t="shared" si="14"/>
        <v/>
      </c>
      <c r="O34" s="172">
        <f t="shared" si="13"/>
        <v>1</v>
      </c>
      <c r="P34" s="172">
        <f t="shared" si="13"/>
        <v>0</v>
      </c>
      <c r="Q34" s="172" t="str">
        <f t="shared" si="13"/>
        <v/>
      </c>
      <c r="R34" s="172" t="str">
        <f t="shared" si="13"/>
        <v/>
      </c>
      <c r="S34" s="87"/>
      <c r="T34"/>
      <c r="U34"/>
      <c r="V34"/>
      <c r="W34"/>
    </row>
    <row r="35" spans="1:23" x14ac:dyDescent="0.25">
      <c r="B35" t="s">
        <v>571</v>
      </c>
      <c r="C35" t="s">
        <v>75</v>
      </c>
      <c r="D35">
        <v>0.39999999999999997</v>
      </c>
      <c r="E35">
        <v>0.6</v>
      </c>
      <c r="F35" t="s">
        <v>579</v>
      </c>
      <c r="G35" t="s">
        <v>579</v>
      </c>
      <c r="H35" s="83">
        <v>0</v>
      </c>
      <c r="I35" s="83">
        <v>0.4</v>
      </c>
      <c r="J35" s="83">
        <v>0</v>
      </c>
      <c r="K35" s="83">
        <v>0</v>
      </c>
      <c r="L35" s="83">
        <v>0</v>
      </c>
      <c r="N35" s="172" t="str">
        <f t="shared" si="14"/>
        <v/>
      </c>
      <c r="O35" s="172">
        <f t="shared" si="13"/>
        <v>0.99999999999999989</v>
      </c>
      <c r="P35" s="172" t="str">
        <f t="shared" si="13"/>
        <v/>
      </c>
      <c r="Q35" s="172" t="str">
        <f t="shared" si="13"/>
        <v/>
      </c>
      <c r="R35" s="172" t="str">
        <f t="shared" si="13"/>
        <v/>
      </c>
      <c r="U35" s="163"/>
      <c r="V35" s="163"/>
      <c r="W35" s="163"/>
    </row>
    <row r="36" spans="1:23" x14ac:dyDescent="0.25">
      <c r="B36" t="s">
        <v>645</v>
      </c>
      <c r="C36" t="s">
        <v>301</v>
      </c>
      <c r="D36" t="s">
        <v>301</v>
      </c>
      <c r="E36">
        <v>1</v>
      </c>
      <c r="F36" t="s">
        <v>656</v>
      </c>
      <c r="G36">
        <v>0</v>
      </c>
      <c r="H36" s="83">
        <v>0</v>
      </c>
      <c r="I36" s="83">
        <v>0</v>
      </c>
      <c r="J36" s="83">
        <v>1</v>
      </c>
      <c r="K36" s="83">
        <v>1</v>
      </c>
      <c r="L36" s="83">
        <v>1</v>
      </c>
      <c r="N36" s="172" t="str">
        <f t="shared" si="14"/>
        <v/>
      </c>
      <c r="O36" s="172" t="str">
        <f t="shared" si="13"/>
        <v/>
      </c>
      <c r="P36" s="172">
        <f t="shared" si="13"/>
        <v>1</v>
      </c>
      <c r="Q36" s="172" t="str">
        <f t="shared" si="13"/>
        <v/>
      </c>
      <c r="R36" s="172">
        <f t="shared" si="13"/>
        <v>0</v>
      </c>
      <c r="T36" s="163"/>
    </row>
    <row r="37" spans="1:23" x14ac:dyDescent="0.25">
      <c r="B37" t="s">
        <v>694</v>
      </c>
      <c r="C37" t="s">
        <v>75</v>
      </c>
      <c r="D37" t="s">
        <v>75</v>
      </c>
      <c r="E37" t="s">
        <v>75</v>
      </c>
      <c r="F37">
        <v>1</v>
      </c>
      <c r="G37">
        <v>1</v>
      </c>
      <c r="H37" s="83">
        <v>0</v>
      </c>
      <c r="I37" s="83">
        <v>0</v>
      </c>
      <c r="J37" s="83">
        <v>0</v>
      </c>
      <c r="K37" s="83">
        <v>1</v>
      </c>
      <c r="L37" s="83">
        <v>1</v>
      </c>
      <c r="N37" s="175">
        <f>IFERROR(AVERAGEIF(N32:N36,"&gt;0"),"")</f>
        <v>1</v>
      </c>
      <c r="O37" s="175">
        <f>IFERROR(AVERAGEIF(O32:O36,"&gt;0"),"")</f>
        <v>1.05325</v>
      </c>
      <c r="P37" s="175">
        <f>IFERROR(AVERAGEIF(P32:P36,"&gt;0"),"")</f>
        <v>1.1658333333333333</v>
      </c>
      <c r="Q37" s="175">
        <f>IFERROR(AVERAGEIF(Q32:Q36,"&gt;0"),"")</f>
        <v>0.96087499999999992</v>
      </c>
      <c r="R37" s="175" t="str">
        <f>IFERROR(AVERAGEIF(R32:R36,"&gt;0"),"")</f>
        <v/>
      </c>
      <c r="S37" s="87">
        <f>IFERROR(AVERAGEIF(N37:R37,"&gt;0"),"")</f>
        <v>1.0449895833333334</v>
      </c>
    </row>
    <row r="38" spans="1:23" x14ac:dyDescent="0.25">
      <c r="A38" t="s">
        <v>826</v>
      </c>
      <c r="B38"/>
      <c r="H38" s="83">
        <v>1</v>
      </c>
      <c r="I38" s="83">
        <v>2000</v>
      </c>
      <c r="J38" s="83">
        <v>4000</v>
      </c>
      <c r="K38" s="83">
        <v>4000</v>
      </c>
      <c r="L38" s="83">
        <v>3574</v>
      </c>
      <c r="N38" s="172" t="str">
        <f>IFERROR((H38/C38),"")</f>
        <v/>
      </c>
      <c r="O38" s="172" t="str">
        <f t="shared" ref="O38:R42" si="15">IFERROR((I38/D38),"")</f>
        <v/>
      </c>
      <c r="P38" s="172" t="str">
        <f t="shared" si="15"/>
        <v/>
      </c>
      <c r="Q38" s="172" t="str">
        <f t="shared" si="15"/>
        <v/>
      </c>
      <c r="R38" s="172" t="str">
        <f t="shared" si="15"/>
        <v/>
      </c>
    </row>
    <row r="39" spans="1:23" x14ac:dyDescent="0.25">
      <c r="A39" t="s">
        <v>63</v>
      </c>
      <c r="B39" t="s">
        <v>61</v>
      </c>
      <c r="C39">
        <v>15</v>
      </c>
      <c r="D39">
        <v>21.9</v>
      </c>
      <c r="E39">
        <v>17.600000000000001</v>
      </c>
      <c r="F39">
        <v>16.2</v>
      </c>
      <c r="G39">
        <v>12.8</v>
      </c>
      <c r="H39" s="83">
        <v>23</v>
      </c>
      <c r="I39" s="83">
        <v>22.7</v>
      </c>
      <c r="J39" s="83">
        <v>22.5</v>
      </c>
      <c r="K39" s="83">
        <v>22.3</v>
      </c>
      <c r="L39" s="83">
        <v>22</v>
      </c>
      <c r="N39" s="172">
        <f t="shared" ref="N39:N42" si="16">IFERROR((H39/C39),"")</f>
        <v>1.5333333333333334</v>
      </c>
      <c r="O39" s="172">
        <f t="shared" si="15"/>
        <v>1.0365296803652968</v>
      </c>
      <c r="P39" s="172">
        <f t="shared" si="15"/>
        <v>1.2784090909090908</v>
      </c>
      <c r="Q39" s="172">
        <f t="shared" si="15"/>
        <v>1.3765432098765433</v>
      </c>
      <c r="R39" s="172">
        <f t="shared" si="15"/>
        <v>1.71875</v>
      </c>
    </row>
    <row r="40" spans="1:23" x14ac:dyDescent="0.25">
      <c r="B40" t="s">
        <v>270</v>
      </c>
      <c r="C40" t="s">
        <v>75</v>
      </c>
      <c r="D40">
        <v>1</v>
      </c>
      <c r="E40" t="s">
        <v>579</v>
      </c>
      <c r="F40" t="s">
        <v>579</v>
      </c>
      <c r="G40">
        <v>0</v>
      </c>
      <c r="H40" s="83">
        <v>0</v>
      </c>
      <c r="I40" s="83">
        <v>1</v>
      </c>
      <c r="J40" s="83">
        <v>0</v>
      </c>
      <c r="K40" s="83">
        <v>0</v>
      </c>
      <c r="L40" s="83">
        <v>0</v>
      </c>
      <c r="N40" s="172" t="str">
        <f t="shared" si="16"/>
        <v/>
      </c>
      <c r="O40" s="172">
        <f t="shared" si="15"/>
        <v>1</v>
      </c>
      <c r="P40" s="172" t="str">
        <f t="shared" si="15"/>
        <v/>
      </c>
      <c r="Q40" s="172" t="str">
        <f t="shared" si="15"/>
        <v/>
      </c>
      <c r="R40" s="172" t="str">
        <f t="shared" si="15"/>
        <v/>
      </c>
    </row>
    <row r="41" spans="1:23" x14ac:dyDescent="0.25">
      <c r="B41" t="s">
        <v>269</v>
      </c>
      <c r="C41" t="s">
        <v>75</v>
      </c>
      <c r="D41">
        <v>0.6</v>
      </c>
      <c r="H41" s="83">
        <v>0</v>
      </c>
      <c r="I41" s="83">
        <v>0.6</v>
      </c>
      <c r="J41" s="83">
        <v>0.4</v>
      </c>
      <c r="K41" s="83">
        <v>0</v>
      </c>
      <c r="L41" s="83">
        <v>0</v>
      </c>
      <c r="N41" s="172" t="str">
        <f t="shared" si="16"/>
        <v/>
      </c>
      <c r="O41" s="172">
        <f t="shared" si="15"/>
        <v>1</v>
      </c>
      <c r="P41" s="172" t="str">
        <f t="shared" si="15"/>
        <v/>
      </c>
      <c r="Q41" s="172" t="str">
        <f t="shared" si="15"/>
        <v/>
      </c>
      <c r="R41" s="172" t="str">
        <f t="shared" si="15"/>
        <v/>
      </c>
    </row>
    <row r="42" spans="1:23" x14ac:dyDescent="0.25">
      <c r="B42" t="s">
        <v>569</v>
      </c>
      <c r="C42" t="s">
        <v>75</v>
      </c>
      <c r="D42" t="s">
        <v>75</v>
      </c>
      <c r="E42">
        <v>1</v>
      </c>
      <c r="F42" t="s">
        <v>579</v>
      </c>
      <c r="G42">
        <v>0</v>
      </c>
      <c r="H42" s="83">
        <v>0</v>
      </c>
      <c r="I42" s="83">
        <v>0</v>
      </c>
      <c r="J42" s="83">
        <v>1</v>
      </c>
      <c r="K42" s="83">
        <v>0</v>
      </c>
      <c r="L42" s="83">
        <v>0</v>
      </c>
      <c r="N42" s="172" t="str">
        <f t="shared" si="16"/>
        <v/>
      </c>
      <c r="O42" s="172" t="str">
        <f t="shared" si="15"/>
        <v/>
      </c>
      <c r="P42" s="172">
        <f t="shared" si="15"/>
        <v>1</v>
      </c>
      <c r="Q42" s="172" t="str">
        <f t="shared" si="15"/>
        <v/>
      </c>
      <c r="R42" s="172" t="str">
        <f t="shared" si="15"/>
        <v/>
      </c>
    </row>
    <row r="43" spans="1:23" x14ac:dyDescent="0.25">
      <c r="B43" t="s">
        <v>1075</v>
      </c>
      <c r="C43" t="s">
        <v>75</v>
      </c>
      <c r="D43" t="s">
        <v>75</v>
      </c>
      <c r="E43" t="s">
        <v>75</v>
      </c>
      <c r="F43">
        <v>1</v>
      </c>
      <c r="G43">
        <v>1</v>
      </c>
      <c r="H43" s="83">
        <v>0</v>
      </c>
      <c r="I43" s="83">
        <v>0</v>
      </c>
      <c r="J43" s="83">
        <v>0</v>
      </c>
      <c r="K43" s="83">
        <v>1</v>
      </c>
      <c r="L43" s="83">
        <v>0</v>
      </c>
      <c r="N43" s="175">
        <f>IFERROR(AVERAGEIF(N38:N42,"&gt;0"),"")</f>
        <v>1.5333333333333334</v>
      </c>
      <c r="O43" s="175">
        <f>IFERROR(AVERAGEIF(O38:O42,"&gt;0"),"")</f>
        <v>1.0121765601217656</v>
      </c>
      <c r="P43" s="175">
        <f>IFERROR(AVERAGEIF(P38:P42,"&gt;0"),"")</f>
        <v>1.1392045454545454</v>
      </c>
      <c r="Q43" s="175">
        <f>IFERROR(AVERAGEIF(Q38:Q42,"&gt;0"),"")</f>
        <v>1.3765432098765433</v>
      </c>
      <c r="R43" s="175">
        <f>IFERROR(AVERAGEIF(R38:R42,"&gt;0"),"")</f>
        <v>1.71875</v>
      </c>
      <c r="S43" s="87">
        <f>IFERROR(AVERAGEIF(N43:R43,"&gt;0"),"")</f>
        <v>1.3560015297572376</v>
      </c>
    </row>
    <row r="44" spans="1:23" x14ac:dyDescent="0.25">
      <c r="A44" t="s">
        <v>827</v>
      </c>
      <c r="B44"/>
      <c r="H44" s="83">
        <v>23</v>
      </c>
      <c r="I44" s="83">
        <v>22.7</v>
      </c>
      <c r="J44" s="83">
        <v>22.5</v>
      </c>
      <c r="K44" s="83">
        <v>22.3</v>
      </c>
      <c r="L44" s="83">
        <v>22</v>
      </c>
      <c r="N44" s="172">
        <f>IFERROR((C44/H44),"")</f>
        <v>0</v>
      </c>
      <c r="O44" s="172">
        <f t="shared" ref="O44:R49" si="17">IFERROR((D44/I44),"")</f>
        <v>0</v>
      </c>
      <c r="P44" s="172">
        <f t="shared" si="17"/>
        <v>0</v>
      </c>
      <c r="Q44" s="172">
        <f t="shared" si="17"/>
        <v>0</v>
      </c>
      <c r="R44" s="172">
        <f t="shared" si="17"/>
        <v>0</v>
      </c>
    </row>
    <row r="45" spans="1:23" x14ac:dyDescent="0.25">
      <c r="A45" t="s">
        <v>79</v>
      </c>
      <c r="B45" t="s">
        <v>76</v>
      </c>
      <c r="C45">
        <v>2</v>
      </c>
      <c r="D45">
        <v>5</v>
      </c>
      <c r="E45">
        <v>6</v>
      </c>
      <c r="F45">
        <v>6</v>
      </c>
      <c r="G45">
        <v>0</v>
      </c>
      <c r="H45" s="83">
        <v>2</v>
      </c>
      <c r="I45" s="83">
        <v>5</v>
      </c>
      <c r="J45" s="83">
        <v>6</v>
      </c>
      <c r="K45" s="83">
        <v>6</v>
      </c>
      <c r="L45" s="83">
        <v>1</v>
      </c>
      <c r="N45" s="172">
        <f t="shared" ref="N45:N49" si="18">IFERROR((C45/H45),"")</f>
        <v>1</v>
      </c>
      <c r="O45" s="172">
        <f t="shared" si="17"/>
        <v>1</v>
      </c>
      <c r="P45" s="172">
        <f t="shared" si="17"/>
        <v>1</v>
      </c>
      <c r="Q45" s="172">
        <f t="shared" si="17"/>
        <v>1</v>
      </c>
      <c r="R45" s="172">
        <f t="shared" si="17"/>
        <v>0</v>
      </c>
    </row>
    <row r="46" spans="1:23" x14ac:dyDescent="0.25">
      <c r="B46" t="s">
        <v>84</v>
      </c>
      <c r="C46">
        <v>4</v>
      </c>
      <c r="D46">
        <v>14</v>
      </c>
      <c r="E46">
        <v>12</v>
      </c>
      <c r="F46">
        <v>13</v>
      </c>
      <c r="G46">
        <v>0</v>
      </c>
      <c r="H46" s="83">
        <v>4</v>
      </c>
      <c r="I46" s="83">
        <v>14</v>
      </c>
      <c r="J46" s="83">
        <v>10</v>
      </c>
      <c r="K46" s="83">
        <v>13</v>
      </c>
      <c r="L46" s="83">
        <v>5</v>
      </c>
      <c r="N46" s="172">
        <f t="shared" si="18"/>
        <v>1</v>
      </c>
      <c r="O46" s="172">
        <f t="shared" si="17"/>
        <v>1</v>
      </c>
      <c r="P46" s="172">
        <f t="shared" si="17"/>
        <v>1.2</v>
      </c>
      <c r="Q46" s="172">
        <f t="shared" si="17"/>
        <v>1</v>
      </c>
      <c r="R46" s="172">
        <f t="shared" si="17"/>
        <v>0</v>
      </c>
    </row>
    <row r="47" spans="1:23" x14ac:dyDescent="0.25">
      <c r="B47" t="s">
        <v>291</v>
      </c>
      <c r="C47" t="s">
        <v>75</v>
      </c>
      <c r="D47">
        <v>1</v>
      </c>
      <c r="E47" t="s">
        <v>579</v>
      </c>
      <c r="F47" t="s">
        <v>579</v>
      </c>
      <c r="G47" t="s">
        <v>579</v>
      </c>
      <c r="H47" s="83">
        <v>0</v>
      </c>
      <c r="I47" s="83">
        <v>1</v>
      </c>
      <c r="J47" s="83">
        <v>0</v>
      </c>
      <c r="K47" s="83">
        <v>0</v>
      </c>
      <c r="L47" s="83">
        <v>0</v>
      </c>
      <c r="N47" s="172" t="str">
        <f t="shared" si="18"/>
        <v/>
      </c>
      <c r="O47" s="172">
        <f t="shared" si="17"/>
        <v>1</v>
      </c>
      <c r="P47" s="172" t="str">
        <f t="shared" si="17"/>
        <v/>
      </c>
      <c r="Q47" s="172" t="str">
        <f t="shared" si="17"/>
        <v/>
      </c>
      <c r="R47" s="172" t="str">
        <f t="shared" si="17"/>
        <v/>
      </c>
    </row>
    <row r="48" spans="1:23" x14ac:dyDescent="0.25">
      <c r="B48" t="s">
        <v>340</v>
      </c>
      <c r="C48" t="s">
        <v>75</v>
      </c>
      <c r="D48">
        <v>9</v>
      </c>
      <c r="E48">
        <v>17</v>
      </c>
      <c r="F48">
        <v>8</v>
      </c>
      <c r="G48">
        <v>1</v>
      </c>
      <c r="H48" s="83">
        <v>0</v>
      </c>
      <c r="I48" s="83">
        <v>8</v>
      </c>
      <c r="J48" s="83">
        <v>16</v>
      </c>
      <c r="K48" s="83">
        <v>4</v>
      </c>
      <c r="L48" s="83">
        <v>4</v>
      </c>
      <c r="N48" s="172" t="str">
        <f t="shared" si="18"/>
        <v/>
      </c>
      <c r="O48" s="172">
        <f t="shared" si="17"/>
        <v>1.125</v>
      </c>
      <c r="P48" s="172">
        <f t="shared" si="17"/>
        <v>1.0625</v>
      </c>
      <c r="Q48" s="172">
        <f t="shared" si="17"/>
        <v>2</v>
      </c>
      <c r="R48" s="172">
        <f t="shared" si="17"/>
        <v>0.25</v>
      </c>
    </row>
    <row r="49" spans="1:23" x14ac:dyDescent="0.25">
      <c r="B49" t="s">
        <v>766</v>
      </c>
      <c r="C49" t="s">
        <v>75</v>
      </c>
      <c r="D49">
        <v>1</v>
      </c>
      <c r="E49">
        <v>1</v>
      </c>
      <c r="F49">
        <v>1</v>
      </c>
      <c r="G49">
        <v>1</v>
      </c>
      <c r="H49" s="83">
        <v>0</v>
      </c>
      <c r="I49" s="83">
        <v>1</v>
      </c>
      <c r="J49" s="83">
        <v>1</v>
      </c>
      <c r="K49" s="83">
        <v>1</v>
      </c>
      <c r="L49" s="83">
        <v>1</v>
      </c>
      <c r="N49" s="172" t="str">
        <f t="shared" si="18"/>
        <v/>
      </c>
      <c r="O49" s="172">
        <f t="shared" si="17"/>
        <v>1</v>
      </c>
      <c r="P49" s="172">
        <f t="shared" si="17"/>
        <v>1</v>
      </c>
      <c r="Q49" s="172">
        <f t="shared" si="17"/>
        <v>1</v>
      </c>
      <c r="R49" s="172">
        <f t="shared" si="17"/>
        <v>1</v>
      </c>
    </row>
    <row r="50" spans="1:23" s="163" customFormat="1" x14ac:dyDescent="0.25">
      <c r="A50"/>
      <c r="B50" t="s">
        <v>922</v>
      </c>
      <c r="C50">
        <v>0</v>
      </c>
      <c r="D50">
        <v>0</v>
      </c>
      <c r="E50">
        <v>0.3</v>
      </c>
      <c r="F50">
        <v>0.5</v>
      </c>
      <c r="G50">
        <v>0.1</v>
      </c>
      <c r="H50" s="83">
        <v>0</v>
      </c>
      <c r="I50" s="83">
        <v>0</v>
      </c>
      <c r="J50" s="83">
        <v>0.3</v>
      </c>
      <c r="K50" s="83">
        <v>0.5</v>
      </c>
      <c r="L50" s="83">
        <v>0.2</v>
      </c>
      <c r="M50"/>
      <c r="N50" s="175">
        <f>IFERROR(AVERAGEIF(N44:N49,"&gt;0"),"")</f>
        <v>1</v>
      </c>
      <c r="O50" s="175">
        <f>IFERROR(AVERAGEIF(O44:O49,"&gt;0"),"")</f>
        <v>1.0249999999999999</v>
      </c>
      <c r="P50" s="175">
        <f>IFERROR(AVERAGEIF(P44:P49,"&gt;0"),"")</f>
        <v>1.065625</v>
      </c>
      <c r="Q50" s="175">
        <f>IFERROR(AVERAGEIF(Q44:Q49,"&gt;0"),"")</f>
        <v>1.25</v>
      </c>
      <c r="R50" s="175">
        <f>IFERROR(AVERAGEIF(R44:R49,"&gt;0"),"")</f>
        <v>0.625</v>
      </c>
      <c r="S50" s="87">
        <f>IFERROR(AVERAGEIF(N50:R50,"&gt;0"),"")</f>
        <v>0.99312500000000004</v>
      </c>
      <c r="T50"/>
      <c r="U50"/>
      <c r="V50"/>
      <c r="W50"/>
    </row>
    <row r="51" spans="1:23" x14ac:dyDescent="0.25">
      <c r="A51" t="s">
        <v>828</v>
      </c>
      <c r="B51"/>
      <c r="H51" s="83">
        <v>4</v>
      </c>
      <c r="I51" s="83">
        <v>14</v>
      </c>
      <c r="J51" s="83">
        <v>16</v>
      </c>
      <c r="K51" s="83">
        <v>13</v>
      </c>
      <c r="L51" s="83">
        <v>5</v>
      </c>
      <c r="N51" s="172">
        <f>IFERROR((C51/H51),"")</f>
        <v>0</v>
      </c>
      <c r="O51" s="172">
        <f t="shared" ref="O51:R56" si="19">IFERROR((D51/I51),"")</f>
        <v>0</v>
      </c>
      <c r="P51" s="172">
        <f t="shared" si="19"/>
        <v>0</v>
      </c>
      <c r="Q51" s="172">
        <f t="shared" si="19"/>
        <v>0</v>
      </c>
      <c r="R51" s="172">
        <f t="shared" si="19"/>
        <v>0</v>
      </c>
      <c r="U51" s="163"/>
      <c r="V51" s="163"/>
      <c r="W51" s="163"/>
    </row>
    <row r="52" spans="1:23" x14ac:dyDescent="0.25">
      <c r="A52" t="s">
        <v>280</v>
      </c>
      <c r="B52" t="s">
        <v>429</v>
      </c>
      <c r="C52">
        <v>0.5</v>
      </c>
      <c r="D52">
        <v>0.5</v>
      </c>
      <c r="E52" t="s">
        <v>579</v>
      </c>
      <c r="F52" t="s">
        <v>579</v>
      </c>
      <c r="G52" t="s">
        <v>579</v>
      </c>
      <c r="H52" s="83">
        <v>1</v>
      </c>
      <c r="I52" s="83">
        <v>0</v>
      </c>
      <c r="J52" s="83">
        <v>0</v>
      </c>
      <c r="K52" s="83">
        <v>0</v>
      </c>
      <c r="L52" s="83">
        <v>0</v>
      </c>
      <c r="N52" s="172">
        <f>IFERROR((C52/H52),"")</f>
        <v>0.5</v>
      </c>
      <c r="O52" s="172" t="str">
        <f t="shared" si="19"/>
        <v/>
      </c>
      <c r="P52" s="172" t="str">
        <f t="shared" si="19"/>
        <v/>
      </c>
      <c r="Q52" s="172" t="str">
        <f t="shared" si="19"/>
        <v/>
      </c>
      <c r="R52" s="172" t="str">
        <f t="shared" si="19"/>
        <v/>
      </c>
      <c r="T52" s="163"/>
    </row>
    <row r="53" spans="1:23" x14ac:dyDescent="0.25">
      <c r="B53" t="s">
        <v>585</v>
      </c>
      <c r="C53" t="s">
        <v>75</v>
      </c>
      <c r="D53">
        <v>0.3</v>
      </c>
      <c r="E53">
        <v>0.7</v>
      </c>
      <c r="F53">
        <v>0</v>
      </c>
      <c r="G53" t="s">
        <v>579</v>
      </c>
      <c r="H53" s="83">
        <v>0</v>
      </c>
      <c r="I53" s="83">
        <v>0.3</v>
      </c>
      <c r="J53" s="83">
        <v>0.7</v>
      </c>
      <c r="K53" s="83">
        <v>0</v>
      </c>
      <c r="L53" s="83">
        <v>0</v>
      </c>
      <c r="N53" s="172" t="str">
        <f t="shared" ref="N53:N56" si="20">IFERROR((C53/H53),"")</f>
        <v/>
      </c>
      <c r="O53" s="172">
        <f t="shared" si="19"/>
        <v>1</v>
      </c>
      <c r="P53" s="172">
        <f t="shared" si="19"/>
        <v>1</v>
      </c>
      <c r="Q53" s="172" t="str">
        <f t="shared" si="19"/>
        <v/>
      </c>
      <c r="R53" s="172" t="str">
        <f t="shared" si="19"/>
        <v/>
      </c>
    </row>
    <row r="54" spans="1:23" x14ac:dyDescent="0.25">
      <c r="B54" t="s">
        <v>584</v>
      </c>
      <c r="C54" t="s">
        <v>75</v>
      </c>
      <c r="D54" t="s">
        <v>75</v>
      </c>
      <c r="E54">
        <v>1</v>
      </c>
      <c r="F54">
        <v>0</v>
      </c>
      <c r="G54" t="s">
        <v>579</v>
      </c>
      <c r="H54" s="83">
        <v>0</v>
      </c>
      <c r="I54" s="83">
        <v>0</v>
      </c>
      <c r="J54" s="83">
        <v>1</v>
      </c>
      <c r="K54" s="83">
        <v>1</v>
      </c>
      <c r="L54" s="83">
        <v>0</v>
      </c>
      <c r="N54" s="172" t="str">
        <f t="shared" si="20"/>
        <v/>
      </c>
      <c r="O54" s="172" t="str">
        <f t="shared" si="19"/>
        <v/>
      </c>
      <c r="P54" s="172">
        <f t="shared" si="19"/>
        <v>1</v>
      </c>
      <c r="Q54" s="172">
        <f t="shared" si="19"/>
        <v>0</v>
      </c>
      <c r="R54" s="172" t="str">
        <f t="shared" si="19"/>
        <v/>
      </c>
    </row>
    <row r="55" spans="1:23" x14ac:dyDescent="0.25">
      <c r="B55" t="s">
        <v>583</v>
      </c>
      <c r="C55">
        <v>0.03</v>
      </c>
      <c r="D55">
        <v>0.35</v>
      </c>
      <c r="E55">
        <v>0.32</v>
      </c>
      <c r="F55">
        <v>0.25</v>
      </c>
      <c r="G55">
        <v>2.1499999999999998E-2</v>
      </c>
      <c r="H55" s="83">
        <v>0.1</v>
      </c>
      <c r="I55" s="83">
        <v>0.3</v>
      </c>
      <c r="J55" s="83">
        <v>0.3</v>
      </c>
      <c r="K55" s="83">
        <v>0.25</v>
      </c>
      <c r="L55" s="83">
        <v>5.0000000000000044E-2</v>
      </c>
      <c r="N55" s="172">
        <f t="shared" si="20"/>
        <v>0.3</v>
      </c>
      <c r="O55" s="172">
        <f t="shared" si="19"/>
        <v>1.1666666666666667</v>
      </c>
      <c r="P55" s="172">
        <f t="shared" si="19"/>
        <v>1.0666666666666667</v>
      </c>
      <c r="Q55" s="172">
        <f t="shared" si="19"/>
        <v>1</v>
      </c>
      <c r="R55" s="172">
        <f t="shared" si="19"/>
        <v>0.4299999999999996</v>
      </c>
    </row>
    <row r="56" spans="1:23" x14ac:dyDescent="0.25">
      <c r="B56" t="s">
        <v>582</v>
      </c>
      <c r="C56" t="s">
        <v>75</v>
      </c>
      <c r="D56">
        <v>1</v>
      </c>
      <c r="E56">
        <v>4</v>
      </c>
      <c r="F56" t="s">
        <v>579</v>
      </c>
      <c r="G56" t="s">
        <v>579</v>
      </c>
      <c r="H56" s="83">
        <v>0</v>
      </c>
      <c r="I56" s="83">
        <v>1</v>
      </c>
      <c r="J56" s="83">
        <v>4</v>
      </c>
      <c r="K56" s="83">
        <v>0</v>
      </c>
      <c r="L56" s="83">
        <v>0</v>
      </c>
      <c r="N56" s="172" t="str">
        <f t="shared" si="20"/>
        <v/>
      </c>
      <c r="O56" s="172">
        <f t="shared" si="19"/>
        <v>1</v>
      </c>
      <c r="P56" s="172">
        <f t="shared" si="19"/>
        <v>1</v>
      </c>
      <c r="Q56" s="172" t="str">
        <f t="shared" si="19"/>
        <v/>
      </c>
      <c r="R56" s="172" t="str">
        <f t="shared" si="19"/>
        <v/>
      </c>
    </row>
    <row r="57" spans="1:23" x14ac:dyDescent="0.25">
      <c r="B57" t="s">
        <v>581</v>
      </c>
      <c r="C57" t="s">
        <v>75</v>
      </c>
      <c r="D57" t="s">
        <v>75</v>
      </c>
      <c r="E57">
        <v>0.4</v>
      </c>
      <c r="F57">
        <v>0.6</v>
      </c>
      <c r="G57" t="s">
        <v>579</v>
      </c>
      <c r="H57" s="83">
        <v>0</v>
      </c>
      <c r="I57" s="83">
        <v>0</v>
      </c>
      <c r="J57" s="83">
        <v>0.4</v>
      </c>
      <c r="K57" s="83">
        <v>0.6</v>
      </c>
      <c r="L57" s="83">
        <v>0</v>
      </c>
      <c r="N57" s="175">
        <f>IFERROR(AVERAGEIF(N51:N56,"&gt;0"),"")</f>
        <v>0.4</v>
      </c>
      <c r="O57" s="175">
        <f>IFERROR(AVERAGEIF(O51:O56,"&gt;0"),"")</f>
        <v>1.0555555555555556</v>
      </c>
      <c r="P57" s="175">
        <f>IFERROR(AVERAGEIF(P51:P56,"&gt;0"),"")</f>
        <v>1.0166666666666666</v>
      </c>
      <c r="Q57" s="175">
        <f>IFERROR(AVERAGEIF(Q51:Q56,"&gt;0"),"")</f>
        <v>1</v>
      </c>
      <c r="R57" s="175">
        <f>IFERROR(AVERAGEIF(R51:R56,"&gt;0"),"")</f>
        <v>0.4299999999999996</v>
      </c>
      <c r="S57" s="87">
        <f>IFERROR(AVERAGEIF(N57:R57,"&gt;0"),"")</f>
        <v>0.78044444444444439</v>
      </c>
    </row>
    <row r="58" spans="1:23" x14ac:dyDescent="0.25">
      <c r="B58" t="s">
        <v>711</v>
      </c>
      <c r="C58" t="s">
        <v>75</v>
      </c>
      <c r="D58" t="s">
        <v>75</v>
      </c>
      <c r="E58" t="s">
        <v>75</v>
      </c>
      <c r="F58">
        <v>1</v>
      </c>
      <c r="G58" t="s">
        <v>656</v>
      </c>
      <c r="H58" s="83">
        <v>0</v>
      </c>
      <c r="I58" s="83">
        <v>0</v>
      </c>
      <c r="J58" s="83">
        <v>0</v>
      </c>
      <c r="K58" s="83">
        <v>1</v>
      </c>
      <c r="L58" s="83">
        <v>1</v>
      </c>
      <c r="N58" s="172" t="str">
        <f>IFERROR((C58/H58),"")</f>
        <v/>
      </c>
      <c r="O58" s="172" t="str">
        <f t="shared" ref="O58:R65" si="21">IFERROR((D58/I58),"")</f>
        <v/>
      </c>
      <c r="P58" s="172" t="str">
        <f t="shared" si="21"/>
        <v/>
      </c>
      <c r="Q58" s="172">
        <f t="shared" si="21"/>
        <v>1</v>
      </c>
      <c r="R58" s="172" t="str">
        <f t="shared" si="21"/>
        <v/>
      </c>
    </row>
    <row r="59" spans="1:23" x14ac:dyDescent="0.25">
      <c r="B59" t="s">
        <v>1032</v>
      </c>
      <c r="C59" t="s">
        <v>75</v>
      </c>
      <c r="D59" t="s">
        <v>75</v>
      </c>
      <c r="E59" t="s">
        <v>75</v>
      </c>
      <c r="F59">
        <v>6</v>
      </c>
      <c r="G59">
        <v>0</v>
      </c>
      <c r="H59" s="83">
        <v>0</v>
      </c>
      <c r="I59" s="83">
        <v>0</v>
      </c>
      <c r="J59" s="83">
        <v>0</v>
      </c>
      <c r="K59" s="83">
        <v>6</v>
      </c>
      <c r="L59" s="83">
        <v>4</v>
      </c>
      <c r="N59" s="172" t="str">
        <f t="shared" ref="N59:N65" si="22">IFERROR((C59/H59),"")</f>
        <v/>
      </c>
      <c r="O59" s="172" t="str">
        <f t="shared" si="21"/>
        <v/>
      </c>
      <c r="P59" s="172" t="str">
        <f t="shared" si="21"/>
        <v/>
      </c>
      <c r="Q59" s="172">
        <f t="shared" si="21"/>
        <v>1</v>
      </c>
      <c r="R59" s="172">
        <f t="shared" si="21"/>
        <v>0</v>
      </c>
    </row>
    <row r="60" spans="1:23" x14ac:dyDescent="0.25">
      <c r="B60" t="s">
        <v>1111</v>
      </c>
      <c r="C60" t="s">
        <v>75</v>
      </c>
      <c r="D60" t="s">
        <v>75</v>
      </c>
      <c r="E60" t="s">
        <v>75</v>
      </c>
      <c r="F60" t="s">
        <v>75</v>
      </c>
      <c r="G60">
        <v>1</v>
      </c>
      <c r="H60" s="83">
        <v>0</v>
      </c>
      <c r="I60" s="83">
        <v>0</v>
      </c>
      <c r="J60" s="83">
        <v>0</v>
      </c>
      <c r="K60" s="83">
        <v>0</v>
      </c>
      <c r="L60" s="83">
        <v>1</v>
      </c>
      <c r="N60" s="172" t="str">
        <f t="shared" si="22"/>
        <v/>
      </c>
      <c r="O60" s="172" t="str">
        <f t="shared" si="21"/>
        <v/>
      </c>
      <c r="P60" s="172" t="str">
        <f t="shared" si="21"/>
        <v/>
      </c>
      <c r="Q60" s="172" t="str">
        <f t="shared" si="21"/>
        <v/>
      </c>
      <c r="R60" s="172">
        <f t="shared" si="21"/>
        <v>1</v>
      </c>
    </row>
    <row r="61" spans="1:23" x14ac:dyDescent="0.25">
      <c r="A61" t="s">
        <v>829</v>
      </c>
      <c r="B61"/>
      <c r="H61" s="83">
        <v>1</v>
      </c>
      <c r="I61" s="83">
        <v>1</v>
      </c>
      <c r="J61" s="83">
        <v>4</v>
      </c>
      <c r="K61" s="83">
        <v>6</v>
      </c>
      <c r="L61" s="83">
        <v>4</v>
      </c>
      <c r="N61" s="172">
        <f t="shared" si="22"/>
        <v>0</v>
      </c>
      <c r="O61" s="172">
        <f t="shared" si="21"/>
        <v>0</v>
      </c>
      <c r="P61" s="172">
        <f t="shared" si="21"/>
        <v>0</v>
      </c>
      <c r="Q61" s="172">
        <f t="shared" si="21"/>
        <v>0</v>
      </c>
      <c r="R61" s="172">
        <f t="shared" si="21"/>
        <v>0</v>
      </c>
    </row>
    <row r="62" spans="1:23" x14ac:dyDescent="0.25">
      <c r="A62" t="s">
        <v>136</v>
      </c>
      <c r="B62" t="s">
        <v>415</v>
      </c>
      <c r="C62" t="s">
        <v>75</v>
      </c>
      <c r="D62">
        <v>1</v>
      </c>
      <c r="E62">
        <v>1</v>
      </c>
      <c r="F62">
        <v>1</v>
      </c>
      <c r="G62">
        <v>0</v>
      </c>
      <c r="H62" s="83">
        <v>0</v>
      </c>
      <c r="I62" s="83">
        <v>1</v>
      </c>
      <c r="J62" s="83">
        <v>1</v>
      </c>
      <c r="K62" s="83">
        <v>1</v>
      </c>
      <c r="L62" s="83">
        <v>1</v>
      </c>
      <c r="N62" s="172" t="str">
        <f t="shared" si="22"/>
        <v/>
      </c>
      <c r="O62" s="172">
        <f t="shared" si="21"/>
        <v>1</v>
      </c>
      <c r="P62" s="172">
        <f t="shared" si="21"/>
        <v>1</v>
      </c>
      <c r="Q62" s="172">
        <f t="shared" si="21"/>
        <v>1</v>
      </c>
      <c r="R62" s="172">
        <f t="shared" si="21"/>
        <v>0</v>
      </c>
    </row>
    <row r="63" spans="1:23" x14ac:dyDescent="0.25">
      <c r="A63" t="s">
        <v>830</v>
      </c>
      <c r="B63"/>
      <c r="H63" s="83">
        <v>0</v>
      </c>
      <c r="I63" s="83">
        <v>1</v>
      </c>
      <c r="J63" s="83">
        <v>1</v>
      </c>
      <c r="K63" s="83">
        <v>1</v>
      </c>
      <c r="L63" s="83">
        <v>1</v>
      </c>
      <c r="N63" s="172" t="str">
        <f t="shared" si="22"/>
        <v/>
      </c>
      <c r="O63" s="172">
        <f t="shared" si="21"/>
        <v>0</v>
      </c>
      <c r="P63" s="172">
        <f t="shared" si="21"/>
        <v>0</v>
      </c>
      <c r="Q63" s="172">
        <f t="shared" si="21"/>
        <v>0</v>
      </c>
      <c r="R63" s="172">
        <f t="shared" si="21"/>
        <v>0</v>
      </c>
    </row>
    <row r="64" spans="1:23" x14ac:dyDescent="0.25">
      <c r="A64" t="s">
        <v>99</v>
      </c>
      <c r="B64" t="s">
        <v>96</v>
      </c>
      <c r="C64">
        <v>0.3</v>
      </c>
      <c r="D64">
        <v>1.7</v>
      </c>
      <c r="E64">
        <v>2</v>
      </c>
      <c r="F64">
        <v>2</v>
      </c>
      <c r="G64">
        <v>0</v>
      </c>
      <c r="H64" s="83">
        <v>1</v>
      </c>
      <c r="I64" s="83">
        <v>1</v>
      </c>
      <c r="J64" s="83">
        <v>2</v>
      </c>
      <c r="K64" s="83">
        <v>2</v>
      </c>
      <c r="L64" s="83">
        <v>1</v>
      </c>
      <c r="N64" s="172">
        <f t="shared" si="22"/>
        <v>0.3</v>
      </c>
      <c r="O64" s="172">
        <f t="shared" si="21"/>
        <v>1.7</v>
      </c>
      <c r="P64" s="172">
        <f t="shared" si="21"/>
        <v>1</v>
      </c>
      <c r="Q64" s="172">
        <f t="shared" si="21"/>
        <v>1</v>
      </c>
      <c r="R64" s="172">
        <f t="shared" si="21"/>
        <v>0</v>
      </c>
    </row>
    <row r="65" spans="1:19" x14ac:dyDescent="0.25">
      <c r="B65" t="s">
        <v>395</v>
      </c>
      <c r="C65">
        <v>0</v>
      </c>
      <c r="D65">
        <v>0.35</v>
      </c>
      <c r="E65">
        <v>0.65</v>
      </c>
      <c r="F65">
        <v>0</v>
      </c>
      <c r="G65" t="s">
        <v>579</v>
      </c>
      <c r="H65" s="83">
        <v>0</v>
      </c>
      <c r="I65" s="83">
        <v>0.35</v>
      </c>
      <c r="J65" s="83">
        <v>0.65</v>
      </c>
      <c r="K65" s="83">
        <v>0</v>
      </c>
      <c r="L65" s="83">
        <v>0</v>
      </c>
      <c r="N65" s="172" t="str">
        <f t="shared" si="22"/>
        <v/>
      </c>
      <c r="O65" s="172">
        <f t="shared" si="21"/>
        <v>1</v>
      </c>
      <c r="P65" s="172">
        <f t="shared" si="21"/>
        <v>1</v>
      </c>
      <c r="Q65" s="172" t="str">
        <f t="shared" si="21"/>
        <v/>
      </c>
      <c r="R65" s="172" t="str">
        <f t="shared" si="21"/>
        <v/>
      </c>
    </row>
    <row r="66" spans="1:19" x14ac:dyDescent="0.25">
      <c r="B66" t="s">
        <v>633</v>
      </c>
      <c r="C66">
        <v>0.01</v>
      </c>
      <c r="D66">
        <v>0.14000000000000001</v>
      </c>
      <c r="E66">
        <v>0.25</v>
      </c>
      <c r="F66">
        <v>0.37</v>
      </c>
      <c r="G66">
        <v>0</v>
      </c>
      <c r="H66" s="83">
        <v>0.03</v>
      </c>
      <c r="I66" s="83">
        <v>0.17</v>
      </c>
      <c r="J66" s="83">
        <v>0.3</v>
      </c>
      <c r="K66" s="83">
        <v>0.3</v>
      </c>
      <c r="L66" s="83">
        <v>0.2</v>
      </c>
      <c r="N66" s="175">
        <f>IFERROR(AVERAGEIF(N58:N65,"&gt;0"),"")</f>
        <v>0.3</v>
      </c>
      <c r="O66" s="175">
        <f>IFERROR(AVERAGEIF(O58:O65,"&gt;0"),"")</f>
        <v>1.2333333333333334</v>
      </c>
      <c r="P66" s="175">
        <f>IFERROR(AVERAGEIF(P58:P65,"&gt;0"),"")</f>
        <v>1</v>
      </c>
      <c r="Q66" s="175">
        <f>IFERROR(AVERAGEIF(Q58:Q65,"&gt;0"),"")</f>
        <v>1</v>
      </c>
      <c r="R66" s="175">
        <f>IFERROR(AVERAGEIF(R58:R65,"&gt;0"),"")</f>
        <v>1</v>
      </c>
      <c r="S66" s="87">
        <f>IFERROR(AVERAGEIF(N66:R66,"&gt;0"),"")</f>
        <v>0.90666666666666662</v>
      </c>
    </row>
    <row r="67" spans="1:19" x14ac:dyDescent="0.25">
      <c r="B67" t="s">
        <v>836</v>
      </c>
      <c r="C67" t="s">
        <v>75</v>
      </c>
      <c r="D67" t="s">
        <v>75</v>
      </c>
      <c r="E67" t="s">
        <v>75</v>
      </c>
      <c r="F67">
        <v>1</v>
      </c>
      <c r="G67">
        <v>0</v>
      </c>
      <c r="H67" s="83">
        <v>0</v>
      </c>
      <c r="I67" s="83">
        <v>0</v>
      </c>
      <c r="J67" s="83">
        <v>0</v>
      </c>
      <c r="K67" s="83">
        <v>1</v>
      </c>
      <c r="L67" s="83">
        <v>0</v>
      </c>
      <c r="N67" s="172" t="str">
        <f>IFERROR((C67/H67),"")</f>
        <v/>
      </c>
      <c r="O67" s="172" t="str">
        <f t="shared" ref="O67:R67" si="23">IFERROR((D67/I67),"")</f>
        <v/>
      </c>
      <c r="P67" s="172" t="str">
        <f t="shared" si="23"/>
        <v/>
      </c>
      <c r="Q67" s="172">
        <f t="shared" si="23"/>
        <v>1</v>
      </c>
      <c r="R67" s="172" t="str">
        <f t="shared" si="23"/>
        <v/>
      </c>
    </row>
    <row r="68" spans="1:19" x14ac:dyDescent="0.25">
      <c r="B68" t="s">
        <v>730</v>
      </c>
      <c r="C68" t="s">
        <v>75</v>
      </c>
      <c r="D68" t="s">
        <v>75</v>
      </c>
      <c r="E68" t="s">
        <v>75</v>
      </c>
      <c r="F68">
        <v>1</v>
      </c>
      <c r="G68">
        <v>0</v>
      </c>
      <c r="H68" s="83">
        <v>0</v>
      </c>
      <c r="I68" s="83">
        <v>0</v>
      </c>
      <c r="J68" s="83">
        <v>0</v>
      </c>
      <c r="K68" s="83">
        <v>1</v>
      </c>
      <c r="L68" s="83">
        <v>0</v>
      </c>
      <c r="N68" s="175" t="str">
        <f>IFERROR(AVERAGEIF(N67,"&gt;0"),"")</f>
        <v/>
      </c>
      <c r="O68" s="175" t="str">
        <f>IFERROR(AVERAGEIF(O67,"&gt;0"),"")</f>
        <v/>
      </c>
      <c r="P68" s="175" t="str">
        <f>IFERROR(AVERAGEIF(P67,"&gt;0"),"")</f>
        <v/>
      </c>
      <c r="Q68" s="175">
        <f>IFERROR(AVERAGEIF(Q67,"&gt;0"),"")</f>
        <v>1</v>
      </c>
      <c r="R68" s="175" t="str">
        <f>IFERROR(AVERAGEIF(R67,"&gt;0"),"")</f>
        <v/>
      </c>
      <c r="S68" s="87">
        <f>IFERROR(AVERAGEIF(N68:R68,"&gt;0"),"")</f>
        <v>1</v>
      </c>
    </row>
    <row r="69" spans="1:19" x14ac:dyDescent="0.25">
      <c r="B69" t="s">
        <v>834</v>
      </c>
      <c r="C69" t="s">
        <v>75</v>
      </c>
      <c r="D69" t="s">
        <v>75</v>
      </c>
      <c r="E69" t="s">
        <v>75</v>
      </c>
      <c r="F69">
        <v>0.97</v>
      </c>
      <c r="G69">
        <v>0.95</v>
      </c>
      <c r="H69" s="83">
        <v>0</v>
      </c>
      <c r="I69" s="83">
        <v>0</v>
      </c>
      <c r="J69" s="83">
        <v>0</v>
      </c>
      <c r="K69" s="83">
        <v>0.97</v>
      </c>
      <c r="L69" s="83">
        <v>0.97</v>
      </c>
      <c r="N69" s="172" t="str">
        <f>IFERROR((C69/H69),"")</f>
        <v/>
      </c>
      <c r="O69" s="172" t="str">
        <f t="shared" ref="O69:R75" si="24">IFERROR((D69/I69),"")</f>
        <v/>
      </c>
      <c r="P69" s="172" t="str">
        <f t="shared" si="24"/>
        <v/>
      </c>
      <c r="Q69" s="172">
        <f t="shared" si="24"/>
        <v>1</v>
      </c>
      <c r="R69" s="172">
        <f t="shared" si="24"/>
        <v>0.97938144329896903</v>
      </c>
    </row>
    <row r="70" spans="1:19" x14ac:dyDescent="0.25">
      <c r="B70" t="s">
        <v>905</v>
      </c>
      <c r="C70" t="s">
        <v>75</v>
      </c>
      <c r="D70" t="s">
        <v>75</v>
      </c>
      <c r="E70" t="s">
        <v>75</v>
      </c>
      <c r="F70">
        <v>0.98</v>
      </c>
      <c r="G70">
        <v>0.98</v>
      </c>
      <c r="H70" s="83">
        <v>0</v>
      </c>
      <c r="I70" s="83">
        <v>0</v>
      </c>
      <c r="J70" s="83">
        <v>0</v>
      </c>
      <c r="K70" s="83">
        <v>0.98</v>
      </c>
      <c r="L70" s="83">
        <v>0.98</v>
      </c>
      <c r="N70" s="172" t="str">
        <f t="shared" ref="N70:N75" si="25">IFERROR((C70/H70),"")</f>
        <v/>
      </c>
      <c r="O70" s="172" t="str">
        <f t="shared" si="24"/>
        <v/>
      </c>
      <c r="P70" s="172" t="str">
        <f t="shared" si="24"/>
        <v/>
      </c>
      <c r="Q70" s="172">
        <f t="shared" si="24"/>
        <v>1</v>
      </c>
      <c r="R70" s="172">
        <f t="shared" si="24"/>
        <v>1</v>
      </c>
    </row>
    <row r="71" spans="1:19" x14ac:dyDescent="0.25">
      <c r="B71" t="s">
        <v>989</v>
      </c>
      <c r="C71" t="s">
        <v>301</v>
      </c>
      <c r="D71" t="s">
        <v>301</v>
      </c>
      <c r="E71" t="s">
        <v>301</v>
      </c>
      <c r="F71" t="s">
        <v>990</v>
      </c>
      <c r="G71">
        <v>0.4</v>
      </c>
      <c r="H71" s="83">
        <v>0</v>
      </c>
      <c r="I71" s="83">
        <v>0</v>
      </c>
      <c r="J71" s="83">
        <v>0</v>
      </c>
      <c r="K71" s="83">
        <v>0</v>
      </c>
      <c r="L71" s="83">
        <v>1</v>
      </c>
      <c r="N71" s="172" t="str">
        <f t="shared" si="25"/>
        <v/>
      </c>
      <c r="O71" s="172" t="str">
        <f t="shared" si="24"/>
        <v/>
      </c>
      <c r="P71" s="172" t="str">
        <f t="shared" si="24"/>
        <v/>
      </c>
      <c r="Q71" s="172" t="str">
        <f t="shared" si="24"/>
        <v/>
      </c>
      <c r="R71" s="172">
        <f t="shared" si="24"/>
        <v>0.4</v>
      </c>
    </row>
    <row r="72" spans="1:19" x14ac:dyDescent="0.25">
      <c r="B72" t="s">
        <v>994</v>
      </c>
      <c r="C72" t="s">
        <v>75</v>
      </c>
      <c r="D72" t="s">
        <v>75</v>
      </c>
      <c r="E72" t="s">
        <v>75</v>
      </c>
      <c r="F72" t="s">
        <v>75</v>
      </c>
      <c r="G72">
        <v>0.15</v>
      </c>
      <c r="H72" s="83">
        <v>0</v>
      </c>
      <c r="I72" s="83">
        <v>0</v>
      </c>
      <c r="J72" s="83">
        <v>0</v>
      </c>
      <c r="K72" s="83">
        <v>0</v>
      </c>
      <c r="L72" s="83">
        <v>1</v>
      </c>
      <c r="N72" s="172" t="str">
        <f t="shared" si="25"/>
        <v/>
      </c>
      <c r="O72" s="172" t="str">
        <f t="shared" si="24"/>
        <v/>
      </c>
      <c r="P72" s="172" t="str">
        <f t="shared" si="24"/>
        <v/>
      </c>
      <c r="Q72" s="172" t="str">
        <f t="shared" si="24"/>
        <v/>
      </c>
      <c r="R72" s="172">
        <f t="shared" si="24"/>
        <v>0.15</v>
      </c>
    </row>
    <row r="73" spans="1:19" x14ac:dyDescent="0.25">
      <c r="A73" t="s">
        <v>831</v>
      </c>
      <c r="B73"/>
      <c r="H73" s="83">
        <v>1</v>
      </c>
      <c r="I73" s="83">
        <v>1</v>
      </c>
      <c r="J73" s="83">
        <v>2</v>
      </c>
      <c r="K73" s="83">
        <v>2</v>
      </c>
      <c r="L73" s="83">
        <v>1</v>
      </c>
      <c r="N73" s="172">
        <f t="shared" si="25"/>
        <v>0</v>
      </c>
      <c r="O73" s="172">
        <f t="shared" si="24"/>
        <v>0</v>
      </c>
      <c r="P73" s="172">
        <f t="shared" si="24"/>
        <v>0</v>
      </c>
      <c r="Q73" s="172">
        <f t="shared" si="24"/>
        <v>0</v>
      </c>
      <c r="R73" s="172">
        <f t="shared" si="24"/>
        <v>0</v>
      </c>
    </row>
    <row r="74" spans="1:19" x14ac:dyDescent="0.25">
      <c r="A74" t="s">
        <v>302</v>
      </c>
      <c r="B74" t="s">
        <v>303</v>
      </c>
      <c r="C74" t="s">
        <v>75</v>
      </c>
      <c r="D74">
        <v>0.98</v>
      </c>
      <c r="E74">
        <v>0.97</v>
      </c>
      <c r="F74">
        <v>1</v>
      </c>
      <c r="G74">
        <v>0.33</v>
      </c>
      <c r="H74" s="83">
        <v>0</v>
      </c>
      <c r="I74" s="83">
        <v>0.95</v>
      </c>
      <c r="J74" s="83">
        <v>0.95</v>
      </c>
      <c r="K74" s="83">
        <v>0.95</v>
      </c>
      <c r="L74" s="83">
        <v>0.95</v>
      </c>
      <c r="N74" s="172" t="str">
        <f t="shared" si="25"/>
        <v/>
      </c>
      <c r="O74" s="172">
        <f t="shared" si="24"/>
        <v>1.0315789473684212</v>
      </c>
      <c r="P74" s="172">
        <f t="shared" si="24"/>
        <v>1.0210526315789474</v>
      </c>
      <c r="Q74" s="172">
        <f t="shared" si="24"/>
        <v>1.0526315789473684</v>
      </c>
      <c r="R74" s="172">
        <f t="shared" si="24"/>
        <v>0.3473684210526316</v>
      </c>
    </row>
    <row r="75" spans="1:19" x14ac:dyDescent="0.25">
      <c r="B75" t="s">
        <v>634</v>
      </c>
      <c r="C75" t="s">
        <v>75</v>
      </c>
      <c r="D75">
        <v>1</v>
      </c>
      <c r="E75">
        <v>1</v>
      </c>
      <c r="F75">
        <v>1</v>
      </c>
      <c r="G75">
        <v>1</v>
      </c>
      <c r="H75" s="83">
        <v>0</v>
      </c>
      <c r="I75" s="83">
        <v>1</v>
      </c>
      <c r="J75" s="83">
        <v>1</v>
      </c>
      <c r="K75" s="83">
        <v>1</v>
      </c>
      <c r="L75" s="83">
        <v>1</v>
      </c>
      <c r="N75" s="172" t="str">
        <f t="shared" si="25"/>
        <v/>
      </c>
      <c r="O75" s="172">
        <f t="shared" si="24"/>
        <v>1</v>
      </c>
      <c r="P75" s="172">
        <f t="shared" si="24"/>
        <v>1</v>
      </c>
      <c r="Q75" s="172">
        <f t="shared" si="24"/>
        <v>1</v>
      </c>
      <c r="R75" s="172">
        <f t="shared" si="24"/>
        <v>1</v>
      </c>
    </row>
    <row r="76" spans="1:19" x14ac:dyDescent="0.25">
      <c r="B76" t="s">
        <v>635</v>
      </c>
      <c r="C76">
        <v>0.9</v>
      </c>
      <c r="D76">
        <v>0.94569999999999999</v>
      </c>
      <c r="E76">
        <v>0.88</v>
      </c>
      <c r="F76">
        <v>0.97499999999999998</v>
      </c>
      <c r="G76" t="s">
        <v>75</v>
      </c>
      <c r="H76" s="83">
        <v>0.88</v>
      </c>
      <c r="I76" s="83">
        <v>0.88</v>
      </c>
      <c r="J76" s="83">
        <v>0.88</v>
      </c>
      <c r="K76" s="83">
        <v>0.88</v>
      </c>
      <c r="L76" s="83">
        <v>0.88</v>
      </c>
      <c r="N76" s="175" t="str">
        <f>IFERROR(AVERAGEIF(N69:N75,"&gt;0"),"")</f>
        <v/>
      </c>
      <c r="O76" s="175">
        <f>IFERROR(AVERAGEIF(O69:O75,"&gt;0"),"")</f>
        <v>1.0157894736842106</v>
      </c>
      <c r="P76" s="175">
        <f>IFERROR(AVERAGEIF(P69:P75,"&gt;0"),"")</f>
        <v>1.0105263157894737</v>
      </c>
      <c r="Q76" s="175">
        <f>IFERROR(AVERAGEIF(Q69:Q75,"&gt;0"),"")</f>
        <v>1.013157894736842</v>
      </c>
      <c r="R76" s="175">
        <f>IFERROR(AVERAGEIF(R69:R75,"&gt;0"),"")</f>
        <v>0.64612497739193342</v>
      </c>
      <c r="S76" s="87">
        <f>IFERROR(AVERAGEIF(N76:R76,"&gt;0"),"")</f>
        <v>0.92139966540061491</v>
      </c>
    </row>
    <row r="77" spans="1:19" x14ac:dyDescent="0.25">
      <c r="A77" t="s">
        <v>832</v>
      </c>
      <c r="B77"/>
      <c r="H77" s="83">
        <v>0.88</v>
      </c>
      <c r="I77" s="83">
        <v>1</v>
      </c>
      <c r="J77" s="83">
        <v>1</v>
      </c>
      <c r="K77" s="83">
        <v>1</v>
      </c>
      <c r="L77" s="83">
        <v>1</v>
      </c>
      <c r="N77" s="172">
        <f>IFERROR((C77/H77),"")</f>
        <v>0</v>
      </c>
      <c r="O77" s="172">
        <f t="shared" ref="O77:R79" si="26">IFERROR((D77/I77),"")</f>
        <v>0</v>
      </c>
      <c r="P77" s="172">
        <f t="shared" si="26"/>
        <v>0</v>
      </c>
      <c r="Q77" s="172">
        <f t="shared" si="26"/>
        <v>0</v>
      </c>
      <c r="R77" s="172">
        <f t="shared" si="26"/>
        <v>0</v>
      </c>
    </row>
    <row r="78" spans="1:19" x14ac:dyDescent="0.25">
      <c r="A78" t="s">
        <v>1064</v>
      </c>
      <c r="B78" t="s">
        <v>401</v>
      </c>
      <c r="C78" t="s">
        <v>75</v>
      </c>
      <c r="D78">
        <v>7</v>
      </c>
      <c r="E78">
        <v>2</v>
      </c>
      <c r="F78">
        <v>2</v>
      </c>
      <c r="G78">
        <v>0</v>
      </c>
      <c r="H78" s="83">
        <v>0</v>
      </c>
      <c r="I78" s="83">
        <v>2</v>
      </c>
      <c r="J78" s="83">
        <v>2</v>
      </c>
      <c r="K78" s="83">
        <v>2</v>
      </c>
      <c r="L78" s="83">
        <v>2</v>
      </c>
      <c r="N78" s="172" t="str">
        <f t="shared" ref="N78:N79" si="27">IFERROR((C78/H78),"")</f>
        <v/>
      </c>
      <c r="O78" s="172">
        <f t="shared" si="26"/>
        <v>3.5</v>
      </c>
      <c r="P78" s="172">
        <f t="shared" si="26"/>
        <v>1</v>
      </c>
      <c r="Q78" s="172">
        <f t="shared" si="26"/>
        <v>1</v>
      </c>
      <c r="R78" s="172">
        <f t="shared" si="26"/>
        <v>0</v>
      </c>
    </row>
    <row r="79" spans="1:19" x14ac:dyDescent="0.25">
      <c r="B79" t="s">
        <v>412</v>
      </c>
      <c r="C79">
        <v>0.9</v>
      </c>
      <c r="D79">
        <v>0.89</v>
      </c>
      <c r="E79">
        <v>0.88</v>
      </c>
      <c r="F79">
        <v>0.88</v>
      </c>
      <c r="G79">
        <v>0.88</v>
      </c>
      <c r="H79" s="83">
        <v>0.82</v>
      </c>
      <c r="I79" s="83">
        <v>0.82</v>
      </c>
      <c r="J79" s="83">
        <v>0.82</v>
      </c>
      <c r="K79" s="83">
        <v>0.82</v>
      </c>
      <c r="L79" s="83">
        <v>0.82</v>
      </c>
      <c r="N79" s="172">
        <f t="shared" si="27"/>
        <v>1.0975609756097562</v>
      </c>
      <c r="O79" s="172">
        <f t="shared" si="26"/>
        <v>1.0853658536585367</v>
      </c>
      <c r="P79" s="172">
        <f t="shared" si="26"/>
        <v>1.0731707317073171</v>
      </c>
      <c r="Q79" s="172">
        <f t="shared" si="26"/>
        <v>1.0731707317073171</v>
      </c>
      <c r="R79" s="172">
        <f t="shared" si="26"/>
        <v>1.0731707317073171</v>
      </c>
    </row>
    <row r="80" spans="1:19" x14ac:dyDescent="0.25">
      <c r="B80" t="s">
        <v>414</v>
      </c>
      <c r="C80" t="s">
        <v>75</v>
      </c>
      <c r="D80">
        <v>1</v>
      </c>
      <c r="E80">
        <v>1</v>
      </c>
      <c r="F80">
        <v>1</v>
      </c>
      <c r="G80">
        <v>1</v>
      </c>
      <c r="H80" s="83">
        <v>0</v>
      </c>
      <c r="I80" s="83">
        <v>1</v>
      </c>
      <c r="J80" s="83">
        <v>1</v>
      </c>
      <c r="K80" s="83">
        <v>1</v>
      </c>
      <c r="L80" s="83">
        <v>1</v>
      </c>
      <c r="N80" s="175">
        <f>IFERROR(AVERAGEIF(N77:N79,"&gt;0"),"")</f>
        <v>1.0975609756097562</v>
      </c>
      <c r="O80" s="175">
        <f>IFERROR(AVERAGEIF(O77:O79,"&gt;0"),"")</f>
        <v>2.2926829268292686</v>
      </c>
      <c r="P80" s="175">
        <f>IFERROR(AVERAGEIF(P77:P79,"&gt;0"),"")</f>
        <v>1.0365853658536586</v>
      </c>
      <c r="Q80" s="175">
        <f>IFERROR(AVERAGEIF(Q77:Q79,"&gt;0"),"")</f>
        <v>1.0365853658536586</v>
      </c>
      <c r="R80" s="175">
        <f>IFERROR(AVERAGEIF(R77:R79,"&gt;0"),"")</f>
        <v>1.0731707317073171</v>
      </c>
      <c r="S80" s="87">
        <f>IFERROR(AVERAGEIF(N80:R80,"&gt;0"),"")</f>
        <v>1.307317073170732</v>
      </c>
    </row>
    <row r="81" spans="1:23" x14ac:dyDescent="0.25">
      <c r="B81" t="s">
        <v>764</v>
      </c>
      <c r="C81" t="s">
        <v>75</v>
      </c>
      <c r="D81">
        <v>1</v>
      </c>
      <c r="E81">
        <v>1</v>
      </c>
      <c r="F81">
        <v>1</v>
      </c>
      <c r="G81">
        <v>1</v>
      </c>
      <c r="H81" s="83">
        <v>0</v>
      </c>
      <c r="I81" s="83">
        <v>1</v>
      </c>
      <c r="J81" s="83">
        <v>1</v>
      </c>
      <c r="K81" s="83">
        <v>1</v>
      </c>
      <c r="L81" s="83">
        <v>1</v>
      </c>
      <c r="O81"/>
      <c r="P81"/>
      <c r="Q81"/>
      <c r="R81"/>
    </row>
    <row r="82" spans="1:23" x14ac:dyDescent="0.25">
      <c r="B82" t="s">
        <v>1066</v>
      </c>
      <c r="C82">
        <v>0.89</v>
      </c>
      <c r="D82">
        <v>0.87270000000000003</v>
      </c>
      <c r="E82">
        <v>0.83689999999999998</v>
      </c>
      <c r="F82">
        <v>0.83230000000000004</v>
      </c>
      <c r="G82">
        <v>0.82809999999999995</v>
      </c>
      <c r="H82" s="83">
        <v>0.82</v>
      </c>
      <c r="I82" s="83">
        <v>0.82</v>
      </c>
      <c r="J82" s="83">
        <v>0.82</v>
      </c>
      <c r="K82" s="83">
        <v>0.82</v>
      </c>
      <c r="L82" s="83">
        <v>0.82</v>
      </c>
      <c r="N82" s="87"/>
      <c r="R82" s="87">
        <f>IFERROR(AVERAGEIF(R5:R80,"&gt;0"),"")</f>
        <v>0.75377806596614838</v>
      </c>
      <c r="S82" s="87">
        <f>IFERROR(AVERAGEIF(S5:S80,"&gt;0"),"")</f>
        <v>1.0021464085775</v>
      </c>
    </row>
    <row r="83" spans="1:23" x14ac:dyDescent="0.25">
      <c r="A83" t="s">
        <v>1107</v>
      </c>
      <c r="B83"/>
      <c r="H83" s="83">
        <v>0.82</v>
      </c>
      <c r="I83" s="83">
        <v>2</v>
      </c>
      <c r="J83" s="83">
        <v>2</v>
      </c>
      <c r="K83" s="83">
        <v>2</v>
      </c>
      <c r="L83" s="83">
        <v>2</v>
      </c>
      <c r="O83"/>
      <c r="P83"/>
      <c r="Q83"/>
      <c r="R83"/>
    </row>
    <row r="84" spans="1:23" x14ac:dyDescent="0.25">
      <c r="A84" t="s">
        <v>1063</v>
      </c>
      <c r="B84" t="s">
        <v>88</v>
      </c>
      <c r="C84">
        <v>402</v>
      </c>
      <c r="D84">
        <v>663</v>
      </c>
      <c r="E84">
        <v>819</v>
      </c>
      <c r="F84">
        <v>971</v>
      </c>
      <c r="G84">
        <v>0</v>
      </c>
      <c r="H84" s="83">
        <v>400</v>
      </c>
      <c r="I84" s="83">
        <v>600</v>
      </c>
      <c r="J84" s="83">
        <v>800</v>
      </c>
      <c r="K84" s="83">
        <v>800</v>
      </c>
      <c r="L84" s="83">
        <v>400</v>
      </c>
      <c r="O84"/>
      <c r="P84"/>
      <c r="Q84"/>
      <c r="R84"/>
    </row>
    <row r="85" spans="1:23" s="87" customFormat="1" x14ac:dyDescent="0.25">
      <c r="A85"/>
      <c r="B85" t="s">
        <v>90</v>
      </c>
      <c r="C85">
        <v>0.87</v>
      </c>
      <c r="D85">
        <v>0.91300000000000003</v>
      </c>
      <c r="E85">
        <v>0.92</v>
      </c>
      <c r="F85">
        <v>0.94</v>
      </c>
      <c r="G85">
        <v>0.94</v>
      </c>
      <c r="H85" s="83">
        <v>0.86</v>
      </c>
      <c r="I85" s="83">
        <v>0.86099999999999999</v>
      </c>
      <c r="J85" s="83">
        <v>0.86499999999999999</v>
      </c>
      <c r="K85" s="83">
        <v>0.86699999999999999</v>
      </c>
      <c r="L85" s="83">
        <v>0.87</v>
      </c>
      <c r="M85"/>
      <c r="N85" s="170"/>
      <c r="O85"/>
      <c r="P85"/>
      <c r="Q85"/>
      <c r="R85"/>
      <c r="T85"/>
      <c r="U85"/>
      <c r="V85"/>
      <c r="W85"/>
    </row>
    <row r="86" spans="1:23" s="87" customFormat="1" x14ac:dyDescent="0.25">
      <c r="A86"/>
      <c r="B86" t="s">
        <v>286</v>
      </c>
      <c r="C86" t="s">
        <v>75</v>
      </c>
      <c r="D86">
        <v>0.3</v>
      </c>
      <c r="E86">
        <v>0.6</v>
      </c>
      <c r="F86">
        <v>1</v>
      </c>
      <c r="G86">
        <v>0.95</v>
      </c>
      <c r="H86" s="83">
        <v>0</v>
      </c>
      <c r="I86" s="83">
        <v>0.3</v>
      </c>
      <c r="J86" s="83">
        <v>0.6</v>
      </c>
      <c r="K86" s="83">
        <v>1</v>
      </c>
      <c r="L86" s="83">
        <v>0</v>
      </c>
      <c r="M86"/>
      <c r="N86" s="170"/>
      <c r="O86"/>
      <c r="P86"/>
      <c r="Q86"/>
      <c r="R86"/>
      <c r="T86"/>
      <c r="U86"/>
      <c r="V86"/>
      <c r="W86"/>
    </row>
    <row r="87" spans="1:23" s="17" customFormat="1" x14ac:dyDescent="0.25">
      <c r="A87"/>
      <c r="B87" t="s">
        <v>288</v>
      </c>
      <c r="C87" t="s">
        <v>579</v>
      </c>
      <c r="D87" t="s">
        <v>579</v>
      </c>
      <c r="E87" t="s">
        <v>579</v>
      </c>
      <c r="F87" t="s">
        <v>579</v>
      </c>
      <c r="G87">
        <v>0</v>
      </c>
      <c r="H87" s="83">
        <v>0</v>
      </c>
      <c r="I87" s="83">
        <v>1</v>
      </c>
      <c r="J87" s="83">
        <v>0</v>
      </c>
      <c r="K87" s="83">
        <v>0</v>
      </c>
      <c r="L87" s="83">
        <v>0</v>
      </c>
      <c r="N87" s="170"/>
      <c r="O87"/>
      <c r="P87"/>
      <c r="Q87"/>
      <c r="R87"/>
      <c r="S87" s="87"/>
      <c r="T87"/>
    </row>
    <row r="88" spans="1:23" x14ac:dyDescent="0.25">
      <c r="B88" t="s">
        <v>1056</v>
      </c>
      <c r="C88" t="s">
        <v>75</v>
      </c>
      <c r="D88">
        <v>1</v>
      </c>
      <c r="E88" t="s">
        <v>579</v>
      </c>
      <c r="F88" t="s">
        <v>579</v>
      </c>
      <c r="G88">
        <v>0.98</v>
      </c>
      <c r="H88" s="83">
        <v>0</v>
      </c>
      <c r="I88" s="83">
        <v>1</v>
      </c>
      <c r="J88" s="83">
        <v>0</v>
      </c>
      <c r="K88" s="83">
        <v>0</v>
      </c>
      <c r="L88" s="83">
        <v>0</v>
      </c>
      <c r="M88" s="170" t="e">
        <f>VLOOKUP($B88,$A$5:$R$81,16,0)</f>
        <v>#N/A</v>
      </c>
      <c r="N88" s="170" t="e">
        <f>VLOOKUP($B88,$A$5:$R$81,17,0)</f>
        <v>#N/A</v>
      </c>
      <c r="O88" s="170" t="e">
        <f>VLOOKUP($B88,$A$5:$R$81,18,0)</f>
        <v>#N/A</v>
      </c>
      <c r="P88" s="87" t="str">
        <f>IFERROR((L88+M88+N88+O88)/4,"promedio")</f>
        <v>promedio</v>
      </c>
      <c r="Q88" s="559"/>
      <c r="R88" s="559"/>
      <c r="S88" s="559"/>
      <c r="T88" s="17"/>
    </row>
    <row r="89" spans="1:23" x14ac:dyDescent="0.25">
      <c r="B89" t="s">
        <v>650</v>
      </c>
      <c r="C89" t="s">
        <v>75</v>
      </c>
      <c r="D89">
        <v>0.9</v>
      </c>
      <c r="E89">
        <v>0.84</v>
      </c>
      <c r="F89">
        <v>0.79999999999999993</v>
      </c>
      <c r="G89">
        <v>0.09</v>
      </c>
      <c r="H89" s="83">
        <v>0</v>
      </c>
      <c r="I89" s="83">
        <v>0.8</v>
      </c>
      <c r="J89" s="83">
        <v>0.8</v>
      </c>
      <c r="K89" s="83">
        <v>0.8</v>
      </c>
      <c r="L89" s="83">
        <v>0.8</v>
      </c>
    </row>
    <row r="90" spans="1:23" x14ac:dyDescent="0.25">
      <c r="A90" t="s">
        <v>1108</v>
      </c>
      <c r="B90"/>
      <c r="H90" s="83">
        <v>400</v>
      </c>
      <c r="I90" s="83">
        <v>600</v>
      </c>
      <c r="J90" s="83">
        <v>800</v>
      </c>
      <c r="K90" s="83">
        <v>800</v>
      </c>
      <c r="L90" s="83">
        <v>400</v>
      </c>
    </row>
    <row r="91" spans="1:23" x14ac:dyDescent="0.25">
      <c r="B91"/>
      <c r="L91"/>
    </row>
    <row r="92" spans="1:23" x14ac:dyDescent="0.25">
      <c r="B92"/>
      <c r="L92"/>
    </row>
    <row r="93" spans="1:23" x14ac:dyDescent="0.25">
      <c r="B93"/>
      <c r="L93"/>
    </row>
    <row r="94" spans="1:23" x14ac:dyDescent="0.25">
      <c r="B94"/>
      <c r="L94"/>
    </row>
    <row r="95" spans="1:23" x14ac:dyDescent="0.25">
      <c r="B95"/>
      <c r="L95"/>
    </row>
    <row r="96" spans="1:23" x14ac:dyDescent="0.25">
      <c r="B96"/>
      <c r="L96"/>
    </row>
    <row r="97" spans="2:12" x14ac:dyDescent="0.25">
      <c r="B97"/>
      <c r="L97"/>
    </row>
    <row r="98" spans="2:12" x14ac:dyDescent="0.25">
      <c r="B98"/>
      <c r="L98"/>
    </row>
    <row r="99" spans="2:12" x14ac:dyDescent="0.25">
      <c r="C99" s="175" t="str">
        <f>IFERROR(AVERAGEIF(C88:C98,"&gt;0"),"")</f>
        <v/>
      </c>
      <c r="D99" s="175">
        <f>IFERROR(AVERAGEIF(D88:D98,"&gt;0"),"")</f>
        <v>0.95</v>
      </c>
      <c r="E99" s="175">
        <f>IFERROR(AVERAGEIF(E88:E98,"&gt;0"),"")</f>
        <v>0.84</v>
      </c>
      <c r="F99" s="175">
        <f>IFERROR(AVERAGEIF(F88:F98,"&gt;0"),"")</f>
        <v>0.79999999999999993</v>
      </c>
      <c r="G99" s="175">
        <f>IFERROR(AVERAGEIF(G88:G98,"&gt;0"),"")</f>
        <v>0.53500000000000003</v>
      </c>
      <c r="H99" s="170">
        <f t="shared" ref="H99" si="28">IFERROR(AVERAGEIF(C99:G99,"&gt;0"),"")</f>
        <v>0.78125</v>
      </c>
    </row>
  </sheetData>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1"/>
  <dimension ref="A1:H13"/>
  <sheetViews>
    <sheetView topLeftCell="B1" zoomScale="130" zoomScaleNormal="130" workbookViewId="0">
      <selection activeCell="G8" sqref="G8"/>
    </sheetView>
  </sheetViews>
  <sheetFormatPr baseColWidth="10" defaultColWidth="32.42578125" defaultRowHeight="15" x14ac:dyDescent="0.25"/>
  <cols>
    <col min="1" max="1" width="17.42578125" style="13" bestFit="1" customWidth="1"/>
    <col min="2" max="2" width="31" style="13" bestFit="1" customWidth="1"/>
    <col min="3" max="3" width="18.85546875" style="13" bestFit="1" customWidth="1"/>
    <col min="4" max="4" width="32.42578125" style="13" bestFit="1" customWidth="1"/>
    <col min="5" max="5" width="20.85546875" style="13" bestFit="1" customWidth="1"/>
    <col min="6" max="6" width="32.42578125" style="13" bestFit="1" customWidth="1"/>
    <col min="7" max="8" width="32.28515625" style="13" bestFit="1" customWidth="1"/>
    <col min="9" max="16384" width="32.42578125" style="13"/>
  </cols>
  <sheetData>
    <row r="1" spans="1:8" ht="30.75" x14ac:dyDescent="0.25">
      <c r="A1" s="13" t="s">
        <v>5</v>
      </c>
      <c r="B1" s="14" t="s">
        <v>119</v>
      </c>
      <c r="C1" s="14" t="s">
        <v>120</v>
      </c>
      <c r="D1" s="14" t="s">
        <v>3</v>
      </c>
      <c r="E1" s="14" t="s">
        <v>121</v>
      </c>
      <c r="F1" s="14" t="s">
        <v>2</v>
      </c>
      <c r="G1" s="14" t="s">
        <v>122</v>
      </c>
      <c r="H1" s="14" t="s">
        <v>104</v>
      </c>
    </row>
    <row r="2" spans="1:8" ht="75" x14ac:dyDescent="0.25">
      <c r="A2" s="13" t="s">
        <v>109</v>
      </c>
      <c r="B2" s="9" t="s">
        <v>27</v>
      </c>
      <c r="C2" s="10" t="s">
        <v>123</v>
      </c>
      <c r="D2" s="10" t="s">
        <v>124</v>
      </c>
      <c r="E2" s="10" t="s">
        <v>125</v>
      </c>
      <c r="F2" s="10" t="s">
        <v>126</v>
      </c>
      <c r="G2" s="12" t="s">
        <v>967</v>
      </c>
      <c r="H2" s="15" t="s">
        <v>127</v>
      </c>
    </row>
    <row r="3" spans="1:8" ht="45" x14ac:dyDescent="0.25">
      <c r="A3" s="13" t="s">
        <v>28</v>
      </c>
      <c r="B3" s="9" t="s">
        <v>128</v>
      </c>
      <c r="C3" s="11" t="s">
        <v>129</v>
      </c>
      <c r="D3" s="11" t="s">
        <v>26</v>
      </c>
      <c r="E3" s="10" t="s">
        <v>125</v>
      </c>
      <c r="F3" s="10" t="s">
        <v>130</v>
      </c>
      <c r="G3" s="12" t="s">
        <v>968</v>
      </c>
      <c r="H3" s="12" t="s">
        <v>131</v>
      </c>
    </row>
    <row r="4" spans="1:8" ht="45" x14ac:dyDescent="0.25">
      <c r="A4" s="13" t="s">
        <v>110</v>
      </c>
      <c r="B4" s="9" t="s">
        <v>132</v>
      </c>
      <c r="C4" s="10" t="s">
        <v>133</v>
      </c>
      <c r="D4" s="10" t="s">
        <v>134</v>
      </c>
      <c r="E4" s="10" t="s">
        <v>135</v>
      </c>
      <c r="F4" s="10" t="s">
        <v>136</v>
      </c>
      <c r="G4" s="12" t="s">
        <v>969</v>
      </c>
      <c r="H4" s="12" t="s">
        <v>137</v>
      </c>
    </row>
    <row r="5" spans="1:8" ht="51.75" x14ac:dyDescent="0.25">
      <c r="A5" s="13" t="s">
        <v>111</v>
      </c>
      <c r="B5" s="9" t="s">
        <v>138</v>
      </c>
      <c r="C5" s="10" t="s">
        <v>139</v>
      </c>
      <c r="D5" s="10" t="s">
        <v>25</v>
      </c>
      <c r="E5" s="10" t="s">
        <v>140</v>
      </c>
      <c r="F5" s="10" t="s">
        <v>141</v>
      </c>
      <c r="G5" s="12" t="s">
        <v>961</v>
      </c>
      <c r="H5" s="12" t="s">
        <v>142</v>
      </c>
    </row>
    <row r="6" spans="1:8" ht="45" x14ac:dyDescent="0.25">
      <c r="A6" s="13" t="s">
        <v>108</v>
      </c>
      <c r="B6" s="16"/>
      <c r="C6" s="10" t="s">
        <v>143</v>
      </c>
      <c r="D6" s="10" t="s">
        <v>144</v>
      </c>
      <c r="E6" s="10" t="s">
        <v>140</v>
      </c>
      <c r="F6" s="10" t="s">
        <v>145</v>
      </c>
      <c r="G6" s="12" t="s">
        <v>962</v>
      </c>
      <c r="H6" s="12" t="s">
        <v>146</v>
      </c>
    </row>
    <row r="7" spans="1:8" ht="45" x14ac:dyDescent="0.25">
      <c r="A7" s="13" t="s">
        <v>6</v>
      </c>
      <c r="B7" s="16"/>
      <c r="C7" s="10" t="s">
        <v>147</v>
      </c>
      <c r="D7" s="10" t="s">
        <v>148</v>
      </c>
      <c r="E7" s="10" t="s">
        <v>140</v>
      </c>
      <c r="F7" s="10" t="s">
        <v>93</v>
      </c>
      <c r="G7" s="12" t="s">
        <v>970</v>
      </c>
      <c r="H7" s="12" t="s">
        <v>149</v>
      </c>
    </row>
    <row r="8" spans="1:8" ht="45" x14ac:dyDescent="0.25">
      <c r="A8" s="13" t="s">
        <v>112</v>
      </c>
      <c r="B8" s="16"/>
      <c r="C8" s="11" t="s">
        <v>150</v>
      </c>
      <c r="D8" s="11" t="s">
        <v>19</v>
      </c>
      <c r="E8" s="10" t="s">
        <v>135</v>
      </c>
      <c r="F8" s="10" t="s">
        <v>79</v>
      </c>
      <c r="G8" s="12" t="s">
        <v>478</v>
      </c>
      <c r="H8" s="12" t="s">
        <v>151</v>
      </c>
    </row>
    <row r="9" spans="1:8" ht="45" x14ac:dyDescent="0.25">
      <c r="A9" s="13" t="s">
        <v>113</v>
      </c>
      <c r="B9" s="16"/>
      <c r="C9" s="11" t="s">
        <v>152</v>
      </c>
      <c r="D9" s="11" t="s">
        <v>21</v>
      </c>
      <c r="E9" s="10" t="s">
        <v>135</v>
      </c>
      <c r="F9" s="10" t="s">
        <v>63</v>
      </c>
      <c r="G9" s="12" t="s">
        <v>963</v>
      </c>
      <c r="H9" s="12" t="s">
        <v>153</v>
      </c>
    </row>
    <row r="10" spans="1:8" ht="51.75" x14ac:dyDescent="0.25">
      <c r="B10" s="16"/>
      <c r="C10" s="11" t="s">
        <v>154</v>
      </c>
      <c r="D10" s="11" t="s">
        <v>23</v>
      </c>
      <c r="E10" s="10" t="s">
        <v>155</v>
      </c>
      <c r="F10" s="10" t="s">
        <v>103</v>
      </c>
      <c r="G10" s="12" t="s">
        <v>964</v>
      </c>
      <c r="H10" s="12" t="s">
        <v>156</v>
      </c>
    </row>
    <row r="11" spans="1:8" ht="60" x14ac:dyDescent="0.25">
      <c r="B11" s="16"/>
      <c r="C11" s="10" t="s">
        <v>157</v>
      </c>
      <c r="D11" s="10" t="s">
        <v>20</v>
      </c>
      <c r="E11" s="10" t="s">
        <v>135</v>
      </c>
      <c r="F11" s="10" t="s">
        <v>86</v>
      </c>
      <c r="G11" s="12" t="s">
        <v>965</v>
      </c>
      <c r="H11" s="12" t="s">
        <v>158</v>
      </c>
    </row>
    <row r="12" spans="1:8" ht="60" x14ac:dyDescent="0.25">
      <c r="B12" s="16"/>
      <c r="C12" s="11" t="s">
        <v>159</v>
      </c>
      <c r="D12" s="11" t="s">
        <v>24</v>
      </c>
      <c r="E12" s="10" t="s">
        <v>155</v>
      </c>
      <c r="F12" s="10" t="s">
        <v>160</v>
      </c>
      <c r="G12" s="12" t="s">
        <v>966</v>
      </c>
      <c r="H12" s="12" t="s">
        <v>161</v>
      </c>
    </row>
    <row r="13" spans="1:8" ht="30" x14ac:dyDescent="0.25">
      <c r="B13" s="16"/>
      <c r="C13" s="11"/>
      <c r="D13" s="11" t="s">
        <v>22</v>
      </c>
      <c r="E13" s="10" t="s">
        <v>155</v>
      </c>
      <c r="F13" s="10"/>
      <c r="G13" s="16"/>
      <c r="H13" s="12" t="s">
        <v>162</v>
      </c>
    </row>
  </sheetData>
  <customSheetViews>
    <customSheetView guid="{7FB50B2F-45DA-4DA3-BDA5-580E793170E4}" scale="130" state="hidden" topLeftCell="B2">
      <selection activeCell="D2" sqref="D2"/>
    </customSheetView>
  </customSheetView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131"/>
  <sheetViews>
    <sheetView showGridLines="0" showZeros="0" showWhiteSpace="0" topLeftCell="E1" zoomScale="130" zoomScaleNormal="130" workbookViewId="0">
      <pane ySplit="8" topLeftCell="A9" activePane="bottomLeft" state="frozen"/>
      <selection activeCell="O34" sqref="O34"/>
      <selection pane="bottomLeft" activeCell="I6" sqref="I6:S6"/>
    </sheetView>
  </sheetViews>
  <sheetFormatPr baseColWidth="10" defaultColWidth="11.42578125" defaultRowHeight="0" customHeight="1" zeroHeight="1" x14ac:dyDescent="0.25"/>
  <cols>
    <col min="1" max="2" width="11.42578125" style="1"/>
    <col min="3" max="3" width="15" style="1" customWidth="1"/>
    <col min="5" max="5" width="2.85546875" style="21" customWidth="1"/>
    <col min="6" max="6" width="23" style="21" customWidth="1"/>
    <col min="7" max="7" width="5" style="21" customWidth="1"/>
    <col min="8" max="8" width="6.7109375" style="21" customWidth="1"/>
    <col min="9" max="9" width="8.42578125" style="21" customWidth="1"/>
    <col min="10" max="10" width="7" style="21" customWidth="1"/>
    <col min="11" max="11" width="8" style="21" customWidth="1"/>
    <col min="12" max="12" width="8.140625" style="21" customWidth="1"/>
    <col min="13" max="13" width="7.5703125" style="21" customWidth="1"/>
    <col min="14" max="14" width="8" style="21" customWidth="1"/>
    <col min="15" max="15" width="7.7109375" style="21" customWidth="1"/>
    <col min="16" max="16" width="5.7109375" style="21" customWidth="1"/>
    <col min="17" max="17" width="6.7109375" style="21" customWidth="1"/>
    <col min="18" max="18" width="9.42578125" style="21" customWidth="1"/>
    <col min="19" max="19" width="8.42578125" style="21" customWidth="1"/>
    <col min="20" max="20" width="2.140625" style="21" customWidth="1"/>
    <col min="21" max="21" width="14.42578125" customWidth="1"/>
    <col min="22" max="22" width="20" customWidth="1"/>
  </cols>
  <sheetData>
    <row r="1" spans="1:16384" ht="23.25" x14ac:dyDescent="0.35">
      <c r="A1" s="542"/>
      <c r="B1" s="542"/>
      <c r="C1" s="542"/>
      <c r="D1" s="543"/>
      <c r="E1" s="1056" t="s">
        <v>0</v>
      </c>
      <c r="F1" s="1056"/>
      <c r="G1" s="1056"/>
      <c r="H1" s="1056"/>
      <c r="I1" s="1056"/>
      <c r="J1" s="1056"/>
      <c r="K1" s="1056"/>
      <c r="L1" s="1056"/>
      <c r="M1" s="1056"/>
      <c r="N1" s="1056"/>
      <c r="O1" s="1056"/>
      <c r="P1" s="1056"/>
      <c r="Q1" s="1056"/>
      <c r="R1" s="1056"/>
      <c r="S1" s="1056"/>
      <c r="T1" s="1056"/>
      <c r="U1" s="543"/>
      <c r="V1" s="543"/>
      <c r="W1" s="543"/>
    </row>
    <row r="2" spans="1:16384" ht="15" x14ac:dyDescent="0.25">
      <c r="A2" s="542"/>
      <c r="B2" s="542"/>
      <c r="C2" s="542"/>
      <c r="D2" s="543"/>
      <c r="E2" s="71"/>
      <c r="F2" s="71"/>
      <c r="G2" s="70"/>
      <c r="H2" s="70"/>
      <c r="I2" s="70"/>
      <c r="J2" s="70"/>
      <c r="K2" s="70"/>
      <c r="L2" s="70"/>
      <c r="M2" s="70"/>
      <c r="N2" s="70"/>
      <c r="O2" s="70"/>
      <c r="P2" s="70"/>
      <c r="Q2" s="70"/>
      <c r="R2" s="70"/>
      <c r="S2" s="70"/>
      <c r="T2" s="70"/>
      <c r="U2" s="543"/>
      <c r="V2" s="543"/>
      <c r="W2" s="543"/>
    </row>
    <row r="3" spans="1:16384" ht="7.5" customHeight="1" x14ac:dyDescent="0.25">
      <c r="A3" s="542"/>
      <c r="B3" s="542"/>
      <c r="C3" s="542"/>
      <c r="D3" s="543"/>
      <c r="E3" s="72"/>
      <c r="F3" s="72"/>
      <c r="G3" s="2"/>
      <c r="H3" s="2"/>
      <c r="I3" s="2"/>
      <c r="J3" s="2"/>
      <c r="K3" s="2"/>
      <c r="L3" s="2"/>
      <c r="M3" s="2"/>
      <c r="N3" s="2"/>
      <c r="O3" s="2"/>
      <c r="P3" s="2"/>
      <c r="Q3" s="2"/>
      <c r="R3" s="2"/>
      <c r="S3" s="2"/>
      <c r="T3" s="2"/>
      <c r="U3" s="543"/>
      <c r="V3" s="543"/>
      <c r="W3" s="543"/>
    </row>
    <row r="4" spans="1:16384" ht="51.75" customHeight="1" thickBot="1" x14ac:dyDescent="0.3">
      <c r="A4" s="542"/>
      <c r="B4" s="542"/>
      <c r="C4" s="542"/>
      <c r="D4" s="543"/>
      <c r="E4" s="3"/>
      <c r="F4" s="1057" t="s">
        <v>636</v>
      </c>
      <c r="G4" s="1057"/>
      <c r="H4" s="1057"/>
      <c r="I4" s="1057"/>
      <c r="J4" s="1057"/>
      <c r="K4" s="1057"/>
      <c r="L4" s="1057"/>
      <c r="M4" s="1057"/>
      <c r="N4" s="1057"/>
      <c r="O4" s="1057"/>
      <c r="P4" s="1057"/>
      <c r="Q4" s="1057"/>
      <c r="R4" s="1057"/>
      <c r="S4" s="1057"/>
      <c r="T4" s="3"/>
      <c r="U4" s="543"/>
      <c r="V4" s="543"/>
      <c r="W4" s="543"/>
    </row>
    <row r="5" spans="1:16384" s="111" customFormat="1" ht="9" customHeight="1" x14ac:dyDescent="0.25">
      <c r="A5" s="549"/>
      <c r="B5" s="549"/>
      <c r="C5" s="549"/>
      <c r="D5" s="543"/>
      <c r="E5" s="109"/>
      <c r="F5" s="110"/>
      <c r="G5" s="110"/>
      <c r="H5" s="110"/>
      <c r="I5" s="110"/>
      <c r="J5" s="110"/>
      <c r="K5" s="110"/>
      <c r="L5" s="110"/>
      <c r="M5" s="110"/>
      <c r="N5" s="110"/>
      <c r="O5" s="110"/>
      <c r="P5" s="110"/>
      <c r="Q5" s="110"/>
      <c r="R5" s="110"/>
      <c r="S5" s="110"/>
      <c r="T5" s="125"/>
      <c r="U5" s="543"/>
      <c r="V5" s="543"/>
      <c r="W5" s="543"/>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4" customFormat="1" ht="25.5" customHeight="1" x14ac:dyDescent="0.25">
      <c r="A6" s="544"/>
      <c r="B6" s="544"/>
      <c r="C6" s="544"/>
      <c r="D6" s="543"/>
      <c r="E6" s="54"/>
      <c r="F6" s="1041" t="s">
        <v>1</v>
      </c>
      <c r="G6" s="1041"/>
      <c r="H6" s="1042"/>
      <c r="I6" s="1058" t="s">
        <v>582</v>
      </c>
      <c r="J6" s="1058"/>
      <c r="K6" s="1058"/>
      <c r="L6" s="1058"/>
      <c r="M6" s="1058"/>
      <c r="N6" s="1058"/>
      <c r="O6" s="1058"/>
      <c r="P6" s="1058"/>
      <c r="Q6" s="1058"/>
      <c r="R6" s="1058"/>
      <c r="S6" s="1058"/>
      <c r="T6" s="20"/>
      <c r="U6" s="543"/>
      <c r="V6" s="543"/>
      <c r="W6" s="543"/>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4" customFormat="1" ht="2.25" customHeight="1" x14ac:dyDescent="0.25">
      <c r="A7" s="544"/>
      <c r="B7" s="544"/>
      <c r="C7" s="544"/>
      <c r="D7" s="543"/>
      <c r="E7" s="112"/>
      <c r="F7" s="106"/>
      <c r="G7" s="107"/>
      <c r="H7" s="107"/>
      <c r="I7" s="530"/>
      <c r="J7" s="530"/>
      <c r="K7" s="530"/>
      <c r="L7" s="530"/>
      <c r="M7" s="530"/>
      <c r="N7" s="530"/>
      <c r="O7" s="530"/>
      <c r="P7" s="530"/>
      <c r="Q7" s="530"/>
      <c r="R7" s="530"/>
      <c r="S7" s="530"/>
      <c r="T7" s="108"/>
      <c r="U7" s="543"/>
      <c r="V7" s="543"/>
      <c r="W7" s="543"/>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4" customFormat="1" ht="21" customHeight="1" x14ac:dyDescent="0.25">
      <c r="A8" s="544"/>
      <c r="B8" s="544"/>
      <c r="C8" s="544"/>
      <c r="D8" s="543"/>
      <c r="E8" s="54"/>
      <c r="F8" s="1041" t="s">
        <v>2</v>
      </c>
      <c r="G8" s="1041"/>
      <c r="H8" s="1042"/>
      <c r="I8" s="1043" t="str">
        <f>VLOOKUP(I6,matriz!$E$5:$AY$79,5,0)</f>
        <v>OFICINA ASESORA DE PLANEACIÓN</v>
      </c>
      <c r="J8" s="1043"/>
      <c r="K8" s="1043"/>
      <c r="L8" s="1043"/>
      <c r="M8" s="1043"/>
      <c r="N8" s="1043"/>
      <c r="O8" s="1043"/>
      <c r="P8" s="1043"/>
      <c r="Q8" s="1043"/>
      <c r="R8" s="1043"/>
      <c r="S8" s="1043"/>
      <c r="T8" s="20"/>
      <c r="U8" s="543"/>
      <c r="V8" s="543"/>
      <c r="W8" s="543"/>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4" customFormat="1" ht="2.25" customHeight="1" x14ac:dyDescent="0.25">
      <c r="A9" s="544"/>
      <c r="B9" s="544"/>
      <c r="C9" s="544"/>
      <c r="D9" s="543"/>
      <c r="E9" s="112"/>
      <c r="F9" s="106"/>
      <c r="G9" s="107"/>
      <c r="H9" s="107"/>
      <c r="I9" s="530"/>
      <c r="J9" s="530"/>
      <c r="K9" s="530"/>
      <c r="L9" s="530"/>
      <c r="M9" s="530"/>
      <c r="N9" s="530"/>
      <c r="O9" s="530"/>
      <c r="P9" s="530"/>
      <c r="Q9" s="530"/>
      <c r="R9" s="530"/>
      <c r="S9" s="530"/>
      <c r="T9" s="108"/>
      <c r="U9" s="543"/>
      <c r="V9" s="543"/>
      <c r="W9" s="543"/>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4" customFormat="1" ht="18.75" customHeight="1" x14ac:dyDescent="0.25">
      <c r="A10" s="544"/>
      <c r="B10" s="544"/>
      <c r="C10" s="544"/>
      <c r="D10" s="543"/>
      <c r="E10" s="54"/>
      <c r="F10" s="1041" t="s">
        <v>3</v>
      </c>
      <c r="G10" s="1041"/>
      <c r="H10" s="1042"/>
      <c r="I10" s="1043" t="str">
        <f>VLOOKUP($I$6,matriz!$E$5:$AY$79,4,0)</f>
        <v>PLANEACIÓN Y MEJORA CONTINUA</v>
      </c>
      <c r="J10" s="1043"/>
      <c r="K10" s="1043"/>
      <c r="L10" s="1043"/>
      <c r="M10" s="1043"/>
      <c r="N10" s="1043"/>
      <c r="O10" s="1043"/>
      <c r="P10" s="1043"/>
      <c r="Q10" s="1043"/>
      <c r="R10" s="1043"/>
      <c r="S10" s="1043"/>
      <c r="T10" s="20"/>
      <c r="U10" s="543"/>
      <c r="V10" s="543"/>
      <c r="W10" s="543"/>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4" customFormat="1" ht="2.25" customHeight="1" x14ac:dyDescent="0.25">
      <c r="A11" s="544"/>
      <c r="B11" s="544"/>
      <c r="C11" s="544"/>
      <c r="D11" s="543"/>
      <c r="E11" s="54"/>
      <c r="F11" s="1060"/>
      <c r="G11" s="1060"/>
      <c r="H11" s="1061"/>
      <c r="I11" s="1062"/>
      <c r="J11" s="1063"/>
      <c r="K11" s="1063"/>
      <c r="L11" s="1063"/>
      <c r="M11" s="1063"/>
      <c r="N11" s="1063"/>
      <c r="O11" s="1063"/>
      <c r="P11" s="1063"/>
      <c r="Q11" s="1063"/>
      <c r="R11" s="1063"/>
      <c r="S11" s="1064"/>
      <c r="T11" s="20"/>
      <c r="U11" s="543"/>
      <c r="V11" s="543"/>
      <c r="W11" s="543"/>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4" customFormat="1" ht="18.75" customHeight="1" x14ac:dyDescent="0.25">
      <c r="A12" s="544"/>
      <c r="B12" s="544"/>
      <c r="C12" s="544"/>
      <c r="D12" s="543"/>
      <c r="E12" s="54"/>
      <c r="F12" s="1041" t="s">
        <v>4</v>
      </c>
      <c r="G12" s="1041"/>
      <c r="H12" s="1042"/>
      <c r="I12" s="1043" t="str">
        <f>VLOOKUP($I$6,matriz!$E$5:$AY$79,3,0)</f>
        <v>OPTIMIZACIÓN DE PROCESOS</v>
      </c>
      <c r="J12" s="1043"/>
      <c r="K12" s="1043"/>
      <c r="L12" s="1043"/>
      <c r="M12" s="1043"/>
      <c r="N12" s="1043"/>
      <c r="O12" s="1043"/>
      <c r="P12" s="1043"/>
      <c r="Q12" s="1043"/>
      <c r="R12" s="1043"/>
      <c r="S12" s="1043"/>
      <c r="T12" s="20"/>
      <c r="U12" s="543"/>
      <c r="V12" s="543"/>
      <c r="W12" s="543"/>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4" customFormat="1" ht="2.25" customHeight="1" x14ac:dyDescent="0.25">
      <c r="A13" s="544"/>
      <c r="B13" s="544"/>
      <c r="C13" s="544"/>
      <c r="D13" s="543"/>
      <c r="E13" s="54"/>
      <c r="F13" s="1059"/>
      <c r="G13" s="1059"/>
      <c r="H13" s="1059"/>
      <c r="I13" s="1059"/>
      <c r="J13" s="1059"/>
      <c r="K13" s="1059"/>
      <c r="L13" s="1059"/>
      <c r="M13" s="1059"/>
      <c r="N13" s="1059"/>
      <c r="O13" s="1059"/>
      <c r="P13" s="1059"/>
      <c r="Q13" s="1059"/>
      <c r="R13" s="1059"/>
      <c r="S13" s="1059"/>
      <c r="T13" s="20"/>
      <c r="U13" s="543"/>
      <c r="V13" s="543"/>
      <c r="W13" s="54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4" customFormat="1" ht="13.5" customHeight="1" x14ac:dyDescent="0.25">
      <c r="A14" s="544"/>
      <c r="B14" s="544"/>
      <c r="C14" s="544"/>
      <c r="D14" s="543"/>
      <c r="E14" s="54"/>
      <c r="F14" s="1028" t="s">
        <v>5</v>
      </c>
      <c r="G14" s="1029"/>
      <c r="H14" s="1030"/>
      <c r="I14" s="1034" t="str">
        <f>VLOOKUP($I$6,matriz!$E$5:$AY$79,6,0)</f>
        <v>PLAN DE GESTIÓN</v>
      </c>
      <c r="J14" s="1034"/>
      <c r="K14" s="1034"/>
      <c r="L14" s="1039">
        <f>VLOOKUP($I$6,matriz!$E$5:$AY$79,7,0)</f>
        <v>0</v>
      </c>
      <c r="M14" s="1039"/>
      <c r="N14" s="1039"/>
      <c r="O14" s="1039"/>
      <c r="P14" s="1039"/>
      <c r="Q14" s="1039">
        <f>VLOOKUP($I$6,matriz!$E$5:$AY$79,8,0)</f>
        <v>0</v>
      </c>
      <c r="R14" s="1039"/>
      <c r="S14" s="1052" t="str">
        <f>VLOOKUP($I$6,matriz!$E$5:$AY$79,9,0)</f>
        <v>PROCESOS</v>
      </c>
      <c r="T14" s="20"/>
      <c r="U14" s="543"/>
      <c r="V14" s="543"/>
      <c r="W14" s="543"/>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4" customFormat="1" ht="13.5" customHeight="1" x14ac:dyDescent="0.25">
      <c r="A15" s="544"/>
      <c r="B15" s="544"/>
      <c r="C15" s="544"/>
      <c r="D15" s="543"/>
      <c r="E15" s="54"/>
      <c r="F15" s="1031"/>
      <c r="G15" s="1032"/>
      <c r="H15" s="1033"/>
      <c r="I15" s="1035"/>
      <c r="J15" s="1035"/>
      <c r="K15" s="1035"/>
      <c r="L15" s="1040"/>
      <c r="M15" s="1040"/>
      <c r="N15" s="1040"/>
      <c r="O15" s="1040"/>
      <c r="P15" s="1040"/>
      <c r="Q15" s="1040"/>
      <c r="R15" s="1040"/>
      <c r="S15" s="1053"/>
      <c r="T15" s="20"/>
      <c r="U15" s="543"/>
      <c r="V15" s="543"/>
      <c r="W15" s="543"/>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4" customFormat="1" ht="18.75" customHeight="1" x14ac:dyDescent="0.25">
      <c r="A16" s="544"/>
      <c r="B16" s="544"/>
      <c r="C16" s="544"/>
      <c r="D16" s="543"/>
      <c r="E16" s="54"/>
      <c r="F16" s="1041" t="s">
        <v>781</v>
      </c>
      <c r="G16" s="1041"/>
      <c r="H16" s="1042"/>
      <c r="I16" s="1043" t="str">
        <f>VLOOKUP($I$6,matriz!$E$5:$BJ$77,58,0)</f>
        <v>INACTIVO</v>
      </c>
      <c r="J16" s="1043"/>
      <c r="K16" s="1043"/>
      <c r="L16" s="1043"/>
      <c r="M16" s="1043"/>
      <c r="N16" s="1043"/>
      <c r="O16" s="1043"/>
      <c r="P16" s="1043"/>
      <c r="Q16" s="1043"/>
      <c r="R16" s="1043"/>
      <c r="S16" s="1043"/>
      <c r="T16" s="20"/>
      <c r="U16" s="543"/>
      <c r="V16" s="543"/>
      <c r="W16" s="543"/>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4" customFormat="1" ht="5.25" customHeight="1" x14ac:dyDescent="0.25">
      <c r="A17" s="544"/>
      <c r="B17" s="544"/>
      <c r="C17" s="544"/>
      <c r="D17" s="543"/>
      <c r="E17" s="54"/>
      <c r="F17" s="531"/>
      <c r="G17" s="531"/>
      <c r="H17" s="531"/>
      <c r="I17" s="532"/>
      <c r="J17" s="532"/>
      <c r="K17" s="532"/>
      <c r="L17" s="532"/>
      <c r="M17" s="532"/>
      <c r="N17" s="532"/>
      <c r="O17" s="532"/>
      <c r="P17" s="532"/>
      <c r="Q17" s="532"/>
      <c r="R17" s="532"/>
      <c r="S17" s="532"/>
      <c r="T17" s="20"/>
      <c r="U17" s="543"/>
      <c r="V17" s="543"/>
      <c r="W17" s="543"/>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4" customFormat="1" ht="49.5" customHeight="1" thickBot="1" x14ac:dyDescent="0.3">
      <c r="A18" s="544"/>
      <c r="B18" s="544"/>
      <c r="C18" s="544"/>
      <c r="D18" s="543"/>
      <c r="E18" s="54"/>
      <c r="F18" s="1041" t="s">
        <v>790</v>
      </c>
      <c r="G18" s="1041"/>
      <c r="H18" s="1042"/>
      <c r="I18" s="1043" t="str">
        <f>VLOOKUP($I$6,matriz!$E$5:$BJ$77,2,0)</f>
        <v>Realizar el seguimiento al número de informes de seguimiento presentados</v>
      </c>
      <c r="J18" s="1043"/>
      <c r="K18" s="1043"/>
      <c r="L18" s="1043"/>
      <c r="M18" s="1043"/>
      <c r="N18" s="1043"/>
      <c r="O18" s="1043"/>
      <c r="P18" s="1043"/>
      <c r="Q18" s="1043"/>
      <c r="R18" s="1043"/>
      <c r="S18" s="1043"/>
      <c r="T18" s="20"/>
      <c r="U18" s="543"/>
      <c r="V18" s="543"/>
      <c r="W18" s="543"/>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4" customFormat="1" ht="26.25" customHeight="1" x14ac:dyDescent="0.25">
      <c r="A19" s="544"/>
      <c r="B19" s="544"/>
      <c r="C19" s="544"/>
      <c r="D19" s="543"/>
      <c r="E19" s="54"/>
      <c r="F19" s="1054" t="s">
        <v>7</v>
      </c>
      <c r="G19" s="1055"/>
      <c r="H19" s="1065" t="s">
        <v>8</v>
      </c>
      <c r="I19" s="1055"/>
      <c r="J19" s="1065" t="s">
        <v>9</v>
      </c>
      <c r="K19" s="1066"/>
      <c r="L19" s="1066"/>
      <c r="M19" s="1055"/>
      <c r="N19" s="1065" t="s">
        <v>10</v>
      </c>
      <c r="O19" s="1066"/>
      <c r="P19" s="1055"/>
      <c r="Q19" s="1065" t="s">
        <v>11</v>
      </c>
      <c r="R19" s="1066"/>
      <c r="S19" s="1067"/>
      <c r="T19" s="20"/>
      <c r="U19" s="543"/>
      <c r="V19" s="543"/>
      <c r="W19" s="543"/>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4" customFormat="1" ht="78.75" customHeight="1" x14ac:dyDescent="0.25">
      <c r="A20" s="544"/>
      <c r="B20" s="544"/>
      <c r="C20" s="544"/>
      <c r="D20" s="543"/>
      <c r="E20" s="54"/>
      <c r="F20" s="1046" t="str">
        <f>VLOOKUP($I$6,matriz!$E$5:$AY$79,10,0)</f>
        <v>Número de Informes de seguimiento de la gestión de la SJD bajo la herramienta BSC</v>
      </c>
      <c r="G20" s="1047" t="str">
        <f>VLOOKUP($I$6,matriz!$E$5:$AY$79,2,0)</f>
        <v>Realizar el seguimiento al número de informes de seguimiento presentados</v>
      </c>
      <c r="H20" s="1050" t="str">
        <f>VLOOKUP($I$6,matriz!$E$5:$AY$79,11,0)</f>
        <v>Informes de seguimiento a la gestión institucional</v>
      </c>
      <c r="I20" s="1050" t="str">
        <f>VLOOKUP($I$6,matriz!$E$5:$AY$79,2,0)</f>
        <v>Realizar el seguimiento al número de informes de seguimiento presentados</v>
      </c>
      <c r="J20" s="1069" t="str">
        <f>VLOOKUP($I$6,matriz!$E$5:$AY$79,12,0)</f>
        <v>Número de informes de seguimiento a la gestión institucional presentados</v>
      </c>
      <c r="K20" s="1070" t="str">
        <f>VLOOKUP($I$6,matriz!$E$5:$AY$79,2,0)</f>
        <v>Realizar el seguimiento al número de informes de seguimiento presentados</v>
      </c>
      <c r="L20" s="1070" t="str">
        <f>VLOOKUP($I$6,matriz!$E$5:$AY$79,10,0)</f>
        <v>Número de Informes de seguimiento de la gestión de la SJD bajo la herramienta BSC</v>
      </c>
      <c r="M20" s="1072" t="str">
        <f>VLOOKUP($I$6,matriz!$E$5:$AY$79,2,0)</f>
        <v>Realizar el seguimiento al número de informes de seguimiento presentados</v>
      </c>
      <c r="N20" s="1068" t="str">
        <f>VLOOKUP($I$6,matriz!$E$5:$AY$79,14,0)</f>
        <v>Corresponde a los informes productos de los seguimientos a la gestión de la Entidad</v>
      </c>
      <c r="O20" s="1068" t="str">
        <f>VLOOKUP($I$6,matriz!$E$5:$AY$79,2,0)</f>
        <v>Realizar el seguimiento al número de informes de seguimiento presentados</v>
      </c>
      <c r="P20" s="1068" t="str">
        <f>VLOOKUP($I$6,matriz!$E$5:$AY$79,2,0)</f>
        <v>Realizar el seguimiento al número de informes de seguimiento presentados</v>
      </c>
      <c r="Q20" s="1069" t="str">
        <f>VLOOKUP($I$6,matriz!$E$5:$AY$79,16,0)</f>
        <v>Informes de seguimiento y gestión institucional</v>
      </c>
      <c r="R20" s="1070" t="str">
        <f>VLOOKUP($I$6,matriz!$E$5:$AY$79,2,0)</f>
        <v>Realizar el seguimiento al número de informes de seguimiento presentados</v>
      </c>
      <c r="S20" s="1071" t="str">
        <f>VLOOKUP($I$6,matriz!$E$5:$AY$79,2,0)</f>
        <v>Realizar el seguimiento al número de informes de seguimiento presentados</v>
      </c>
      <c r="T20" s="20"/>
      <c r="U20" s="543"/>
      <c r="V20" s="543"/>
      <c r="W20" s="543"/>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4" customFormat="1" ht="75" customHeight="1" thickBot="1" x14ac:dyDescent="0.3">
      <c r="A21" s="544"/>
      <c r="B21" s="544"/>
      <c r="C21" s="544"/>
      <c r="D21" s="543"/>
      <c r="E21" s="54"/>
      <c r="F21" s="1048" t="str">
        <f>VLOOKUP($I$6,matriz!$E$5:$AY$79,2,0)</f>
        <v>Realizar el seguimiento al número de informes de seguimiento presentados</v>
      </c>
      <c r="G21" s="1049" t="str">
        <f>VLOOKUP($I$6,matriz!$E$5:$AY$79,2,0)</f>
        <v>Realizar el seguimiento al número de informes de seguimiento presentados</v>
      </c>
      <c r="H21" s="1051" t="str">
        <f>VLOOKUP($I$6,matriz!$E$5:$AY$79,2,0)</f>
        <v>Realizar el seguimiento al número de informes de seguimiento presentados</v>
      </c>
      <c r="I21" s="1051" t="str">
        <f>VLOOKUP($I$6,matriz!$E$5:$AY$79,2,0)</f>
        <v>Realizar el seguimiento al número de informes de seguimiento presentados</v>
      </c>
      <c r="J21" s="1036" t="str">
        <f>VLOOKUP($I$6,matriz!$E$5:$AY$79,13,0)</f>
        <v>N.A.</v>
      </c>
      <c r="K21" s="1037" t="str">
        <f>VLOOKUP($I$6,matriz!$E$5:$AY$79,2,0)</f>
        <v>Realizar el seguimiento al número de informes de seguimiento presentados</v>
      </c>
      <c r="L21" s="1037" t="str">
        <f>VLOOKUP($I$6,matriz!$E$5:$AY$79,2,0)</f>
        <v>Realizar el seguimiento al número de informes de seguimiento presentados</v>
      </c>
      <c r="M21" s="1038" t="str">
        <f>VLOOKUP($I$6,matriz!$E$5:$AY$79,2,0)</f>
        <v>Realizar el seguimiento al número de informes de seguimiento presentados</v>
      </c>
      <c r="N21" s="1044" t="str">
        <f>VLOOKUP($I$6,matriz!$E$5:$AY$79,15,0)</f>
        <v>N.A.</v>
      </c>
      <c r="O21" s="1044" t="str">
        <f>VLOOKUP($I$6,matriz!$E$5:$AY$79,2,0)</f>
        <v>Realizar el seguimiento al número de informes de seguimiento presentados</v>
      </c>
      <c r="P21" s="1044" t="str">
        <f>VLOOKUP($I$6,matriz!$E$5:$AY$79,2,0)</f>
        <v>Realizar el seguimiento al número de informes de seguimiento presentados</v>
      </c>
      <c r="Q21" s="1036" t="str">
        <f>VLOOKUP($I$6,matriz!$E$5:$AY$79,17,0)</f>
        <v>N.A.</v>
      </c>
      <c r="R21" s="1037" t="str">
        <f>VLOOKUP($I$6,matriz!$E$5:$AY$79,2,0)</f>
        <v>Realizar el seguimiento al número de informes de seguimiento presentados</v>
      </c>
      <c r="S21" s="1045" t="str">
        <f>VLOOKUP($I$6,matriz!$E$5:$AY$79,2,0)</f>
        <v>Realizar el seguimiento al número de informes de seguimiento presentados</v>
      </c>
      <c r="T21" s="20"/>
      <c r="U21" s="543"/>
      <c r="V21" s="543"/>
      <c r="W21" s="543"/>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4" customFormat="1" ht="15.75" customHeight="1" thickBot="1" x14ac:dyDescent="0.3">
      <c r="A22" s="544"/>
      <c r="B22" s="544"/>
      <c r="C22" s="544"/>
      <c r="D22" s="543"/>
      <c r="E22" s="54"/>
      <c r="F22" s="148"/>
      <c r="G22" s="148"/>
      <c r="H22" s="149"/>
      <c r="I22" s="149"/>
      <c r="J22" s="150"/>
      <c r="K22" s="150"/>
      <c r="L22" s="150"/>
      <c r="M22" s="150"/>
      <c r="N22" s="151"/>
      <c r="O22" s="151"/>
      <c r="P22" s="151"/>
      <c r="Q22" s="150"/>
      <c r="R22" s="150"/>
      <c r="S22" s="150"/>
      <c r="T22" s="20"/>
      <c r="U22" s="543"/>
      <c r="V22" s="543"/>
      <c r="W22" s="543"/>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4" customFormat="1" ht="30" customHeight="1" thickBot="1" x14ac:dyDescent="0.3">
      <c r="A23" s="544"/>
      <c r="B23" s="544"/>
      <c r="C23" s="544"/>
      <c r="D23" s="543"/>
      <c r="E23" s="54"/>
      <c r="F23" s="1020" t="s">
        <v>12</v>
      </c>
      <c r="G23" s="1022"/>
      <c r="H23" s="1018" t="str">
        <f>VLOOKUP($I$6,matriz!$E$5:$BH$79,18,0)</f>
        <v>ND</v>
      </c>
      <c r="I23" s="1019"/>
      <c r="J23" s="19"/>
      <c r="K23" s="19"/>
      <c r="L23" s="19"/>
      <c r="M23" s="19"/>
      <c r="N23" s="1020" t="s">
        <v>13</v>
      </c>
      <c r="O23" s="1021"/>
      <c r="P23" s="1022"/>
      <c r="Q23" s="1018" t="str">
        <f>VLOOKUP($I$6,matriz!$E$5:$BH$79,19,0)</f>
        <v>ND</v>
      </c>
      <c r="R23" s="1021"/>
      <c r="S23" s="1019"/>
      <c r="T23" s="20"/>
      <c r="U23" s="543"/>
      <c r="V23" s="543"/>
      <c r="W23" s="54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4" customFormat="1" ht="16.5" customHeight="1" x14ac:dyDescent="0.25">
      <c r="A24" s="544"/>
      <c r="B24" s="544"/>
      <c r="C24" s="544"/>
      <c r="D24" s="543"/>
      <c r="E24" s="54"/>
      <c r="F24" s="19"/>
      <c r="G24" s="19"/>
      <c r="H24" s="19"/>
      <c r="I24" s="19"/>
      <c r="J24" s="19"/>
      <c r="K24" s="19"/>
      <c r="L24" s="19"/>
      <c r="M24" s="19"/>
      <c r="N24" s="19"/>
      <c r="O24" s="19"/>
      <c r="P24" s="19"/>
      <c r="Q24" s="19"/>
      <c r="R24" s="19"/>
      <c r="S24" s="19"/>
      <c r="T24" s="20"/>
      <c r="U24" s="543"/>
      <c r="V24" s="543"/>
      <c r="W24" s="543"/>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116" customFormat="1" ht="21" customHeight="1" x14ac:dyDescent="0.25">
      <c r="A25" s="550"/>
      <c r="B25" s="550"/>
      <c r="C25" s="550"/>
      <c r="D25" s="543"/>
      <c r="E25" s="113"/>
      <c r="F25" s="29"/>
      <c r="G25" s="19"/>
      <c r="H25" s="19"/>
      <c r="I25" s="19"/>
      <c r="J25" s="19"/>
      <c r="K25" s="19"/>
      <c r="L25" s="19"/>
      <c r="M25" s="114"/>
      <c r="N25" s="114"/>
      <c r="O25" s="206"/>
      <c r="P25" s="206"/>
      <c r="Q25" s="1011" t="str">
        <f>IF(VLOOKUP($I$6,matriz!$E$5:$BD$79,51,0)="creación","X","")</f>
        <v/>
      </c>
      <c r="R25" s="1011"/>
      <c r="S25" s="209"/>
      <c r="T25" s="126"/>
      <c r="U25" s="543"/>
      <c r="V25" s="543"/>
      <c r="W25" s="543"/>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16" customFormat="1" ht="21" customHeight="1" x14ac:dyDescent="0.25">
      <c r="A26" s="550"/>
      <c r="B26" s="550"/>
      <c r="C26" s="550"/>
      <c r="D26" s="543"/>
      <c r="E26" s="1026" t="str">
        <f>VLOOKUP($I$6,matriz!$E$5:$AY$79,20,0)</f>
        <v>Suma</v>
      </c>
      <c r="F26" s="1027"/>
      <c r="G26" s="1027"/>
      <c r="H26" s="206"/>
      <c r="I26" s="19"/>
      <c r="J26" s="1027" t="str">
        <f>VLOOKUP($I$6,matriz!$E$5:$AY$79,21,0)</f>
        <v>Anual</v>
      </c>
      <c r="K26" s="1027"/>
      <c r="L26" s="1027"/>
      <c r="M26" s="1027"/>
      <c r="N26" s="1027"/>
      <c r="O26" s="206"/>
      <c r="P26" s="1027" t="str">
        <f>VLOOKUP($I$6,matriz!$E$5:$AY$79,22,0)</f>
        <v>Eficacia</v>
      </c>
      <c r="Q26" s="1027"/>
      <c r="R26" s="1027"/>
      <c r="S26" s="1027"/>
      <c r="T26" s="126"/>
      <c r="U26" s="543"/>
      <c r="V26" s="543"/>
      <c r="W26" s="543"/>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16" customFormat="1" ht="21" customHeight="1" x14ac:dyDescent="0.25">
      <c r="A27" s="550"/>
      <c r="B27" s="550"/>
      <c r="C27" s="550"/>
      <c r="D27" s="543"/>
      <c r="E27" s="113"/>
      <c r="F27" s="29"/>
      <c r="G27" s="206"/>
      <c r="H27" s="206"/>
      <c r="I27" s="19"/>
      <c r="J27" s="19"/>
      <c r="K27" s="19"/>
      <c r="L27" s="19"/>
      <c r="M27" s="19"/>
      <c r="N27" s="19"/>
      <c r="O27" s="206"/>
      <c r="P27" s="206"/>
      <c r="Q27" s="1011" t="str">
        <f>IF(VLOOKUP($I$6,matriz!$E$5:$BD$79,51,0)="anulación","X","")</f>
        <v/>
      </c>
      <c r="R27" s="1011"/>
      <c r="S27" s="209"/>
      <c r="T27" s="126"/>
      <c r="U27" s="543"/>
      <c r="V27" s="543"/>
      <c r="W27" s="543"/>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16" customFormat="1" ht="15" customHeight="1" thickBot="1" x14ac:dyDescent="0.3">
      <c r="A28" s="550"/>
      <c r="B28" s="550"/>
      <c r="C28" s="550"/>
      <c r="D28" s="543"/>
      <c r="E28" s="113"/>
      <c r="F28" s="29"/>
      <c r="G28" s="206"/>
      <c r="H28" s="206"/>
      <c r="I28" s="31"/>
      <c r="J28" s="29"/>
      <c r="K28" s="206"/>
      <c r="L28" s="206"/>
      <c r="M28" s="114"/>
      <c r="N28" s="114"/>
      <c r="O28" s="206"/>
      <c r="P28" s="206"/>
      <c r="Q28" s="115"/>
      <c r="R28" s="29"/>
      <c r="S28" s="29"/>
      <c r="T28" s="126"/>
      <c r="U28" s="543"/>
      <c r="V28" s="543"/>
      <c r="W28" s="543"/>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2" customFormat="1" ht="22.5" customHeight="1" thickBot="1" x14ac:dyDescent="0.3">
      <c r="A29" s="546"/>
      <c r="B29" s="546"/>
      <c r="C29" s="546"/>
      <c r="D29" s="543"/>
      <c r="E29" s="208"/>
      <c r="F29" s="1023" t="s">
        <v>430</v>
      </c>
      <c r="G29" s="1024"/>
      <c r="H29" s="1024"/>
      <c r="I29" s="1025"/>
      <c r="J29" s="533"/>
      <c r="K29" s="1023" t="s">
        <v>431</v>
      </c>
      <c r="L29" s="1024"/>
      <c r="M29" s="1024"/>
      <c r="N29" s="1025"/>
      <c r="O29" s="533"/>
      <c r="P29" s="1023" t="s">
        <v>432</v>
      </c>
      <c r="Q29" s="1024"/>
      <c r="R29" s="1024"/>
      <c r="S29" s="1025"/>
      <c r="T29" s="127"/>
      <c r="U29" s="543"/>
      <c r="V29" s="543"/>
      <c r="W29" s="543"/>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2" customFormat="1" ht="19.5" customHeight="1" thickBot="1" x14ac:dyDescent="0.3">
      <c r="A30" s="546"/>
      <c r="B30" s="546"/>
      <c r="C30" s="546"/>
      <c r="D30" s="543"/>
      <c r="E30" s="208"/>
      <c r="F30" s="1012">
        <f>VLOOKUP($I$6,matriz!$E$5:$AY$79,23,0)</f>
        <v>0</v>
      </c>
      <c r="G30" s="1013"/>
      <c r="H30" s="1013"/>
      <c r="I30" s="1014"/>
      <c r="J30" s="3"/>
      <c r="K30" s="1015">
        <f>VLOOKUP($I$6,matriz!$E$5:$AY$79,24,0)</f>
        <v>0</v>
      </c>
      <c r="L30" s="1016"/>
      <c r="M30" s="1016"/>
      <c r="N30" s="1017"/>
      <c r="O30" s="3"/>
      <c r="P30" s="1015">
        <f>VLOOKUP($I$6,matriz!$E$5:$AY$79,25,0)</f>
        <v>0</v>
      </c>
      <c r="Q30" s="1016"/>
      <c r="R30" s="1016"/>
      <c r="S30" s="1017"/>
      <c r="T30" s="127"/>
      <c r="U30" s="543"/>
      <c r="V30" s="543"/>
      <c r="W30" s="543"/>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16" customFormat="1" ht="15" customHeight="1" x14ac:dyDescent="0.25">
      <c r="A31" s="550"/>
      <c r="B31" s="550"/>
      <c r="C31" s="550"/>
      <c r="D31" s="543"/>
      <c r="E31" s="113"/>
      <c r="F31" s="31"/>
      <c r="G31" s="31"/>
      <c r="H31" s="31"/>
      <c r="I31" s="31"/>
      <c r="J31" s="29"/>
      <c r="K31" s="527"/>
      <c r="L31" s="527"/>
      <c r="M31" s="114"/>
      <c r="N31" s="114"/>
      <c r="O31" s="527"/>
      <c r="P31" s="527"/>
      <c r="Q31" s="115"/>
      <c r="R31" s="29"/>
      <c r="S31" s="29"/>
      <c r="T31" s="126"/>
      <c r="U31" s="543"/>
      <c r="V31" s="543"/>
      <c r="W31" s="543"/>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116" customFormat="1" ht="15" customHeight="1" x14ac:dyDescent="0.25">
      <c r="A32" s="550"/>
      <c r="B32" s="550"/>
      <c r="C32" s="550"/>
      <c r="D32" s="543"/>
      <c r="E32" s="113"/>
      <c r="F32" s="31"/>
      <c r="G32" s="31"/>
      <c r="H32" s="31"/>
      <c r="I32" s="31"/>
      <c r="J32" s="31"/>
      <c r="K32" s="31"/>
      <c r="L32" s="206"/>
      <c r="M32" s="114"/>
      <c r="N32" s="114"/>
      <c r="O32" s="206"/>
      <c r="P32" s="206"/>
      <c r="Q32" s="115"/>
      <c r="R32" s="29"/>
      <c r="S32" s="29"/>
      <c r="T32" s="126"/>
      <c r="U32" s="543"/>
      <c r="V32" s="543"/>
      <c r="W32" s="543"/>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116" customFormat="1" ht="15" customHeight="1" x14ac:dyDescent="0.25">
      <c r="A33" s="550"/>
      <c r="B33" s="550"/>
      <c r="C33" s="550"/>
      <c r="D33" s="543"/>
      <c r="E33" s="113"/>
      <c r="F33" s="31"/>
      <c r="G33" s="31" t="s">
        <v>437</v>
      </c>
      <c r="H33" s="206"/>
      <c r="I33" s="31"/>
      <c r="J33" s="31"/>
      <c r="K33" s="31"/>
      <c r="L33" s="31"/>
      <c r="M33" s="31"/>
      <c r="N33" s="31"/>
      <c r="O33" s="206"/>
      <c r="P33" s="1010" t="s">
        <v>862</v>
      </c>
      <c r="Q33" s="1010"/>
      <c r="R33" s="1010"/>
      <c r="S33" s="31"/>
      <c r="T33" s="126"/>
      <c r="U33" s="543"/>
      <c r="V33" s="543"/>
      <c r="W33" s="54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116" customFormat="1" ht="16.5" customHeight="1" x14ac:dyDescent="0.25">
      <c r="A34" s="550"/>
      <c r="B34" s="550"/>
      <c r="C34" s="550"/>
      <c r="D34" s="543"/>
      <c r="E34" s="113"/>
      <c r="F34" s="29"/>
      <c r="G34" s="206"/>
      <c r="H34" s="206"/>
      <c r="I34" s="31"/>
      <c r="J34" s="31"/>
      <c r="K34" s="31"/>
      <c r="L34" s="31"/>
      <c r="M34" s="31"/>
      <c r="N34" s="31"/>
      <c r="O34" s="31"/>
      <c r="P34" s="31"/>
      <c r="Q34" s="31"/>
      <c r="R34" s="699" t="s">
        <v>979</v>
      </c>
      <c r="S34" s="699" t="s">
        <v>980</v>
      </c>
      <c r="T34" s="126"/>
      <c r="U34" s="543"/>
      <c r="V34" s="543"/>
      <c r="W34" s="543"/>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116" customFormat="1" ht="15" customHeight="1" x14ac:dyDescent="0.25">
      <c r="A35" s="550"/>
      <c r="B35" s="550"/>
      <c r="C35" s="550"/>
      <c r="D35" s="543"/>
      <c r="E35" s="113"/>
      <c r="F35" s="158" t="s">
        <v>438</v>
      </c>
      <c r="G35" s="29"/>
      <c r="H35" s="210">
        <v>2016</v>
      </c>
      <c r="I35" s="210">
        <v>2017</v>
      </c>
      <c r="J35" s="210">
        <v>2018</v>
      </c>
      <c r="K35" s="210">
        <v>2019</v>
      </c>
      <c r="L35" s="211">
        <v>2020</v>
      </c>
      <c r="M35" s="210" t="s">
        <v>104</v>
      </c>
      <c r="N35" s="31"/>
      <c r="O35" s="31"/>
      <c r="P35" s="31" t="s">
        <v>863</v>
      </c>
      <c r="Q35" s="31"/>
      <c r="R35" s="710">
        <f>VLOOKUP($I$6,matriz!$E$5:$BP$79,60,0)</f>
        <v>0</v>
      </c>
      <c r="S35" s="710" t="str">
        <f>VLOOKUP($I$6,matriz!$E$5:$BP$79,61,0)</f>
        <v>26-50</v>
      </c>
      <c r="T35" s="126"/>
      <c r="U35" s="543"/>
      <c r="V35" s="543"/>
      <c r="W35" s="543"/>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155" customFormat="1" ht="16.5" customHeight="1" x14ac:dyDescent="0.25">
      <c r="A36" s="551"/>
      <c r="B36" s="551"/>
      <c r="C36" s="551"/>
      <c r="D36" s="543"/>
      <c r="E36" s="152"/>
      <c r="F36" s="157" t="s">
        <v>439</v>
      </c>
      <c r="G36" s="153"/>
      <c r="H36" s="156" t="str">
        <f>VLOOKUP($I$6,matriz!$E$5:$AY$79,26,0)</f>
        <v>ND</v>
      </c>
      <c r="I36" s="711">
        <f>VLOOKUP($I$6,matriz!$E$5:$AY$79,27,0)</f>
        <v>1</v>
      </c>
      <c r="J36" s="711">
        <f>VLOOKUP($I$6,matriz!$E$5:$AY$79,28,0)</f>
        <v>4</v>
      </c>
      <c r="K36" s="711" t="str">
        <f>VLOOKUP($I$6,matriz!$E$5:$AY$79,29,0)</f>
        <v>CUMPLIDO</v>
      </c>
      <c r="L36" s="711" t="str">
        <f>VLOOKUP($I$6,matriz!$E$5:$AY$79,30,0)</f>
        <v>CUMPLIDO</v>
      </c>
      <c r="M36" s="711">
        <f>IF($E$26="Decreciente",MID(L36,1,4),IF($E$26="Suma",SUM(H36:L36),IF($E$26="Creciente",MID(L36,1,4),IF($E$26="Constante",MID(L36,1,4)))))</f>
        <v>5</v>
      </c>
      <c r="N36" s="31"/>
      <c r="O36" s="31"/>
      <c r="P36" s="31" t="s">
        <v>864</v>
      </c>
      <c r="Q36" s="31"/>
      <c r="R36" s="710">
        <f>VLOOKUP($I$6,matriz!$E$5:$BP$79,62,0)</f>
        <v>0</v>
      </c>
      <c r="S36" s="710" t="str">
        <f>VLOOKUP($I$6,matriz!$E$5:$BP$79,63,0)</f>
        <v>51-80</v>
      </c>
      <c r="T36" s="154"/>
      <c r="U36" s="543"/>
      <c r="V36" s="543"/>
      <c r="W36" s="543"/>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3" customFormat="1" ht="15" x14ac:dyDescent="0.25">
      <c r="A37" s="552"/>
      <c r="B37" s="552"/>
      <c r="C37" s="552"/>
      <c r="D37" s="543"/>
      <c r="E37" s="54"/>
      <c r="F37" s="19"/>
      <c r="G37" s="19"/>
      <c r="H37" s="19"/>
      <c r="I37" s="31"/>
      <c r="J37" s="19"/>
      <c r="K37" s="19"/>
      <c r="L37" s="19"/>
      <c r="M37" s="19"/>
      <c r="N37" s="19"/>
      <c r="O37" s="19"/>
      <c r="P37" s="31" t="s">
        <v>959</v>
      </c>
      <c r="Q37" s="31"/>
      <c r="R37" s="710" t="str">
        <f>VLOOKUP($I$6,matriz!$E$5:$BP$79,64,0)</f>
        <v>81-100</v>
      </c>
      <c r="S37" s="710" t="e">
        <f>VLOOKUP($I$6,matriz!$E$5:$BP$79,65,0)</f>
        <v>#REF!</v>
      </c>
      <c r="T37" s="20"/>
      <c r="U37" s="543"/>
      <c r="V37" s="543"/>
      <c r="W37" s="543"/>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3" customFormat="1" ht="15" x14ac:dyDescent="0.25">
      <c r="A38" s="552"/>
      <c r="B38" s="552"/>
      <c r="C38" s="552"/>
      <c r="D38" s="543"/>
      <c r="E38" s="54"/>
      <c r="F38" s="19"/>
      <c r="G38" s="19"/>
      <c r="H38" s="19"/>
      <c r="I38" s="31"/>
      <c r="J38" s="19"/>
      <c r="K38" s="19"/>
      <c r="L38" s="19"/>
      <c r="M38" s="19"/>
      <c r="N38" s="19"/>
      <c r="O38" s="19"/>
      <c r="P38" s="31"/>
      <c r="Q38" s="31"/>
      <c r="R38" s="31"/>
      <c r="S38" s="31"/>
      <c r="T38" s="20"/>
      <c r="U38" s="543"/>
      <c r="V38" s="543"/>
      <c r="W38" s="543"/>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ht="11.25" customHeight="1" x14ac:dyDescent="0.25">
      <c r="A39" s="542"/>
      <c r="B39" s="542"/>
      <c r="C39" s="542"/>
      <c r="D39" s="543"/>
      <c r="E39" s="54"/>
      <c r="P39" s="31"/>
      <c r="Q39" s="31"/>
      <c r="R39" s="31"/>
      <c r="S39" s="31"/>
      <c r="T39" s="20"/>
      <c r="U39" s="543"/>
      <c r="V39" s="543"/>
      <c r="W39" s="543"/>
    </row>
    <row r="40" spans="1:16384" s="4" customFormat="1" ht="11.25" customHeight="1" x14ac:dyDescent="0.25">
      <c r="A40" s="544"/>
      <c r="B40" s="544"/>
      <c r="C40" s="544"/>
      <c r="D40" s="543"/>
      <c r="E40" s="54"/>
      <c r="F40" s="207"/>
      <c r="G40" s="213" t="str">
        <f>VLOOKUP($I$6,matriz!$E$5:$BF$79,52,0)</f>
        <v>Se cumple con el indicador se remplaza por seguimiento en el Plan de Contraloría</v>
      </c>
      <c r="H40" s="213"/>
      <c r="I40" s="19"/>
      <c r="J40" s="19"/>
      <c r="K40" s="19"/>
      <c r="L40" s="19"/>
      <c r="M40" s="19"/>
      <c r="N40" s="19"/>
      <c r="O40" s="19"/>
      <c r="P40" s="19"/>
      <c r="Q40" s="19"/>
      <c r="R40" s="19"/>
      <c r="S40" s="19"/>
      <c r="T40" s="20"/>
      <c r="U40" s="543"/>
      <c r="V40" s="543"/>
      <c r="W40" s="543"/>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124" customFormat="1" ht="11.25" customHeight="1" thickBot="1" x14ac:dyDescent="0.3">
      <c r="A41" s="544"/>
      <c r="B41" s="544"/>
      <c r="C41" s="544"/>
      <c r="D41" s="543"/>
      <c r="E41" s="122"/>
      <c r="F41" s="123"/>
      <c r="G41" s="123"/>
      <c r="H41" s="123"/>
      <c r="I41" s="123"/>
      <c r="J41" s="123"/>
      <c r="K41" s="123"/>
      <c r="L41" s="123"/>
      <c r="M41" s="123"/>
      <c r="N41" s="123"/>
      <c r="O41" s="123"/>
      <c r="P41" s="123"/>
      <c r="Q41" s="123"/>
      <c r="R41" s="123"/>
      <c r="S41" s="123"/>
      <c r="T41" s="129"/>
      <c r="U41" s="543"/>
      <c r="V41" s="543"/>
      <c r="W41" s="543"/>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ht="11.25" customHeight="1" x14ac:dyDescent="0.25">
      <c r="A42" s="543"/>
      <c r="B42" s="543"/>
      <c r="C42" s="543"/>
      <c r="D42" s="543"/>
      <c r="E42" s="543"/>
      <c r="F42" s="543"/>
      <c r="G42" s="543"/>
      <c r="H42" s="543"/>
      <c r="I42" s="543"/>
      <c r="J42" s="543"/>
      <c r="K42" s="543"/>
      <c r="L42" s="543"/>
      <c r="M42" s="543"/>
      <c r="N42" s="543"/>
      <c r="O42" s="543"/>
      <c r="P42" s="543"/>
      <c r="Q42" s="543"/>
      <c r="R42" s="543"/>
      <c r="S42" s="543"/>
      <c r="T42" s="543"/>
      <c r="U42" s="543"/>
      <c r="V42" s="543"/>
      <c r="W42" s="543"/>
    </row>
    <row r="43" spans="1:16384" ht="11.25" customHeight="1" x14ac:dyDescent="0.25">
      <c r="A43" s="543"/>
      <c r="B43" s="543"/>
      <c r="C43" s="543"/>
      <c r="D43" s="543"/>
      <c r="E43" s="543"/>
      <c r="F43" s="543"/>
      <c r="G43" s="543"/>
      <c r="H43" s="543"/>
      <c r="I43" s="543"/>
      <c r="J43" s="543"/>
      <c r="K43" s="543"/>
      <c r="L43" s="543"/>
      <c r="M43" s="543"/>
      <c r="N43" s="543"/>
      <c r="O43" s="543"/>
      <c r="P43" s="543"/>
      <c r="Q43" s="543"/>
      <c r="R43" s="543"/>
      <c r="S43" s="543"/>
      <c r="T43" s="543"/>
      <c r="U43" s="543"/>
      <c r="V43" s="543"/>
      <c r="W43" s="543"/>
    </row>
    <row r="44" spans="1:16384" ht="11.25" customHeight="1" x14ac:dyDescent="0.25">
      <c r="A44" s="543"/>
      <c r="B44" s="543"/>
      <c r="C44" s="543"/>
      <c r="D44" s="543"/>
      <c r="E44" s="543"/>
      <c r="F44" s="543"/>
      <c r="G44" s="543"/>
      <c r="H44" s="543"/>
      <c r="I44" s="543"/>
      <c r="J44" s="543"/>
      <c r="K44" s="543"/>
      <c r="L44" s="543"/>
      <c r="M44" s="543"/>
      <c r="N44" s="543"/>
      <c r="O44" s="543"/>
      <c r="P44" s="543"/>
      <c r="Q44" s="543"/>
      <c r="R44" s="543"/>
      <c r="S44" s="543"/>
      <c r="T44" s="543"/>
      <c r="U44" s="543"/>
      <c r="V44" s="543"/>
      <c r="W44" s="543"/>
    </row>
    <row r="45" spans="1:16384" ht="11.25" customHeight="1" x14ac:dyDescent="0.25">
      <c r="A45" s="543"/>
      <c r="B45" s="543"/>
      <c r="C45" s="543"/>
      <c r="D45" s="543"/>
      <c r="E45" s="543"/>
      <c r="F45" s="543"/>
      <c r="G45" s="543"/>
      <c r="H45" s="543"/>
      <c r="I45" s="543"/>
      <c r="J45" s="543"/>
      <c r="K45" s="543"/>
      <c r="L45" s="543"/>
      <c r="M45" s="543"/>
      <c r="N45" s="543"/>
      <c r="O45" s="543"/>
      <c r="P45" s="543"/>
      <c r="Q45" s="543"/>
      <c r="R45" s="543"/>
      <c r="S45" s="543"/>
      <c r="T45" s="543"/>
      <c r="U45" s="543"/>
      <c r="V45" s="543"/>
      <c r="W45" s="543"/>
    </row>
    <row r="46" spans="1:16384" ht="11.25" customHeight="1" x14ac:dyDescent="0.25">
      <c r="A46" s="543"/>
      <c r="B46" s="543"/>
      <c r="C46" s="543"/>
      <c r="D46" s="543"/>
      <c r="E46" s="543"/>
      <c r="F46" s="543"/>
      <c r="G46" s="543"/>
      <c r="H46" s="543"/>
      <c r="I46" s="543"/>
      <c r="J46" s="543"/>
      <c r="K46" s="543"/>
      <c r="L46" s="543"/>
      <c r="M46" s="543"/>
      <c r="N46" s="543"/>
      <c r="O46" s="543"/>
      <c r="P46" s="543"/>
      <c r="Q46" s="543"/>
      <c r="R46" s="543"/>
      <c r="S46" s="543"/>
      <c r="T46" s="543"/>
      <c r="U46" s="543"/>
      <c r="V46" s="543"/>
      <c r="W46" s="543"/>
    </row>
    <row r="47" spans="1:16384" ht="11.25" customHeight="1" x14ac:dyDescent="0.25">
      <c r="A47" s="543"/>
      <c r="B47" s="543"/>
      <c r="C47" s="543"/>
      <c r="D47" s="543"/>
      <c r="E47" s="543"/>
      <c r="F47" s="543"/>
      <c r="G47" s="543"/>
      <c r="H47" s="543"/>
      <c r="I47" s="543"/>
      <c r="J47" s="543"/>
      <c r="K47" s="543"/>
      <c r="L47" s="543"/>
      <c r="M47" s="543"/>
      <c r="N47" s="543"/>
      <c r="O47" s="543"/>
      <c r="P47" s="543"/>
      <c r="Q47" s="543"/>
      <c r="R47" s="543"/>
      <c r="S47" s="543"/>
      <c r="T47" s="543"/>
      <c r="U47" s="543"/>
      <c r="V47" s="543"/>
      <c r="W47" s="543"/>
    </row>
    <row r="48" spans="1:16384" ht="11.25" customHeight="1" x14ac:dyDescent="0.25">
      <c r="A48" s="543"/>
      <c r="B48" s="543"/>
      <c r="C48" s="543"/>
      <c r="D48" s="543"/>
      <c r="E48" s="543"/>
      <c r="F48" s="543"/>
      <c r="G48" s="543"/>
      <c r="H48" s="543"/>
      <c r="I48" s="543"/>
      <c r="J48" s="543"/>
      <c r="K48" s="543"/>
      <c r="L48" s="543"/>
      <c r="M48" s="543"/>
      <c r="N48" s="543"/>
      <c r="O48" s="543"/>
      <c r="P48" s="543"/>
      <c r="Q48" s="543"/>
      <c r="R48" s="543"/>
      <c r="S48" s="543"/>
      <c r="T48" s="543"/>
      <c r="U48" s="543"/>
      <c r="V48" s="543"/>
      <c r="W48" s="543"/>
    </row>
    <row r="49" spans="1:23" ht="11.25" customHeight="1" x14ac:dyDescent="0.25">
      <c r="A49" s="543"/>
      <c r="B49" s="543"/>
      <c r="C49" s="543"/>
      <c r="D49" s="543"/>
      <c r="E49" s="543"/>
      <c r="F49" s="543"/>
      <c r="G49" s="543"/>
      <c r="H49" s="543"/>
      <c r="I49" s="543"/>
      <c r="J49" s="543"/>
      <c r="K49" s="543"/>
      <c r="L49" s="543"/>
      <c r="M49" s="543"/>
      <c r="N49" s="543"/>
      <c r="O49" s="543"/>
      <c r="P49" s="543"/>
      <c r="Q49" s="543"/>
      <c r="R49" s="543"/>
      <c r="S49" s="543"/>
      <c r="T49" s="543"/>
      <c r="U49" s="543"/>
      <c r="V49" s="543"/>
      <c r="W49" s="543"/>
    </row>
    <row r="50" spans="1:23" ht="11.25" customHeight="1" x14ac:dyDescent="0.25">
      <c r="A50" s="543"/>
      <c r="B50" s="543"/>
      <c r="C50" s="543"/>
      <c r="D50" s="543"/>
      <c r="E50" s="543"/>
      <c r="F50" s="543"/>
      <c r="G50" s="543"/>
      <c r="H50" s="543"/>
      <c r="I50" s="543"/>
      <c r="J50" s="543"/>
      <c r="K50" s="543"/>
      <c r="L50" s="543"/>
      <c r="M50" s="543"/>
      <c r="N50" s="543"/>
      <c r="O50" s="543"/>
      <c r="P50" s="543"/>
      <c r="Q50" s="543"/>
      <c r="R50" s="543"/>
      <c r="S50" s="543"/>
      <c r="T50" s="543"/>
      <c r="U50" s="543"/>
      <c r="V50" s="543"/>
      <c r="W50" s="543"/>
    </row>
    <row r="51" spans="1:23" ht="11.25" hidden="1" customHeight="1" x14ac:dyDescent="0.25">
      <c r="A51" s="543"/>
      <c r="B51" s="543"/>
      <c r="C51" s="543"/>
      <c r="D51" s="543"/>
      <c r="E51" s="543"/>
      <c r="F51" s="543"/>
      <c r="G51" s="543"/>
      <c r="H51" s="543"/>
      <c r="I51" s="543"/>
      <c r="J51" s="543"/>
      <c r="K51" s="543"/>
      <c r="L51" s="543"/>
      <c r="M51" s="543"/>
      <c r="N51" s="543"/>
      <c r="O51" s="543"/>
      <c r="P51" s="543"/>
      <c r="Q51" s="543"/>
      <c r="R51" s="543"/>
      <c r="S51" s="543"/>
      <c r="T51" s="543"/>
      <c r="U51" s="543"/>
      <c r="V51" s="543"/>
      <c r="W51" s="543"/>
    </row>
    <row r="52" spans="1:23" ht="11.25" hidden="1" customHeight="1" x14ac:dyDescent="0.25">
      <c r="A52" s="543"/>
      <c r="B52" s="543"/>
      <c r="C52" s="543"/>
      <c r="D52" s="543"/>
      <c r="E52" s="543"/>
      <c r="F52" s="543"/>
      <c r="G52" s="543"/>
      <c r="H52" s="543"/>
      <c r="I52" s="543"/>
      <c r="J52" s="543"/>
      <c r="K52" s="543"/>
      <c r="L52" s="543"/>
      <c r="M52" s="543"/>
      <c r="N52" s="543"/>
      <c r="O52" s="543"/>
      <c r="P52" s="543"/>
      <c r="Q52" s="543"/>
      <c r="R52" s="543"/>
      <c r="S52" s="543"/>
      <c r="T52" s="543"/>
      <c r="U52" s="543"/>
      <c r="V52" s="543"/>
      <c r="W52" s="543"/>
    </row>
    <row r="53" spans="1:23" ht="11.25" hidden="1" customHeight="1" x14ac:dyDescent="0.25">
      <c r="A53" s="543"/>
      <c r="B53" s="543"/>
      <c r="C53" s="543"/>
      <c r="D53" s="543"/>
      <c r="E53" s="543"/>
      <c r="F53" s="543"/>
      <c r="G53" s="543"/>
      <c r="H53" s="543"/>
      <c r="I53" s="543"/>
      <c r="J53" s="543"/>
      <c r="K53" s="543"/>
      <c r="L53" s="543"/>
      <c r="M53" s="543"/>
      <c r="N53" s="543"/>
      <c r="O53" s="543"/>
      <c r="P53" s="543"/>
      <c r="Q53" s="543"/>
      <c r="R53" s="543"/>
      <c r="S53" s="543"/>
      <c r="T53" s="543"/>
      <c r="U53" s="543"/>
      <c r="V53" s="543"/>
      <c r="W53" s="543"/>
    </row>
    <row r="54" spans="1:23" ht="11.25" hidden="1" customHeight="1" x14ac:dyDescent="0.25">
      <c r="A54" s="543"/>
      <c r="B54" s="543"/>
      <c r="C54" s="543"/>
      <c r="D54" s="543"/>
      <c r="E54" s="543"/>
      <c r="F54" s="543"/>
      <c r="G54" s="543"/>
      <c r="H54" s="543"/>
      <c r="I54" s="543"/>
      <c r="J54" s="543"/>
      <c r="K54" s="543"/>
      <c r="L54" s="543"/>
      <c r="M54" s="543"/>
      <c r="N54" s="543"/>
      <c r="O54" s="543"/>
      <c r="P54" s="543"/>
      <c r="Q54" s="543"/>
      <c r="R54" s="543"/>
      <c r="S54" s="543"/>
      <c r="T54" s="543"/>
      <c r="U54" s="543"/>
      <c r="V54" s="543"/>
      <c r="W54" s="543"/>
    </row>
    <row r="55" spans="1:23" ht="11.25" hidden="1" customHeight="1" x14ac:dyDescent="0.25">
      <c r="A55" s="543"/>
      <c r="B55" s="543"/>
      <c r="C55" s="543"/>
      <c r="D55" s="543"/>
      <c r="E55" s="543"/>
      <c r="F55" s="543"/>
      <c r="G55" s="543"/>
      <c r="H55" s="543"/>
      <c r="I55" s="543"/>
      <c r="J55" s="543"/>
      <c r="K55" s="543"/>
      <c r="L55" s="543"/>
      <c r="M55" s="543"/>
      <c r="N55" s="543"/>
      <c r="O55" s="543"/>
      <c r="P55" s="543"/>
      <c r="Q55" s="543"/>
      <c r="R55" s="543"/>
      <c r="S55" s="543"/>
      <c r="T55" s="543"/>
      <c r="U55" s="543"/>
      <c r="V55" s="543"/>
      <c r="W55" s="543"/>
    </row>
    <row r="56" spans="1:23" ht="11.25" hidden="1" customHeight="1" x14ac:dyDescent="0.25">
      <c r="A56" s="543"/>
      <c r="B56" s="543"/>
      <c r="C56" s="543"/>
      <c r="D56" s="543"/>
      <c r="E56" s="543"/>
      <c r="F56" s="543"/>
      <c r="G56" s="543"/>
      <c r="H56" s="543"/>
      <c r="I56" s="543"/>
      <c r="J56" s="543"/>
      <c r="K56" s="543"/>
      <c r="L56" s="543"/>
      <c r="M56" s="543"/>
      <c r="N56" s="543"/>
      <c r="O56" s="543"/>
      <c r="P56" s="543"/>
      <c r="Q56" s="543"/>
      <c r="R56" s="543"/>
      <c r="S56" s="543"/>
      <c r="T56" s="543"/>
      <c r="U56" s="543"/>
      <c r="V56" s="543"/>
      <c r="W56" s="543"/>
    </row>
    <row r="57" spans="1:23" ht="11.25" hidden="1" customHeight="1" x14ac:dyDescent="0.25">
      <c r="A57" s="543"/>
      <c r="B57" s="543"/>
      <c r="C57" s="543"/>
      <c r="D57" s="543"/>
      <c r="E57" s="543"/>
      <c r="F57" s="543"/>
      <c r="G57" s="543"/>
      <c r="H57" s="543"/>
      <c r="I57" s="543"/>
      <c r="J57" s="543"/>
      <c r="K57" s="543"/>
      <c r="L57" s="543"/>
      <c r="M57" s="543"/>
      <c r="N57" s="543"/>
      <c r="O57" s="543"/>
      <c r="P57" s="543"/>
      <c r="Q57" s="543"/>
      <c r="R57" s="543"/>
      <c r="S57" s="543"/>
      <c r="T57" s="543"/>
      <c r="U57" s="543"/>
      <c r="V57" s="543"/>
      <c r="W57" s="543"/>
    </row>
    <row r="58" spans="1:23" ht="11.25" hidden="1" customHeight="1" x14ac:dyDescent="0.25">
      <c r="A58" s="543"/>
      <c r="B58" s="543"/>
      <c r="C58" s="543"/>
      <c r="D58" s="543"/>
      <c r="E58" s="543"/>
      <c r="F58" s="543"/>
      <c r="G58" s="543"/>
      <c r="H58" s="543"/>
      <c r="I58" s="543"/>
      <c r="J58" s="543"/>
      <c r="K58" s="543"/>
      <c r="L58" s="543"/>
      <c r="M58" s="543"/>
      <c r="N58" s="543"/>
      <c r="O58" s="543"/>
      <c r="P58" s="543"/>
      <c r="Q58" s="543"/>
      <c r="R58" s="543"/>
      <c r="S58" s="543"/>
      <c r="T58" s="543"/>
      <c r="U58" s="543"/>
      <c r="V58" s="543"/>
      <c r="W58" s="543"/>
    </row>
    <row r="59" spans="1:23" ht="11.25" hidden="1" customHeight="1" x14ac:dyDescent="0.25">
      <c r="A59" s="543"/>
      <c r="B59" s="543"/>
      <c r="C59" s="543"/>
      <c r="D59" s="543"/>
      <c r="E59" s="543"/>
      <c r="F59" s="543"/>
      <c r="G59" s="543"/>
      <c r="H59" s="543"/>
      <c r="I59" s="543"/>
      <c r="J59" s="543"/>
      <c r="K59" s="543"/>
      <c r="L59" s="543"/>
      <c r="M59" s="543"/>
      <c r="N59" s="543"/>
      <c r="O59" s="543"/>
      <c r="P59" s="543"/>
      <c r="Q59" s="543"/>
      <c r="R59" s="543"/>
      <c r="S59" s="543"/>
      <c r="T59" s="543"/>
      <c r="U59" s="543"/>
      <c r="V59" s="543"/>
      <c r="W59" s="543"/>
    </row>
    <row r="60" spans="1:23" ht="11.25" hidden="1" customHeight="1" x14ac:dyDescent="0.25">
      <c r="A60" s="543"/>
      <c r="B60" s="543"/>
      <c r="C60" s="543"/>
      <c r="D60" s="543"/>
      <c r="E60" s="543"/>
      <c r="F60" s="543"/>
      <c r="G60" s="543"/>
      <c r="H60" s="543"/>
      <c r="I60" s="543"/>
      <c r="J60" s="543"/>
      <c r="K60" s="543"/>
      <c r="L60" s="543"/>
      <c r="M60" s="543"/>
      <c r="N60" s="543"/>
      <c r="O60" s="543"/>
      <c r="P60" s="543"/>
      <c r="Q60" s="543"/>
      <c r="R60" s="543"/>
      <c r="S60" s="543"/>
      <c r="T60" s="543"/>
      <c r="U60" s="543"/>
      <c r="V60" s="543"/>
      <c r="W60" s="543"/>
    </row>
    <row r="61" spans="1:23" ht="11.25" hidden="1" customHeight="1" x14ac:dyDescent="0.25">
      <c r="A61" s="543"/>
      <c r="B61" s="543"/>
      <c r="C61" s="543"/>
      <c r="D61" s="543"/>
      <c r="E61" s="543"/>
      <c r="F61" s="543"/>
      <c r="G61" s="543"/>
      <c r="H61" s="543"/>
      <c r="I61" s="543"/>
      <c r="J61" s="543"/>
      <c r="K61" s="543"/>
      <c r="L61" s="543"/>
      <c r="M61" s="543"/>
      <c r="N61" s="543"/>
      <c r="O61" s="543"/>
      <c r="P61" s="543"/>
      <c r="Q61" s="543"/>
      <c r="R61" s="543"/>
      <c r="S61" s="543"/>
      <c r="T61" s="543"/>
      <c r="U61" s="543"/>
      <c r="V61" s="543"/>
      <c r="W61" s="543"/>
    </row>
    <row r="62" spans="1:23" ht="11.25" hidden="1" customHeight="1" x14ac:dyDescent="0.25">
      <c r="A62" s="543"/>
      <c r="B62" s="543"/>
      <c r="C62" s="543"/>
      <c r="D62" s="543"/>
      <c r="E62" s="543"/>
      <c r="F62" s="543"/>
      <c r="G62" s="543"/>
      <c r="H62" s="543"/>
      <c r="I62" s="543"/>
      <c r="J62" s="543"/>
      <c r="K62" s="543"/>
      <c r="L62" s="543"/>
      <c r="M62" s="543"/>
      <c r="N62" s="543"/>
      <c r="O62" s="543"/>
      <c r="P62" s="543"/>
      <c r="Q62" s="543"/>
      <c r="R62" s="543"/>
      <c r="S62" s="543"/>
      <c r="T62" s="543"/>
      <c r="U62" s="543"/>
      <c r="V62" s="543"/>
      <c r="W62" s="543"/>
    </row>
    <row r="63" spans="1:23" ht="11.25" hidden="1" customHeight="1" x14ac:dyDescent="0.25">
      <c r="A63" s="543"/>
      <c r="B63" s="543"/>
      <c r="C63" s="543"/>
      <c r="D63" s="543"/>
      <c r="E63" s="543"/>
      <c r="F63" s="543"/>
      <c r="G63" s="543"/>
      <c r="H63" s="543"/>
      <c r="I63" s="543"/>
      <c r="J63" s="543"/>
      <c r="K63" s="543"/>
      <c r="L63" s="543"/>
      <c r="M63" s="543"/>
      <c r="N63" s="543"/>
      <c r="O63" s="543"/>
      <c r="P63" s="543"/>
      <c r="Q63" s="543"/>
      <c r="R63" s="543"/>
      <c r="S63" s="543"/>
      <c r="T63" s="543"/>
      <c r="U63" s="543"/>
      <c r="V63" s="543"/>
      <c r="W63" s="543"/>
    </row>
    <row r="64" spans="1:23" ht="11.25" hidden="1" customHeight="1" x14ac:dyDescent="0.25">
      <c r="A64" s="543"/>
      <c r="B64" s="543"/>
      <c r="C64" s="543"/>
      <c r="D64" s="543"/>
      <c r="E64" s="543"/>
      <c r="F64" s="543"/>
      <c r="G64" s="543"/>
      <c r="H64" s="543"/>
      <c r="I64" s="543"/>
      <c r="J64" s="543"/>
      <c r="K64" s="543"/>
      <c r="L64" s="543"/>
      <c r="M64" s="543"/>
      <c r="N64" s="543"/>
      <c r="O64" s="543"/>
      <c r="P64" s="543"/>
      <c r="Q64" s="543"/>
      <c r="R64" s="543"/>
      <c r="S64" s="543"/>
      <c r="T64" s="543"/>
      <c r="U64" s="543"/>
      <c r="V64" s="543"/>
      <c r="W64" s="543"/>
    </row>
    <row r="65" spans="1:23" ht="11.25" hidden="1" customHeight="1" x14ac:dyDescent="0.25">
      <c r="A65" s="543"/>
      <c r="B65" s="543"/>
      <c r="C65" s="543"/>
      <c r="D65" s="543"/>
      <c r="E65" s="543"/>
      <c r="F65" s="543"/>
      <c r="G65" s="543"/>
      <c r="H65" s="543"/>
      <c r="I65" s="543"/>
      <c r="J65" s="543"/>
      <c r="K65" s="543"/>
      <c r="L65" s="543"/>
      <c r="M65" s="543"/>
      <c r="N65" s="543"/>
      <c r="O65" s="543"/>
      <c r="P65" s="543"/>
      <c r="Q65" s="543"/>
      <c r="R65" s="543"/>
      <c r="S65" s="543"/>
      <c r="T65" s="543"/>
      <c r="U65" s="543"/>
      <c r="V65" s="543"/>
      <c r="W65" s="543"/>
    </row>
    <row r="66" spans="1:23" ht="11.25" hidden="1" customHeight="1" x14ac:dyDescent="0.25">
      <c r="A66" s="543"/>
      <c r="B66" s="543"/>
      <c r="C66" s="543"/>
      <c r="D66" s="543"/>
      <c r="E66" s="543"/>
      <c r="F66" s="543"/>
      <c r="G66" s="543"/>
      <c r="H66" s="543"/>
      <c r="I66" s="543"/>
      <c r="J66" s="543"/>
      <c r="K66" s="543"/>
      <c r="L66" s="543"/>
      <c r="M66" s="543"/>
      <c r="N66" s="543"/>
      <c r="O66" s="543"/>
      <c r="P66" s="543"/>
      <c r="Q66" s="543"/>
      <c r="R66" s="543"/>
      <c r="S66" s="543"/>
      <c r="T66" s="543"/>
      <c r="U66" s="543"/>
      <c r="V66" s="543"/>
      <c r="W66" s="543"/>
    </row>
    <row r="67" spans="1:23" ht="11.25" hidden="1" customHeight="1" x14ac:dyDescent="0.25">
      <c r="A67" s="543"/>
      <c r="B67" s="543"/>
      <c r="C67" s="543"/>
      <c r="D67" s="543"/>
      <c r="E67" s="543"/>
      <c r="F67" s="543"/>
      <c r="G67" s="543"/>
      <c r="H67" s="543"/>
      <c r="I67" s="543"/>
      <c r="J67" s="543"/>
      <c r="K67" s="543"/>
      <c r="L67" s="543"/>
      <c r="M67" s="543"/>
      <c r="N67" s="543"/>
      <c r="O67" s="543"/>
      <c r="P67" s="543"/>
      <c r="Q67" s="543"/>
      <c r="R67" s="543"/>
      <c r="S67" s="543"/>
      <c r="T67" s="543"/>
      <c r="U67" s="543"/>
      <c r="V67" s="543"/>
      <c r="W67" s="543"/>
    </row>
    <row r="68" spans="1:23" ht="11.25" hidden="1" customHeight="1" x14ac:dyDescent="0.25">
      <c r="A68" s="543"/>
      <c r="B68" s="543"/>
      <c r="C68" s="543"/>
      <c r="D68" s="543"/>
      <c r="E68" s="543"/>
      <c r="F68" s="543"/>
      <c r="G68" s="543"/>
      <c r="H68" s="543"/>
      <c r="I68" s="543"/>
      <c r="J68" s="543"/>
      <c r="K68" s="543"/>
      <c r="L68" s="543"/>
      <c r="M68" s="543"/>
      <c r="N68" s="543"/>
      <c r="O68" s="543"/>
      <c r="P68" s="543"/>
      <c r="Q68" s="543"/>
      <c r="R68" s="543"/>
      <c r="S68" s="543"/>
      <c r="T68" s="543"/>
      <c r="U68" s="543"/>
      <c r="V68" s="543"/>
      <c r="W68" s="543"/>
    </row>
    <row r="69" spans="1:23" ht="11.25" hidden="1" customHeight="1" x14ac:dyDescent="0.25">
      <c r="A69" s="543"/>
      <c r="B69" s="543"/>
      <c r="C69" s="543"/>
      <c r="D69" s="543"/>
      <c r="E69" s="543"/>
      <c r="F69" s="543"/>
      <c r="G69" s="543"/>
      <c r="H69" s="543"/>
      <c r="I69" s="543"/>
      <c r="J69" s="543"/>
      <c r="K69" s="543"/>
      <c r="L69" s="543"/>
      <c r="M69" s="543"/>
      <c r="N69" s="543"/>
      <c r="O69" s="543"/>
      <c r="P69" s="543"/>
      <c r="Q69" s="543"/>
      <c r="R69" s="543"/>
      <c r="S69" s="543"/>
      <c r="T69" s="543"/>
      <c r="U69" s="543"/>
      <c r="V69" s="543"/>
      <c r="W69" s="543"/>
    </row>
    <row r="70" spans="1:23" ht="11.25" hidden="1" customHeight="1" x14ac:dyDescent="0.25">
      <c r="A70" s="543"/>
      <c r="B70" s="543"/>
      <c r="C70" s="543"/>
      <c r="D70" s="543"/>
      <c r="E70" s="543"/>
      <c r="F70" s="543"/>
      <c r="G70" s="543"/>
      <c r="H70" s="543"/>
      <c r="I70" s="543"/>
      <c r="J70" s="543"/>
      <c r="K70" s="543"/>
      <c r="L70" s="543"/>
      <c r="M70" s="543"/>
      <c r="N70" s="543"/>
      <c r="O70" s="543"/>
      <c r="P70" s="543"/>
      <c r="Q70" s="543"/>
      <c r="R70" s="543"/>
      <c r="S70" s="543"/>
      <c r="T70" s="543"/>
      <c r="U70" s="543"/>
      <c r="V70" s="543"/>
      <c r="W70" s="543"/>
    </row>
    <row r="71" spans="1:23" ht="11.25" hidden="1" customHeight="1" x14ac:dyDescent="0.25">
      <c r="A71" s="543"/>
      <c r="B71" s="543"/>
      <c r="C71" s="543"/>
      <c r="D71" s="543"/>
      <c r="E71" s="543"/>
      <c r="F71" s="543"/>
      <c r="G71" s="543"/>
      <c r="H71" s="543"/>
      <c r="I71" s="543"/>
      <c r="J71" s="543"/>
      <c r="K71" s="543"/>
      <c r="L71" s="543"/>
      <c r="M71" s="543"/>
      <c r="N71" s="543"/>
      <c r="O71" s="543"/>
      <c r="P71" s="543"/>
      <c r="Q71" s="543"/>
      <c r="R71" s="543"/>
      <c r="S71" s="543"/>
      <c r="T71" s="543"/>
      <c r="U71" s="543"/>
      <c r="V71" s="543"/>
      <c r="W71" s="543"/>
    </row>
    <row r="72" spans="1:23" ht="11.25" hidden="1" customHeight="1" x14ac:dyDescent="0.25">
      <c r="A72" s="543"/>
      <c r="B72" s="543"/>
      <c r="C72" s="543"/>
      <c r="D72" s="543"/>
      <c r="E72" s="543"/>
      <c r="F72" s="543"/>
      <c r="G72" s="543"/>
      <c r="H72" s="543"/>
      <c r="I72" s="543"/>
      <c r="J72" s="543"/>
      <c r="K72" s="543"/>
      <c r="L72" s="543"/>
      <c r="M72" s="543"/>
      <c r="N72" s="543"/>
      <c r="O72" s="543"/>
      <c r="P72" s="543"/>
      <c r="Q72" s="543"/>
      <c r="R72" s="543"/>
      <c r="S72" s="543"/>
      <c r="T72" s="543"/>
      <c r="U72" s="543"/>
      <c r="V72" s="543"/>
      <c r="W72" s="543"/>
    </row>
    <row r="73" spans="1:23" ht="11.25" hidden="1" customHeight="1" x14ac:dyDescent="0.25">
      <c r="A73" s="543"/>
      <c r="B73" s="543"/>
      <c r="C73" s="543"/>
      <c r="D73" s="543"/>
      <c r="E73" s="543"/>
      <c r="F73" s="543"/>
      <c r="G73" s="543"/>
      <c r="H73" s="543"/>
      <c r="I73" s="543"/>
      <c r="J73" s="543"/>
      <c r="K73" s="543"/>
      <c r="L73" s="543"/>
      <c r="M73" s="543"/>
      <c r="N73" s="543"/>
      <c r="O73" s="543"/>
      <c r="P73" s="543"/>
      <c r="Q73" s="543"/>
      <c r="R73" s="543"/>
      <c r="S73" s="543"/>
      <c r="T73" s="543"/>
      <c r="U73" s="543"/>
      <c r="V73" s="543"/>
      <c r="W73" s="543"/>
    </row>
    <row r="74" spans="1:23" ht="11.25" hidden="1" customHeight="1" x14ac:dyDescent="0.25">
      <c r="A74" s="543"/>
      <c r="B74" s="543"/>
      <c r="C74" s="543"/>
      <c r="D74" s="543"/>
      <c r="E74" s="543"/>
      <c r="F74" s="543"/>
      <c r="G74" s="543"/>
      <c r="H74" s="543"/>
      <c r="I74" s="543"/>
      <c r="J74" s="543"/>
      <c r="K74" s="543"/>
      <c r="L74" s="543"/>
      <c r="M74" s="543"/>
      <c r="N74" s="543"/>
      <c r="O74" s="543"/>
      <c r="P74" s="543"/>
      <c r="Q74" s="543"/>
      <c r="R74" s="543"/>
      <c r="S74" s="543"/>
      <c r="T74" s="543"/>
      <c r="U74" s="543"/>
      <c r="V74" s="543"/>
      <c r="W74" s="543"/>
    </row>
    <row r="75" spans="1:23" ht="11.25" hidden="1" customHeight="1" x14ac:dyDescent="0.25">
      <c r="A75" s="543"/>
      <c r="B75" s="543"/>
      <c r="C75" s="543"/>
      <c r="D75" s="543"/>
      <c r="E75" s="543"/>
      <c r="F75" s="543"/>
      <c r="G75" s="543"/>
      <c r="H75" s="543"/>
      <c r="I75" s="543"/>
      <c r="J75" s="543"/>
      <c r="K75" s="543"/>
      <c r="L75" s="543"/>
      <c r="M75" s="543"/>
      <c r="N75" s="543"/>
      <c r="O75" s="543"/>
      <c r="P75" s="543"/>
      <c r="Q75" s="543"/>
      <c r="R75" s="543"/>
      <c r="S75" s="543"/>
      <c r="T75" s="543"/>
      <c r="U75" s="543"/>
      <c r="V75" s="543"/>
      <c r="W75" s="543"/>
    </row>
    <row r="76" spans="1:23" ht="11.25" hidden="1" customHeight="1" x14ac:dyDescent="0.25">
      <c r="A76" s="543"/>
      <c r="B76" s="543"/>
      <c r="C76" s="543"/>
      <c r="D76" s="543"/>
      <c r="E76" s="543"/>
      <c r="F76" s="543"/>
      <c r="G76" s="543"/>
      <c r="H76" s="543"/>
      <c r="I76" s="543"/>
      <c r="J76" s="543"/>
      <c r="K76" s="543"/>
      <c r="L76" s="543"/>
      <c r="M76" s="543"/>
      <c r="N76" s="543"/>
      <c r="O76" s="543"/>
      <c r="P76" s="543"/>
      <c r="Q76" s="543"/>
      <c r="R76" s="543"/>
      <c r="S76" s="543"/>
      <c r="T76" s="543"/>
      <c r="U76" s="543"/>
      <c r="V76" s="543"/>
      <c r="W76" s="543"/>
    </row>
    <row r="77" spans="1:23" ht="11.25" hidden="1" customHeight="1" x14ac:dyDescent="0.25">
      <c r="A77" s="543"/>
      <c r="B77" s="543"/>
      <c r="C77" s="543"/>
      <c r="D77" s="543"/>
      <c r="E77" s="543"/>
      <c r="F77" s="543"/>
      <c r="G77" s="543"/>
      <c r="H77" s="543"/>
      <c r="I77" s="543"/>
      <c r="J77" s="543"/>
      <c r="K77" s="543"/>
      <c r="L77" s="543"/>
      <c r="M77" s="543"/>
      <c r="N77" s="543"/>
      <c r="O77" s="543"/>
      <c r="P77" s="543"/>
      <c r="Q77" s="543"/>
      <c r="R77" s="543"/>
      <c r="S77" s="543"/>
      <c r="T77" s="543"/>
      <c r="U77" s="543"/>
      <c r="V77" s="543"/>
      <c r="W77" s="543"/>
    </row>
    <row r="78" spans="1:23" ht="11.25" hidden="1" customHeight="1" x14ac:dyDescent="0.25">
      <c r="A78" s="543"/>
      <c r="B78" s="543"/>
      <c r="C78" s="543"/>
      <c r="D78" s="543"/>
      <c r="E78" s="543"/>
      <c r="F78" s="543"/>
      <c r="G78" s="543"/>
      <c r="H78" s="543"/>
      <c r="I78" s="543"/>
      <c r="J78" s="543"/>
      <c r="K78" s="543"/>
      <c r="L78" s="543"/>
      <c r="M78" s="543"/>
      <c r="N78" s="543"/>
      <c r="O78" s="543"/>
      <c r="P78" s="543"/>
      <c r="Q78" s="543"/>
      <c r="R78" s="543"/>
      <c r="S78" s="543"/>
      <c r="T78" s="543"/>
      <c r="U78" s="543"/>
      <c r="V78" s="543"/>
      <c r="W78" s="543"/>
    </row>
    <row r="79" spans="1:23" ht="11.25" hidden="1" customHeight="1" x14ac:dyDescent="0.25">
      <c r="A79" s="543"/>
      <c r="B79" s="543"/>
      <c r="C79" s="543"/>
      <c r="D79" s="543"/>
      <c r="E79" s="543"/>
      <c r="F79" s="543"/>
      <c r="G79" s="543"/>
      <c r="H79" s="543"/>
      <c r="I79" s="543"/>
      <c r="J79" s="543"/>
      <c r="K79" s="543"/>
      <c r="L79" s="543"/>
      <c r="M79" s="543"/>
      <c r="N79" s="543"/>
      <c r="O79" s="543"/>
      <c r="P79" s="543"/>
      <c r="Q79" s="543"/>
      <c r="R79" s="543"/>
      <c r="S79" s="543"/>
      <c r="T79" s="543"/>
      <c r="U79" s="543"/>
      <c r="V79" s="543"/>
      <c r="W79" s="543"/>
    </row>
    <row r="80" spans="1:23" ht="11.25" hidden="1" customHeight="1" x14ac:dyDescent="0.25">
      <c r="A80" s="543"/>
      <c r="B80" s="543"/>
      <c r="C80" s="543"/>
      <c r="D80" s="543"/>
      <c r="E80" s="543"/>
      <c r="F80" s="543"/>
      <c r="G80" s="543"/>
      <c r="H80" s="543"/>
      <c r="I80" s="543"/>
      <c r="J80" s="543"/>
      <c r="K80" s="543"/>
      <c r="L80" s="543"/>
      <c r="M80" s="543"/>
      <c r="N80" s="543"/>
      <c r="O80" s="543"/>
      <c r="P80" s="543"/>
      <c r="Q80" s="543"/>
      <c r="R80" s="543"/>
      <c r="S80" s="543"/>
      <c r="T80" s="543"/>
      <c r="U80" s="543"/>
      <c r="V80" s="543"/>
      <c r="W80" s="543"/>
    </row>
    <row r="81" spans="1:23" ht="11.25" hidden="1" customHeight="1" x14ac:dyDescent="0.25">
      <c r="A81" s="543"/>
      <c r="B81" s="543"/>
      <c r="C81" s="543"/>
      <c r="D81" s="543"/>
      <c r="E81" s="543"/>
      <c r="F81" s="543"/>
      <c r="G81" s="543"/>
      <c r="H81" s="543"/>
      <c r="I81" s="543"/>
      <c r="J81" s="543"/>
      <c r="K81" s="543"/>
      <c r="L81" s="543"/>
      <c r="M81" s="543"/>
      <c r="N81" s="543"/>
      <c r="O81" s="543"/>
      <c r="P81" s="543"/>
      <c r="Q81" s="543"/>
      <c r="R81" s="543"/>
      <c r="S81" s="543"/>
      <c r="T81" s="543"/>
      <c r="U81" s="543"/>
      <c r="V81" s="543"/>
      <c r="W81" s="543"/>
    </row>
    <row r="82" spans="1:23" ht="11.25" hidden="1" customHeight="1" x14ac:dyDescent="0.25">
      <c r="A82"/>
      <c r="B82"/>
      <c r="C82"/>
      <c r="E82"/>
      <c r="F82"/>
      <c r="G82"/>
      <c r="H82"/>
      <c r="I82"/>
      <c r="J82"/>
      <c r="K82"/>
      <c r="L82"/>
      <c r="M82"/>
      <c r="N82"/>
      <c r="O82"/>
      <c r="P82"/>
      <c r="Q82"/>
      <c r="R82"/>
      <c r="S82"/>
      <c r="T82"/>
    </row>
    <row r="83" spans="1:23" ht="11.25" hidden="1" customHeight="1" x14ac:dyDescent="0.25">
      <c r="A83"/>
      <c r="B83"/>
      <c r="C83"/>
      <c r="E83"/>
      <c r="F83"/>
      <c r="G83"/>
      <c r="H83"/>
      <c r="I83"/>
      <c r="J83"/>
      <c r="K83"/>
      <c r="L83"/>
      <c r="M83"/>
      <c r="N83"/>
      <c r="O83"/>
      <c r="P83"/>
      <c r="Q83"/>
      <c r="R83"/>
      <c r="S83"/>
      <c r="T83"/>
    </row>
    <row r="84" spans="1:23" ht="11.25" hidden="1" customHeight="1" x14ac:dyDescent="0.25">
      <c r="A84"/>
      <c r="B84"/>
      <c r="C84"/>
      <c r="E84"/>
      <c r="F84"/>
      <c r="G84"/>
      <c r="H84"/>
      <c r="I84"/>
      <c r="J84"/>
      <c r="K84"/>
      <c r="L84"/>
      <c r="M84"/>
      <c r="N84"/>
      <c r="O84"/>
      <c r="P84"/>
      <c r="Q84"/>
      <c r="R84"/>
      <c r="S84"/>
      <c r="T84"/>
    </row>
    <row r="85" spans="1:23" ht="11.25" hidden="1" customHeight="1" x14ac:dyDescent="0.25">
      <c r="A85"/>
      <c r="B85"/>
      <c r="C85"/>
      <c r="E85"/>
      <c r="F85"/>
      <c r="G85"/>
      <c r="H85"/>
      <c r="I85"/>
      <c r="J85"/>
      <c r="K85"/>
      <c r="L85"/>
      <c r="M85"/>
      <c r="N85"/>
      <c r="O85"/>
      <c r="P85"/>
      <c r="Q85"/>
      <c r="R85"/>
      <c r="S85"/>
      <c r="T85"/>
    </row>
    <row r="86" spans="1:23" ht="11.25" hidden="1" customHeight="1" x14ac:dyDescent="0.25">
      <c r="A86"/>
      <c r="B86"/>
      <c r="C86"/>
      <c r="E86"/>
      <c r="F86"/>
      <c r="G86"/>
      <c r="H86"/>
      <c r="I86"/>
      <c r="J86"/>
      <c r="K86"/>
      <c r="L86"/>
      <c r="M86"/>
      <c r="N86"/>
      <c r="O86"/>
      <c r="P86"/>
      <c r="Q86"/>
      <c r="R86"/>
      <c r="S86"/>
      <c r="T86"/>
    </row>
    <row r="87" spans="1:23" ht="11.25" hidden="1" customHeight="1" x14ac:dyDescent="0.25">
      <c r="A87"/>
      <c r="B87"/>
      <c r="C87"/>
      <c r="E87"/>
      <c r="F87"/>
      <c r="G87"/>
      <c r="H87"/>
      <c r="I87"/>
      <c r="J87"/>
      <c r="K87"/>
      <c r="L87"/>
      <c r="M87"/>
      <c r="N87"/>
      <c r="O87"/>
      <c r="P87"/>
      <c r="Q87"/>
      <c r="R87"/>
      <c r="S87"/>
      <c r="T87"/>
    </row>
    <row r="88" spans="1:23" ht="11.25" hidden="1" customHeight="1" x14ac:dyDescent="0.25">
      <c r="A88"/>
      <c r="B88"/>
      <c r="C88"/>
      <c r="E88"/>
      <c r="F88"/>
      <c r="G88"/>
      <c r="H88"/>
      <c r="I88"/>
      <c r="J88"/>
      <c r="K88"/>
      <c r="L88"/>
      <c r="M88"/>
      <c r="N88"/>
      <c r="O88"/>
      <c r="P88"/>
      <c r="Q88"/>
      <c r="R88"/>
      <c r="S88"/>
      <c r="T88"/>
    </row>
    <row r="89" spans="1:23" ht="11.25" hidden="1" customHeight="1" x14ac:dyDescent="0.25">
      <c r="A89"/>
      <c r="B89"/>
      <c r="C89"/>
      <c r="E89"/>
      <c r="F89"/>
      <c r="G89"/>
      <c r="H89"/>
      <c r="I89"/>
      <c r="J89"/>
      <c r="K89"/>
      <c r="L89"/>
      <c r="M89"/>
      <c r="N89"/>
      <c r="O89"/>
      <c r="P89"/>
      <c r="Q89"/>
      <c r="R89"/>
      <c r="S89"/>
      <c r="T89"/>
    </row>
    <row r="90" spans="1:23" ht="11.25" hidden="1" customHeight="1" x14ac:dyDescent="0.25">
      <c r="A90"/>
      <c r="B90"/>
      <c r="C90"/>
      <c r="E90"/>
      <c r="F90"/>
      <c r="G90"/>
      <c r="H90"/>
      <c r="I90"/>
      <c r="J90"/>
      <c r="K90"/>
      <c r="L90"/>
      <c r="M90"/>
      <c r="N90"/>
      <c r="O90"/>
      <c r="P90"/>
      <c r="Q90"/>
      <c r="R90"/>
      <c r="S90"/>
      <c r="T90"/>
    </row>
    <row r="91" spans="1:23" ht="11.25" hidden="1" customHeight="1" x14ac:dyDescent="0.25">
      <c r="A91"/>
      <c r="B91"/>
      <c r="C91"/>
      <c r="E91"/>
      <c r="F91"/>
      <c r="G91"/>
      <c r="H91"/>
      <c r="I91"/>
      <c r="J91"/>
      <c r="K91"/>
      <c r="L91"/>
      <c r="M91"/>
      <c r="N91"/>
      <c r="O91"/>
      <c r="P91"/>
      <c r="Q91"/>
      <c r="R91"/>
      <c r="S91"/>
      <c r="T91"/>
    </row>
    <row r="92" spans="1:23" ht="11.25" hidden="1" customHeight="1" x14ac:dyDescent="0.25">
      <c r="A92"/>
      <c r="B92"/>
      <c r="C92"/>
      <c r="E92"/>
      <c r="F92"/>
      <c r="G92"/>
      <c r="H92"/>
      <c r="I92"/>
      <c r="J92"/>
      <c r="K92"/>
      <c r="L92"/>
      <c r="M92"/>
      <c r="N92"/>
      <c r="O92"/>
      <c r="P92"/>
      <c r="Q92"/>
      <c r="R92"/>
      <c r="S92"/>
      <c r="T92"/>
    </row>
    <row r="93" spans="1:23" ht="11.25" hidden="1" customHeight="1" x14ac:dyDescent="0.25">
      <c r="A93"/>
      <c r="B93"/>
      <c r="C93"/>
      <c r="E93"/>
      <c r="F93"/>
      <c r="G93"/>
      <c r="H93"/>
      <c r="I93"/>
      <c r="J93"/>
      <c r="K93"/>
      <c r="L93"/>
      <c r="M93"/>
      <c r="N93"/>
      <c r="O93"/>
      <c r="P93"/>
      <c r="Q93"/>
      <c r="R93"/>
      <c r="S93"/>
      <c r="T93"/>
    </row>
    <row r="94" spans="1:23" ht="11.25" hidden="1" customHeight="1" x14ac:dyDescent="0.25">
      <c r="A94"/>
      <c r="B94"/>
      <c r="C94"/>
      <c r="E94"/>
      <c r="F94"/>
      <c r="G94"/>
      <c r="H94"/>
      <c r="I94"/>
      <c r="J94"/>
      <c r="K94"/>
      <c r="L94"/>
      <c r="M94"/>
      <c r="N94"/>
      <c r="O94"/>
      <c r="P94"/>
      <c r="Q94"/>
      <c r="R94"/>
      <c r="S94"/>
      <c r="T94"/>
    </row>
    <row r="95" spans="1:23" ht="11.25" hidden="1" customHeight="1" x14ac:dyDescent="0.25">
      <c r="A95"/>
      <c r="B95"/>
      <c r="C95"/>
      <c r="E95"/>
      <c r="F95"/>
      <c r="G95"/>
      <c r="H95"/>
      <c r="I95"/>
      <c r="J95"/>
      <c r="K95"/>
      <c r="L95"/>
      <c r="M95"/>
      <c r="N95"/>
      <c r="O95"/>
      <c r="P95"/>
      <c r="Q95"/>
      <c r="R95"/>
      <c r="S95"/>
      <c r="T95"/>
    </row>
    <row r="96" spans="1:23" ht="11.25" hidden="1" customHeight="1" x14ac:dyDescent="0.25">
      <c r="A96"/>
      <c r="B96"/>
      <c r="C96"/>
      <c r="E96"/>
      <c r="F96"/>
      <c r="G96"/>
      <c r="H96"/>
      <c r="I96"/>
      <c r="J96"/>
      <c r="K96"/>
      <c r="L96"/>
      <c r="M96"/>
      <c r="N96"/>
      <c r="O96"/>
      <c r="P96"/>
      <c r="Q96"/>
      <c r="R96"/>
      <c r="S96"/>
      <c r="T96"/>
    </row>
    <row r="97" spans="1:20" ht="11.25" hidden="1" customHeight="1" x14ac:dyDescent="0.25">
      <c r="A97"/>
      <c r="B97"/>
      <c r="C97"/>
      <c r="E97"/>
      <c r="F97"/>
      <c r="G97"/>
      <c r="H97"/>
      <c r="I97"/>
      <c r="J97"/>
      <c r="K97"/>
      <c r="L97"/>
      <c r="M97"/>
      <c r="N97"/>
      <c r="O97"/>
      <c r="P97"/>
      <c r="Q97"/>
      <c r="R97"/>
      <c r="S97"/>
      <c r="T97"/>
    </row>
    <row r="98" spans="1:20" ht="11.25" hidden="1" customHeight="1" x14ac:dyDescent="0.25">
      <c r="A98"/>
      <c r="B98"/>
      <c r="C98"/>
      <c r="E98"/>
      <c r="F98"/>
      <c r="G98"/>
      <c r="H98"/>
      <c r="I98"/>
      <c r="J98"/>
      <c r="K98"/>
      <c r="L98"/>
      <c r="M98"/>
      <c r="N98"/>
      <c r="O98"/>
      <c r="P98"/>
      <c r="Q98"/>
      <c r="R98"/>
      <c r="S98"/>
      <c r="T98"/>
    </row>
    <row r="99" spans="1:20" ht="11.25" hidden="1" customHeight="1" x14ac:dyDescent="0.25">
      <c r="A99"/>
      <c r="B99"/>
      <c r="C99"/>
      <c r="E99"/>
      <c r="F99"/>
      <c r="G99"/>
      <c r="H99"/>
      <c r="I99"/>
      <c r="J99"/>
      <c r="K99"/>
      <c r="L99"/>
      <c r="M99"/>
      <c r="N99"/>
      <c r="O99"/>
      <c r="P99"/>
      <c r="Q99"/>
      <c r="R99"/>
      <c r="S99"/>
      <c r="T99"/>
    </row>
    <row r="100" spans="1:20" ht="11.25" hidden="1" customHeight="1" x14ac:dyDescent="0.25">
      <c r="A100"/>
      <c r="B100"/>
      <c r="C100"/>
      <c r="E100"/>
      <c r="F100"/>
      <c r="G100"/>
      <c r="H100"/>
      <c r="I100"/>
      <c r="J100"/>
      <c r="K100"/>
      <c r="L100"/>
      <c r="M100"/>
      <c r="N100"/>
      <c r="O100"/>
      <c r="P100"/>
      <c r="Q100"/>
      <c r="R100"/>
      <c r="S100"/>
      <c r="T100"/>
    </row>
    <row r="101" spans="1:20" ht="11.25" hidden="1" customHeight="1" x14ac:dyDescent="0.25">
      <c r="A101"/>
      <c r="B101"/>
      <c r="C101"/>
      <c r="E101"/>
      <c r="F101"/>
      <c r="G101"/>
      <c r="H101"/>
      <c r="I101"/>
      <c r="J101"/>
      <c r="K101"/>
      <c r="L101"/>
      <c r="M101"/>
      <c r="N101"/>
      <c r="O101"/>
      <c r="P101"/>
      <c r="Q101"/>
      <c r="R101"/>
      <c r="S101"/>
      <c r="T101"/>
    </row>
    <row r="102" spans="1:20" ht="11.25" hidden="1" customHeight="1" x14ac:dyDescent="0.25">
      <c r="A102"/>
      <c r="B102"/>
      <c r="C102"/>
      <c r="E102"/>
      <c r="F102"/>
      <c r="G102"/>
      <c r="H102"/>
      <c r="I102"/>
      <c r="J102"/>
      <c r="K102"/>
      <c r="L102"/>
      <c r="M102"/>
      <c r="N102"/>
      <c r="O102"/>
      <c r="P102"/>
      <c r="Q102"/>
      <c r="R102"/>
      <c r="S102"/>
      <c r="T102"/>
    </row>
    <row r="103" spans="1:20" ht="11.25" hidden="1" customHeight="1" x14ac:dyDescent="0.25">
      <c r="A103"/>
      <c r="B103"/>
      <c r="C103"/>
      <c r="E103"/>
      <c r="F103"/>
      <c r="G103"/>
      <c r="H103"/>
      <c r="I103"/>
      <c r="J103"/>
      <c r="K103"/>
      <c r="L103"/>
      <c r="M103"/>
      <c r="N103"/>
      <c r="O103"/>
      <c r="P103"/>
      <c r="Q103"/>
      <c r="R103"/>
      <c r="S103"/>
      <c r="T103"/>
    </row>
    <row r="104" spans="1:20" ht="11.25" hidden="1" customHeight="1" x14ac:dyDescent="0.25">
      <c r="A104"/>
      <c r="B104"/>
      <c r="C104"/>
      <c r="E104"/>
      <c r="F104"/>
      <c r="G104"/>
      <c r="H104"/>
      <c r="I104"/>
      <c r="J104"/>
      <c r="K104"/>
      <c r="L104"/>
      <c r="M104"/>
      <c r="N104"/>
      <c r="O104"/>
      <c r="P104"/>
      <c r="Q104"/>
      <c r="R104"/>
      <c r="S104"/>
      <c r="T104"/>
    </row>
    <row r="105" spans="1:20" ht="11.25" hidden="1" customHeight="1" x14ac:dyDescent="0.25">
      <c r="A105"/>
      <c r="B105"/>
      <c r="C105"/>
      <c r="E105"/>
      <c r="F105"/>
      <c r="G105"/>
      <c r="H105"/>
      <c r="I105"/>
      <c r="J105"/>
      <c r="K105"/>
      <c r="L105"/>
      <c r="M105"/>
      <c r="N105"/>
      <c r="O105"/>
      <c r="P105"/>
      <c r="Q105"/>
      <c r="R105"/>
      <c r="S105"/>
      <c r="T105"/>
    </row>
    <row r="106" spans="1:20" ht="11.25" hidden="1" customHeight="1" x14ac:dyDescent="0.25">
      <c r="A106"/>
      <c r="B106"/>
      <c r="C106"/>
      <c r="E106"/>
      <c r="F106"/>
      <c r="G106"/>
      <c r="H106"/>
      <c r="I106"/>
      <c r="J106"/>
      <c r="K106"/>
      <c r="L106"/>
      <c r="M106"/>
      <c r="N106"/>
      <c r="O106"/>
      <c r="P106"/>
      <c r="Q106"/>
      <c r="R106"/>
      <c r="S106"/>
      <c r="T106"/>
    </row>
    <row r="107" spans="1:20" ht="11.25" hidden="1" customHeight="1" x14ac:dyDescent="0.25">
      <c r="A107"/>
      <c r="B107"/>
      <c r="C107"/>
      <c r="E107"/>
      <c r="F107"/>
      <c r="G107"/>
      <c r="H107"/>
      <c r="I107"/>
      <c r="J107"/>
      <c r="K107"/>
      <c r="L107"/>
      <c r="M107"/>
      <c r="N107"/>
      <c r="O107"/>
      <c r="P107"/>
      <c r="Q107"/>
      <c r="R107"/>
      <c r="S107"/>
      <c r="T107"/>
    </row>
    <row r="108" spans="1:20" ht="11.25" hidden="1" customHeight="1" x14ac:dyDescent="0.25">
      <c r="A108"/>
      <c r="B108"/>
      <c r="C108"/>
      <c r="E108"/>
      <c r="F108"/>
      <c r="G108"/>
      <c r="H108"/>
      <c r="I108"/>
      <c r="J108"/>
      <c r="K108"/>
      <c r="L108"/>
      <c r="M108"/>
      <c r="N108"/>
      <c r="O108"/>
      <c r="P108"/>
      <c r="Q108"/>
      <c r="R108"/>
      <c r="S108"/>
      <c r="T108"/>
    </row>
    <row r="109" spans="1:20" ht="11.25" hidden="1" customHeight="1" x14ac:dyDescent="0.25">
      <c r="A109"/>
      <c r="B109"/>
      <c r="C109"/>
      <c r="E109"/>
      <c r="F109"/>
      <c r="G109"/>
      <c r="H109"/>
      <c r="I109"/>
      <c r="J109"/>
      <c r="K109"/>
      <c r="L109"/>
      <c r="M109"/>
      <c r="N109"/>
      <c r="O109"/>
      <c r="P109"/>
      <c r="Q109"/>
      <c r="R109"/>
      <c r="S109"/>
      <c r="T109"/>
    </row>
    <row r="110" spans="1:20" ht="11.25" hidden="1" customHeight="1" x14ac:dyDescent="0.25">
      <c r="A110"/>
      <c r="B110"/>
      <c r="C110"/>
      <c r="E110"/>
      <c r="F110"/>
      <c r="G110"/>
      <c r="H110"/>
      <c r="I110"/>
      <c r="J110"/>
      <c r="K110"/>
      <c r="L110"/>
      <c r="M110"/>
      <c r="N110"/>
      <c r="O110"/>
      <c r="P110"/>
      <c r="Q110"/>
      <c r="R110"/>
      <c r="S110"/>
      <c r="T110"/>
    </row>
    <row r="111" spans="1:20" ht="11.25" hidden="1" customHeight="1" x14ac:dyDescent="0.25">
      <c r="A111"/>
      <c r="B111"/>
      <c r="C111"/>
      <c r="E111"/>
      <c r="F111"/>
      <c r="G111"/>
      <c r="H111"/>
      <c r="I111"/>
      <c r="J111"/>
      <c r="K111"/>
      <c r="L111"/>
      <c r="M111"/>
      <c r="N111"/>
      <c r="O111"/>
      <c r="P111"/>
      <c r="Q111"/>
      <c r="R111"/>
      <c r="S111"/>
      <c r="T111"/>
    </row>
    <row r="112" spans="1:20" ht="11.25" hidden="1" customHeight="1" x14ac:dyDescent="0.25">
      <c r="A112"/>
      <c r="B112"/>
      <c r="C112"/>
      <c r="E112"/>
      <c r="F112"/>
      <c r="G112"/>
      <c r="H112"/>
      <c r="I112"/>
      <c r="J112"/>
      <c r="K112"/>
      <c r="L112"/>
      <c r="M112"/>
      <c r="N112"/>
      <c r="O112"/>
      <c r="P112"/>
      <c r="Q112"/>
      <c r="R112"/>
      <c r="S112"/>
      <c r="T112"/>
    </row>
    <row r="113" spans="1:20" ht="11.25" hidden="1" customHeight="1" x14ac:dyDescent="0.25">
      <c r="A113"/>
      <c r="B113"/>
      <c r="C113"/>
      <c r="E113"/>
      <c r="F113"/>
      <c r="G113"/>
      <c r="H113"/>
      <c r="I113"/>
      <c r="J113"/>
      <c r="K113"/>
      <c r="L113"/>
      <c r="M113"/>
      <c r="N113"/>
      <c r="O113"/>
      <c r="P113"/>
      <c r="Q113"/>
      <c r="R113"/>
      <c r="S113"/>
      <c r="T113"/>
    </row>
    <row r="114" spans="1:20" ht="11.25" hidden="1" customHeight="1" x14ac:dyDescent="0.25">
      <c r="A114"/>
      <c r="B114"/>
      <c r="C114"/>
      <c r="E114"/>
      <c r="F114"/>
      <c r="G114"/>
      <c r="H114"/>
      <c r="I114"/>
      <c r="J114"/>
      <c r="K114"/>
      <c r="L114"/>
      <c r="M114"/>
      <c r="N114"/>
      <c r="O114"/>
      <c r="P114"/>
      <c r="Q114"/>
      <c r="R114"/>
      <c r="S114"/>
      <c r="T114"/>
    </row>
    <row r="115" spans="1:20" ht="11.25" hidden="1" customHeight="1" x14ac:dyDescent="0.25">
      <c r="A115"/>
      <c r="B115"/>
      <c r="C115"/>
      <c r="E115"/>
      <c r="F115"/>
      <c r="G115"/>
      <c r="H115"/>
      <c r="I115"/>
      <c r="J115"/>
      <c r="K115"/>
      <c r="L115"/>
      <c r="M115"/>
      <c r="N115"/>
      <c r="O115"/>
      <c r="P115"/>
      <c r="Q115"/>
      <c r="R115"/>
      <c r="S115"/>
      <c r="T115"/>
    </row>
    <row r="116" spans="1:20" ht="11.25" hidden="1" customHeight="1" x14ac:dyDescent="0.25">
      <c r="A116"/>
      <c r="B116"/>
      <c r="C116"/>
      <c r="E116"/>
      <c r="F116"/>
      <c r="G116"/>
      <c r="H116"/>
      <c r="I116"/>
      <c r="J116"/>
      <c r="K116"/>
      <c r="L116"/>
      <c r="M116"/>
      <c r="N116"/>
      <c r="O116"/>
      <c r="P116"/>
      <c r="Q116"/>
      <c r="R116"/>
      <c r="S116"/>
      <c r="T116"/>
    </row>
    <row r="117" spans="1:20" ht="11.25" hidden="1" customHeight="1" x14ac:dyDescent="0.25">
      <c r="A117"/>
      <c r="B117"/>
      <c r="C117"/>
      <c r="E117"/>
      <c r="F117"/>
      <c r="G117"/>
      <c r="H117"/>
      <c r="I117"/>
      <c r="J117"/>
      <c r="K117"/>
      <c r="L117"/>
      <c r="M117"/>
      <c r="N117"/>
      <c r="O117"/>
      <c r="P117"/>
      <c r="Q117"/>
      <c r="R117"/>
      <c r="S117"/>
      <c r="T117"/>
    </row>
    <row r="118" spans="1:20" ht="11.25" hidden="1" customHeight="1" x14ac:dyDescent="0.25">
      <c r="A118"/>
      <c r="B118"/>
      <c r="C118"/>
      <c r="E118"/>
      <c r="F118"/>
      <c r="G118"/>
      <c r="H118"/>
      <c r="I118"/>
      <c r="J118"/>
      <c r="K118"/>
      <c r="L118"/>
      <c r="M118"/>
      <c r="N118"/>
      <c r="O118"/>
      <c r="P118"/>
      <c r="Q118"/>
      <c r="R118"/>
      <c r="S118"/>
      <c r="T118"/>
    </row>
    <row r="119" spans="1:20" ht="11.25" hidden="1" customHeight="1" x14ac:dyDescent="0.25">
      <c r="A119"/>
      <c r="B119"/>
      <c r="C119"/>
      <c r="E119"/>
      <c r="F119"/>
      <c r="G119"/>
      <c r="H119"/>
      <c r="I119"/>
      <c r="J119"/>
      <c r="K119"/>
      <c r="L119"/>
      <c r="M119"/>
      <c r="N119"/>
      <c r="O119"/>
      <c r="P119"/>
      <c r="Q119"/>
      <c r="R119"/>
      <c r="S119"/>
      <c r="T119"/>
    </row>
    <row r="120" spans="1:20" ht="11.25" hidden="1" customHeight="1" x14ac:dyDescent="0.25">
      <c r="A120"/>
      <c r="B120"/>
      <c r="C120"/>
      <c r="E120"/>
      <c r="F120"/>
      <c r="G120"/>
      <c r="H120"/>
      <c r="I120"/>
      <c r="J120"/>
      <c r="K120"/>
      <c r="L120"/>
      <c r="M120"/>
      <c r="N120"/>
      <c r="O120"/>
      <c r="P120"/>
      <c r="Q120"/>
      <c r="R120"/>
      <c r="S120"/>
      <c r="T120"/>
    </row>
    <row r="121" spans="1:20" ht="11.25" hidden="1" customHeight="1" x14ac:dyDescent="0.25">
      <c r="A121"/>
      <c r="B121"/>
      <c r="C121"/>
      <c r="E121"/>
      <c r="F121"/>
      <c r="G121"/>
      <c r="H121"/>
      <c r="I121"/>
      <c r="J121"/>
      <c r="K121"/>
      <c r="L121"/>
      <c r="M121"/>
      <c r="N121"/>
      <c r="O121"/>
      <c r="P121"/>
      <c r="Q121"/>
      <c r="R121"/>
      <c r="S121"/>
      <c r="T121"/>
    </row>
    <row r="122" spans="1:20" ht="11.25" hidden="1" customHeight="1" x14ac:dyDescent="0.25">
      <c r="A122"/>
      <c r="B122"/>
      <c r="C122"/>
      <c r="E122"/>
      <c r="F122"/>
      <c r="G122"/>
      <c r="H122"/>
      <c r="I122"/>
      <c r="J122"/>
      <c r="K122"/>
      <c r="L122"/>
      <c r="M122"/>
      <c r="N122"/>
      <c r="O122"/>
      <c r="P122"/>
      <c r="Q122"/>
      <c r="R122"/>
      <c r="S122"/>
      <c r="T122"/>
    </row>
    <row r="123" spans="1:20" ht="11.25" hidden="1" customHeight="1" x14ac:dyDescent="0.25">
      <c r="A123"/>
      <c r="B123"/>
      <c r="C123"/>
      <c r="E123"/>
      <c r="F123"/>
      <c r="G123"/>
      <c r="H123"/>
      <c r="I123"/>
      <c r="J123"/>
      <c r="K123"/>
      <c r="L123"/>
      <c r="M123"/>
      <c r="N123"/>
      <c r="O123"/>
      <c r="P123"/>
      <c r="Q123"/>
      <c r="R123"/>
      <c r="S123"/>
      <c r="T123"/>
    </row>
    <row r="124" spans="1:20" ht="11.25" hidden="1" customHeight="1" x14ac:dyDescent="0.25">
      <c r="A124"/>
      <c r="B124"/>
      <c r="C124"/>
      <c r="E124"/>
      <c r="F124"/>
      <c r="G124"/>
      <c r="H124"/>
      <c r="I124"/>
      <c r="J124"/>
      <c r="K124"/>
      <c r="L124"/>
      <c r="M124"/>
      <c r="N124"/>
      <c r="O124"/>
      <c r="P124"/>
      <c r="Q124"/>
      <c r="R124"/>
      <c r="S124"/>
      <c r="T124"/>
    </row>
    <row r="125" spans="1:20" ht="11.25" hidden="1" customHeight="1" x14ac:dyDescent="0.25">
      <c r="A125"/>
      <c r="B125"/>
      <c r="C125"/>
      <c r="E125"/>
      <c r="F125"/>
      <c r="G125"/>
      <c r="H125"/>
      <c r="I125"/>
      <c r="J125"/>
      <c r="K125"/>
      <c r="L125"/>
      <c r="M125"/>
      <c r="N125"/>
      <c r="O125"/>
      <c r="P125"/>
      <c r="Q125"/>
      <c r="R125"/>
      <c r="S125"/>
      <c r="T125"/>
    </row>
    <row r="126" spans="1:20" ht="11.25" hidden="1" customHeight="1" x14ac:dyDescent="0.25">
      <c r="A126"/>
      <c r="B126"/>
      <c r="C126"/>
      <c r="E126"/>
      <c r="F126"/>
      <c r="G126"/>
      <c r="H126"/>
      <c r="I126"/>
      <c r="J126"/>
      <c r="K126"/>
      <c r="L126"/>
      <c r="M126"/>
      <c r="N126"/>
      <c r="O126"/>
      <c r="P126"/>
      <c r="Q126"/>
      <c r="R126"/>
      <c r="S126"/>
      <c r="T126"/>
    </row>
    <row r="127" spans="1:20" ht="11.25" hidden="1" customHeight="1" x14ac:dyDescent="0.25">
      <c r="A127"/>
      <c r="B127"/>
      <c r="C127"/>
      <c r="E127"/>
      <c r="F127"/>
      <c r="G127"/>
      <c r="H127"/>
      <c r="I127"/>
      <c r="J127"/>
      <c r="K127"/>
      <c r="L127"/>
      <c r="M127"/>
      <c r="N127"/>
      <c r="O127"/>
      <c r="P127"/>
      <c r="Q127"/>
      <c r="R127"/>
      <c r="S127"/>
      <c r="T127"/>
    </row>
    <row r="128" spans="1:20" ht="11.25" hidden="1" customHeight="1" x14ac:dyDescent="0.25">
      <c r="A128"/>
      <c r="B128"/>
      <c r="C128"/>
      <c r="E128"/>
      <c r="F128"/>
      <c r="G128"/>
      <c r="H128"/>
      <c r="I128"/>
      <c r="J128"/>
      <c r="K128"/>
      <c r="L128"/>
      <c r="M128"/>
      <c r="N128"/>
      <c r="O128"/>
      <c r="P128"/>
      <c r="Q128"/>
      <c r="R128"/>
      <c r="S128"/>
      <c r="T128"/>
    </row>
    <row r="129" spans="1:20" ht="11.25" hidden="1" customHeight="1" x14ac:dyDescent="0.25">
      <c r="A129"/>
      <c r="B129"/>
      <c r="C129"/>
      <c r="E129"/>
      <c r="F129"/>
      <c r="G129"/>
      <c r="H129"/>
      <c r="I129"/>
      <c r="J129"/>
      <c r="K129"/>
      <c r="L129"/>
      <c r="M129"/>
      <c r="N129"/>
      <c r="O129"/>
      <c r="P129"/>
      <c r="Q129"/>
      <c r="R129"/>
      <c r="S129"/>
      <c r="T129"/>
    </row>
    <row r="130" spans="1:20" ht="11.25" hidden="1" customHeight="1" x14ac:dyDescent="0.25">
      <c r="A130"/>
      <c r="B130"/>
      <c r="C130"/>
      <c r="E130"/>
      <c r="F130"/>
      <c r="G130"/>
      <c r="H130"/>
      <c r="I130"/>
      <c r="J130"/>
      <c r="K130"/>
      <c r="L130"/>
      <c r="M130"/>
      <c r="N130"/>
      <c r="O130"/>
      <c r="P130"/>
      <c r="Q130"/>
      <c r="R130"/>
      <c r="S130"/>
      <c r="T130"/>
    </row>
    <row r="131" spans="1:20" ht="11.25" hidden="1" customHeight="1" x14ac:dyDescent="0.25">
      <c r="A131"/>
      <c r="B131"/>
      <c r="C131"/>
      <c r="E131"/>
      <c r="F131"/>
      <c r="G131"/>
      <c r="H131"/>
      <c r="I131"/>
      <c r="J131"/>
      <c r="K131"/>
      <c r="L131"/>
      <c r="M131"/>
      <c r="N131"/>
      <c r="O131"/>
      <c r="P131"/>
      <c r="Q131"/>
      <c r="R131"/>
      <c r="S131"/>
      <c r="T131"/>
    </row>
  </sheetData>
  <dataConsolidate/>
  <mergeCells count="52">
    <mergeCell ref="H19:I19"/>
    <mergeCell ref="J19:M19"/>
    <mergeCell ref="N19:P19"/>
    <mergeCell ref="Q19:S19"/>
    <mergeCell ref="N20:P20"/>
    <mergeCell ref="Q20:S20"/>
    <mergeCell ref="J20:M20"/>
    <mergeCell ref="F13:S13"/>
    <mergeCell ref="F10:H10"/>
    <mergeCell ref="I10:S10"/>
    <mergeCell ref="F11:H11"/>
    <mergeCell ref="I11:S11"/>
    <mergeCell ref="F12:H12"/>
    <mergeCell ref="I12:S12"/>
    <mergeCell ref="E1:T1"/>
    <mergeCell ref="F4:S4"/>
    <mergeCell ref="F6:H6"/>
    <mergeCell ref="I6:S6"/>
    <mergeCell ref="F8:H8"/>
    <mergeCell ref="I8:S8"/>
    <mergeCell ref="F14:H15"/>
    <mergeCell ref="I14:K15"/>
    <mergeCell ref="J21:M21"/>
    <mergeCell ref="L14:O15"/>
    <mergeCell ref="F16:H16"/>
    <mergeCell ref="I16:S16"/>
    <mergeCell ref="N21:P21"/>
    <mergeCell ref="Q21:S21"/>
    <mergeCell ref="F20:G21"/>
    <mergeCell ref="H20:I21"/>
    <mergeCell ref="P14:P15"/>
    <mergeCell ref="Q14:R15"/>
    <mergeCell ref="S14:S15"/>
    <mergeCell ref="F18:H18"/>
    <mergeCell ref="I18:S18"/>
    <mergeCell ref="F19:G19"/>
    <mergeCell ref="H23:I23"/>
    <mergeCell ref="N23:P23"/>
    <mergeCell ref="Q23:S23"/>
    <mergeCell ref="K29:N29"/>
    <mergeCell ref="P29:S29"/>
    <mergeCell ref="F29:I29"/>
    <mergeCell ref="E26:G26"/>
    <mergeCell ref="J26:N26"/>
    <mergeCell ref="P26:S26"/>
    <mergeCell ref="F23:G23"/>
    <mergeCell ref="Q25:R25"/>
    <mergeCell ref="P33:R33"/>
    <mergeCell ref="Q27:R27"/>
    <mergeCell ref="F30:I30"/>
    <mergeCell ref="K30:N30"/>
    <mergeCell ref="P30:S30"/>
  </mergeCells>
  <dataValidations count="14">
    <dataValidation allowBlank="1" showInputMessage="1" showErrorMessage="1" promptTitle="PROCESO" prompt="Identifica el nombre del proceso al cual pertenece el indicador." sqref="F8:H8 F10:H10" xr:uid="{00000000-0002-0000-0200-000000000000}"/>
    <dataValidation allowBlank="1" showInputMessage="1" showErrorMessage="1" promptTitle="PRODUCTO/SERVICIO" prompt="Identifica el nombre del producto o servicio." sqref="F12:H12 F14" xr:uid="{00000000-0002-0000-0200-000001000000}"/>
    <dataValidation allowBlank="1" showInputMessage="1" showErrorMessage="1" promptTitle="FORMULA DEL INDICADOR" prompt="Fórmula matemática utilizada para el cálculo del indicador._x000a_" sqref="F19:G19" xr:uid="{00000000-0002-0000-0200-000002000000}"/>
    <dataValidation allowBlank="1" showInputMessage="1" showErrorMessage="1" promptTitle="UNIDAD DE MEDIDA" prompt="Magnitud referencia para la medición. Ejemplo: Porcentaje, Número de asesorías." sqref="H19:I19" xr:uid="{00000000-0002-0000-0200-000003000000}"/>
    <dataValidation allowBlank="1" showInputMessage="1" showErrorMessage="1" promptTitle="NOMBRE VARIABLE" prompt="Nombre de las variables a utilizar, puede ser una sola_x000a_variable o dos dependiendo del indicador" sqref="J19:M19" xr:uid="{00000000-0002-0000-0200-000004000000}"/>
    <dataValidation allowBlank="1" showInputMessage="1" showErrorMessage="1" promptTitle="EXPLICACION DE LA VARIABLE" prompt="Opcional si la variable requiere explicación o idefinición_x000a_" sqref="N19:P19" xr:uid="{00000000-0002-0000-0200-000005000000}"/>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9:S19" xr:uid="{00000000-0002-0000-0200-000006000000}"/>
    <dataValidation allowBlank="1" showInputMessage="1" showErrorMessage="1" promptTitle="FUENTE DE INFORMACION LINEA BASE" prompt="Indique la fuente de origen de la línea base (histórico registrado)" sqref="N23 K35" xr:uid="{00000000-0002-0000-0200-000007000000}"/>
    <dataValidation allowBlank="1" showInputMessage="1" showErrorMessage="1" promptTitle="NOMBRE DEL INDICADOR" prompt="Nombre que identifica al indicador." sqref="F6:H7 F9:H9 F11:H11" xr:uid="{00000000-0002-0000-0200-000008000000}"/>
    <dataValidation allowBlank="1" showInputMessage="1" showErrorMessage="1" promptTitle="META" prompt="Es el valor que se espera alcance el indicador." sqref="H35:J35" xr:uid="{00000000-0002-0000-0200-000009000000}"/>
    <dataValidation allowBlank="1" showInputMessage="1" showErrorMessage="1" promptTitle="LINEA BASE" prompt="Es el valor obtenido en el período inmediatamente anterior. En el caso_x000a_de que no exista se colocará no aplica." sqref="F23:G23" xr:uid="{00000000-0002-0000-0200-00000A000000}"/>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P29:S29" xr:uid="{00000000-0002-0000-0200-00000B000000}"/>
    <dataValidation allowBlank="1" showInputMessage="1" showErrorMessage="1" promptTitle="analiza" prompt="Registre el CARGO de quien analiza, redacta los avances, genera gráficas, reportes, etc_x000a__x000a_Es el responsable de identificar riesgos / no conformidades / tendencias / " sqref="K29:N29" xr:uid="{00000000-0002-0000-0200-00000C000000}"/>
    <dataValidation allowBlank="1" showInputMessage="1" showErrorMessage="1" promptTitle="responsable de recopilar la info" prompt="Registre el CARGO de quien consolida la información" sqref="F30:I31 K30:N31 P30:S31" xr:uid="{00000000-0002-0000-0200-00000D000000}"/>
  </dataValidations>
  <printOptions horizontalCentered="1"/>
  <pageMargins left="0.62992125984251968" right="0.23622047244094491" top="0.59055118110236227" bottom="0.51181102362204722" header="0.31496062992125984" footer="0.31496062992125984"/>
  <pageSetup scale="96" orientation="portrait" r:id="rId1"/>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CIONE EL INDICADOR" xr:uid="{00000000-0002-0000-0200-00000E000000}">
          <x14:formula1>
            <xm:f>matriz!$E$5:$E$79</xm:f>
          </x14:formula1>
          <xm:sqref>I6:S6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1:T100"/>
  <sheetViews>
    <sheetView showGridLines="0" showZeros="0" showWhiteSpace="0" zoomScale="90" zoomScaleNormal="90" workbookViewId="0">
      <pane ySplit="8" topLeftCell="A58" activePane="bottomLeft" state="frozen"/>
      <selection activeCell="O34" sqref="O34"/>
      <selection pane="bottomLeft" activeCell="F52" sqref="F52:H52"/>
    </sheetView>
  </sheetViews>
  <sheetFormatPr baseColWidth="10" defaultColWidth="11.42578125" defaultRowHeight="0" customHeight="1" zeroHeight="1" x14ac:dyDescent="0.25"/>
  <cols>
    <col min="1" max="1" width="52.28515625" style="543" customWidth="1"/>
    <col min="2" max="2" width="2.140625" style="548" customWidth="1"/>
    <col min="3" max="3" width="9.42578125" style="548" customWidth="1"/>
    <col min="4" max="4" width="9.7109375" style="548" customWidth="1"/>
    <col min="5" max="5" width="11.5703125" style="548" customWidth="1"/>
    <col min="6" max="6" width="9.5703125" style="548" customWidth="1"/>
    <col min="7" max="7" width="8.42578125" style="548" customWidth="1"/>
    <col min="8" max="8" width="5.5703125" style="548" customWidth="1"/>
    <col min="9" max="9" width="8" style="548" customWidth="1"/>
    <col min="10" max="10" width="4.85546875" style="548" customWidth="1"/>
    <col min="11" max="11" width="7.7109375" style="548" customWidth="1"/>
    <col min="12" max="12" width="6.7109375" style="548" customWidth="1"/>
    <col min="13" max="14" width="9.7109375" style="548" customWidth="1"/>
    <col min="15" max="15" width="8.7109375" style="548" customWidth="1"/>
    <col min="16" max="16" width="8.42578125" style="548" customWidth="1"/>
    <col min="17" max="17" width="3.28515625" style="548" customWidth="1"/>
    <col min="18" max="18" width="38.7109375" style="542" customWidth="1"/>
    <col min="19" max="20" width="11.42578125" style="542"/>
    <col min="21" max="16384" width="11.42578125" style="1"/>
  </cols>
  <sheetData>
    <row r="1" spans="1:20" customFormat="1" ht="15" x14ac:dyDescent="0.25">
      <c r="A1" s="543"/>
      <c r="B1" s="1089" t="s">
        <v>0</v>
      </c>
      <c r="C1" s="1089"/>
      <c r="D1" s="1089"/>
      <c r="E1" s="1089"/>
      <c r="F1" s="1089"/>
      <c r="G1" s="1089"/>
      <c r="H1" s="1089"/>
      <c r="I1" s="1089"/>
      <c r="J1" s="1089"/>
      <c r="K1" s="1089"/>
      <c r="L1" s="1089"/>
      <c r="M1" s="1089"/>
      <c r="N1" s="1089"/>
      <c r="O1" s="1089"/>
      <c r="P1" s="1089"/>
      <c r="Q1" s="547"/>
      <c r="R1" s="543"/>
      <c r="S1" s="543"/>
      <c r="T1" s="543"/>
    </row>
    <row r="2" spans="1:20" customFormat="1" ht="15" x14ac:dyDescent="0.25">
      <c r="A2" s="543"/>
      <c r="B2" s="71"/>
      <c r="C2" s="71"/>
      <c r="D2" s="70"/>
      <c r="E2" s="70"/>
      <c r="F2" s="70"/>
      <c r="G2" s="70"/>
      <c r="H2" s="70"/>
      <c r="I2" s="70"/>
      <c r="J2" s="70"/>
      <c r="K2" s="70"/>
      <c r="L2" s="70"/>
      <c r="M2" s="70"/>
      <c r="N2" s="70"/>
      <c r="O2" s="70"/>
      <c r="P2" s="70"/>
      <c r="Q2" s="70"/>
      <c r="R2" s="543"/>
      <c r="S2" s="543"/>
      <c r="T2" s="543"/>
    </row>
    <row r="3" spans="1:20" customFormat="1" ht="15" customHeight="1" x14ac:dyDescent="0.25">
      <c r="A3" s="543"/>
      <c r="B3" s="72"/>
      <c r="C3" s="72"/>
      <c r="D3" s="2"/>
      <c r="E3" s="2"/>
      <c r="F3" s="2"/>
      <c r="G3" s="2"/>
      <c r="H3" s="2"/>
      <c r="I3" s="2"/>
      <c r="J3" s="2"/>
      <c r="K3" s="2"/>
      <c r="L3" s="2"/>
      <c r="M3" s="2"/>
      <c r="N3" s="2"/>
      <c r="O3" s="2"/>
      <c r="P3" s="2"/>
      <c r="Q3" s="2"/>
      <c r="R3" s="543"/>
      <c r="S3" s="543"/>
      <c r="T3" s="543"/>
    </row>
    <row r="4" spans="1:20" customFormat="1" ht="28.5" thickBot="1" x14ac:dyDescent="0.3">
      <c r="A4" s="543"/>
      <c r="B4" s="3"/>
      <c r="C4" s="1102" t="s">
        <v>637</v>
      </c>
      <c r="D4" s="1102"/>
      <c r="E4" s="1102"/>
      <c r="F4" s="1102"/>
      <c r="G4" s="1102"/>
      <c r="H4" s="1102"/>
      <c r="I4" s="1102"/>
      <c r="J4" s="1102"/>
      <c r="K4" s="1102"/>
      <c r="L4" s="1102"/>
      <c r="M4" s="1102"/>
      <c r="N4" s="1102"/>
      <c r="O4" s="1102"/>
      <c r="P4" s="1102"/>
      <c r="Q4" s="3"/>
      <c r="R4" s="543"/>
      <c r="S4" s="543"/>
      <c r="T4" s="543"/>
    </row>
    <row r="5" spans="1:20" customFormat="1" ht="9" customHeight="1" x14ac:dyDescent="0.25">
      <c r="A5" s="543"/>
      <c r="B5" s="109"/>
      <c r="C5" s="110"/>
      <c r="D5" s="110"/>
      <c r="E5" s="110"/>
      <c r="F5" s="110"/>
      <c r="G5" s="110"/>
      <c r="H5" s="110"/>
      <c r="I5" s="110"/>
      <c r="J5" s="110"/>
      <c r="K5" s="110"/>
      <c r="L5" s="110"/>
      <c r="M5" s="110"/>
      <c r="N5" s="110"/>
      <c r="O5" s="110"/>
      <c r="P5" s="110"/>
      <c r="Q5" s="125"/>
      <c r="R5" s="543"/>
      <c r="S5" s="543"/>
      <c r="T5" s="543"/>
    </row>
    <row r="6" spans="1:20" customFormat="1" ht="28.5" customHeight="1" x14ac:dyDescent="0.25">
      <c r="A6" s="543"/>
      <c r="B6" s="54"/>
      <c r="C6" s="1090" t="s">
        <v>1</v>
      </c>
      <c r="D6" s="1090"/>
      <c r="E6" s="1091"/>
      <c r="F6" s="1117" t="s">
        <v>94</v>
      </c>
      <c r="G6" s="1117"/>
      <c r="H6" s="1117"/>
      <c r="I6" s="1117"/>
      <c r="J6" s="1117"/>
      <c r="K6" s="1117"/>
      <c r="L6" s="1117"/>
      <c r="M6" s="1117"/>
      <c r="N6" s="1117"/>
      <c r="O6" s="1117"/>
      <c r="P6" s="1117"/>
      <c r="Q6" s="20"/>
      <c r="R6" s="543"/>
      <c r="S6" s="543"/>
      <c r="T6" s="543"/>
    </row>
    <row r="7" spans="1:20" customFormat="1" ht="2.25" customHeight="1" x14ac:dyDescent="0.25">
      <c r="A7" s="543"/>
      <c r="B7" s="112"/>
      <c r="C7" s="106"/>
      <c r="D7" s="107"/>
      <c r="E7" s="107"/>
      <c r="F7" s="534"/>
      <c r="G7" s="534"/>
      <c r="H7" s="534"/>
      <c r="I7" s="534"/>
      <c r="J7" s="534"/>
      <c r="K7" s="534"/>
      <c r="L7" s="534"/>
      <c r="M7" s="534"/>
      <c r="N7" s="534"/>
      <c r="O7" s="534"/>
      <c r="P7" s="534"/>
      <c r="Q7" s="108"/>
      <c r="R7" s="543"/>
      <c r="S7" s="543"/>
      <c r="T7" s="543"/>
    </row>
    <row r="8" spans="1:20" customFormat="1" ht="15" x14ac:dyDescent="0.25">
      <c r="A8" s="543"/>
      <c r="B8" s="54"/>
      <c r="C8" s="1090" t="s">
        <v>2</v>
      </c>
      <c r="D8" s="1090"/>
      <c r="E8" s="1091"/>
      <c r="F8" s="1098" t="str">
        <f>VLOOKUP(F6,matriz!$E$5:$AY$79,5,0)</f>
        <v>DIRECCIÓN DISTRITAL DE ASUNTOS DISCIPLINARIOS</v>
      </c>
      <c r="G8" s="1098"/>
      <c r="H8" s="1098"/>
      <c r="I8" s="1098"/>
      <c r="J8" s="1098"/>
      <c r="K8" s="1098"/>
      <c r="L8" s="1098"/>
      <c r="M8" s="1098"/>
      <c r="N8" s="1098"/>
      <c r="O8" s="1098"/>
      <c r="P8" s="1098"/>
      <c r="Q8" s="20"/>
      <c r="R8" s="543"/>
      <c r="S8" s="543"/>
      <c r="T8" s="543"/>
    </row>
    <row r="9" spans="1:20" customFormat="1" ht="2.25" customHeight="1" x14ac:dyDescent="0.25">
      <c r="A9" s="543"/>
      <c r="B9" s="112"/>
      <c r="C9" s="106"/>
      <c r="D9" s="107"/>
      <c r="E9" s="107"/>
      <c r="F9" s="534"/>
      <c r="G9" s="534"/>
      <c r="H9" s="534"/>
      <c r="I9" s="534"/>
      <c r="J9" s="534"/>
      <c r="K9" s="534"/>
      <c r="L9" s="534"/>
      <c r="M9" s="534"/>
      <c r="N9" s="534"/>
      <c r="O9" s="534"/>
      <c r="P9" s="534"/>
      <c r="Q9" s="108"/>
      <c r="R9" s="543"/>
      <c r="S9" s="543"/>
      <c r="T9" s="543"/>
    </row>
    <row r="10" spans="1:20" customFormat="1" ht="15" x14ac:dyDescent="0.25">
      <c r="A10" s="543"/>
      <c r="B10" s="54"/>
      <c r="C10" s="1090" t="s">
        <v>3</v>
      </c>
      <c r="D10" s="1090"/>
      <c r="E10" s="1091"/>
      <c r="F10" s="1098" t="str">
        <f>VLOOKUP($F$6,matriz!$E$5:$AY$79,4,0)</f>
        <v>GESTIÓN DISCIPLINARIA DISTRITAL</v>
      </c>
      <c r="G10" s="1098"/>
      <c r="H10" s="1098"/>
      <c r="I10" s="1098"/>
      <c r="J10" s="1098"/>
      <c r="K10" s="1098"/>
      <c r="L10" s="1098"/>
      <c r="M10" s="1098"/>
      <c r="N10" s="1098"/>
      <c r="O10" s="1098"/>
      <c r="P10" s="1098"/>
      <c r="Q10" s="20"/>
      <c r="R10" s="543"/>
      <c r="S10" s="543"/>
      <c r="T10" s="543"/>
    </row>
    <row r="11" spans="1:20" customFormat="1" ht="2.25" customHeight="1" x14ac:dyDescent="0.25">
      <c r="A11" s="543"/>
      <c r="B11" s="54"/>
      <c r="C11" s="1060"/>
      <c r="D11" s="1060"/>
      <c r="E11" s="1061"/>
      <c r="F11" s="1099"/>
      <c r="G11" s="1100"/>
      <c r="H11" s="1100"/>
      <c r="I11" s="1100"/>
      <c r="J11" s="1100"/>
      <c r="K11" s="1100"/>
      <c r="L11" s="1100"/>
      <c r="M11" s="1100"/>
      <c r="N11" s="1100"/>
      <c r="O11" s="1100"/>
      <c r="P11" s="1101"/>
      <c r="Q11" s="20"/>
      <c r="R11" s="543"/>
      <c r="S11" s="543"/>
      <c r="T11" s="543"/>
    </row>
    <row r="12" spans="1:20" customFormat="1" ht="15" x14ac:dyDescent="0.25">
      <c r="A12" s="543"/>
      <c r="B12" s="54"/>
      <c r="C12" s="1090" t="s">
        <v>4</v>
      </c>
      <c r="D12" s="1090"/>
      <c r="E12" s="1091"/>
      <c r="F12" s="1098" t="str">
        <f>VLOOKUP($F$6,matriz!$E$5:$AY$79,3,0)</f>
        <v>POSICIONAMIENTO COMO ENTE RECTOR</v>
      </c>
      <c r="G12" s="1098"/>
      <c r="H12" s="1098"/>
      <c r="I12" s="1098"/>
      <c r="J12" s="1098"/>
      <c r="K12" s="1098"/>
      <c r="L12" s="1098"/>
      <c r="M12" s="1098"/>
      <c r="N12" s="1098"/>
      <c r="O12" s="1098"/>
      <c r="P12" s="1098"/>
      <c r="Q12" s="20"/>
      <c r="R12" s="543"/>
      <c r="S12" s="543"/>
      <c r="T12" s="543"/>
    </row>
    <row r="13" spans="1:20" customFormat="1" ht="2.25" customHeight="1" x14ac:dyDescent="0.25">
      <c r="A13" s="543"/>
      <c r="B13" s="54"/>
      <c r="C13" s="1059"/>
      <c r="D13" s="1059"/>
      <c r="E13" s="1059"/>
      <c r="F13" s="1059"/>
      <c r="G13" s="1059"/>
      <c r="H13" s="1059"/>
      <c r="I13" s="1059"/>
      <c r="J13" s="1059"/>
      <c r="K13" s="1059"/>
      <c r="L13" s="1059"/>
      <c r="M13" s="1059"/>
      <c r="N13" s="1059"/>
      <c r="O13" s="1059"/>
      <c r="P13" s="1059"/>
      <c r="Q13" s="20"/>
      <c r="R13" s="543"/>
      <c r="S13" s="543"/>
      <c r="T13" s="543"/>
    </row>
    <row r="14" spans="1:20" customFormat="1" ht="15" x14ac:dyDescent="0.25">
      <c r="A14" s="543"/>
      <c r="B14" s="54"/>
      <c r="C14" s="1028" t="s">
        <v>5</v>
      </c>
      <c r="D14" s="1029"/>
      <c r="E14" s="1030"/>
      <c r="F14" s="1104" t="str">
        <f>VLOOKUP($F$6,matriz!$E$5:$AY$79,6,0)</f>
        <v>PLAN DE DESARROLLO</v>
      </c>
      <c r="G14" s="1104"/>
      <c r="H14" s="1104"/>
      <c r="I14" s="1096"/>
      <c r="J14" s="1092" t="str">
        <f>VLOOKUP($F$6,matriz!$E$5:$AY$79,7,0)</f>
        <v>PROYECTO DE INVERSIÓN 7501</v>
      </c>
      <c r="K14" s="1092"/>
      <c r="L14" s="1092"/>
      <c r="M14" s="1094" t="str">
        <f>VLOOKUP($F$6,matriz!$E$5:$AY$79,8,0)</f>
        <v>PROCESOS</v>
      </c>
      <c r="N14" s="1094"/>
      <c r="O14" s="1096">
        <f>VLOOKUP($F$6,matriz!$E$5:$AY$79,9,0)</f>
        <v>0</v>
      </c>
      <c r="P14" s="1052"/>
      <c r="Q14" s="20"/>
      <c r="R14" s="543"/>
      <c r="S14" s="543"/>
      <c r="T14" s="543"/>
    </row>
    <row r="15" spans="1:20" customFormat="1" ht="12" customHeight="1" x14ac:dyDescent="0.25">
      <c r="A15" s="543"/>
      <c r="B15" s="54"/>
      <c r="C15" s="1031"/>
      <c r="D15" s="1032"/>
      <c r="E15" s="1033"/>
      <c r="F15" s="1105"/>
      <c r="G15" s="1105"/>
      <c r="H15" s="1105"/>
      <c r="I15" s="1097"/>
      <c r="J15" s="1093"/>
      <c r="K15" s="1093"/>
      <c r="L15" s="1093"/>
      <c r="M15" s="1095"/>
      <c r="N15" s="1095"/>
      <c r="O15" s="1097"/>
      <c r="P15" s="1053"/>
      <c r="Q15" s="20"/>
      <c r="R15" s="543"/>
      <c r="S15" s="543"/>
      <c r="T15" s="543"/>
    </row>
    <row r="16" spans="1:20" customFormat="1" ht="42.75" customHeight="1" x14ac:dyDescent="0.25">
      <c r="A16" s="543"/>
      <c r="B16" s="54"/>
      <c r="C16" s="1041" t="s">
        <v>790</v>
      </c>
      <c r="D16" s="1041"/>
      <c r="E16" s="1042"/>
      <c r="F16" s="1119" t="str">
        <f>VLOOKUP($F$6,matriz!$E$5:$AY$79,2,0)</f>
        <v>Registrar el numero de servidores públicos orientados en temas disciplinarios</v>
      </c>
      <c r="G16" s="1119"/>
      <c r="H16" s="1119"/>
      <c r="I16" s="1119"/>
      <c r="J16" s="1119"/>
      <c r="K16" s="1119"/>
      <c r="L16" s="1119"/>
      <c r="M16" s="1119"/>
      <c r="N16" s="1119"/>
      <c r="O16" s="1119"/>
      <c r="P16" s="1119"/>
      <c r="Q16" s="20"/>
      <c r="R16" s="543"/>
      <c r="S16" s="543"/>
      <c r="T16" s="543"/>
    </row>
    <row r="17" spans="1:20" customFormat="1" ht="15" x14ac:dyDescent="0.25">
      <c r="A17" s="543"/>
      <c r="B17" s="54"/>
      <c r="C17" s="535"/>
      <c r="D17" s="535"/>
      <c r="E17" s="535"/>
      <c r="F17" s="536"/>
      <c r="G17" s="536"/>
      <c r="H17" s="536"/>
      <c r="I17" s="536"/>
      <c r="J17" s="536"/>
      <c r="K17" s="536"/>
      <c r="L17" s="536"/>
      <c r="M17" s="536"/>
      <c r="N17" s="536"/>
      <c r="O17" s="536"/>
      <c r="P17" s="536"/>
      <c r="Q17" s="20"/>
      <c r="R17" s="543"/>
      <c r="S17" s="543"/>
      <c r="T17" s="543"/>
    </row>
    <row r="18" spans="1:20" customFormat="1" ht="8.25" customHeight="1" thickBot="1" x14ac:dyDescent="0.3">
      <c r="A18" s="543"/>
      <c r="B18" s="54"/>
      <c r="C18" s="1059"/>
      <c r="D18" s="1059"/>
      <c r="E18" s="1059"/>
      <c r="F18" s="1059"/>
      <c r="G18" s="1059"/>
      <c r="H18" s="1059"/>
      <c r="I18" s="1059"/>
      <c r="J18" s="1059"/>
      <c r="K18" s="1059"/>
      <c r="L18" s="1059"/>
      <c r="M18" s="1059"/>
      <c r="N18" s="1059"/>
      <c r="O18" s="1059"/>
      <c r="P18" s="1059"/>
      <c r="Q18" s="20"/>
      <c r="R18" s="543"/>
      <c r="S18" s="543"/>
      <c r="T18" s="543"/>
    </row>
    <row r="19" spans="1:20" customFormat="1" ht="26.25" customHeight="1" x14ac:dyDescent="0.25">
      <c r="A19" s="543"/>
      <c r="B19" s="54"/>
      <c r="C19" s="1116" t="s">
        <v>7</v>
      </c>
      <c r="D19" s="1115"/>
      <c r="E19" s="1113" t="s">
        <v>8</v>
      </c>
      <c r="F19" s="1115"/>
      <c r="G19" s="1113" t="s">
        <v>9</v>
      </c>
      <c r="H19" s="1114"/>
      <c r="I19" s="1114"/>
      <c r="J19" s="1115"/>
      <c r="K19" s="1113" t="s">
        <v>10</v>
      </c>
      <c r="L19" s="1114"/>
      <c r="M19" s="1115"/>
      <c r="N19" s="1113" t="s">
        <v>11</v>
      </c>
      <c r="O19" s="1114"/>
      <c r="P19" s="1118"/>
      <c r="Q19" s="20"/>
      <c r="R19" s="543"/>
      <c r="S19" s="543"/>
      <c r="T19" s="543"/>
    </row>
    <row r="20" spans="1:20" customFormat="1" ht="45" customHeight="1" x14ac:dyDescent="0.25">
      <c r="A20" s="543"/>
      <c r="B20" s="54"/>
      <c r="C20" s="1107" t="str">
        <f>VLOOKUP($F$6,matriz!$E$5:$AY$79,10,0)</f>
        <v>Sumatoria de servidores públicos del Distrito orientados en temas de responsabilidad disciplinaria</v>
      </c>
      <c r="D20" s="1108" t="str">
        <f>VLOOKUP($F$6,matriz!$E$5:$AY$79,2,0)</f>
        <v>Registrar el numero de servidores públicos orientados en temas disciplinarios</v>
      </c>
      <c r="E20" s="1111" t="str">
        <f>VLOOKUP($F$6,matriz!$E$5:$AY$79,11,0)</f>
        <v>Número de Servidores públicos</v>
      </c>
      <c r="F20" s="1111" t="str">
        <f>VLOOKUP($F$6,matriz!$E$5:$AY$79,2,0)</f>
        <v>Registrar el numero de servidores públicos orientados en temas disciplinarios</v>
      </c>
      <c r="G20" s="1069" t="str">
        <f>VLOOKUP($F$6,matriz!$E$5:$AY$79,12,0)</f>
        <v>Sumatoria del número servidores públicos del Distrito orientados en temas de responsabilidad disciplinaria</v>
      </c>
      <c r="H20" s="1070" t="str">
        <f>VLOOKUP($F$6,matriz!$E$5:$AY$79,2,0)</f>
        <v>Registrar el numero de servidores públicos orientados en temas disciplinarios</v>
      </c>
      <c r="I20" s="1070" t="str">
        <f>VLOOKUP($F$6,matriz!$E$5:$AY$79,10,0)</f>
        <v>Sumatoria de servidores públicos del Distrito orientados en temas de responsabilidad disciplinaria</v>
      </c>
      <c r="J20" s="1072" t="str">
        <f>VLOOKUP($F$6,matriz!$E$5:$AY$79,2,0)</f>
        <v>Registrar el numero de servidores públicos orientados en temas disciplinarios</v>
      </c>
      <c r="K20" s="1068" t="str">
        <f>VLOOKUP($F$6,matriz!$E$5:$AY$79,14,0)</f>
        <v>Los servidores públicos orientados en temaáticas de responsabilidad disciplinaria</v>
      </c>
      <c r="L20" s="1068" t="str">
        <f>VLOOKUP($F$6,matriz!$E$5:$AY$79,2,0)</f>
        <v>Registrar el numero de servidores públicos orientados en temas disciplinarios</v>
      </c>
      <c r="M20" s="1068" t="str">
        <f>VLOOKUP($F$6,matriz!$E$5:$AY$79,2,0)</f>
        <v>Registrar el numero de servidores públicos orientados en temas disciplinarios</v>
      </c>
      <c r="N20" s="1069" t="str">
        <f>VLOOKUP($F$6,matriz!$E$5:$AY$79,16,0)</f>
        <v xml:space="preserve">Registro de asistencia in situ / Reportes de herramientas de orientación y/o formación </v>
      </c>
      <c r="O20" s="1070" t="str">
        <f>VLOOKUP($F$6,matriz!$E$5:$AY$79,2,0)</f>
        <v>Registrar el numero de servidores públicos orientados en temas disciplinarios</v>
      </c>
      <c r="P20" s="1071" t="str">
        <f>VLOOKUP($F$6,matriz!$E$5:$AY$79,2,0)</f>
        <v>Registrar el numero de servidores públicos orientados en temas disciplinarios</v>
      </c>
      <c r="Q20" s="20"/>
      <c r="R20" s="543"/>
      <c r="S20" s="543"/>
      <c r="T20" s="543"/>
    </row>
    <row r="21" spans="1:20" customFormat="1" ht="45" customHeight="1" thickBot="1" x14ac:dyDescent="0.3">
      <c r="A21" s="543"/>
      <c r="B21" s="54"/>
      <c r="C21" s="1109" t="str">
        <f>VLOOKUP($F$6,matriz!$E$5:$AY$79,2,0)</f>
        <v>Registrar el numero de servidores públicos orientados en temas disciplinarios</v>
      </c>
      <c r="D21" s="1110" t="str">
        <f>VLOOKUP($F$6,matriz!$E$5:$AY$79,2,0)</f>
        <v>Registrar el numero de servidores públicos orientados en temas disciplinarios</v>
      </c>
      <c r="E21" s="1112" t="str">
        <f>VLOOKUP($F$6,matriz!$E$5:$AY$79,2,0)</f>
        <v>Registrar el numero de servidores públicos orientados en temas disciplinarios</v>
      </c>
      <c r="F21" s="1112" t="str">
        <f>VLOOKUP($F$6,matriz!$E$5:$AY$79,2,0)</f>
        <v>Registrar el numero de servidores públicos orientados en temas disciplinarios</v>
      </c>
      <c r="G21" s="1036" t="str">
        <f>VLOOKUP($F$6,matriz!$E$5:$AY$79,13,0)</f>
        <v>N.A.</v>
      </c>
      <c r="H21" s="1037" t="str">
        <f>VLOOKUP($F$6,matriz!$E$5:$AY$79,2,0)</f>
        <v>Registrar el numero de servidores públicos orientados en temas disciplinarios</v>
      </c>
      <c r="I21" s="1037" t="str">
        <f>VLOOKUP($F$6,matriz!$E$5:$AY$79,2,0)</f>
        <v>Registrar el numero de servidores públicos orientados en temas disciplinarios</v>
      </c>
      <c r="J21" s="1038" t="str">
        <f>VLOOKUP($F$6,matriz!$E$5:$AY$79,2,0)</f>
        <v>Registrar el numero de servidores públicos orientados en temas disciplinarios</v>
      </c>
      <c r="K21" s="1044" t="str">
        <f>VLOOKUP($F$6,matriz!$E$5:$AY$79,15,0)</f>
        <v>N.A.</v>
      </c>
      <c r="L21" s="1044" t="str">
        <f>VLOOKUP($F$6,matriz!$E$5:$AY$79,2,0)</f>
        <v>Registrar el numero de servidores públicos orientados en temas disciplinarios</v>
      </c>
      <c r="M21" s="1044" t="str">
        <f>VLOOKUP($F$6,matriz!$E$5:$AY$79,2,0)</f>
        <v>Registrar el numero de servidores públicos orientados en temas disciplinarios</v>
      </c>
      <c r="N21" s="1036" t="str">
        <f>VLOOKUP($F$6,matriz!$E$5:$AY$79,17,0)</f>
        <v>N.A.</v>
      </c>
      <c r="O21" s="1037" t="str">
        <f>VLOOKUP($F$6,matriz!$E$5:$AY$79,2,0)</f>
        <v>Registrar el numero de servidores públicos orientados en temas disciplinarios</v>
      </c>
      <c r="P21" s="1045" t="str">
        <f>VLOOKUP($F$6,matriz!$E$5:$AY$79,2,0)</f>
        <v>Registrar el numero de servidores públicos orientados en temas disciplinarios</v>
      </c>
      <c r="Q21" s="20"/>
      <c r="R21" s="543"/>
      <c r="S21" s="543"/>
      <c r="T21" s="543"/>
    </row>
    <row r="22" spans="1:20" customFormat="1" ht="16.5" customHeight="1" x14ac:dyDescent="0.25">
      <c r="A22" s="543"/>
      <c r="B22" s="54"/>
      <c r="C22" s="19"/>
      <c r="D22" s="19"/>
      <c r="E22" s="19"/>
      <c r="F22" s="19"/>
      <c r="G22" s="19"/>
      <c r="H22" s="19"/>
      <c r="I22" s="19"/>
      <c r="J22" s="19"/>
      <c r="K22" s="19"/>
      <c r="L22" s="19"/>
      <c r="M22" s="19"/>
      <c r="N22" s="19"/>
      <c r="O22" s="19"/>
      <c r="P22" s="19"/>
      <c r="Q22" s="20"/>
      <c r="R22" s="543"/>
      <c r="S22" s="543"/>
      <c r="T22" s="543"/>
    </row>
    <row r="23" spans="1:20" customFormat="1" ht="15" customHeight="1" x14ac:dyDescent="0.25">
      <c r="A23" s="543"/>
      <c r="B23" s="113"/>
      <c r="C23" s="19"/>
      <c r="D23" s="1103" t="str">
        <f>VLOOKUP($F$6,matriz!$E$5:$BJ$77,58,0)</f>
        <v>ACTIVO</v>
      </c>
      <c r="E23" s="1103"/>
      <c r="F23" s="29"/>
      <c r="G23" s="29"/>
      <c r="H23" s="1106" t="str">
        <f>VLOOKUP($F$6,matriz!$E$5:$AY$79,20,0)</f>
        <v>Suma</v>
      </c>
      <c r="I23" s="1106"/>
      <c r="J23" s="1106"/>
      <c r="K23" s="29"/>
      <c r="L23" s="114"/>
      <c r="M23" s="115" t="str">
        <f>VLOOKUP($F$6,matriz!$E$5:$AY$79,21,0)</f>
        <v>Trimestral</v>
      </c>
      <c r="N23" s="114"/>
      <c r="O23" s="1106" t="str">
        <f>VLOOKUP($F$6,matriz!$E$5:$AY$79,22,0)</f>
        <v>Eficacia</v>
      </c>
      <c r="P23" s="1106"/>
      <c r="Q23" s="126"/>
      <c r="R23" s="543"/>
      <c r="S23" s="543"/>
      <c r="T23" s="543"/>
    </row>
    <row r="24" spans="1:20" customFormat="1" ht="15" x14ac:dyDescent="0.25">
      <c r="A24" s="543"/>
      <c r="B24" s="54"/>
      <c r="C24" s="19"/>
      <c r="D24" s="19"/>
      <c r="E24" s="19"/>
      <c r="F24" s="19"/>
      <c r="G24" s="19"/>
      <c r="H24" s="19"/>
      <c r="I24" s="19"/>
      <c r="J24" s="19"/>
      <c r="K24" s="19"/>
      <c r="L24" s="19"/>
      <c r="M24" s="19"/>
      <c r="N24" s="19"/>
      <c r="O24" s="19"/>
      <c r="P24" s="19"/>
      <c r="Q24" s="20"/>
      <c r="R24" s="543"/>
      <c r="S24" s="543"/>
      <c r="T24" s="543"/>
    </row>
    <row r="25" spans="1:20" customFormat="1" ht="13.5" customHeight="1" thickBot="1" x14ac:dyDescent="0.3">
      <c r="A25" s="543"/>
      <c r="B25" s="54"/>
      <c r="C25" s="19"/>
      <c r="D25" s="19"/>
      <c r="E25" s="22" t="s">
        <v>106</v>
      </c>
      <c r="F25" s="1084" t="s">
        <v>107</v>
      </c>
      <c r="G25" s="1084"/>
      <c r="H25" s="19"/>
      <c r="I25" s="19"/>
      <c r="J25" s="19"/>
      <c r="K25" s="23"/>
      <c r="L25" s="24"/>
      <c r="M25" s="94" t="s">
        <v>104</v>
      </c>
      <c r="N25" s="94" t="s">
        <v>105</v>
      </c>
      <c r="O25" s="19"/>
      <c r="P25" s="19"/>
      <c r="Q25" s="20"/>
      <c r="R25" s="543"/>
      <c r="S25" s="543"/>
      <c r="T25" s="543"/>
    </row>
    <row r="26" spans="1:20" customFormat="1" ht="13.5" customHeight="1" x14ac:dyDescent="0.25">
      <c r="A26" s="543"/>
      <c r="B26" s="54"/>
      <c r="C26" s="19"/>
      <c r="D26" s="117">
        <v>2016</v>
      </c>
      <c r="E26" s="34">
        <f>VLOOKUP($F$6,matriz!$E$5:$AY$79,26,0)</f>
        <v>0</v>
      </c>
      <c r="F26" s="59">
        <f>VLOOKUP($F$6,matriz!$E$5:$AY$79,31,0)</f>
        <v>0</v>
      </c>
      <c r="G26" s="35"/>
      <c r="H26" s="19"/>
      <c r="I26" s="19"/>
      <c r="J26" s="19"/>
      <c r="K26" s="1085" t="s">
        <v>14</v>
      </c>
      <c r="L26" s="1085"/>
      <c r="M26" s="36">
        <f>VLOOKUP($F$6,matriz!$E$5:$AY$79,36,0)</f>
        <v>0</v>
      </c>
      <c r="N26" s="56">
        <f>VLOOKUP($F$6,matriz!$E$5:$AY$79,40,0)</f>
        <v>0</v>
      </c>
      <c r="O26" s="19"/>
      <c r="P26" s="19"/>
      <c r="Q26" s="20"/>
      <c r="R26" s="543"/>
      <c r="S26" s="543"/>
      <c r="T26" s="543"/>
    </row>
    <row r="27" spans="1:20" customFormat="1" ht="13.5" customHeight="1" x14ac:dyDescent="0.25">
      <c r="A27" s="543"/>
      <c r="B27" s="54"/>
      <c r="C27" s="19"/>
      <c r="D27" s="117">
        <v>2017</v>
      </c>
      <c r="E27" s="37">
        <f>VLOOKUP($F$6,matriz!$E$5:$AY$79,27,0)</f>
        <v>2000</v>
      </c>
      <c r="F27" s="67">
        <f>VLOOKUP($F$6,matriz!$E$5:$AY$79,32,0)</f>
        <v>2426</v>
      </c>
      <c r="G27" s="38"/>
      <c r="H27" s="19"/>
      <c r="I27" s="19"/>
      <c r="J27" s="19"/>
      <c r="K27" s="1085" t="s">
        <v>15</v>
      </c>
      <c r="L27" s="1085"/>
      <c r="M27" s="37">
        <f>VLOOKUP($F$6,matriz!$E$5:$AY$79,37,0)</f>
        <v>500</v>
      </c>
      <c r="N27" s="57">
        <f>VLOOKUP($F$6,matriz!$E$5:$AY$79,41,0)</f>
        <v>0</v>
      </c>
      <c r="O27" s="19"/>
      <c r="P27" s="19"/>
      <c r="Q27" s="20"/>
      <c r="R27" s="543"/>
      <c r="S27" s="543"/>
      <c r="T27" s="543"/>
    </row>
    <row r="28" spans="1:20" customFormat="1" ht="13.5" customHeight="1" x14ac:dyDescent="0.25">
      <c r="A28" s="543"/>
      <c r="B28" s="54"/>
      <c r="C28" s="19"/>
      <c r="D28" s="117">
        <v>2018</v>
      </c>
      <c r="E28" s="37">
        <f>VLOOKUP($F$6,matriz!$E$5:$AY$79,28,0)</f>
        <v>4000</v>
      </c>
      <c r="F28" s="60">
        <f>VLOOKUP($F$6,matriz!$E$5:$AY$79,33,0)</f>
        <v>5990</v>
      </c>
      <c r="G28" s="38"/>
      <c r="H28" s="19"/>
      <c r="I28" s="19"/>
      <c r="J28" s="19"/>
      <c r="K28" s="1085" t="s">
        <v>16</v>
      </c>
      <c r="L28" s="1085"/>
      <c r="M28" s="37">
        <f>VLOOKUP($F$6,matriz!$E$5:$AY$79,38,0)</f>
        <v>500</v>
      </c>
      <c r="N28" s="57">
        <f>VLOOKUP($F$6,matriz!$E$5:$AY$79,42,0)</f>
        <v>0</v>
      </c>
      <c r="O28" s="19"/>
      <c r="P28" s="19"/>
      <c r="Q28" s="20"/>
      <c r="R28" s="543"/>
      <c r="S28" s="543"/>
      <c r="T28" s="543"/>
    </row>
    <row r="29" spans="1:20" customFormat="1" ht="15" customHeight="1" thickBot="1" x14ac:dyDescent="0.3">
      <c r="A29" s="543"/>
      <c r="B29" s="54"/>
      <c r="C29" s="19"/>
      <c r="D29" s="117">
        <v>2019</v>
      </c>
      <c r="E29" s="37">
        <f>VLOOKUP($F$6,matriz!$E$5:$AY$79,29,0)</f>
        <v>4000</v>
      </c>
      <c r="F29" s="60">
        <f>VLOOKUP($F$6,matriz!$E$5:$AY$79,34,0)</f>
        <v>3687</v>
      </c>
      <c r="G29" s="38"/>
      <c r="H29" s="19"/>
      <c r="I29" s="19"/>
      <c r="J29" s="19"/>
      <c r="K29" s="1085" t="s">
        <v>17</v>
      </c>
      <c r="L29" s="1085"/>
      <c r="M29" s="39">
        <f>VLOOKUP($F$6,matriz!$E$5:$AY$79,39,0)</f>
        <v>471</v>
      </c>
      <c r="N29" s="58">
        <f>VLOOKUP($F$6,matriz!$E$5:$AY$79,43,0)</f>
        <v>0</v>
      </c>
      <c r="O29" s="19"/>
      <c r="P29" s="19"/>
      <c r="Q29" s="20"/>
      <c r="R29" s="543"/>
      <c r="S29" s="543"/>
      <c r="T29" s="543"/>
    </row>
    <row r="30" spans="1:20" customFormat="1" ht="14.25" customHeight="1" thickBot="1" x14ac:dyDescent="0.3">
      <c r="A30" s="543"/>
      <c r="B30" s="54"/>
      <c r="C30" s="19"/>
      <c r="D30" s="117">
        <v>2020</v>
      </c>
      <c r="E30" s="39">
        <f>VLOOKUP($F$6,matriz!$E$5:$AY$79,30,0)</f>
        <v>3574</v>
      </c>
      <c r="F30" s="61">
        <f>VLOOKUP($F$6,matriz!$E$5:$AY$79,35,0)</f>
        <v>0</v>
      </c>
      <c r="G30" s="40"/>
      <c r="H30" s="19"/>
      <c r="I30" s="19"/>
      <c r="J30" s="19"/>
      <c r="K30" s="19"/>
      <c r="L30" s="25" t="s">
        <v>18</v>
      </c>
      <c r="M30" s="26">
        <f>IF($H$23="Decreciente",MID(M29,1,4),IF($H$23="Suma",SUM(M26:M29),IF($H$23="Creciente",MID(M29,1,4),IF($H$23="Constante",MID(M29,1,4)))))</f>
        <v>1471</v>
      </c>
      <c r="N30" s="26"/>
      <c r="O30" s="19"/>
      <c r="P30" s="19"/>
      <c r="Q30" s="20"/>
      <c r="R30" s="543"/>
      <c r="S30" s="543"/>
      <c r="T30" s="543"/>
    </row>
    <row r="31" spans="1:20" customFormat="1" ht="15" customHeight="1" x14ac:dyDescent="0.25">
      <c r="A31" s="543"/>
      <c r="B31" s="118"/>
      <c r="C31" s="119"/>
      <c r="D31" s="120" t="s">
        <v>188</v>
      </c>
      <c r="E31" s="121">
        <f>IF($H$23="Decreciente",MID(E30,1,4),IF($H$23="Suma",SUM(E27:E30),IF($H$23="Creciente",MID(E30,1,4),IF($H$23="Constante",MID(E30,1,4)))))</f>
        <v>13574</v>
      </c>
      <c r="F31" s="3"/>
      <c r="G31" s="3"/>
      <c r="H31" s="3"/>
      <c r="I31" s="3"/>
      <c r="J31" s="3"/>
      <c r="K31" s="3"/>
      <c r="L31" s="3"/>
      <c r="M31" s="3"/>
      <c r="N31" s="3"/>
      <c r="O31" s="3"/>
      <c r="P31" s="3"/>
      <c r="Q31" s="127"/>
      <c r="R31" s="543"/>
      <c r="S31" s="543"/>
      <c r="T31" s="543"/>
    </row>
    <row r="32" spans="1:20" customFormat="1" ht="15" x14ac:dyDescent="0.25">
      <c r="A32" s="543"/>
      <c r="B32" s="54"/>
      <c r="C32" s="19"/>
      <c r="D32" s="19"/>
      <c r="E32" s="19"/>
      <c r="F32" s="19"/>
      <c r="G32" s="19"/>
      <c r="H32" s="19"/>
      <c r="I32" s="19"/>
      <c r="J32" s="19"/>
      <c r="K32" s="19"/>
      <c r="L32" s="19"/>
      <c r="M32" s="19"/>
      <c r="N32" s="19"/>
      <c r="O32" s="19"/>
      <c r="P32" s="19"/>
      <c r="Q32" s="20"/>
      <c r="R32" s="543"/>
      <c r="S32" s="543"/>
      <c r="T32" s="543"/>
    </row>
    <row r="33" spans="1:20" customFormat="1" ht="15" x14ac:dyDescent="0.25">
      <c r="A33" s="543"/>
      <c r="B33" s="54"/>
      <c r="C33" s="19"/>
      <c r="D33" s="19"/>
      <c r="E33" s="19"/>
      <c r="F33" s="19"/>
      <c r="G33" s="19"/>
      <c r="H33" s="19"/>
      <c r="I33" s="19"/>
      <c r="J33" s="19"/>
      <c r="K33" s="19"/>
      <c r="L33" s="19"/>
      <c r="M33" s="19"/>
      <c r="N33" s="19"/>
      <c r="O33" s="19"/>
      <c r="P33" s="19"/>
      <c r="Q33" s="20"/>
      <c r="R33" s="543"/>
      <c r="S33" s="543"/>
      <c r="T33" s="543"/>
    </row>
    <row r="34" spans="1:20" customFormat="1" ht="15" x14ac:dyDescent="0.25">
      <c r="A34" s="543"/>
      <c r="B34" s="54"/>
      <c r="C34" s="19"/>
      <c r="D34" s="19"/>
      <c r="E34" s="19"/>
      <c r="F34" s="19"/>
      <c r="G34" s="19"/>
      <c r="H34" s="19"/>
      <c r="I34" s="19"/>
      <c r="J34" s="19"/>
      <c r="K34" s="19"/>
      <c r="L34" s="19"/>
      <c r="M34" s="19"/>
      <c r="N34" s="19"/>
      <c r="O34" s="19"/>
      <c r="P34" s="19"/>
      <c r="Q34" s="20"/>
      <c r="R34" s="543"/>
      <c r="S34" s="543"/>
      <c r="T34" s="543"/>
    </row>
    <row r="35" spans="1:20" customFormat="1" ht="15" x14ac:dyDescent="0.25">
      <c r="A35" s="543"/>
      <c r="B35" s="54"/>
      <c r="C35" s="18"/>
      <c r="D35" s="18"/>
      <c r="E35" s="18"/>
      <c r="F35" s="18"/>
      <c r="G35" s="19"/>
      <c r="H35" s="19"/>
      <c r="I35" s="19"/>
      <c r="J35" s="19"/>
      <c r="K35" s="19"/>
      <c r="L35" s="19"/>
      <c r="M35" s="19"/>
      <c r="N35" s="19"/>
      <c r="O35" s="19"/>
      <c r="P35" s="19"/>
      <c r="Q35" s="20"/>
      <c r="R35" s="543"/>
      <c r="S35" s="543"/>
      <c r="T35" s="543"/>
    </row>
    <row r="36" spans="1:20" customFormat="1" ht="15" x14ac:dyDescent="0.25">
      <c r="A36" s="543"/>
      <c r="B36" s="54"/>
      <c r="C36" s="18"/>
      <c r="D36" s="18"/>
      <c r="E36" s="18"/>
      <c r="F36" s="18"/>
      <c r="G36" s="19"/>
      <c r="H36" s="19"/>
      <c r="I36" s="19"/>
      <c r="J36" s="19"/>
      <c r="K36" s="19"/>
      <c r="L36" s="19"/>
      <c r="M36" s="19"/>
      <c r="N36" s="19"/>
      <c r="O36" s="19"/>
      <c r="P36" s="19"/>
      <c r="Q36" s="20"/>
      <c r="R36" s="543"/>
      <c r="S36" s="543"/>
      <c r="T36" s="543"/>
    </row>
    <row r="37" spans="1:20" customFormat="1" ht="15" x14ac:dyDescent="0.25">
      <c r="A37" s="543"/>
      <c r="B37" s="54"/>
      <c r="C37" s="19"/>
      <c r="D37" s="19"/>
      <c r="E37" s="19"/>
      <c r="F37" s="19"/>
      <c r="G37" s="19"/>
      <c r="H37" s="19"/>
      <c r="I37" s="19"/>
      <c r="J37" s="19"/>
      <c r="K37" s="19"/>
      <c r="L37" s="19"/>
      <c r="M37" s="19"/>
      <c r="N37" s="19"/>
      <c r="O37" s="19"/>
      <c r="P37" s="19"/>
      <c r="Q37" s="20"/>
      <c r="R37" s="543"/>
      <c r="S37" s="543"/>
      <c r="T37" s="543"/>
    </row>
    <row r="38" spans="1:20" customFormat="1" ht="15" x14ac:dyDescent="0.25">
      <c r="A38" s="543"/>
      <c r="B38" s="54"/>
      <c r="C38" s="19"/>
      <c r="D38" s="19"/>
      <c r="E38" s="19"/>
      <c r="F38" s="19"/>
      <c r="G38" s="19"/>
      <c r="H38" s="19"/>
      <c r="I38" s="19"/>
      <c r="J38" s="19"/>
      <c r="K38" s="19"/>
      <c r="L38" s="19"/>
      <c r="M38" s="19"/>
      <c r="N38" s="19"/>
      <c r="O38" s="19"/>
      <c r="P38" s="19"/>
      <c r="Q38" s="20"/>
      <c r="R38" s="543"/>
      <c r="S38" s="543"/>
      <c r="T38" s="543"/>
    </row>
    <row r="39" spans="1:20" customFormat="1" ht="15" x14ac:dyDescent="0.25">
      <c r="A39" s="543"/>
      <c r="B39" s="54"/>
      <c r="C39" s="19"/>
      <c r="D39" s="19"/>
      <c r="E39" s="19"/>
      <c r="F39" s="19"/>
      <c r="G39" s="19"/>
      <c r="H39" s="19"/>
      <c r="I39" s="19"/>
      <c r="J39" s="19"/>
      <c r="K39" s="19"/>
      <c r="L39" s="19"/>
      <c r="M39" s="19"/>
      <c r="N39" s="19"/>
      <c r="O39" s="19"/>
      <c r="P39" s="19"/>
      <c r="Q39" s="20"/>
      <c r="R39" s="543"/>
      <c r="S39" s="543"/>
      <c r="T39" s="543"/>
    </row>
    <row r="40" spans="1:20" customFormat="1" ht="15" x14ac:dyDescent="0.25">
      <c r="A40" s="543"/>
      <c r="B40" s="54"/>
      <c r="C40" s="19"/>
      <c r="D40" s="19"/>
      <c r="E40" s="19"/>
      <c r="F40" s="19"/>
      <c r="G40" s="19"/>
      <c r="H40" s="19"/>
      <c r="I40" s="19"/>
      <c r="J40" s="19"/>
      <c r="K40" s="19"/>
      <c r="L40" s="19"/>
      <c r="M40" s="19"/>
      <c r="N40" s="19"/>
      <c r="O40" s="19"/>
      <c r="P40" s="19"/>
      <c r="Q40" s="20"/>
      <c r="R40" s="543"/>
      <c r="S40" s="543"/>
      <c r="T40" s="543"/>
    </row>
    <row r="41" spans="1:20" customFormat="1" ht="15" x14ac:dyDescent="0.25">
      <c r="A41" s="543"/>
      <c r="B41" s="54"/>
      <c r="C41" s="19"/>
      <c r="D41" s="19"/>
      <c r="E41" s="19"/>
      <c r="F41" s="19"/>
      <c r="G41" s="19"/>
      <c r="H41" s="19"/>
      <c r="I41" s="19"/>
      <c r="J41" s="19"/>
      <c r="K41" s="19"/>
      <c r="L41" s="19"/>
      <c r="M41" s="19"/>
      <c r="N41" s="19"/>
      <c r="O41" s="19"/>
      <c r="P41" s="19"/>
      <c r="Q41" s="20"/>
      <c r="R41" s="543"/>
      <c r="S41" s="543"/>
      <c r="T41" s="543"/>
    </row>
    <row r="42" spans="1:20" customFormat="1" ht="15" x14ac:dyDescent="0.25">
      <c r="A42" s="543"/>
      <c r="B42" s="54"/>
      <c r="C42" s="19"/>
      <c r="D42" s="19"/>
      <c r="E42" s="19"/>
      <c r="F42" s="19"/>
      <c r="G42" s="19"/>
      <c r="H42" s="19"/>
      <c r="I42" s="19"/>
      <c r="J42" s="19"/>
      <c r="K42" s="19"/>
      <c r="L42" s="19"/>
      <c r="M42" s="19"/>
      <c r="N42" s="19"/>
      <c r="O42" s="19"/>
      <c r="P42" s="19"/>
      <c r="Q42" s="20"/>
      <c r="R42" s="543"/>
      <c r="S42" s="543"/>
      <c r="T42" s="543"/>
    </row>
    <row r="43" spans="1:20" customFormat="1" ht="15" x14ac:dyDescent="0.25">
      <c r="A43" s="543"/>
      <c r="B43" s="54"/>
      <c r="C43" s="19"/>
      <c r="D43" s="19"/>
      <c r="E43" s="19"/>
      <c r="F43" s="19"/>
      <c r="G43" s="19"/>
      <c r="H43" s="19"/>
      <c r="I43" s="19"/>
      <c r="J43" s="19"/>
      <c r="K43" s="19"/>
      <c r="L43" s="19"/>
      <c r="M43" s="19"/>
      <c r="N43" s="19"/>
      <c r="O43" s="19"/>
      <c r="P43" s="19"/>
      <c r="Q43" s="20"/>
      <c r="R43" s="543"/>
      <c r="S43" s="543"/>
      <c r="T43" s="543"/>
    </row>
    <row r="44" spans="1:20" customFormat="1" ht="15" x14ac:dyDescent="0.25">
      <c r="A44" s="543"/>
      <c r="B44" s="54"/>
      <c r="C44" s="19"/>
      <c r="D44" s="19"/>
      <c r="E44" s="19"/>
      <c r="F44" s="19"/>
      <c r="G44" s="19"/>
      <c r="H44" s="19"/>
      <c r="I44" s="19"/>
      <c r="J44" s="19"/>
      <c r="K44" s="19"/>
      <c r="L44" s="19"/>
      <c r="M44" s="19"/>
      <c r="N44" s="19"/>
      <c r="O44" s="19"/>
      <c r="P44" s="19"/>
      <c r="Q44" s="20"/>
      <c r="R44" s="543"/>
      <c r="S44" s="543"/>
      <c r="T44" s="543"/>
    </row>
    <row r="45" spans="1:20" customFormat="1" ht="15" x14ac:dyDescent="0.25">
      <c r="A45" s="543"/>
      <c r="B45" s="54"/>
      <c r="C45" s="19"/>
      <c r="D45" s="19"/>
      <c r="E45" s="19"/>
      <c r="F45" s="19"/>
      <c r="G45" s="19"/>
      <c r="H45" s="19"/>
      <c r="I45" s="19"/>
      <c r="J45" s="19"/>
      <c r="K45" s="19"/>
      <c r="L45" s="19"/>
      <c r="M45" s="19"/>
      <c r="N45" s="19"/>
      <c r="O45" s="19"/>
      <c r="P45" s="19"/>
      <c r="Q45" s="20"/>
      <c r="R45" s="543"/>
      <c r="S45" s="543"/>
      <c r="T45" s="543"/>
    </row>
    <row r="46" spans="1:20" customFormat="1" ht="11.25" hidden="1" customHeight="1" x14ac:dyDescent="0.25">
      <c r="A46" s="543"/>
      <c r="B46" s="54"/>
      <c r="C46" s="19"/>
      <c r="D46" s="19"/>
      <c r="E46" s="19"/>
      <c r="F46" s="19"/>
      <c r="G46" s="19"/>
      <c r="H46" s="19"/>
      <c r="I46" s="19"/>
      <c r="J46" s="19"/>
      <c r="K46" s="19"/>
      <c r="L46" s="19"/>
      <c r="M46" s="19"/>
      <c r="N46" s="19"/>
      <c r="O46" s="19"/>
      <c r="P46" s="19"/>
      <c r="Q46" s="20"/>
      <c r="R46" s="543"/>
      <c r="S46" s="543"/>
      <c r="T46" s="543"/>
    </row>
    <row r="47" spans="1:20" customFormat="1" ht="11.25" customHeight="1" x14ac:dyDescent="0.25">
      <c r="A47" s="543"/>
      <c r="B47" s="54"/>
      <c r="C47" s="19"/>
      <c r="D47" s="19"/>
      <c r="E47" s="19"/>
      <c r="F47" s="19"/>
      <c r="G47" s="19"/>
      <c r="H47" s="19"/>
      <c r="I47" s="19"/>
      <c r="J47" s="19"/>
      <c r="K47" s="19"/>
      <c r="L47" s="19"/>
      <c r="M47" s="19"/>
      <c r="N47" s="19"/>
      <c r="O47" s="19"/>
      <c r="P47" s="19"/>
      <c r="Q47" s="20"/>
      <c r="R47" s="543"/>
      <c r="S47" s="543"/>
      <c r="T47" s="543"/>
    </row>
    <row r="48" spans="1:20" customFormat="1" ht="11.25" customHeight="1" x14ac:dyDescent="0.25">
      <c r="A48" s="543"/>
      <c r="B48" s="54"/>
      <c r="C48" s="19"/>
      <c r="D48" s="19"/>
      <c r="E48" s="19"/>
      <c r="F48" s="19"/>
      <c r="G48" s="19"/>
      <c r="H48" s="19"/>
      <c r="I48" s="19"/>
      <c r="J48" s="19"/>
      <c r="K48" s="19"/>
      <c r="L48" s="19"/>
      <c r="M48" s="19"/>
      <c r="N48" s="19"/>
      <c r="O48" s="19"/>
      <c r="P48" s="19"/>
      <c r="Q48" s="20"/>
      <c r="R48" s="543"/>
      <c r="S48" s="543"/>
      <c r="T48" s="543"/>
    </row>
    <row r="49" spans="1:20" customFormat="1" ht="10.5" customHeight="1" x14ac:dyDescent="0.25">
      <c r="A49" s="543"/>
      <c r="B49" s="54"/>
      <c r="C49" s="19"/>
      <c r="D49" s="19" t="s">
        <v>173</v>
      </c>
      <c r="E49" s="19"/>
      <c r="F49" s="19"/>
      <c r="G49" s="19" t="s">
        <v>174</v>
      </c>
      <c r="H49" s="19"/>
      <c r="I49" s="19"/>
      <c r="J49" s="19"/>
      <c r="K49" s="19"/>
      <c r="L49" s="19"/>
      <c r="M49" s="19" t="s">
        <v>173</v>
      </c>
      <c r="N49" s="19"/>
      <c r="O49" s="19"/>
      <c r="P49" s="19" t="s">
        <v>174</v>
      </c>
      <c r="Q49" s="20"/>
      <c r="R49" s="543"/>
      <c r="S49" s="543"/>
      <c r="T49" s="543"/>
    </row>
    <row r="50" spans="1:20" customFormat="1" ht="10.5" customHeight="1" x14ac:dyDescent="0.25">
      <c r="A50" s="543"/>
      <c r="B50" s="54"/>
      <c r="C50" s="19"/>
      <c r="D50" s="19"/>
      <c r="E50" s="19"/>
      <c r="F50" s="19"/>
      <c r="G50" s="19"/>
      <c r="H50" s="19"/>
      <c r="I50" s="19"/>
      <c r="J50" s="19"/>
      <c r="K50" s="19"/>
      <c r="L50" s="19"/>
      <c r="M50" s="19"/>
      <c r="N50" s="19"/>
      <c r="O50" s="19"/>
      <c r="P50" s="19"/>
      <c r="Q50" s="20"/>
      <c r="R50" s="543"/>
      <c r="S50" s="543"/>
      <c r="T50" s="543"/>
    </row>
    <row r="51" spans="1:20" customFormat="1" ht="11.25" customHeight="1" x14ac:dyDescent="0.25">
      <c r="A51" s="543"/>
      <c r="B51" s="54"/>
      <c r="C51" s="19"/>
      <c r="D51" s="19"/>
      <c r="E51" s="19"/>
      <c r="F51" s="19"/>
      <c r="G51" s="19"/>
      <c r="H51" s="19"/>
      <c r="I51" s="19"/>
      <c r="J51" s="19"/>
      <c r="K51" s="19"/>
      <c r="L51" s="19"/>
      <c r="M51" s="19"/>
      <c r="N51" s="19"/>
      <c r="O51" s="19"/>
      <c r="P51" s="19"/>
      <c r="Q51" s="20"/>
      <c r="R51" s="543"/>
      <c r="S51" s="543"/>
      <c r="T51" s="543"/>
    </row>
    <row r="52" spans="1:20" customFormat="1" ht="11.25" customHeight="1" thickBot="1" x14ac:dyDescent="0.3">
      <c r="A52" s="543"/>
      <c r="B52" s="54"/>
      <c r="C52" s="1083"/>
      <c r="D52" s="1083"/>
      <c r="E52" s="19"/>
      <c r="F52" s="1086" t="s">
        <v>176</v>
      </c>
      <c r="G52" s="1086"/>
      <c r="H52" s="1086"/>
      <c r="I52" s="19"/>
      <c r="J52" s="19"/>
      <c r="K52" s="19"/>
      <c r="L52" s="19"/>
      <c r="M52" s="19"/>
      <c r="N52" s="19"/>
      <c r="O52" s="19"/>
      <c r="P52" s="19"/>
      <c r="Q52" s="20"/>
      <c r="R52" s="543"/>
      <c r="S52" s="543"/>
      <c r="T52" s="543"/>
    </row>
    <row r="53" spans="1:20" customFormat="1" ht="15.75" customHeight="1" x14ac:dyDescent="0.25">
      <c r="A53" s="543"/>
      <c r="B53" s="54"/>
      <c r="C53" s="1074">
        <f>(VLOOKUP($F$6,matriz!$E$4:$AY$79,MATCH('CONSULTA INDICADOR'!$F$52,matriz!$E$4:$AY$4,0),0))</f>
        <v>0</v>
      </c>
      <c r="D53" s="1075"/>
      <c r="E53" s="1075"/>
      <c r="F53" s="1075"/>
      <c r="G53" s="1075"/>
      <c r="H53" s="1075"/>
      <c r="I53" s="1075"/>
      <c r="J53" s="1075"/>
      <c r="K53" s="1075"/>
      <c r="L53" s="1075"/>
      <c r="M53" s="1075"/>
      <c r="N53" s="1075"/>
      <c r="O53" s="1075"/>
      <c r="P53" s="1076"/>
      <c r="Q53" s="128"/>
      <c r="R53" s="543"/>
      <c r="S53" s="543"/>
      <c r="T53" s="543"/>
    </row>
    <row r="54" spans="1:20" customFormat="1" ht="15.75" customHeight="1" x14ac:dyDescent="0.25">
      <c r="A54" s="543"/>
      <c r="B54" s="54"/>
      <c r="C54" s="1077"/>
      <c r="D54" s="1078"/>
      <c r="E54" s="1078"/>
      <c r="F54" s="1078"/>
      <c r="G54" s="1078"/>
      <c r="H54" s="1078"/>
      <c r="I54" s="1078"/>
      <c r="J54" s="1078"/>
      <c r="K54" s="1078"/>
      <c r="L54" s="1078"/>
      <c r="M54" s="1078"/>
      <c r="N54" s="1078"/>
      <c r="O54" s="1078"/>
      <c r="P54" s="1079"/>
      <c r="Q54" s="128"/>
      <c r="R54" s="543"/>
      <c r="S54" s="543"/>
      <c r="T54" s="543"/>
    </row>
    <row r="55" spans="1:20" customFormat="1" ht="15.75" customHeight="1" x14ac:dyDescent="0.25">
      <c r="A55" s="543"/>
      <c r="B55" s="54"/>
      <c r="C55" s="1077"/>
      <c r="D55" s="1078"/>
      <c r="E55" s="1078"/>
      <c r="F55" s="1078"/>
      <c r="G55" s="1078"/>
      <c r="H55" s="1078"/>
      <c r="I55" s="1078"/>
      <c r="J55" s="1078"/>
      <c r="K55" s="1078"/>
      <c r="L55" s="1078"/>
      <c r="M55" s="1078"/>
      <c r="N55" s="1078"/>
      <c r="O55" s="1078"/>
      <c r="P55" s="1079"/>
      <c r="Q55" s="128"/>
      <c r="R55" s="543"/>
      <c r="S55" s="543"/>
      <c r="T55" s="543"/>
    </row>
    <row r="56" spans="1:20" customFormat="1" ht="15.75" customHeight="1" x14ac:dyDescent="0.25">
      <c r="A56" s="543"/>
      <c r="B56" s="54"/>
      <c r="C56" s="1077"/>
      <c r="D56" s="1078"/>
      <c r="E56" s="1078"/>
      <c r="F56" s="1078"/>
      <c r="G56" s="1078"/>
      <c r="H56" s="1078"/>
      <c r="I56" s="1078"/>
      <c r="J56" s="1078"/>
      <c r="K56" s="1078"/>
      <c r="L56" s="1078"/>
      <c r="M56" s="1078"/>
      <c r="N56" s="1078"/>
      <c r="O56" s="1078"/>
      <c r="P56" s="1079"/>
      <c r="Q56" s="128"/>
      <c r="R56" s="543"/>
      <c r="S56" s="543"/>
      <c r="T56" s="543"/>
    </row>
    <row r="57" spans="1:20" customFormat="1" ht="15.75" customHeight="1" x14ac:dyDescent="0.25">
      <c r="A57" s="543"/>
      <c r="B57" s="54"/>
      <c r="C57" s="1077"/>
      <c r="D57" s="1078"/>
      <c r="E57" s="1078"/>
      <c r="F57" s="1078"/>
      <c r="G57" s="1078"/>
      <c r="H57" s="1078"/>
      <c r="I57" s="1078"/>
      <c r="J57" s="1078"/>
      <c r="K57" s="1078"/>
      <c r="L57" s="1078"/>
      <c r="M57" s="1078"/>
      <c r="N57" s="1078"/>
      <c r="O57" s="1078"/>
      <c r="P57" s="1079"/>
      <c r="Q57" s="128"/>
      <c r="R57" s="543"/>
      <c r="S57" s="543"/>
      <c r="T57" s="543"/>
    </row>
    <row r="58" spans="1:20" customFormat="1" ht="15.75" customHeight="1" x14ac:dyDescent="0.25">
      <c r="A58" s="543"/>
      <c r="B58" s="54"/>
      <c r="C58" s="1077"/>
      <c r="D58" s="1078"/>
      <c r="E58" s="1078"/>
      <c r="F58" s="1078"/>
      <c r="G58" s="1078"/>
      <c r="H58" s="1078"/>
      <c r="I58" s="1078"/>
      <c r="J58" s="1078"/>
      <c r="K58" s="1078"/>
      <c r="L58" s="1078"/>
      <c r="M58" s="1078"/>
      <c r="N58" s="1078"/>
      <c r="O58" s="1078"/>
      <c r="P58" s="1079"/>
      <c r="Q58" s="128"/>
      <c r="R58" s="543"/>
      <c r="S58" s="543"/>
      <c r="T58" s="543"/>
    </row>
    <row r="59" spans="1:20" customFormat="1" ht="15.75" customHeight="1" x14ac:dyDescent="0.25">
      <c r="A59" s="543"/>
      <c r="B59" s="54"/>
      <c r="C59" s="1077"/>
      <c r="D59" s="1078"/>
      <c r="E59" s="1078"/>
      <c r="F59" s="1078"/>
      <c r="G59" s="1078"/>
      <c r="H59" s="1078"/>
      <c r="I59" s="1078"/>
      <c r="J59" s="1078"/>
      <c r="K59" s="1078"/>
      <c r="L59" s="1078"/>
      <c r="M59" s="1078"/>
      <c r="N59" s="1078"/>
      <c r="O59" s="1078"/>
      <c r="P59" s="1079"/>
      <c r="Q59" s="128"/>
      <c r="R59" s="543"/>
      <c r="S59" s="543"/>
      <c r="T59" s="543"/>
    </row>
    <row r="60" spans="1:20" customFormat="1" ht="15.75" customHeight="1" x14ac:dyDescent="0.25">
      <c r="A60" s="543"/>
      <c r="B60" s="54"/>
      <c r="C60" s="1077"/>
      <c r="D60" s="1078"/>
      <c r="E60" s="1078"/>
      <c r="F60" s="1078"/>
      <c r="G60" s="1078"/>
      <c r="H60" s="1078"/>
      <c r="I60" s="1078"/>
      <c r="J60" s="1078"/>
      <c r="K60" s="1078"/>
      <c r="L60" s="1078"/>
      <c r="M60" s="1078"/>
      <c r="N60" s="1078"/>
      <c r="O60" s="1078"/>
      <c r="P60" s="1079"/>
      <c r="Q60" s="20"/>
      <c r="R60" s="543"/>
      <c r="S60" s="543"/>
      <c r="T60" s="543"/>
    </row>
    <row r="61" spans="1:20" customFormat="1" ht="15.75" customHeight="1" x14ac:dyDescent="0.25">
      <c r="A61" s="543"/>
      <c r="B61" s="54"/>
      <c r="C61" s="1077"/>
      <c r="D61" s="1078"/>
      <c r="E61" s="1078"/>
      <c r="F61" s="1078"/>
      <c r="G61" s="1078"/>
      <c r="H61" s="1078"/>
      <c r="I61" s="1078"/>
      <c r="J61" s="1078"/>
      <c r="K61" s="1078"/>
      <c r="L61" s="1078"/>
      <c r="M61" s="1078"/>
      <c r="N61" s="1078"/>
      <c r="O61" s="1078"/>
      <c r="P61" s="1079"/>
      <c r="Q61" s="20"/>
      <c r="R61" s="543"/>
      <c r="S61" s="543"/>
      <c r="T61" s="543"/>
    </row>
    <row r="62" spans="1:20" customFormat="1" ht="15.75" customHeight="1" x14ac:dyDescent="0.25">
      <c r="A62" s="543"/>
      <c r="B62" s="54"/>
      <c r="C62" s="1077"/>
      <c r="D62" s="1078"/>
      <c r="E62" s="1078"/>
      <c r="F62" s="1078"/>
      <c r="G62" s="1078"/>
      <c r="H62" s="1078"/>
      <c r="I62" s="1078"/>
      <c r="J62" s="1078"/>
      <c r="K62" s="1078"/>
      <c r="L62" s="1078"/>
      <c r="M62" s="1078"/>
      <c r="N62" s="1078"/>
      <c r="O62" s="1078"/>
      <c r="P62" s="1079"/>
      <c r="Q62" s="20"/>
      <c r="R62" s="543"/>
      <c r="S62" s="543"/>
      <c r="T62" s="543"/>
    </row>
    <row r="63" spans="1:20" customFormat="1" ht="15.75" customHeight="1" x14ac:dyDescent="0.25">
      <c r="A63" s="543"/>
      <c r="B63" s="54"/>
      <c r="C63" s="1077"/>
      <c r="D63" s="1078"/>
      <c r="E63" s="1078"/>
      <c r="F63" s="1078"/>
      <c r="G63" s="1078"/>
      <c r="H63" s="1078"/>
      <c r="I63" s="1078"/>
      <c r="J63" s="1078"/>
      <c r="K63" s="1078"/>
      <c r="L63" s="1078"/>
      <c r="M63" s="1078"/>
      <c r="N63" s="1078"/>
      <c r="O63" s="1078"/>
      <c r="P63" s="1079"/>
      <c r="Q63" s="20"/>
      <c r="R63" s="543"/>
      <c r="S63" s="543"/>
      <c r="T63" s="543"/>
    </row>
    <row r="64" spans="1:20" customFormat="1" ht="15.75" customHeight="1" x14ac:dyDescent="0.25">
      <c r="A64" s="543"/>
      <c r="B64" s="54"/>
      <c r="C64" s="1077"/>
      <c r="D64" s="1078"/>
      <c r="E64" s="1078"/>
      <c r="F64" s="1078"/>
      <c r="G64" s="1078"/>
      <c r="H64" s="1078"/>
      <c r="I64" s="1078"/>
      <c r="J64" s="1078"/>
      <c r="K64" s="1078"/>
      <c r="L64" s="1078"/>
      <c r="M64" s="1078"/>
      <c r="N64" s="1078"/>
      <c r="O64" s="1078"/>
      <c r="P64" s="1079"/>
      <c r="Q64" s="20"/>
      <c r="R64" s="543"/>
      <c r="S64" s="543"/>
      <c r="T64" s="543"/>
    </row>
    <row r="65" spans="1:20" customFormat="1" ht="15.75" customHeight="1" x14ac:dyDescent="0.25">
      <c r="A65" s="543"/>
      <c r="B65" s="54"/>
      <c r="C65" s="1077"/>
      <c r="D65" s="1078"/>
      <c r="E65" s="1078"/>
      <c r="F65" s="1078"/>
      <c r="G65" s="1078"/>
      <c r="H65" s="1078"/>
      <c r="I65" s="1078"/>
      <c r="J65" s="1078"/>
      <c r="K65" s="1078"/>
      <c r="L65" s="1078"/>
      <c r="M65" s="1078"/>
      <c r="N65" s="1078"/>
      <c r="O65" s="1078"/>
      <c r="P65" s="1079"/>
      <c r="Q65" s="20"/>
      <c r="R65" s="543"/>
      <c r="S65" s="543"/>
      <c r="T65" s="543"/>
    </row>
    <row r="66" spans="1:20" customFormat="1" ht="15.75" customHeight="1" thickBot="1" x14ac:dyDescent="0.3">
      <c r="A66" s="543"/>
      <c r="B66" s="54"/>
      <c r="C66" s="1080"/>
      <c r="D66" s="1081"/>
      <c r="E66" s="1081"/>
      <c r="F66" s="1081"/>
      <c r="G66" s="1081"/>
      <c r="H66" s="1081"/>
      <c r="I66" s="1081"/>
      <c r="J66" s="1081"/>
      <c r="K66" s="1081"/>
      <c r="L66" s="1081"/>
      <c r="M66" s="1081"/>
      <c r="N66" s="1081"/>
      <c r="O66" s="1081"/>
      <c r="P66" s="1082"/>
      <c r="Q66" s="20"/>
      <c r="R66" s="543"/>
      <c r="S66" s="543"/>
      <c r="T66" s="543"/>
    </row>
    <row r="67" spans="1:20" customFormat="1" ht="11.25" customHeight="1" x14ac:dyDescent="0.25">
      <c r="A67" s="543"/>
      <c r="B67" s="54"/>
      <c r="C67" s="25" t="s">
        <v>396</v>
      </c>
      <c r="D67" s="1087">
        <f>(VLOOKUP($F$6,matriz!$E$4:$BC$79,MATCH('CONSULTA INDICADOR'!$C$68,matriz!$E$4:$BC$4,0),0))</f>
        <v>0</v>
      </c>
      <c r="E67" s="1087"/>
      <c r="F67" s="19"/>
      <c r="G67" s="19"/>
      <c r="H67" s="19"/>
      <c r="I67" s="19"/>
      <c r="J67" s="19"/>
      <c r="K67" s="19"/>
      <c r="L67" s="700"/>
      <c r="M67" s="25" t="s">
        <v>987</v>
      </c>
      <c r="N67" s="712" t="str">
        <f>IF(L67&lt;G67,"DEFICIENTE",IF(L67&lt;99,"BUENO","EXCELENTE"))</f>
        <v>BUENO</v>
      </c>
      <c r="O67" s="19"/>
      <c r="P67" s="19"/>
      <c r="Q67" s="20"/>
      <c r="R67" s="543"/>
      <c r="S67" s="543"/>
      <c r="T67" s="543"/>
    </row>
    <row r="68" spans="1:20" customFormat="1" ht="6.75" hidden="1" customHeight="1" x14ac:dyDescent="0.25">
      <c r="A68" s="543"/>
      <c r="B68" s="54"/>
      <c r="C68" s="95" t="str">
        <f>IF(F52="1er Trimestre","rad1",IF(F52="2do Trimestre","rad2",IF(F52="3er Trimestre","rad3",IF(F52="4to Trimestre","rad4"))))</f>
        <v>rad2</v>
      </c>
      <c r="D68" s="19"/>
      <c r="E68" s="19"/>
      <c r="F68" s="19"/>
      <c r="G68" s="19"/>
      <c r="H68" s="19"/>
      <c r="I68" s="19"/>
      <c r="J68" s="19"/>
      <c r="K68" s="19"/>
      <c r="L68" s="19"/>
      <c r="M68" s="19"/>
      <c r="N68" s="19"/>
      <c r="O68" s="19"/>
      <c r="P68" s="19"/>
      <c r="Q68" s="20"/>
      <c r="R68" s="543"/>
      <c r="S68" s="543"/>
      <c r="T68" s="543"/>
    </row>
    <row r="69" spans="1:20" customFormat="1" ht="11.25" customHeight="1" x14ac:dyDescent="0.25">
      <c r="A69" s="543"/>
      <c r="B69" s="54"/>
      <c r="C69" s="25" t="s">
        <v>649</v>
      </c>
      <c r="D69" s="1088">
        <f>VLOOKUP($F$6,matriz!$E$5:$BF$79,52,0)</f>
        <v>0</v>
      </c>
      <c r="E69" s="1088"/>
      <c r="F69" s="1088"/>
      <c r="G69" s="1088"/>
      <c r="H69" s="1088"/>
      <c r="I69" s="1088"/>
      <c r="J69" s="1088"/>
      <c r="K69" s="1088"/>
      <c r="L69" s="1088"/>
      <c r="M69" s="1088"/>
      <c r="N69" s="1088"/>
      <c r="O69" s="1088"/>
      <c r="P69" s="1088"/>
      <c r="Q69" s="20"/>
      <c r="R69" s="543"/>
      <c r="S69" s="543"/>
      <c r="T69" s="543"/>
    </row>
    <row r="70" spans="1:20" customFormat="1" ht="11.25" customHeight="1" x14ac:dyDescent="0.25">
      <c r="A70" s="543"/>
      <c r="B70" s="54"/>
      <c r="C70" s="25" t="s">
        <v>300</v>
      </c>
      <c r="D70" s="1073"/>
      <c r="E70" s="1073"/>
      <c r="F70" s="19"/>
      <c r="G70" s="19"/>
      <c r="H70" s="19"/>
      <c r="I70" s="19"/>
      <c r="J70" s="19"/>
      <c r="K70" s="19"/>
      <c r="L70" s="19"/>
      <c r="M70" s="19"/>
      <c r="N70" s="19"/>
      <c r="O70" s="19"/>
      <c r="P70" s="19"/>
      <c r="Q70" s="20"/>
      <c r="R70" s="543"/>
      <c r="S70" s="543"/>
      <c r="T70" s="543"/>
    </row>
    <row r="71" spans="1:20" customFormat="1" ht="11.25" customHeight="1" thickBot="1" x14ac:dyDescent="0.3">
      <c r="A71" s="543"/>
      <c r="B71" s="122"/>
      <c r="C71" s="123"/>
      <c r="D71" s="123"/>
      <c r="E71" s="123"/>
      <c r="F71" s="123"/>
      <c r="G71" s="123"/>
      <c r="H71" s="123"/>
      <c r="I71" s="123"/>
      <c r="J71" s="123"/>
      <c r="K71" s="123"/>
      <c r="L71" s="123"/>
      <c r="M71" s="123"/>
      <c r="N71" s="123"/>
      <c r="O71" s="123"/>
      <c r="P71" s="123"/>
      <c r="Q71" s="129"/>
      <c r="R71" s="543"/>
      <c r="S71" s="543"/>
      <c r="T71" s="543"/>
    </row>
    <row r="72" spans="1:20" customFormat="1" ht="11.25" customHeight="1" x14ac:dyDescent="0.25">
      <c r="A72" s="543"/>
      <c r="B72" s="543"/>
      <c r="C72" s="543"/>
      <c r="D72" s="543"/>
      <c r="E72" s="543"/>
      <c r="F72" s="543"/>
      <c r="G72" s="543"/>
      <c r="H72" s="543"/>
      <c r="I72" s="543"/>
      <c r="J72" s="543"/>
      <c r="K72" s="543"/>
      <c r="L72" s="543"/>
      <c r="M72" s="543"/>
      <c r="N72" s="543"/>
      <c r="O72" s="543"/>
      <c r="P72" s="543"/>
      <c r="Q72" s="543"/>
      <c r="R72" s="543"/>
      <c r="S72" s="543"/>
      <c r="T72" s="543"/>
    </row>
    <row r="73" spans="1:20" customFormat="1" ht="11.25" customHeight="1" x14ac:dyDescent="0.25">
      <c r="A73" s="543"/>
      <c r="B73" s="543"/>
      <c r="C73" s="543"/>
      <c r="D73" s="543"/>
      <c r="E73" s="543"/>
      <c r="F73" s="543"/>
      <c r="G73" s="543"/>
      <c r="H73" s="543"/>
      <c r="I73" s="543"/>
      <c r="J73" s="543"/>
      <c r="K73" s="543"/>
      <c r="L73" s="543"/>
      <c r="M73" s="543"/>
      <c r="N73" s="543"/>
      <c r="O73" s="543"/>
      <c r="P73" s="543"/>
      <c r="Q73" s="543"/>
      <c r="R73" s="543"/>
      <c r="S73" s="543"/>
      <c r="T73" s="543"/>
    </row>
    <row r="74" spans="1:20" customFormat="1" ht="11.25" customHeight="1" x14ac:dyDescent="0.25">
      <c r="A74" s="543"/>
      <c r="B74" s="543"/>
      <c r="C74" s="543"/>
      <c r="D74" s="543"/>
      <c r="E74" s="543"/>
      <c r="F74" s="543"/>
      <c r="G74" s="543"/>
      <c r="H74" s="543"/>
      <c r="I74" s="543"/>
      <c r="J74" s="543"/>
      <c r="K74" s="543"/>
      <c r="L74" s="543"/>
      <c r="M74" s="543"/>
      <c r="N74" s="543"/>
      <c r="O74" s="543"/>
      <c r="P74" s="543"/>
      <c r="Q74" s="543"/>
      <c r="R74" s="543"/>
      <c r="S74" s="543"/>
      <c r="T74" s="543"/>
    </row>
    <row r="75" spans="1:20" customFormat="1" ht="11.25" hidden="1" customHeight="1" x14ac:dyDescent="0.25">
      <c r="A75" s="543"/>
      <c r="B75" s="543"/>
      <c r="C75" s="543"/>
      <c r="D75" s="543"/>
      <c r="E75" s="543"/>
      <c r="F75" s="543"/>
      <c r="G75" s="543"/>
      <c r="H75" s="543"/>
      <c r="I75" s="543"/>
      <c r="J75" s="543"/>
      <c r="K75" s="543"/>
      <c r="L75" s="543"/>
      <c r="M75" s="543"/>
      <c r="N75" s="543"/>
      <c r="O75" s="543"/>
      <c r="P75" s="543"/>
      <c r="Q75" s="543"/>
      <c r="R75" s="543"/>
      <c r="S75" s="543"/>
      <c r="T75" s="543"/>
    </row>
    <row r="76" spans="1:20" customFormat="1" ht="11.25" hidden="1" customHeight="1" x14ac:dyDescent="0.25">
      <c r="A76" s="543"/>
      <c r="B76" s="543"/>
      <c r="C76" s="543"/>
      <c r="D76" s="543"/>
      <c r="E76" s="543"/>
      <c r="F76" s="543"/>
      <c r="G76" s="543"/>
      <c r="H76" s="543"/>
      <c r="I76" s="543"/>
      <c r="J76" s="543"/>
      <c r="K76" s="543"/>
      <c r="L76" s="543"/>
      <c r="M76" s="543"/>
      <c r="N76" s="543"/>
      <c r="O76" s="543"/>
      <c r="P76" s="543"/>
      <c r="Q76" s="543"/>
      <c r="R76" s="543"/>
      <c r="S76" s="543"/>
      <c r="T76" s="543"/>
    </row>
    <row r="77" spans="1:20" customFormat="1" ht="11.25" hidden="1" customHeight="1" x14ac:dyDescent="0.25">
      <c r="A77" s="543"/>
      <c r="B77" s="543"/>
      <c r="C77" s="543"/>
      <c r="D77" s="543"/>
      <c r="E77" s="543"/>
      <c r="F77" s="543"/>
      <c r="G77" s="543"/>
      <c r="H77" s="543"/>
      <c r="I77" s="543"/>
      <c r="J77" s="543"/>
      <c r="K77" s="543"/>
      <c r="L77" s="543"/>
      <c r="M77" s="543"/>
      <c r="N77" s="543"/>
      <c r="O77" s="543"/>
      <c r="P77" s="543"/>
      <c r="Q77" s="543"/>
      <c r="R77" s="543"/>
      <c r="S77" s="543"/>
      <c r="T77" s="543"/>
    </row>
    <row r="78" spans="1:20" customFormat="1" ht="11.25" hidden="1" customHeight="1" x14ac:dyDescent="0.25">
      <c r="A78" s="543"/>
      <c r="B78" s="543"/>
      <c r="C78" s="543"/>
      <c r="D78" s="543"/>
      <c r="E78" s="543"/>
      <c r="F78" s="543"/>
      <c r="G78" s="543"/>
      <c r="H78" s="543"/>
      <c r="I78" s="543"/>
      <c r="J78" s="543"/>
      <c r="K78" s="543"/>
      <c r="L78" s="543"/>
      <c r="M78" s="543"/>
      <c r="N78" s="543"/>
      <c r="O78" s="543"/>
      <c r="P78" s="543"/>
      <c r="Q78" s="543"/>
      <c r="R78" s="543"/>
      <c r="S78" s="543"/>
      <c r="T78" s="543"/>
    </row>
    <row r="79" spans="1:20" customFormat="1" ht="11.25" hidden="1" customHeight="1" x14ac:dyDescent="0.25">
      <c r="A79" s="543"/>
      <c r="B79" s="543"/>
      <c r="C79" s="543"/>
      <c r="D79" s="543"/>
      <c r="E79" s="543"/>
      <c r="F79" s="543"/>
      <c r="G79" s="543"/>
      <c r="H79" s="543"/>
      <c r="I79" s="543"/>
      <c r="J79" s="543"/>
      <c r="K79" s="543"/>
      <c r="L79" s="543"/>
      <c r="M79" s="543"/>
      <c r="N79" s="543"/>
      <c r="O79" s="543"/>
      <c r="P79" s="543"/>
      <c r="Q79" s="543"/>
      <c r="R79" s="543"/>
      <c r="S79" s="543"/>
      <c r="T79" s="543"/>
    </row>
    <row r="80" spans="1:20" customFormat="1" ht="11.25" hidden="1" customHeight="1" x14ac:dyDescent="0.25">
      <c r="A80" s="543"/>
      <c r="B80" s="543"/>
      <c r="C80" s="543"/>
      <c r="D80" s="543"/>
      <c r="E80" s="543"/>
      <c r="F80" s="543"/>
      <c r="G80" s="543"/>
      <c r="H80" s="543"/>
      <c r="I80" s="543"/>
      <c r="J80" s="543"/>
      <c r="K80" s="543"/>
      <c r="L80" s="543"/>
      <c r="M80" s="543"/>
      <c r="N80" s="543"/>
      <c r="O80" s="543"/>
      <c r="P80" s="543"/>
      <c r="Q80" s="543"/>
      <c r="R80" s="543"/>
      <c r="S80" s="543"/>
      <c r="T80" s="543"/>
    </row>
    <row r="81" spans="1:20" customFormat="1" ht="11.25" hidden="1" customHeight="1" x14ac:dyDescent="0.25">
      <c r="A81" s="543"/>
      <c r="B81" s="543"/>
      <c r="C81" s="543"/>
      <c r="D81" s="543"/>
      <c r="E81" s="543"/>
      <c r="F81" s="543"/>
      <c r="G81" s="543"/>
      <c r="H81" s="543"/>
      <c r="I81" s="543"/>
      <c r="J81" s="543"/>
      <c r="K81" s="543"/>
      <c r="L81" s="543"/>
      <c r="M81" s="543"/>
      <c r="N81" s="543"/>
      <c r="O81" s="543"/>
      <c r="P81" s="543"/>
      <c r="Q81" s="543"/>
      <c r="R81" s="543"/>
      <c r="S81" s="543"/>
      <c r="T81" s="543"/>
    </row>
    <row r="82" spans="1:20" customFormat="1" ht="11.25" hidden="1" customHeight="1" x14ac:dyDescent="0.25">
      <c r="A82" s="543"/>
      <c r="B82" s="543"/>
      <c r="C82" s="543"/>
      <c r="D82" s="543"/>
      <c r="E82" s="543"/>
      <c r="F82" s="543"/>
      <c r="G82" s="543"/>
      <c r="H82" s="543"/>
      <c r="I82" s="543"/>
      <c r="J82" s="543"/>
      <c r="K82" s="543"/>
      <c r="L82" s="543"/>
      <c r="M82" s="543"/>
      <c r="N82" s="543"/>
      <c r="O82" s="543"/>
      <c r="P82" s="543"/>
      <c r="Q82" s="543"/>
      <c r="R82" s="543"/>
      <c r="S82" s="543"/>
      <c r="T82" s="543"/>
    </row>
    <row r="83" spans="1:20" customFormat="1" ht="11.25" hidden="1" customHeight="1" x14ac:dyDescent="0.25">
      <c r="A83" s="543"/>
      <c r="B83" s="543"/>
      <c r="C83" s="543"/>
      <c r="D83" s="543"/>
      <c r="E83" s="543"/>
      <c r="F83" s="543"/>
      <c r="G83" s="543"/>
      <c r="H83" s="543"/>
      <c r="I83" s="543"/>
      <c r="J83" s="543"/>
      <c r="K83" s="543"/>
      <c r="L83" s="543"/>
      <c r="M83" s="543"/>
      <c r="N83" s="543"/>
      <c r="O83" s="543"/>
      <c r="P83" s="543"/>
      <c r="Q83" s="543"/>
      <c r="R83" s="543"/>
      <c r="S83" s="543"/>
      <c r="T83" s="543"/>
    </row>
    <row r="84" spans="1:20" customFormat="1" ht="11.25" hidden="1" customHeight="1" x14ac:dyDescent="0.25">
      <c r="A84" s="543"/>
      <c r="B84" s="543"/>
      <c r="C84" s="543"/>
      <c r="D84" s="543"/>
      <c r="E84" s="543"/>
      <c r="F84" s="543"/>
      <c r="G84" s="543"/>
      <c r="H84" s="543"/>
      <c r="I84" s="543"/>
      <c r="J84" s="543"/>
      <c r="K84" s="543"/>
      <c r="L84" s="543"/>
      <c r="M84" s="543"/>
      <c r="N84" s="543"/>
      <c r="O84" s="543"/>
      <c r="P84" s="543"/>
      <c r="Q84" s="543"/>
      <c r="R84" s="543"/>
      <c r="S84" s="543"/>
      <c r="T84" s="543"/>
    </row>
    <row r="85" spans="1:20" customFormat="1" ht="11.25" hidden="1" customHeight="1" x14ac:dyDescent="0.25">
      <c r="A85" s="543"/>
      <c r="B85" s="543"/>
      <c r="C85" s="543"/>
      <c r="D85" s="543"/>
      <c r="E85" s="543"/>
      <c r="F85" s="543"/>
      <c r="G85" s="543"/>
      <c r="H85" s="543"/>
      <c r="I85" s="543"/>
      <c r="J85" s="543"/>
      <c r="K85" s="543"/>
      <c r="L85" s="543"/>
      <c r="M85" s="543"/>
      <c r="N85" s="543"/>
      <c r="O85" s="543"/>
      <c r="P85" s="543"/>
      <c r="Q85" s="543"/>
      <c r="R85" s="543"/>
      <c r="S85" s="543"/>
      <c r="T85" s="543"/>
    </row>
    <row r="86" spans="1:20" customFormat="1" ht="11.25" hidden="1" customHeight="1" x14ac:dyDescent="0.25">
      <c r="A86" s="543"/>
      <c r="B86" s="543"/>
      <c r="C86" s="543"/>
      <c r="D86" s="543"/>
      <c r="E86" s="543"/>
      <c r="F86" s="543"/>
      <c r="G86" s="543"/>
      <c r="H86" s="543"/>
      <c r="I86" s="543"/>
      <c r="J86" s="543"/>
      <c r="K86" s="543"/>
      <c r="L86" s="543"/>
      <c r="M86" s="543"/>
      <c r="N86" s="543"/>
      <c r="O86" s="543"/>
      <c r="P86" s="543"/>
      <c r="Q86" s="543"/>
      <c r="R86" s="543"/>
      <c r="S86" s="543"/>
      <c r="T86" s="543"/>
    </row>
    <row r="87" spans="1:20" customFormat="1" ht="11.25" hidden="1" customHeight="1" x14ac:dyDescent="0.25">
      <c r="A87" s="543"/>
      <c r="B87" s="543"/>
      <c r="C87" s="543"/>
      <c r="D87" s="543"/>
      <c r="E87" s="543"/>
      <c r="F87" s="543"/>
      <c r="G87" s="543"/>
      <c r="H87" s="543"/>
      <c r="I87" s="543"/>
      <c r="J87" s="543"/>
      <c r="K87" s="543"/>
      <c r="L87" s="543"/>
      <c r="M87" s="543"/>
      <c r="N87" s="543"/>
      <c r="O87" s="543"/>
      <c r="P87" s="543"/>
      <c r="Q87" s="543"/>
      <c r="R87" s="543"/>
      <c r="S87" s="543"/>
      <c r="T87" s="543"/>
    </row>
    <row r="88" spans="1:20" customFormat="1" ht="11.25" hidden="1" customHeight="1" x14ac:dyDescent="0.25">
      <c r="A88" s="543"/>
      <c r="B88" s="543"/>
      <c r="C88" s="543"/>
      <c r="D88" s="543"/>
      <c r="E88" s="543"/>
      <c r="F88" s="543"/>
      <c r="G88" s="543"/>
      <c r="H88" s="543"/>
      <c r="I88" s="543"/>
      <c r="J88" s="543"/>
      <c r="K88" s="543"/>
      <c r="L88" s="543"/>
      <c r="M88" s="543"/>
      <c r="N88" s="543"/>
      <c r="O88" s="543"/>
      <c r="P88" s="543"/>
      <c r="Q88" s="543"/>
      <c r="R88" s="543"/>
      <c r="S88" s="543"/>
      <c r="T88" s="543"/>
    </row>
    <row r="89" spans="1:20" customFormat="1" ht="11.25" hidden="1" customHeight="1" x14ac:dyDescent="0.25">
      <c r="A89" s="543"/>
      <c r="B89" s="543"/>
      <c r="C89" s="543"/>
      <c r="D89" s="543"/>
      <c r="E89" s="543"/>
      <c r="F89" s="543"/>
      <c r="G89" s="543"/>
      <c r="H89" s="543"/>
      <c r="I89" s="543"/>
      <c r="J89" s="543"/>
      <c r="K89" s="543"/>
      <c r="L89" s="543"/>
      <c r="M89" s="543"/>
      <c r="N89" s="543"/>
      <c r="O89" s="543"/>
      <c r="P89" s="543"/>
      <c r="Q89" s="543"/>
      <c r="R89" s="543"/>
      <c r="S89" s="543"/>
      <c r="T89" s="543"/>
    </row>
    <row r="90" spans="1:20" customFormat="1" ht="11.25" hidden="1" customHeight="1" x14ac:dyDescent="0.25">
      <c r="A90" s="543"/>
      <c r="B90" s="543"/>
      <c r="C90" s="543"/>
      <c r="D90" s="543"/>
      <c r="E90" s="543"/>
      <c r="F90" s="543"/>
      <c r="G90" s="543"/>
      <c r="H90" s="543"/>
      <c r="I90" s="543"/>
      <c r="J90" s="543"/>
      <c r="K90" s="543"/>
      <c r="L90" s="543"/>
      <c r="M90" s="543"/>
      <c r="N90" s="543"/>
      <c r="O90" s="543"/>
      <c r="P90" s="543"/>
      <c r="Q90" s="543"/>
      <c r="R90" s="543"/>
      <c r="S90" s="543"/>
      <c r="T90" s="543"/>
    </row>
    <row r="91" spans="1:20" customFormat="1" ht="11.25" hidden="1" customHeight="1" x14ac:dyDescent="0.25">
      <c r="A91" s="543"/>
      <c r="B91" s="543"/>
      <c r="C91" s="543"/>
      <c r="D91" s="543"/>
      <c r="E91" s="543"/>
      <c r="F91" s="543"/>
      <c r="G91" s="543"/>
      <c r="H91" s="543"/>
      <c r="I91" s="543"/>
      <c r="J91" s="543"/>
      <c r="K91" s="543"/>
      <c r="L91" s="543"/>
      <c r="M91" s="543"/>
      <c r="N91" s="543"/>
      <c r="O91" s="543"/>
      <c r="P91" s="543"/>
      <c r="Q91" s="543"/>
      <c r="R91" s="543"/>
      <c r="S91" s="543"/>
      <c r="T91" s="543"/>
    </row>
    <row r="92" spans="1:20" customFormat="1" ht="11.25" hidden="1" customHeight="1" x14ac:dyDescent="0.25">
      <c r="A92" s="543"/>
      <c r="B92" s="543"/>
      <c r="C92" s="543"/>
      <c r="D92" s="543"/>
      <c r="E92" s="543"/>
      <c r="F92" s="543"/>
      <c r="G92" s="543"/>
      <c r="H92" s="543"/>
      <c r="I92" s="543"/>
      <c r="J92" s="543"/>
      <c r="K92" s="543"/>
      <c r="L92" s="543"/>
      <c r="M92" s="543"/>
      <c r="N92" s="543"/>
      <c r="O92" s="543"/>
      <c r="P92" s="543"/>
      <c r="Q92" s="543"/>
      <c r="R92" s="543"/>
      <c r="S92" s="543"/>
      <c r="T92" s="543"/>
    </row>
    <row r="93" spans="1:20" customFormat="1" ht="11.25" hidden="1" customHeight="1" x14ac:dyDescent="0.25">
      <c r="A93" s="543"/>
      <c r="B93" s="543"/>
      <c r="C93" s="543"/>
      <c r="D93" s="543"/>
      <c r="E93" s="543"/>
      <c r="F93" s="543"/>
      <c r="G93" s="543"/>
      <c r="H93" s="543"/>
      <c r="I93" s="543"/>
      <c r="J93" s="543"/>
      <c r="K93" s="543"/>
      <c r="L93" s="543"/>
      <c r="M93" s="543"/>
      <c r="N93" s="543"/>
      <c r="O93" s="543"/>
      <c r="P93" s="543"/>
      <c r="Q93" s="543"/>
      <c r="R93" s="543"/>
      <c r="S93" s="543"/>
      <c r="T93" s="543"/>
    </row>
    <row r="94" spans="1:20" customFormat="1" ht="11.25" hidden="1" customHeight="1" x14ac:dyDescent="0.25">
      <c r="A94" s="543"/>
      <c r="B94" s="543"/>
      <c r="C94" s="543"/>
      <c r="D94" s="543"/>
      <c r="E94" s="543"/>
      <c r="F94" s="543"/>
      <c r="G94" s="543"/>
      <c r="H94" s="543"/>
      <c r="I94" s="543"/>
      <c r="J94" s="543"/>
      <c r="K94" s="543"/>
      <c r="L94" s="543"/>
      <c r="M94" s="543"/>
      <c r="N94" s="543"/>
      <c r="O94" s="543"/>
      <c r="P94" s="543"/>
      <c r="Q94" s="543"/>
      <c r="R94" s="543"/>
      <c r="S94" s="543"/>
      <c r="T94" s="543"/>
    </row>
    <row r="95" spans="1:20" customFormat="1" ht="11.25" hidden="1" customHeight="1" x14ac:dyDescent="0.25">
      <c r="A95" s="543"/>
      <c r="B95" s="543"/>
      <c r="C95" s="543"/>
      <c r="D95" s="543"/>
      <c r="E95" s="543"/>
      <c r="F95" s="543"/>
      <c r="G95" s="543"/>
      <c r="H95" s="543"/>
      <c r="I95" s="543"/>
      <c r="J95" s="543"/>
      <c r="K95" s="543"/>
      <c r="L95" s="543"/>
      <c r="M95" s="543"/>
      <c r="N95" s="543"/>
      <c r="O95" s="543"/>
      <c r="P95" s="543"/>
      <c r="Q95" s="543"/>
      <c r="R95" s="543"/>
      <c r="S95" s="543"/>
      <c r="T95" s="543"/>
    </row>
    <row r="96" spans="1:20" customFormat="1" ht="11.25" hidden="1" customHeight="1" x14ac:dyDescent="0.25">
      <c r="A96" s="543"/>
      <c r="B96" s="543"/>
      <c r="C96" s="543"/>
      <c r="D96" s="543"/>
      <c r="E96" s="543"/>
      <c r="F96" s="543"/>
      <c r="G96" s="543"/>
      <c r="H96" s="543"/>
      <c r="I96" s="543"/>
      <c r="J96" s="543"/>
      <c r="K96" s="543"/>
      <c r="L96" s="543"/>
      <c r="M96" s="543"/>
      <c r="N96" s="543"/>
      <c r="O96" s="543"/>
      <c r="P96" s="543"/>
      <c r="Q96" s="543"/>
      <c r="R96" s="543"/>
      <c r="S96" s="543"/>
      <c r="T96" s="543"/>
    </row>
    <row r="97" spans="1:20" customFormat="1" ht="11.25" hidden="1" customHeight="1" x14ac:dyDescent="0.25">
      <c r="A97" s="543"/>
      <c r="B97" s="543"/>
      <c r="C97" s="543"/>
      <c r="D97" s="543"/>
      <c r="E97" s="543"/>
      <c r="F97" s="543"/>
      <c r="G97" s="543"/>
      <c r="H97" s="543"/>
      <c r="I97" s="543"/>
      <c r="J97" s="543"/>
      <c r="K97" s="543"/>
      <c r="L97" s="543"/>
      <c r="M97" s="543"/>
      <c r="N97" s="543"/>
      <c r="O97" s="543"/>
      <c r="P97" s="543"/>
      <c r="Q97" s="543"/>
      <c r="R97" s="543"/>
      <c r="S97" s="543"/>
      <c r="T97" s="543"/>
    </row>
    <row r="98" spans="1:20" customFormat="1" ht="11.25" hidden="1" customHeight="1" x14ac:dyDescent="0.25">
      <c r="A98" s="543"/>
      <c r="B98" s="543"/>
      <c r="C98" s="543"/>
      <c r="D98" s="543"/>
      <c r="E98" s="543"/>
      <c r="F98" s="543"/>
      <c r="G98" s="543"/>
      <c r="H98" s="543"/>
      <c r="I98" s="543"/>
      <c r="J98" s="543"/>
      <c r="K98" s="543"/>
      <c r="L98" s="543"/>
      <c r="M98" s="543"/>
      <c r="N98" s="543"/>
      <c r="O98" s="543"/>
      <c r="P98" s="543"/>
      <c r="Q98" s="543"/>
      <c r="R98" s="543"/>
      <c r="S98" s="543"/>
      <c r="T98" s="543"/>
    </row>
    <row r="99" spans="1:20" customFormat="1" ht="11.25" hidden="1" customHeight="1" x14ac:dyDescent="0.25">
      <c r="A99" s="543"/>
      <c r="B99" s="543"/>
      <c r="C99" s="543"/>
      <c r="D99" s="543"/>
      <c r="E99" s="543"/>
      <c r="F99" s="543"/>
      <c r="G99" s="543"/>
      <c r="H99" s="543"/>
      <c r="I99" s="543"/>
      <c r="J99" s="543"/>
      <c r="K99" s="543"/>
      <c r="L99" s="543"/>
      <c r="M99" s="543"/>
      <c r="N99" s="543"/>
      <c r="O99" s="543"/>
      <c r="P99" s="543"/>
      <c r="Q99" s="543"/>
      <c r="R99" s="543"/>
      <c r="S99" s="543"/>
      <c r="T99" s="543"/>
    </row>
    <row r="100" spans="1:20" customFormat="1" ht="11.25" hidden="1" customHeight="1" x14ac:dyDescent="0.25">
      <c r="A100" s="543"/>
      <c r="B100" s="543"/>
      <c r="C100" s="543"/>
      <c r="D100" s="543"/>
      <c r="E100" s="543"/>
      <c r="F100" s="543"/>
      <c r="G100" s="543"/>
      <c r="H100" s="543"/>
      <c r="I100" s="543"/>
      <c r="J100" s="543"/>
      <c r="K100" s="543"/>
      <c r="L100" s="543"/>
      <c r="M100" s="543"/>
      <c r="N100" s="543"/>
      <c r="O100" s="543"/>
      <c r="P100" s="543"/>
      <c r="Q100" s="543"/>
      <c r="R100" s="543"/>
      <c r="S100" s="543"/>
      <c r="T100" s="543"/>
    </row>
  </sheetData>
  <sheetProtection algorithmName="SHA-512" hashValue="9VJM0WgS2t01FfIZEClM9pmzFPqcNy654wSjJD/pEHGENBqCN3m0AOKjp7o+RNAkP5NpymIwDSRDZ2pynkEEmg==" saltValue="LbSO4zGusBqFZgH7CgMmng==" spinCount="100000" sheet="1" objects="1" scenario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9">
    <mergeCell ref="C16:E16"/>
    <mergeCell ref="F6:P6"/>
    <mergeCell ref="C18:P18"/>
    <mergeCell ref="N19:P19"/>
    <mergeCell ref="F16:P16"/>
    <mergeCell ref="E19:F19"/>
    <mergeCell ref="D23:E23"/>
    <mergeCell ref="F14:H15"/>
    <mergeCell ref="I14:I15"/>
    <mergeCell ref="O23:P23"/>
    <mergeCell ref="N20:P20"/>
    <mergeCell ref="G21:J21"/>
    <mergeCell ref="K21:M21"/>
    <mergeCell ref="N21:P21"/>
    <mergeCell ref="C20:D21"/>
    <mergeCell ref="E20:F21"/>
    <mergeCell ref="G20:J20"/>
    <mergeCell ref="K20:M20"/>
    <mergeCell ref="G19:J19"/>
    <mergeCell ref="H23:J23"/>
    <mergeCell ref="K19:M19"/>
    <mergeCell ref="C19:D19"/>
    <mergeCell ref="B1:P1"/>
    <mergeCell ref="C10:E10"/>
    <mergeCell ref="J14:L15"/>
    <mergeCell ref="M14:N15"/>
    <mergeCell ref="O14:P15"/>
    <mergeCell ref="F10:P10"/>
    <mergeCell ref="C12:E12"/>
    <mergeCell ref="C13:P13"/>
    <mergeCell ref="C11:E11"/>
    <mergeCell ref="F11:P11"/>
    <mergeCell ref="F12:P12"/>
    <mergeCell ref="C14:E15"/>
    <mergeCell ref="C4:P4"/>
    <mergeCell ref="C6:E6"/>
    <mergeCell ref="C8:E8"/>
    <mergeCell ref="F8:P8"/>
    <mergeCell ref="D70:E70"/>
    <mergeCell ref="C53:P66"/>
    <mergeCell ref="C52:D52"/>
    <mergeCell ref="F25:G25"/>
    <mergeCell ref="K28:L28"/>
    <mergeCell ref="K29:L29"/>
    <mergeCell ref="K26:L26"/>
    <mergeCell ref="K27:L27"/>
    <mergeCell ref="F52:H52"/>
    <mergeCell ref="D67:E67"/>
    <mergeCell ref="D69:P69"/>
  </mergeCells>
  <dataValidations xWindow="415" yWindow="406" count="12">
    <dataValidation allowBlank="1" showInputMessage="1" showErrorMessage="1" promptTitle="META" prompt="Es el valor que se espera alcance el indicador." sqref="D26:D28" xr:uid="{00000000-0002-0000-0300-000000000000}"/>
    <dataValidation allowBlank="1" showInputMessage="1" showErrorMessage="1" promptTitle="NOMBRE DEL INDICADOR" prompt="Nombre que identifica al indicador." sqref="C6:E7 C9:E9 C11:E11" xr:uid="{00000000-0002-0000-0300-000001000000}"/>
    <dataValidation allowBlank="1" showInputMessage="1" showErrorMessage="1" promptTitle="FUENTE DE INFORMACION LINEA BASE" prompt="Indique la fuente de origen de la línea base (histórico registrado)" sqref="D29" xr:uid="{00000000-0002-0000-0300-000002000000}"/>
    <dataValidation allowBlank="1" showInputMessage="1" showErrorMessage="1" promptTitle="VARIABLES" prompt="Coloque las variables definidas en la sección formula del indicador" sqref="K25" xr:uid="{00000000-0002-0000-0300-000003000000}"/>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N19:P19" xr:uid="{00000000-0002-0000-0300-000004000000}"/>
    <dataValidation allowBlank="1" showInputMessage="1" showErrorMessage="1" promptTitle="EXPLICACION DE LA VARIABLE" prompt="Opcional si la variable requiere explicación o idefinición_x000a_" sqref="K19:M19" xr:uid="{00000000-0002-0000-0300-000005000000}"/>
    <dataValidation allowBlank="1" showInputMessage="1" showErrorMessage="1" promptTitle="NOMBRE VARIABLE" prompt="Nombre de las variables a utilizar, puede ser una sola_x000a_variable o dos dependiendo del indicador" sqref="G19:J19" xr:uid="{00000000-0002-0000-0300-000006000000}"/>
    <dataValidation allowBlank="1" showInputMessage="1" showErrorMessage="1" promptTitle="UNIDAD DE MEDIDA" prompt="Magnitud referencia para la medición. Ejemplo: Porcentaje, Número de asesorías." sqref="E19:F19" xr:uid="{00000000-0002-0000-0300-000007000000}"/>
    <dataValidation allowBlank="1" showInputMessage="1" showErrorMessage="1" promptTitle="FORMULA DEL INDICADOR" prompt="Fórmula matemática utilizada para el cálculo del indicador._x000a_" sqref="C19:D19" xr:uid="{00000000-0002-0000-0300-000008000000}"/>
    <dataValidation allowBlank="1" showInputMessage="1" showErrorMessage="1" promptTitle="PRODUCTO/SERVICIO" prompt="Identifica el nombre del producto o servicio." sqref="C12:E12 C14" xr:uid="{00000000-0002-0000-0300-000009000000}"/>
    <dataValidation allowBlank="1" showInputMessage="1" showErrorMessage="1" promptTitle="PROCESO" prompt="Identifica el nombre del proceso al cual pertenece el indicador." sqref="C8:E8 C10:E10" xr:uid="{00000000-0002-0000-0300-00000A000000}"/>
    <dataValidation type="list" allowBlank="1" showInputMessage="1" showErrorMessage="1" sqref="F52" xr:uid="{00000000-0002-0000-0300-00000B000000}">
      <formula1>"1er Trimestre,2do Trimestre, 3er Trimestre, 4to Trimestre"</formula1>
    </dataValidation>
  </dataValidations>
  <printOptions horizontalCentered="1"/>
  <pageMargins left="0.62992125984251968" right="0.23622047244094491" top="0.59055118110236227" bottom="0.51181102362204722" header="0.31496062992125984" footer="0.31496062992125984"/>
  <pageSetup scale="68" orientation="portrait" r:id="rId1"/>
  <drawing r:id="rId2"/>
  <legacyDrawingHF r:id="rId3"/>
  <extLst>
    <ext xmlns:x14="http://schemas.microsoft.com/office/spreadsheetml/2009/9/main" uri="{CCE6A557-97BC-4b89-ADB6-D9C93CAAB3DF}">
      <x14:dataValidations xmlns:xm="http://schemas.microsoft.com/office/excel/2006/main" xWindow="415" yWindow="406" count="1">
        <x14:dataValidation type="list" allowBlank="1" showInputMessage="1" showErrorMessage="1" promptTitle="SELECCIONE EL INDICADOR" xr:uid="{00000000-0002-0000-0300-00000C000000}">
          <x14:formula1>
            <xm:f>matriz!$E$5:$E$79</xm:f>
          </x14:formula1>
          <xm:sqref>F6:P6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tabColor theme="0" tint="-0.14999847407452621"/>
    <pageSetUpPr fitToPage="1"/>
  </sheetPr>
  <dimension ref="A1:W95"/>
  <sheetViews>
    <sheetView showGridLines="0" showZeros="0" showWhiteSpace="0" zoomScale="90" zoomScaleNormal="90" workbookViewId="0">
      <pane ySplit="8" topLeftCell="A9" activePane="bottomLeft" state="frozen"/>
      <selection activeCell="O34" sqref="O34"/>
      <selection pane="bottomLeft" activeCell="I6" sqref="I6:S6"/>
    </sheetView>
  </sheetViews>
  <sheetFormatPr baseColWidth="10" defaultColWidth="11.42578125" defaultRowHeight="0" customHeight="1" zeroHeight="1" x14ac:dyDescent="0.25"/>
  <cols>
    <col min="1" max="4" width="11.42578125" customWidth="1"/>
    <col min="5" max="5" width="2.42578125" customWidth="1"/>
    <col min="6" max="6" width="9.42578125" customWidth="1"/>
    <col min="7" max="7" width="7.28515625" customWidth="1"/>
    <col min="8" max="8" width="12.7109375" customWidth="1"/>
    <col min="9" max="9" width="6.28515625" customWidth="1"/>
    <col min="10" max="10" width="4.5703125" customWidth="1"/>
    <col min="11" max="11" width="5.5703125" customWidth="1"/>
    <col min="12" max="12" width="8" customWidth="1"/>
    <col min="13" max="13" width="4.85546875" customWidth="1"/>
    <col min="14" max="14" width="7.7109375" customWidth="1"/>
    <col min="15" max="15" width="6.7109375" customWidth="1"/>
    <col min="16" max="16" width="10.5703125" customWidth="1"/>
    <col min="17" max="17" width="8.85546875" customWidth="1"/>
    <col min="18" max="18" width="8.7109375" customWidth="1"/>
    <col min="19" max="19" width="8.42578125" customWidth="1"/>
    <col min="20" max="20" width="3" customWidth="1"/>
    <col min="21" max="21" width="12.85546875" customWidth="1"/>
    <col min="22" max="22" width="12" customWidth="1"/>
    <col min="23" max="23" width="8.42578125" customWidth="1"/>
  </cols>
  <sheetData>
    <row r="1" spans="1:23" s="1" customFormat="1" ht="15" x14ac:dyDescent="0.25">
      <c r="A1" s="542"/>
      <c r="B1" s="542"/>
      <c r="C1" s="542"/>
      <c r="D1" s="542"/>
      <c r="E1" s="1089" t="s">
        <v>0</v>
      </c>
      <c r="F1" s="1089"/>
      <c r="G1" s="1089"/>
      <c r="H1" s="1089"/>
      <c r="I1" s="1089"/>
      <c r="J1" s="1089"/>
      <c r="K1" s="1089"/>
      <c r="L1" s="1089"/>
      <c r="M1" s="1089"/>
      <c r="N1" s="1089"/>
      <c r="O1" s="1089"/>
      <c r="P1" s="1089"/>
      <c r="Q1" s="1089"/>
      <c r="R1" s="1089"/>
      <c r="S1" s="1089"/>
      <c r="T1" s="1089"/>
      <c r="U1" s="542"/>
      <c r="V1" s="542"/>
      <c r="W1" s="542"/>
    </row>
    <row r="2" spans="1:23" s="1" customFormat="1" ht="11.25" x14ac:dyDescent="0.2">
      <c r="A2" s="542"/>
      <c r="B2" s="542"/>
      <c r="C2" s="542"/>
      <c r="D2" s="542"/>
      <c r="E2" s="1163"/>
      <c r="F2" s="1163"/>
      <c r="G2" s="1163"/>
      <c r="H2" s="1163"/>
      <c r="I2" s="1163"/>
      <c r="J2" s="1163"/>
      <c r="K2" s="1163"/>
      <c r="L2" s="1163"/>
      <c r="M2" s="1163"/>
      <c r="N2" s="1163"/>
      <c r="O2" s="1163"/>
      <c r="P2" s="1163"/>
      <c r="Q2" s="1163"/>
      <c r="R2" s="1163"/>
      <c r="S2" s="1163"/>
      <c r="T2" s="1163"/>
      <c r="U2" s="542"/>
      <c r="V2" s="542"/>
      <c r="W2" s="542"/>
    </row>
    <row r="3" spans="1:23" s="1" customFormat="1" ht="15" customHeight="1" x14ac:dyDescent="0.2">
      <c r="A3" s="542"/>
      <c r="B3" s="542"/>
      <c r="C3" s="542"/>
      <c r="D3" s="542"/>
      <c r="E3" s="2"/>
      <c r="F3" s="2"/>
      <c r="G3" s="2"/>
      <c r="H3" s="2"/>
      <c r="I3" s="2"/>
      <c r="J3" s="2"/>
      <c r="K3" s="2"/>
      <c r="L3" s="2"/>
      <c r="M3" s="2"/>
      <c r="N3" s="2"/>
      <c r="O3" s="2"/>
      <c r="P3" s="2"/>
      <c r="Q3" s="2"/>
      <c r="R3" s="2"/>
      <c r="S3" s="2"/>
      <c r="T3" s="2"/>
      <c r="U3" s="542"/>
      <c r="V3" s="542"/>
      <c r="W3" s="542"/>
    </row>
    <row r="4" spans="1:23" s="1" customFormat="1" ht="28.5" thickBot="1" x14ac:dyDescent="0.25">
      <c r="A4" s="542"/>
      <c r="B4" s="542"/>
      <c r="C4" s="542"/>
      <c r="D4" s="542"/>
      <c r="E4" s="3"/>
      <c r="F4" s="1102" t="s">
        <v>343</v>
      </c>
      <c r="G4" s="1102"/>
      <c r="H4" s="1102"/>
      <c r="I4" s="1102"/>
      <c r="J4" s="1102"/>
      <c r="K4" s="1102"/>
      <c r="L4" s="1102"/>
      <c r="M4" s="1102"/>
      <c r="N4" s="1102"/>
      <c r="O4" s="1102"/>
      <c r="P4" s="1102"/>
      <c r="Q4" s="1102"/>
      <c r="R4" s="1102"/>
      <c r="S4" s="1102"/>
      <c r="T4" s="3"/>
      <c r="U4" s="542"/>
      <c r="V4" s="542"/>
      <c r="W4" s="542"/>
    </row>
    <row r="5" spans="1:23" ht="9" customHeight="1" x14ac:dyDescent="0.25">
      <c r="A5" s="543"/>
      <c r="B5" s="543"/>
      <c r="C5" s="543"/>
      <c r="D5" s="543"/>
      <c r="E5" s="18"/>
      <c r="F5" s="27"/>
      <c r="G5" s="27"/>
      <c r="H5" s="27"/>
      <c r="I5" s="27"/>
      <c r="J5" s="27"/>
      <c r="K5" s="27"/>
      <c r="L5" s="27"/>
      <c r="M5" s="27"/>
      <c r="N5" s="27"/>
      <c r="O5" s="27"/>
      <c r="P5" s="27"/>
      <c r="Q5" s="27"/>
      <c r="R5" s="27"/>
      <c r="S5" s="27"/>
      <c r="T5" s="27"/>
      <c r="U5" s="543"/>
      <c r="V5" s="543"/>
      <c r="W5" s="543"/>
    </row>
    <row r="6" spans="1:23" s="1" customFormat="1" ht="24.75" customHeight="1" x14ac:dyDescent="0.2">
      <c r="A6" s="542"/>
      <c r="B6" s="542"/>
      <c r="C6" s="542"/>
      <c r="D6" s="542"/>
      <c r="E6" s="19"/>
      <c r="F6" s="1164" t="s">
        <v>2</v>
      </c>
      <c r="G6" s="1164"/>
      <c r="H6" s="1165"/>
      <c r="I6" s="1167" t="s">
        <v>280</v>
      </c>
      <c r="J6" s="1168"/>
      <c r="K6" s="1168"/>
      <c r="L6" s="1168"/>
      <c r="M6" s="1168"/>
      <c r="N6" s="1168"/>
      <c r="O6" s="1168"/>
      <c r="P6" s="1168"/>
      <c r="Q6" s="1168"/>
      <c r="R6" s="1168"/>
      <c r="S6" s="1169"/>
      <c r="T6" s="19"/>
      <c r="U6" s="542"/>
      <c r="V6" s="542"/>
      <c r="W6" s="542"/>
    </row>
    <row r="7" spans="1:23" s="4" customFormat="1" ht="2.25" customHeight="1" x14ac:dyDescent="0.2">
      <c r="A7" s="544"/>
      <c r="B7" s="544"/>
      <c r="C7" s="544"/>
      <c r="D7" s="544"/>
      <c r="E7" s="19"/>
      <c r="F7" s="526"/>
      <c r="G7" s="539"/>
      <c r="H7" s="539"/>
      <c r="I7" s="95"/>
      <c r="J7" s="95"/>
      <c r="K7" s="95"/>
      <c r="L7" s="95"/>
      <c r="M7" s="95"/>
      <c r="N7" s="95"/>
      <c r="O7" s="95"/>
      <c r="P7" s="95"/>
      <c r="Q7" s="95"/>
      <c r="R7" s="95"/>
      <c r="S7" s="95"/>
      <c r="T7" s="19"/>
      <c r="U7" s="544"/>
      <c r="V7" s="544"/>
      <c r="W7" s="544"/>
    </row>
    <row r="8" spans="1:23" s="1" customFormat="1" ht="20.25" customHeight="1" x14ac:dyDescent="0.2">
      <c r="A8" s="542"/>
      <c r="B8" s="542"/>
      <c r="C8" s="542"/>
      <c r="D8" s="542"/>
      <c r="E8" s="19"/>
      <c r="F8" s="1164" t="s">
        <v>1</v>
      </c>
      <c r="G8" s="1164"/>
      <c r="H8" s="1165"/>
      <c r="I8" s="1166" t="s">
        <v>711</v>
      </c>
      <c r="J8" s="1166"/>
      <c r="K8" s="1166"/>
      <c r="L8" s="1166"/>
      <c r="M8" s="1166"/>
      <c r="N8" s="1166"/>
      <c r="O8" s="1166"/>
      <c r="P8" s="1166"/>
      <c r="Q8" s="1166"/>
      <c r="R8" s="1166"/>
      <c r="S8" s="1166"/>
      <c r="T8" s="19"/>
      <c r="U8" s="542"/>
      <c r="V8" s="542"/>
      <c r="W8" s="542"/>
    </row>
    <row r="9" spans="1:23" s="4" customFormat="1" ht="2.25" customHeight="1" x14ac:dyDescent="0.2">
      <c r="A9" s="544"/>
      <c r="B9" s="544"/>
      <c r="C9" s="544"/>
      <c r="D9" s="544"/>
      <c r="E9" s="19"/>
      <c r="F9" s="526"/>
      <c r="G9" s="539"/>
      <c r="H9" s="539"/>
      <c r="I9" s="95"/>
      <c r="J9" s="95"/>
      <c r="K9" s="95"/>
      <c r="L9" s="95"/>
      <c r="M9" s="95"/>
      <c r="N9" s="95"/>
      <c r="O9" s="95"/>
      <c r="P9" s="95"/>
      <c r="Q9" s="95"/>
      <c r="R9" s="95"/>
      <c r="S9" s="95"/>
      <c r="T9" s="20"/>
      <c r="U9" s="544"/>
      <c r="V9" s="544"/>
      <c r="W9" s="544"/>
    </row>
    <row r="10" spans="1:23" s="1" customFormat="1" ht="15.75" customHeight="1" x14ac:dyDescent="0.2">
      <c r="A10" s="542"/>
      <c r="B10" s="542"/>
      <c r="C10" s="542"/>
      <c r="D10" s="542"/>
      <c r="E10" s="19"/>
      <c r="F10" s="1164" t="s">
        <v>3</v>
      </c>
      <c r="G10" s="1164"/>
      <c r="H10" s="1165"/>
      <c r="I10" s="1170" t="str">
        <f>VLOOKUP($I$8,matriz!$E$5:$AY$79,4,0)</f>
        <v>PLANEACIÓN Y MEJORA CONTINUA</v>
      </c>
      <c r="J10" s="1170"/>
      <c r="K10" s="1170"/>
      <c r="L10" s="1170"/>
      <c r="M10" s="1170"/>
      <c r="N10" s="1170"/>
      <c r="O10" s="1170"/>
      <c r="P10" s="1170"/>
      <c r="Q10" s="1170"/>
      <c r="R10" s="1170"/>
      <c r="S10" s="1170"/>
      <c r="T10" s="19"/>
      <c r="U10" s="542"/>
      <c r="V10" s="542"/>
      <c r="W10" s="542"/>
    </row>
    <row r="11" spans="1:23" s="4" customFormat="1" ht="2.25" customHeight="1" x14ac:dyDescent="0.2">
      <c r="A11" s="544"/>
      <c r="B11" s="544"/>
      <c r="C11" s="544"/>
      <c r="D11" s="544"/>
      <c r="E11" s="19"/>
      <c r="F11" s="1164"/>
      <c r="G11" s="1164"/>
      <c r="H11" s="1165"/>
      <c r="I11" s="1171"/>
      <c r="J11" s="1172"/>
      <c r="K11" s="1172"/>
      <c r="L11" s="1172"/>
      <c r="M11" s="1172"/>
      <c r="N11" s="1172"/>
      <c r="O11" s="1172"/>
      <c r="P11" s="1172"/>
      <c r="Q11" s="1172"/>
      <c r="R11" s="1172"/>
      <c r="S11" s="1173"/>
      <c r="T11" s="19"/>
      <c r="U11" s="544"/>
      <c r="V11" s="544"/>
      <c r="W11" s="544"/>
    </row>
    <row r="12" spans="1:23" s="1" customFormat="1" ht="15.75" customHeight="1" x14ac:dyDescent="0.2">
      <c r="A12" s="542"/>
      <c r="B12" s="542"/>
      <c r="C12" s="542"/>
      <c r="D12" s="542"/>
      <c r="E12" s="19"/>
      <c r="F12" s="1164" t="s">
        <v>4</v>
      </c>
      <c r="G12" s="1164"/>
      <c r="H12" s="1165"/>
      <c r="I12" s="1170" t="str">
        <f>VLOOKUP($I$8,matriz!$E$5:$AY$79,3,0)</f>
        <v>OPTIMIZACIÓN DE PROCESOS</v>
      </c>
      <c r="J12" s="1170"/>
      <c r="K12" s="1170"/>
      <c r="L12" s="1170"/>
      <c r="M12" s="1170"/>
      <c r="N12" s="1170"/>
      <c r="O12" s="1170"/>
      <c r="P12" s="1170"/>
      <c r="Q12" s="1170"/>
      <c r="R12" s="1170"/>
      <c r="S12" s="1170"/>
      <c r="T12" s="19"/>
      <c r="U12" s="542"/>
      <c r="V12" s="542"/>
      <c r="W12" s="542"/>
    </row>
    <row r="13" spans="1:23" s="1" customFormat="1" ht="2.25" customHeight="1" x14ac:dyDescent="0.2">
      <c r="A13" s="542"/>
      <c r="B13" s="542"/>
      <c r="C13" s="542"/>
      <c r="D13" s="542"/>
      <c r="E13" s="19"/>
      <c r="F13" s="1174"/>
      <c r="G13" s="1174"/>
      <c r="H13" s="1174"/>
      <c r="I13" s="1174"/>
      <c r="J13" s="1174"/>
      <c r="K13" s="1174"/>
      <c r="L13" s="1174"/>
      <c r="M13" s="1174"/>
      <c r="N13" s="1174"/>
      <c r="O13" s="1174"/>
      <c r="P13" s="1174"/>
      <c r="Q13" s="1174"/>
      <c r="R13" s="1174"/>
      <c r="S13" s="1174"/>
      <c r="T13" s="19"/>
      <c r="U13" s="542"/>
      <c r="V13" s="542"/>
      <c r="W13" s="542"/>
    </row>
    <row r="14" spans="1:23" s="1" customFormat="1" ht="18" customHeight="1" x14ac:dyDescent="0.2">
      <c r="A14" s="542"/>
      <c r="B14" s="542"/>
      <c r="C14" s="542"/>
      <c r="D14" s="542"/>
      <c r="E14" s="19"/>
      <c r="F14" s="1151" t="s">
        <v>5</v>
      </c>
      <c r="G14" s="1152"/>
      <c r="H14" s="1152"/>
      <c r="I14" s="540"/>
      <c r="J14" s="537" t="str">
        <f>VLOOKUP($I$8,matriz!$E$5:$AY$79,6,0)</f>
        <v>PLAN DE GESTIÓN</v>
      </c>
      <c r="K14" s="537"/>
      <c r="L14" s="537"/>
      <c r="M14" s="537"/>
      <c r="N14" s="537"/>
      <c r="O14" s="537"/>
      <c r="P14" s="537">
        <f>VLOOKUP($I$8,matriz!$E$5:$AY$79,8,0)</f>
        <v>0</v>
      </c>
      <c r="Q14" s="537"/>
      <c r="R14" s="537"/>
      <c r="S14" s="538"/>
      <c r="T14" s="19"/>
      <c r="U14" s="542"/>
      <c r="V14" s="542"/>
      <c r="W14" s="542"/>
    </row>
    <row r="15" spans="1:23" s="1" customFormat="1" ht="18" customHeight="1" x14ac:dyDescent="0.2">
      <c r="A15" s="542"/>
      <c r="B15" s="542"/>
      <c r="C15" s="542"/>
      <c r="D15" s="542"/>
      <c r="E15" s="19"/>
      <c r="F15" s="1153"/>
      <c r="G15" s="1154"/>
      <c r="H15" s="1154"/>
      <c r="I15" s="541"/>
      <c r="J15" s="326">
        <f>VLOOKUP($I$8,matriz!$E$5:$AY$79,7,0)</f>
        <v>0</v>
      </c>
      <c r="K15" s="326"/>
      <c r="L15" s="326"/>
      <c r="M15" s="326"/>
      <c r="N15" s="326"/>
      <c r="O15" s="326"/>
      <c r="P15" s="326">
        <f>VLOOKUP($I$8,matriz!$E$5:$AY$79,9,0)</f>
        <v>0</v>
      </c>
      <c r="Q15" s="326"/>
      <c r="R15" s="326"/>
      <c r="S15" s="327"/>
      <c r="T15" s="19"/>
      <c r="U15" s="542"/>
      <c r="V15" s="542"/>
      <c r="W15" s="542"/>
    </row>
    <row r="16" spans="1:23" s="1" customFormat="1" ht="8.25" customHeight="1" thickBot="1" x14ac:dyDescent="0.25">
      <c r="A16" s="542"/>
      <c r="B16" s="542"/>
      <c r="C16" s="542"/>
      <c r="D16" s="542"/>
      <c r="E16" s="19"/>
      <c r="F16" s="1059"/>
      <c r="G16" s="1059"/>
      <c r="H16" s="1059"/>
      <c r="I16" s="1059"/>
      <c r="J16" s="1059"/>
      <c r="K16" s="1059"/>
      <c r="L16" s="1059"/>
      <c r="M16" s="1059"/>
      <c r="N16" s="1059"/>
      <c r="O16" s="1059"/>
      <c r="P16" s="1059"/>
      <c r="Q16" s="1059"/>
      <c r="R16" s="1059"/>
      <c r="S16" s="1059"/>
      <c r="T16" s="19"/>
      <c r="U16" s="542"/>
      <c r="V16" s="542"/>
      <c r="W16" s="542"/>
    </row>
    <row r="17" spans="1:23" s="1" customFormat="1" ht="26.25" customHeight="1" x14ac:dyDescent="0.2">
      <c r="A17" s="542"/>
      <c r="B17" s="542"/>
      <c r="C17" s="542"/>
      <c r="D17" s="542"/>
      <c r="E17" s="19"/>
      <c r="F17" s="1155" t="s">
        <v>7</v>
      </c>
      <c r="G17" s="1156"/>
      <c r="H17" s="1157" t="s">
        <v>8</v>
      </c>
      <c r="I17" s="1156"/>
      <c r="J17" s="1157" t="s">
        <v>9</v>
      </c>
      <c r="K17" s="1158"/>
      <c r="L17" s="1158"/>
      <c r="M17" s="1156"/>
      <c r="N17" s="1157" t="s">
        <v>10</v>
      </c>
      <c r="O17" s="1158"/>
      <c r="P17" s="1156"/>
      <c r="Q17" s="1157" t="s">
        <v>11</v>
      </c>
      <c r="R17" s="1158"/>
      <c r="S17" s="1159"/>
      <c r="T17" s="19"/>
      <c r="U17" s="542"/>
      <c r="V17" s="542"/>
      <c r="W17" s="542"/>
    </row>
    <row r="18" spans="1:23" s="1" customFormat="1" ht="45" customHeight="1" x14ac:dyDescent="0.2">
      <c r="A18" s="542"/>
      <c r="B18" s="542"/>
      <c r="C18" s="542"/>
      <c r="D18" s="542"/>
      <c r="E18" s="19"/>
      <c r="F18" s="1137" t="str">
        <f>VLOOKUP($I$8,matriz!$E$5:$AY$79,10,0)</f>
        <v>Porcentaje de avance en el cumplimiento de estrategias  para mejorar las prácticas de gestión institucional en el Proceso de Planeación y Mejora Continua.</v>
      </c>
      <c r="G18" s="1138" t="str">
        <f>VLOOKUP($I$8,matriz!$E$5:$AY$79,2,0)</f>
        <v>Medir el nivel de cumplimiento de las estrategias que mejoren las prácticas de gestión insitucional.</v>
      </c>
      <c r="H18" s="1111" t="str">
        <f>VLOOKUP($I$8,matriz!$E$5:$AY$79,11,0)</f>
        <v>Avance de Cumplimiento</v>
      </c>
      <c r="I18" s="1111" t="str">
        <f>VLOOKUP($I$8,matriz!$E$5:$AY$79,2,0)</f>
        <v>Medir el nivel de cumplimiento de las estrategias que mejoren las prácticas de gestión insitucional.</v>
      </c>
      <c r="J18" s="1141" t="str">
        <f>VLOOKUP($I$8,matriz!$E$5:$AY$79,12,0)</f>
        <v>Promedio de los porcentajes de cumplimiento de las herramientas que conforman una  estrategia, para mejorar las prácticas de gestión institucional</v>
      </c>
      <c r="K18" s="1142" t="str">
        <f>VLOOKUP($I$8,matriz!$E$5:$AY$79,2,0)</f>
        <v>Medir el nivel de cumplimiento de las estrategias que mejoren las prácticas de gestión insitucional.</v>
      </c>
      <c r="L18" s="1142" t="str">
        <f>VLOOKUP($I$8,matriz!$E$5:$AY$79,10,0)</f>
        <v>Porcentaje de avance en el cumplimiento de estrategias  para mejorar las prácticas de gestión institucional en el Proceso de Planeación y Mejora Continua.</v>
      </c>
      <c r="M18" s="1143" t="str">
        <f>VLOOKUP($I$8,matriz!$E$5:$AY$79,2,0)</f>
        <v>Medir el nivel de cumplimiento de las estrategias que mejoren las prácticas de gestión insitucional.</v>
      </c>
      <c r="N18" s="1068" t="str">
        <f>VLOOKUP($I$8,matriz!$E$5:$AY$79,14,0)</f>
        <v>Promedio de avance en los planes de trabajo de la estrategia definida para cada periodo</v>
      </c>
      <c r="O18" s="1068" t="str">
        <f>VLOOKUP($I$8,matriz!$E$5:$AY$79,2,0)</f>
        <v>Medir el nivel de cumplimiento de las estrategias que mejoren las prácticas de gestión insitucional.</v>
      </c>
      <c r="P18" s="1068" t="str">
        <f>VLOOKUP($I$8,matriz!$E$5:$AY$79,2,0)</f>
        <v>Medir el nivel de cumplimiento de las estrategias que mejoren las prácticas de gestión insitucional.</v>
      </c>
      <c r="Q18" s="1141" t="str">
        <f>VLOOKUP($I$8,matriz!$E$5:$AY$79,16,0)</f>
        <v>Plan de Trabajo de los servidores de  la Oficina Asesora de Planeación. / Informe de gestión de la OAP</v>
      </c>
      <c r="R18" s="1142" t="str">
        <f>VLOOKUP($I$8,matriz!$E$5:$AY$79,2,0)</f>
        <v>Medir el nivel de cumplimiento de las estrategias que mejoren las prácticas de gestión insitucional.</v>
      </c>
      <c r="S18" s="1144" t="str">
        <f>VLOOKUP($I$8,matriz!$E$5:$AY$79,2,0)</f>
        <v>Medir el nivel de cumplimiento de las estrategias que mejoren las prácticas de gestión insitucional.</v>
      </c>
      <c r="T18" s="19"/>
      <c r="U18" s="542"/>
      <c r="V18" s="542"/>
      <c r="W18" s="542"/>
    </row>
    <row r="19" spans="1:23" s="1" customFormat="1" ht="45" customHeight="1" thickBot="1" x14ac:dyDescent="0.25">
      <c r="A19" s="542"/>
      <c r="B19" s="542"/>
      <c r="C19" s="542"/>
      <c r="D19" s="542"/>
      <c r="E19" s="19"/>
      <c r="F19" s="1139" t="str">
        <f>VLOOKUP($I$8,matriz!$E$5:$AY$79,2,0)</f>
        <v>Medir el nivel de cumplimiento de las estrategias que mejoren las prácticas de gestión insitucional.</v>
      </c>
      <c r="G19" s="1140" t="str">
        <f>VLOOKUP($I$8,matriz!$E$5:$AY$79,2,0)</f>
        <v>Medir el nivel de cumplimiento de las estrategias que mejoren las prácticas de gestión insitucional.</v>
      </c>
      <c r="H19" s="1112" t="str">
        <f>VLOOKUP($I$8,matriz!$E$5:$AY$79,2,0)</f>
        <v>Medir el nivel de cumplimiento de las estrategias que mejoren las prácticas de gestión insitucional.</v>
      </c>
      <c r="I19" s="1112" t="str">
        <f>VLOOKUP($I$8,matriz!$E$5:$AY$79,2,0)</f>
        <v>Medir el nivel de cumplimiento de las estrategias que mejoren las prácticas de gestión insitucional.</v>
      </c>
      <c r="J19" s="1145" t="str">
        <f>VLOOKUP($I$8,matriz!$E$5:$AY$79,13,0)</f>
        <v>N.A.</v>
      </c>
      <c r="K19" s="1146" t="str">
        <f>VLOOKUP($I$8,matriz!$E$5:$AY$79,2,0)</f>
        <v>Medir el nivel de cumplimiento de las estrategias que mejoren las prácticas de gestión insitucional.</v>
      </c>
      <c r="L19" s="1146" t="str">
        <f>VLOOKUP($I$8,matriz!$E$5:$AY$79,2,0)</f>
        <v>Medir el nivel de cumplimiento de las estrategias que mejoren las prácticas de gestión insitucional.</v>
      </c>
      <c r="M19" s="1147" t="str">
        <f>VLOOKUP($I$8,matriz!$E$5:$AY$79,2,0)</f>
        <v>Medir el nivel de cumplimiento de las estrategias que mejoren las prácticas de gestión insitucional.</v>
      </c>
      <c r="N19" s="1044" t="str">
        <f>VLOOKUP($I$8,matriz!$E$5:$AY$79,15,0)</f>
        <v>N.A.</v>
      </c>
      <c r="O19" s="1044" t="str">
        <f>VLOOKUP($I$8,matriz!$E$5:$AY$79,2,0)</f>
        <v>Medir el nivel de cumplimiento de las estrategias que mejoren las prácticas de gestión insitucional.</v>
      </c>
      <c r="P19" s="1044" t="str">
        <f>VLOOKUP($I$8,matriz!$E$5:$AY$79,2,0)</f>
        <v>Medir el nivel de cumplimiento de las estrategias que mejoren las prácticas de gestión insitucional.</v>
      </c>
      <c r="Q19" s="1148" t="str">
        <f>VLOOKUP($I$8,matriz!$E$5:$AY$79,17,0)</f>
        <v>N.A.</v>
      </c>
      <c r="R19" s="1149" t="str">
        <f>VLOOKUP($I$8,matriz!$E$5:$AY$79,2,0)</f>
        <v>Medir el nivel de cumplimiento de las estrategias que mejoren las prácticas de gestión insitucional.</v>
      </c>
      <c r="S19" s="1150" t="str">
        <f>VLOOKUP($I$8,matriz!$E$5:$AY$79,2,0)</f>
        <v>Medir el nivel de cumplimiento de las estrategias que mejoren las prácticas de gestión insitucional.</v>
      </c>
      <c r="T19" s="19"/>
      <c r="U19" s="542"/>
      <c r="V19" s="542"/>
      <c r="W19" s="542"/>
    </row>
    <row r="20" spans="1:23" s="1" customFormat="1" ht="16.5" customHeight="1" x14ac:dyDescent="0.2">
      <c r="A20" s="542"/>
      <c r="B20" s="542"/>
      <c r="C20" s="542"/>
      <c r="D20" s="542"/>
      <c r="E20" s="19"/>
      <c r="F20" s="19"/>
      <c r="G20" s="19"/>
      <c r="H20" s="19"/>
      <c r="I20" s="19"/>
      <c r="J20" s="19"/>
      <c r="K20" s="19"/>
      <c r="L20" s="19"/>
      <c r="M20" s="19"/>
      <c r="N20" s="19"/>
      <c r="O20" s="19"/>
      <c r="P20" s="19"/>
      <c r="Q20" s="19"/>
      <c r="R20" s="19"/>
      <c r="S20" s="19"/>
      <c r="T20" s="19"/>
      <c r="U20" s="542"/>
      <c r="V20" s="542"/>
      <c r="W20" s="542"/>
    </row>
    <row r="21" spans="1:23" s="17" customFormat="1" ht="18" customHeight="1" x14ac:dyDescent="0.25">
      <c r="A21" s="545"/>
      <c r="B21" s="545"/>
      <c r="C21" s="545"/>
      <c r="D21" s="545"/>
      <c r="E21" s="28"/>
      <c r="F21" s="28"/>
      <c r="G21" s="1121" t="str">
        <f>VLOOKUP($I$8,matriz!$E$5:$AY$79,20,0)</f>
        <v>Constante</v>
      </c>
      <c r="H21" s="1121"/>
      <c r="I21" s="31"/>
      <c r="J21" s="28"/>
      <c r="K21" s="28"/>
      <c r="L21" s="28"/>
      <c r="M21" s="1121" t="str">
        <f>VLOOKUP($I$8,matriz!$E$5:$AY$79,21,0)</f>
        <v>Trimestral</v>
      </c>
      <c r="N21" s="1121" t="str">
        <f>VLOOKUP($I$8,matriz!$E$5:$AY$79,2,0)</f>
        <v>Medir el nivel de cumplimiento de las estrategias que mejoren las prácticas de gestión insitucional.</v>
      </c>
      <c r="Q21" s="1121" t="str">
        <f>VLOOKUP($I$8,matriz!$E$5:$AY$79,22,0)</f>
        <v>Eficacia</v>
      </c>
      <c r="R21" s="1121"/>
      <c r="S21" s="28"/>
      <c r="T21" s="29"/>
      <c r="U21" s="545"/>
      <c r="V21" s="545"/>
      <c r="W21" s="545"/>
    </row>
    <row r="22" spans="1:23" s="2" customFormat="1" ht="11.25" x14ac:dyDescent="0.2">
      <c r="A22" s="546"/>
      <c r="B22" s="546"/>
      <c r="C22" s="546"/>
      <c r="D22" s="546"/>
      <c r="E22" s="19"/>
      <c r="F22" s="19"/>
      <c r="G22" s="19"/>
      <c r="H22" s="19"/>
      <c r="I22" s="19"/>
      <c r="J22" s="19"/>
      <c r="K22" s="19"/>
      <c r="L22" s="19"/>
      <c r="M22" s="19"/>
      <c r="N22" s="19"/>
      <c r="O22" s="19"/>
      <c r="P22" s="19"/>
      <c r="Q22" s="19"/>
      <c r="R22" s="19"/>
      <c r="S22" s="19"/>
      <c r="T22" s="19"/>
      <c r="U22" s="546"/>
      <c r="V22" s="546"/>
      <c r="W22" s="546"/>
    </row>
    <row r="23" spans="1:23" s="2" customFormat="1" ht="14.25" customHeight="1" thickBot="1" x14ac:dyDescent="0.25">
      <c r="A23" s="546"/>
      <c r="B23" s="546"/>
      <c r="C23" s="546"/>
      <c r="D23" s="546"/>
      <c r="E23" s="19"/>
      <c r="F23" s="21"/>
      <c r="G23" s="21"/>
      <c r="H23" s="22" t="s">
        <v>106</v>
      </c>
      <c r="I23" s="1084" t="s">
        <v>107</v>
      </c>
      <c r="J23" s="1084"/>
      <c r="K23" s="19"/>
      <c r="L23" s="19"/>
      <c r="M23" s="21"/>
      <c r="N23" s="23"/>
      <c r="O23" s="24"/>
      <c r="P23" s="63" t="s">
        <v>104</v>
      </c>
      <c r="Q23" s="63" t="s">
        <v>105</v>
      </c>
      <c r="R23" s="19"/>
      <c r="S23" s="19"/>
      <c r="T23" s="19"/>
      <c r="U23" s="546"/>
      <c r="V23" s="546"/>
      <c r="W23" s="546"/>
    </row>
    <row r="24" spans="1:23" s="2" customFormat="1" ht="13.5" customHeight="1" x14ac:dyDescent="0.2">
      <c r="A24" s="546"/>
      <c r="B24" s="546"/>
      <c r="C24" s="546"/>
      <c r="D24" s="546"/>
      <c r="E24" s="19"/>
      <c r="F24" s="21"/>
      <c r="G24" s="33">
        <v>2016</v>
      </c>
      <c r="H24" s="91" t="str">
        <f>VLOOKUP($I$8,matriz!$E$5:$AY$79,26,0)</f>
        <v>ND</v>
      </c>
      <c r="I24" s="1133" t="str">
        <f>VLOOKUP($I$8,matriz!$E$5:$AY$79,31,0)</f>
        <v>ND</v>
      </c>
      <c r="J24" s="1134"/>
      <c r="K24" s="19"/>
      <c r="L24" s="19"/>
      <c r="M24" s="21"/>
      <c r="N24" s="1085" t="s">
        <v>14</v>
      </c>
      <c r="O24" s="1085"/>
      <c r="P24" s="146" t="str">
        <f>VLOOKUP($I$8,matriz!$E$5:$AY$79,36,0)</f>
        <v>FINALIZADO</v>
      </c>
      <c r="Q24" s="56">
        <f>VLOOKUP($I$8,matriz!$E$5:$AY$79,40,0)</f>
        <v>0</v>
      </c>
      <c r="R24" s="19"/>
      <c r="S24" s="19"/>
      <c r="T24" s="19"/>
      <c r="U24" s="546"/>
      <c r="V24" s="546"/>
      <c r="W24" s="546"/>
    </row>
    <row r="25" spans="1:23" s="2" customFormat="1" ht="13.5" customHeight="1" x14ac:dyDescent="0.2">
      <c r="A25" s="546"/>
      <c r="B25" s="546"/>
      <c r="C25" s="546"/>
      <c r="D25" s="546"/>
      <c r="E25" s="19"/>
      <c r="F25" s="21"/>
      <c r="G25" s="33">
        <v>2017</v>
      </c>
      <c r="H25" s="92" t="str">
        <f>VLOOKUP($I$8,matriz!$E$5:$AY$79,27,0)</f>
        <v>ND</v>
      </c>
      <c r="I25" s="1135" t="str">
        <f>VLOOKUP($I$8,matriz!$E$5:$AY$79,32,0)</f>
        <v>ND</v>
      </c>
      <c r="J25" s="1136"/>
      <c r="K25" s="19"/>
      <c r="L25" s="19"/>
      <c r="M25" s="21"/>
      <c r="N25" s="1085" t="s">
        <v>15</v>
      </c>
      <c r="O25" s="1085"/>
      <c r="P25" s="92" t="str">
        <f>VLOOKUP($I$8,matriz!$E$5:$AY$79,37,0)</f>
        <v>FINALIZADO</v>
      </c>
      <c r="Q25" s="57">
        <f>VLOOKUP($I$8,matriz!$E$5:$AY$79,41,0)</f>
        <v>0</v>
      </c>
      <c r="R25" s="19"/>
      <c r="S25" s="19"/>
      <c r="T25" s="19"/>
      <c r="U25" s="546"/>
      <c r="V25" s="546"/>
      <c r="W25" s="546"/>
    </row>
    <row r="26" spans="1:23" s="2" customFormat="1" ht="13.5" customHeight="1" x14ac:dyDescent="0.2">
      <c r="A26" s="546"/>
      <c r="B26" s="546"/>
      <c r="C26" s="546"/>
      <c r="D26" s="546"/>
      <c r="E26" s="19"/>
      <c r="F26" s="21"/>
      <c r="G26" s="33">
        <v>2018</v>
      </c>
      <c r="H26" s="92" t="str">
        <f>VLOOKUP($I$8,matriz!$E$5:$AY$79,28,0)</f>
        <v>ND</v>
      </c>
      <c r="I26" s="1135" t="str">
        <f>VLOOKUP($I$8,matriz!$E$5:$AY$79,33,0)</f>
        <v>ND</v>
      </c>
      <c r="J26" s="1136"/>
      <c r="K26" s="19"/>
      <c r="L26" s="19"/>
      <c r="M26" s="21"/>
      <c r="N26" s="1085" t="s">
        <v>16</v>
      </c>
      <c r="O26" s="1085"/>
      <c r="P26" s="92" t="str">
        <f>VLOOKUP($I$8,matriz!$E$5:$AY$79,38,0)</f>
        <v>FINALIZADO</v>
      </c>
      <c r="Q26" s="57">
        <f>VLOOKUP($I$8,matriz!$E$5:$AY$79,42,0)</f>
        <v>0</v>
      </c>
      <c r="R26" s="19"/>
      <c r="S26" s="19"/>
      <c r="T26" s="19"/>
      <c r="U26" s="546"/>
      <c r="V26" s="546"/>
      <c r="W26" s="546"/>
    </row>
    <row r="27" spans="1:23" s="2" customFormat="1" ht="15" customHeight="1" thickBot="1" x14ac:dyDescent="0.25">
      <c r="A27" s="546"/>
      <c r="B27" s="546"/>
      <c r="C27" s="546"/>
      <c r="D27" s="546"/>
      <c r="E27" s="19"/>
      <c r="F27" s="21"/>
      <c r="G27" s="33">
        <v>2019</v>
      </c>
      <c r="H27" s="92">
        <f>VLOOKUP($I$8,matriz!$E$5:$AY$79,29,0)</f>
        <v>1</v>
      </c>
      <c r="I27" s="1135">
        <f>VLOOKUP($I$8,matriz!$E$5:$AY$79,34,0)</f>
        <v>1</v>
      </c>
      <c r="J27" s="1136"/>
      <c r="K27" s="19"/>
      <c r="L27" s="19"/>
      <c r="M27" s="21"/>
      <c r="N27" s="1085" t="s">
        <v>17</v>
      </c>
      <c r="O27" s="1085"/>
      <c r="P27" s="93" t="str">
        <f>VLOOKUP($I$8,matriz!$E$5:$AY$79,39,0)</f>
        <v>FINALIZADO</v>
      </c>
      <c r="Q27" s="58">
        <f>VLOOKUP($I$8,matriz!$E$5:$AY$79,43,0)</f>
        <v>0</v>
      </c>
      <c r="R27" s="19"/>
      <c r="S27" s="19" t="str">
        <f>MID(S26,1,4)</f>
        <v/>
      </c>
      <c r="T27" s="19"/>
      <c r="U27" s="546"/>
      <c r="V27" s="546"/>
      <c r="W27" s="546"/>
    </row>
    <row r="28" spans="1:23" s="2" customFormat="1" ht="18" customHeight="1" thickBot="1" x14ac:dyDescent="0.25">
      <c r="A28" s="546"/>
      <c r="B28" s="546"/>
      <c r="C28" s="546"/>
      <c r="D28" s="546"/>
      <c r="E28" s="19"/>
      <c r="F28" s="21"/>
      <c r="G28" s="33">
        <v>2020</v>
      </c>
      <c r="H28" s="93">
        <f>VLOOKUP($I$8,matriz!$E$5:$AY$79,30,0)</f>
        <v>1</v>
      </c>
      <c r="I28" s="1160" t="str">
        <f>VLOOKUP($I$8,matriz!$E$5:$AY$79,35,0)</f>
        <v>FINALIZADO</v>
      </c>
      <c r="J28" s="1161"/>
      <c r="K28" s="19"/>
      <c r="L28" s="19"/>
      <c r="M28" s="21"/>
      <c r="N28" s="19"/>
      <c r="O28" s="25" t="s">
        <v>18</v>
      </c>
      <c r="P28" s="135" t="str">
        <f>IF($G$21="Decreciente",MID(P27,1,4),IF($G$21="Suma",SUM(P24:P27),IF($G$21="Creciente",MID(P27,1,4),IF($G$21="Constante",MID(P27,1,4)))))</f>
        <v>FINA</v>
      </c>
      <c r="Q28" s="135" t="str">
        <f>IF($G$21="Decreciente",MID(Q27,1,4),IF($G$21="Suma",SUM(Q24:Q27),IF($G$21="Creciente",MID(Q27,1,4),IF($G$21="Constante",MID(Q27,1,4)))))</f>
        <v>0</v>
      </c>
      <c r="R28" s="19"/>
      <c r="S28" s="19"/>
      <c r="T28" s="19"/>
      <c r="U28" s="546"/>
      <c r="V28" s="546"/>
      <c r="W28" s="546"/>
    </row>
    <row r="29" spans="1:23" s="2" customFormat="1" ht="15" customHeight="1" x14ac:dyDescent="0.2">
      <c r="A29" s="546"/>
      <c r="B29" s="546"/>
      <c r="C29" s="546"/>
      <c r="D29" s="546"/>
      <c r="E29" s="41"/>
      <c r="F29" s="41"/>
      <c r="G29" s="42" t="s">
        <v>475</v>
      </c>
      <c r="H29" s="43" t="str">
        <f>IF($G$21="Decreciente",MID(H28,1,4),IF($G$21="Suma",SUM(H24:H28),IF($G$21="Creciente",MID(H28,1,4),IF($G$21="Constante",MID(H28,1,4)))))</f>
        <v>1</v>
      </c>
      <c r="I29" s="1162" t="str">
        <f>IF($G$21="Decreciente",MID(I28,1,4),IF($G$21="Suma",SUM(I24:I28),IF($G$21="Creciente",MID(I28,1,4),IF($G$21="Constante",MID(I28,1,4)))))</f>
        <v>FINA</v>
      </c>
      <c r="J29" s="1162"/>
      <c r="U29" s="546"/>
      <c r="V29" s="546"/>
      <c r="W29" s="546"/>
    </row>
    <row r="30" spans="1:23" s="2" customFormat="1" ht="11.25" x14ac:dyDescent="0.2">
      <c r="A30" s="546"/>
      <c r="B30" s="546"/>
      <c r="C30" s="546"/>
      <c r="D30" s="546"/>
      <c r="E30" s="19"/>
      <c r="F30" s="19"/>
      <c r="G30" s="21"/>
      <c r="H30" s="21"/>
      <c r="I30" s="19"/>
      <c r="J30" s="19"/>
      <c r="K30" s="19"/>
      <c r="L30" s="19"/>
      <c r="M30" s="19"/>
      <c r="N30" s="19"/>
      <c r="O30" s="19"/>
      <c r="P30" s="19"/>
      <c r="Q30" s="19"/>
      <c r="R30" s="19"/>
      <c r="S30" s="19"/>
      <c r="T30" s="20"/>
      <c r="U30" s="546"/>
      <c r="V30" s="546"/>
      <c r="W30" s="546"/>
    </row>
    <row r="31" spans="1:23" s="2" customFormat="1" ht="11.25" x14ac:dyDescent="0.2">
      <c r="A31" s="546"/>
      <c r="B31" s="546"/>
      <c r="C31" s="546"/>
      <c r="D31" s="546"/>
      <c r="E31" s="19"/>
      <c r="F31" s="19"/>
      <c r="G31" s="21"/>
      <c r="H31" s="21"/>
      <c r="I31" s="19"/>
      <c r="J31" s="19"/>
      <c r="K31" s="19"/>
      <c r="L31" s="19"/>
      <c r="M31" s="19"/>
      <c r="N31" s="19"/>
      <c r="O31" s="19"/>
      <c r="P31" s="19"/>
      <c r="Q31" s="19"/>
      <c r="R31" s="19"/>
      <c r="S31" s="19"/>
      <c r="T31" s="20"/>
      <c r="U31" s="546"/>
      <c r="V31" s="546"/>
      <c r="W31" s="546"/>
    </row>
    <row r="32" spans="1:23" s="2" customFormat="1" ht="11.25" x14ac:dyDescent="0.2">
      <c r="A32" s="546"/>
      <c r="B32" s="546"/>
      <c r="C32" s="546"/>
      <c r="D32" s="546"/>
      <c r="E32" s="19"/>
      <c r="F32" s="19"/>
      <c r="G32" s="21"/>
      <c r="H32" s="21"/>
      <c r="I32" s="19"/>
      <c r="J32" s="19"/>
      <c r="K32" s="19"/>
      <c r="L32" s="19"/>
      <c r="M32" s="19"/>
      <c r="N32" s="19"/>
      <c r="O32" s="19"/>
      <c r="P32" s="19"/>
      <c r="Q32" s="19"/>
      <c r="R32" s="19"/>
      <c r="S32" s="19"/>
      <c r="T32" s="20"/>
      <c r="U32" s="546"/>
      <c r="V32" s="546"/>
      <c r="W32" s="546"/>
    </row>
    <row r="33" spans="1:23" s="2" customFormat="1" ht="15" x14ac:dyDescent="0.25">
      <c r="A33" s="546"/>
      <c r="B33" s="546"/>
      <c r="C33" s="546"/>
      <c r="D33" s="546"/>
      <c r="E33" s="19"/>
      <c r="F33" s="27"/>
      <c r="G33" s="27"/>
      <c r="H33" s="27"/>
      <c r="I33" s="27"/>
      <c r="J33" s="19"/>
      <c r="K33" s="19"/>
      <c r="L33" s="19"/>
      <c r="M33" s="19"/>
      <c r="N33" s="19"/>
      <c r="O33" s="19"/>
      <c r="P33" s="19"/>
      <c r="Q33" s="19"/>
      <c r="R33" s="19"/>
      <c r="S33" s="19"/>
      <c r="T33" s="20"/>
      <c r="U33" s="546"/>
      <c r="V33" s="546"/>
      <c r="W33" s="546"/>
    </row>
    <row r="34" spans="1:23" s="2" customFormat="1" ht="15" x14ac:dyDescent="0.25">
      <c r="A34" s="546"/>
      <c r="B34" s="546"/>
      <c r="C34" s="546"/>
      <c r="D34" s="546"/>
      <c r="E34" s="19"/>
      <c r="F34" s="27"/>
      <c r="G34" s="27"/>
      <c r="H34" s="27"/>
      <c r="I34" s="27"/>
      <c r="J34" s="19"/>
      <c r="K34" s="19"/>
      <c r="L34" s="19"/>
      <c r="M34" s="19"/>
      <c r="N34" s="19"/>
      <c r="O34" s="19"/>
      <c r="P34" s="19"/>
      <c r="Q34" s="19"/>
      <c r="R34" s="19"/>
      <c r="S34" s="19"/>
      <c r="T34" s="20"/>
      <c r="U34" s="546"/>
      <c r="V34" s="546"/>
      <c r="W34" s="546"/>
    </row>
    <row r="35" spans="1:23" s="2" customFormat="1" ht="11.25" x14ac:dyDescent="0.2">
      <c r="A35" s="546"/>
      <c r="B35" s="546"/>
      <c r="C35" s="546"/>
      <c r="D35" s="546"/>
      <c r="E35" s="19"/>
      <c r="F35" s="19"/>
      <c r="G35" s="19"/>
      <c r="H35" s="19"/>
      <c r="I35" s="19"/>
      <c r="J35" s="19"/>
      <c r="K35" s="19"/>
      <c r="L35" s="19"/>
      <c r="M35" s="19"/>
      <c r="N35" s="19"/>
      <c r="O35" s="19"/>
      <c r="P35" s="19"/>
      <c r="Q35" s="19"/>
      <c r="R35" s="19"/>
      <c r="S35" s="19"/>
      <c r="T35" s="20"/>
      <c r="U35" s="546"/>
      <c r="V35" s="546"/>
      <c r="W35" s="546"/>
    </row>
    <row r="36" spans="1:23" s="2" customFormat="1" ht="11.25" x14ac:dyDescent="0.2">
      <c r="A36" s="546"/>
      <c r="B36" s="546"/>
      <c r="C36" s="546"/>
      <c r="D36" s="546"/>
      <c r="E36" s="19"/>
      <c r="F36" s="19"/>
      <c r="G36" s="19"/>
      <c r="H36" s="19"/>
      <c r="I36" s="19"/>
      <c r="J36" s="19"/>
      <c r="K36" s="19"/>
      <c r="L36" s="19"/>
      <c r="M36" s="19"/>
      <c r="N36" s="19"/>
      <c r="O36" s="19"/>
      <c r="P36" s="19"/>
      <c r="Q36" s="19"/>
      <c r="R36" s="19"/>
      <c r="S36" s="19"/>
      <c r="T36" s="19"/>
      <c r="U36" s="546"/>
      <c r="V36" s="546"/>
      <c r="W36" s="546"/>
    </row>
    <row r="37" spans="1:23" s="1" customFormat="1" ht="11.25" x14ac:dyDescent="0.2">
      <c r="A37" s="542"/>
      <c r="B37" s="542"/>
      <c r="C37" s="542"/>
      <c r="D37" s="542"/>
      <c r="E37" s="21"/>
      <c r="F37" s="21"/>
      <c r="G37" s="21"/>
      <c r="H37" s="21"/>
      <c r="I37" s="21"/>
      <c r="J37" s="21"/>
      <c r="K37" s="21"/>
      <c r="L37" s="21"/>
      <c r="M37" s="21"/>
      <c r="N37" s="21"/>
      <c r="O37" s="21"/>
      <c r="P37" s="21"/>
      <c r="Q37" s="21"/>
      <c r="R37" s="21"/>
      <c r="S37" s="21"/>
      <c r="T37" s="21"/>
      <c r="U37" s="542"/>
      <c r="V37" s="542"/>
      <c r="W37" s="542"/>
    </row>
    <row r="38" spans="1:23" s="1" customFormat="1" ht="11.25" x14ac:dyDescent="0.2">
      <c r="A38" s="542"/>
      <c r="B38" s="542"/>
      <c r="C38" s="542"/>
      <c r="D38" s="542"/>
      <c r="E38" s="21"/>
      <c r="F38" s="21"/>
      <c r="G38" s="21"/>
      <c r="H38" s="21"/>
      <c r="I38" s="21"/>
      <c r="J38" s="21"/>
      <c r="K38" s="21"/>
      <c r="L38" s="21"/>
      <c r="M38" s="21"/>
      <c r="N38" s="21"/>
      <c r="O38" s="21"/>
      <c r="P38" s="21"/>
      <c r="Q38" s="21"/>
      <c r="R38" s="21"/>
      <c r="S38" s="21"/>
      <c r="T38" s="21"/>
      <c r="U38" s="542"/>
      <c r="V38" s="542"/>
      <c r="W38" s="542"/>
    </row>
    <row r="39" spans="1:23" s="1" customFormat="1" ht="11.25" x14ac:dyDescent="0.2">
      <c r="A39" s="542"/>
      <c r="B39" s="542"/>
      <c r="C39" s="542"/>
      <c r="D39" s="542"/>
      <c r="E39" s="21"/>
      <c r="F39" s="21"/>
      <c r="G39" s="21"/>
      <c r="H39" s="21"/>
      <c r="I39" s="21"/>
      <c r="J39" s="21"/>
      <c r="K39" s="21"/>
      <c r="L39" s="21"/>
      <c r="M39" s="21"/>
      <c r="N39" s="21"/>
      <c r="O39" s="21"/>
      <c r="P39" s="21"/>
      <c r="Q39" s="21"/>
      <c r="R39" s="21"/>
      <c r="S39" s="21"/>
      <c r="T39" s="21"/>
      <c r="U39" s="542"/>
      <c r="V39" s="542"/>
      <c r="W39" s="542"/>
    </row>
    <row r="40" spans="1:23" s="1" customFormat="1" ht="11.25" x14ac:dyDescent="0.2">
      <c r="A40" s="542"/>
      <c r="B40" s="542"/>
      <c r="C40" s="542"/>
      <c r="D40" s="542"/>
      <c r="E40" s="21"/>
      <c r="F40" s="21"/>
      <c r="G40" s="21"/>
      <c r="H40" s="21"/>
      <c r="I40" s="21"/>
      <c r="J40" s="21"/>
      <c r="K40" s="21"/>
      <c r="L40" s="21"/>
      <c r="M40" s="21"/>
      <c r="N40" s="21"/>
      <c r="O40" s="21"/>
      <c r="P40" s="21"/>
      <c r="Q40" s="21"/>
      <c r="R40" s="21"/>
      <c r="S40" s="21"/>
      <c r="T40" s="21"/>
      <c r="U40" s="542"/>
      <c r="V40" s="542"/>
      <c r="W40" s="542"/>
    </row>
    <row r="41" spans="1:23" s="1" customFormat="1" ht="11.25" x14ac:dyDescent="0.2">
      <c r="A41" s="542"/>
      <c r="B41" s="542"/>
      <c r="C41" s="542"/>
      <c r="D41" s="542"/>
      <c r="E41" s="21"/>
      <c r="F41" s="21"/>
      <c r="G41" s="21"/>
      <c r="H41" s="21"/>
      <c r="I41" s="21"/>
      <c r="J41" s="21"/>
      <c r="K41" s="21"/>
      <c r="L41" s="21"/>
      <c r="M41" s="21"/>
      <c r="N41" s="21"/>
      <c r="O41" s="21"/>
      <c r="P41" s="21"/>
      <c r="Q41" s="21"/>
      <c r="R41" s="21"/>
      <c r="S41" s="21"/>
      <c r="T41" s="21"/>
      <c r="U41" s="542"/>
      <c r="V41" s="542"/>
      <c r="W41" s="542"/>
    </row>
    <row r="42" spans="1:23" s="1" customFormat="1" ht="11.25" x14ac:dyDescent="0.2">
      <c r="A42" s="542"/>
      <c r="B42" s="542"/>
      <c r="C42" s="542"/>
      <c r="D42" s="542"/>
      <c r="E42" s="21"/>
      <c r="F42" s="21"/>
      <c r="G42" s="21"/>
      <c r="H42" s="21"/>
      <c r="I42" s="21"/>
      <c r="J42" s="21"/>
      <c r="K42" s="21"/>
      <c r="L42" s="21"/>
      <c r="M42" s="21"/>
      <c r="N42" s="21"/>
      <c r="O42" s="21"/>
      <c r="P42" s="21"/>
      <c r="Q42" s="21"/>
      <c r="R42" s="21"/>
      <c r="S42" s="21"/>
      <c r="T42" s="21"/>
      <c r="U42" s="542"/>
      <c r="V42" s="542"/>
      <c r="W42" s="542"/>
    </row>
    <row r="43" spans="1:23" s="1" customFormat="1" ht="11.25" x14ac:dyDescent="0.2">
      <c r="A43" s="542"/>
      <c r="B43" s="542"/>
      <c r="C43" s="542"/>
      <c r="D43" s="542"/>
      <c r="E43" s="21"/>
      <c r="F43" s="21"/>
      <c r="G43" s="21"/>
      <c r="H43" s="21"/>
      <c r="I43" s="21"/>
      <c r="J43" s="21"/>
      <c r="K43" s="21"/>
      <c r="L43" s="21"/>
      <c r="M43" s="21"/>
      <c r="N43" s="21"/>
      <c r="O43" s="21"/>
      <c r="P43" s="21"/>
      <c r="Q43" s="21"/>
      <c r="R43" s="21"/>
      <c r="S43" s="21"/>
      <c r="T43" s="21"/>
      <c r="U43" s="542"/>
      <c r="V43" s="542"/>
      <c r="W43" s="542"/>
    </row>
    <row r="44" spans="1:23" s="1" customFormat="1" ht="11.25" hidden="1" customHeight="1" x14ac:dyDescent="0.2">
      <c r="A44" s="542"/>
      <c r="B44" s="542"/>
      <c r="C44" s="542"/>
      <c r="D44" s="542"/>
      <c r="E44" s="21"/>
      <c r="F44" s="21"/>
      <c r="G44" s="21"/>
      <c r="H44" s="21"/>
      <c r="I44" s="21"/>
      <c r="J44" s="21"/>
      <c r="K44" s="21"/>
      <c r="L44" s="21"/>
      <c r="M44" s="21"/>
      <c r="N44" s="21"/>
      <c r="O44" s="21"/>
      <c r="P44" s="21"/>
      <c r="Q44" s="21"/>
      <c r="R44" s="21"/>
      <c r="S44" s="21"/>
      <c r="T44" s="21"/>
      <c r="U44" s="542"/>
      <c r="V44" s="542"/>
      <c r="W44" s="542"/>
    </row>
    <row r="45" spans="1:23" s="1" customFormat="1" ht="11.25" customHeight="1" x14ac:dyDescent="0.2">
      <c r="A45" s="542"/>
      <c r="B45" s="542"/>
      <c r="C45" s="542"/>
      <c r="D45" s="542"/>
      <c r="E45" s="21"/>
      <c r="F45" s="21"/>
      <c r="G45" s="21"/>
      <c r="H45" s="21"/>
      <c r="I45" s="21"/>
      <c r="J45" s="21"/>
      <c r="K45" s="21"/>
      <c r="L45" s="21"/>
      <c r="M45" s="21"/>
      <c r="N45" s="21"/>
      <c r="O45" s="21"/>
      <c r="P45" s="21"/>
      <c r="Q45" s="21"/>
      <c r="R45" s="21"/>
      <c r="S45" s="21"/>
      <c r="T45" s="21"/>
      <c r="U45" s="542"/>
      <c r="V45" s="542"/>
      <c r="W45" s="542"/>
    </row>
    <row r="46" spans="1:23" s="1" customFormat="1" ht="11.25" customHeight="1" x14ac:dyDescent="0.2">
      <c r="A46" s="542"/>
      <c r="B46" s="542"/>
      <c r="C46" s="542"/>
      <c r="D46" s="542"/>
      <c r="E46" s="21"/>
      <c r="F46" s="21"/>
      <c r="G46" s="21"/>
      <c r="H46" s="21"/>
      <c r="I46" s="21"/>
      <c r="J46" s="21"/>
      <c r="K46" s="21"/>
      <c r="L46" s="21"/>
      <c r="M46" s="21"/>
      <c r="N46" s="21"/>
      <c r="O46" s="21"/>
      <c r="P46" s="21"/>
      <c r="Q46" s="21"/>
      <c r="R46" s="21"/>
      <c r="S46" s="21"/>
      <c r="T46" s="21"/>
      <c r="U46" s="542"/>
      <c r="V46" s="542"/>
      <c r="W46" s="542"/>
    </row>
    <row r="47" spans="1:23" s="1" customFormat="1" ht="10.5" customHeight="1" x14ac:dyDescent="0.2">
      <c r="A47" s="542"/>
      <c r="B47" s="542"/>
      <c r="C47" s="542"/>
      <c r="D47" s="542"/>
      <c r="E47" s="21"/>
      <c r="F47" s="21"/>
      <c r="G47" s="21" t="s">
        <v>173</v>
      </c>
      <c r="H47" s="21"/>
      <c r="I47" s="21"/>
      <c r="J47" s="21" t="s">
        <v>174</v>
      </c>
      <c r="K47" s="21"/>
      <c r="L47" s="21"/>
      <c r="M47" s="21"/>
      <c r="N47" s="21"/>
      <c r="O47" s="21"/>
      <c r="P47" s="21" t="s">
        <v>173</v>
      </c>
      <c r="Q47" s="21"/>
      <c r="R47" s="21"/>
      <c r="S47" s="21" t="s">
        <v>174</v>
      </c>
      <c r="T47" s="21"/>
      <c r="U47" s="542"/>
      <c r="V47" s="542"/>
      <c r="W47" s="542"/>
    </row>
    <row r="48" spans="1:23" s="1" customFormat="1" ht="10.5" customHeight="1" x14ac:dyDescent="0.2">
      <c r="A48" s="542"/>
      <c r="B48" s="542"/>
      <c r="C48" s="542"/>
      <c r="D48" s="542"/>
      <c r="E48" s="21"/>
      <c r="F48" s="21"/>
      <c r="G48" s="21"/>
      <c r="H48" s="21"/>
      <c r="I48" s="21"/>
      <c r="J48" s="21"/>
      <c r="K48" s="21"/>
      <c r="L48" s="21"/>
      <c r="M48" s="21"/>
      <c r="N48" s="21"/>
      <c r="O48" s="21"/>
      <c r="P48" s="21"/>
      <c r="Q48" s="21"/>
      <c r="R48" s="21"/>
      <c r="S48" s="21"/>
      <c r="T48" s="21"/>
      <c r="U48" s="542"/>
      <c r="V48" s="542"/>
      <c r="W48" s="542"/>
    </row>
    <row r="49" spans="1:23" s="1" customFormat="1" ht="11.25" customHeight="1" x14ac:dyDescent="0.2">
      <c r="A49" s="542"/>
      <c r="B49" s="542"/>
      <c r="C49" s="542"/>
      <c r="D49" s="542"/>
      <c r="E49" s="21"/>
      <c r="F49" s="21"/>
      <c r="G49" s="21"/>
      <c r="H49" s="21"/>
      <c r="I49" s="21"/>
      <c r="J49" s="21"/>
      <c r="K49" s="21"/>
      <c r="L49" s="21"/>
      <c r="M49" s="21"/>
      <c r="N49" s="21"/>
      <c r="O49" s="21"/>
      <c r="P49" s="21"/>
      <c r="Q49" s="21"/>
      <c r="R49" s="21"/>
      <c r="S49" s="21"/>
      <c r="T49" s="21"/>
      <c r="U49" s="542"/>
      <c r="V49" s="542"/>
      <c r="W49" s="542"/>
    </row>
    <row r="50" spans="1:23" s="1" customFormat="1" ht="11.25" customHeight="1" thickBot="1" x14ac:dyDescent="0.25">
      <c r="A50" s="542"/>
      <c r="B50" s="542"/>
      <c r="C50" s="542"/>
      <c r="D50" s="542"/>
      <c r="E50" s="21"/>
      <c r="F50" s="1122"/>
      <c r="G50" s="1083"/>
      <c r="H50" s="21"/>
      <c r="I50" s="1132" t="s">
        <v>175</v>
      </c>
      <c r="J50" s="1086"/>
      <c r="K50" s="1086"/>
      <c r="L50" s="21"/>
      <c r="M50" s="21"/>
      <c r="N50" s="21"/>
      <c r="O50" s="21"/>
      <c r="P50" s="21"/>
      <c r="Q50" s="21"/>
      <c r="R50" s="21"/>
      <c r="S50" s="21"/>
      <c r="T50" s="21"/>
      <c r="U50" s="542"/>
      <c r="V50" s="542"/>
      <c r="W50" s="542"/>
    </row>
    <row r="51" spans="1:23" s="1" customFormat="1" ht="15.75" customHeight="1" x14ac:dyDescent="0.2">
      <c r="A51" s="542"/>
      <c r="B51" s="542"/>
      <c r="C51" s="542"/>
      <c r="D51" s="542"/>
      <c r="E51" s="21"/>
      <c r="F51" s="1123">
        <f>(VLOOKUP($I$8,matriz!$E$4:$AY$79,MATCH('POR DEPENDENCIA'!$I$50,matriz!$E$4:$AY$4,0),0))</f>
        <v>0</v>
      </c>
      <c r="G51" s="1124"/>
      <c r="H51" s="1124"/>
      <c r="I51" s="1124"/>
      <c r="J51" s="1124"/>
      <c r="K51" s="1124"/>
      <c r="L51" s="1124"/>
      <c r="M51" s="1124"/>
      <c r="N51" s="1124"/>
      <c r="O51" s="1124"/>
      <c r="P51" s="1124"/>
      <c r="Q51" s="1124"/>
      <c r="R51" s="1124"/>
      <c r="S51" s="1125"/>
      <c r="T51" s="55"/>
      <c r="U51" s="542"/>
      <c r="V51" s="542"/>
      <c r="W51" s="542"/>
    </row>
    <row r="52" spans="1:23" s="1" customFormat="1" ht="15.75" customHeight="1" x14ac:dyDescent="0.2">
      <c r="A52" s="542"/>
      <c r="B52" s="542"/>
      <c r="C52" s="542"/>
      <c r="D52" s="542"/>
      <c r="E52" s="21"/>
      <c r="F52" s="1126"/>
      <c r="G52" s="1127"/>
      <c r="H52" s="1127"/>
      <c r="I52" s="1127"/>
      <c r="J52" s="1127"/>
      <c r="K52" s="1127"/>
      <c r="L52" s="1127"/>
      <c r="M52" s="1127"/>
      <c r="N52" s="1127"/>
      <c r="O52" s="1127"/>
      <c r="P52" s="1127"/>
      <c r="Q52" s="1127"/>
      <c r="R52" s="1127"/>
      <c r="S52" s="1128"/>
      <c r="T52" s="55"/>
      <c r="U52" s="542"/>
      <c r="V52" s="542"/>
      <c r="W52" s="542"/>
    </row>
    <row r="53" spans="1:23" s="1" customFormat="1" ht="15.75" customHeight="1" x14ac:dyDescent="0.2">
      <c r="A53" s="542"/>
      <c r="B53" s="542"/>
      <c r="C53" s="542"/>
      <c r="D53" s="542"/>
      <c r="E53" s="21"/>
      <c r="F53" s="1126"/>
      <c r="G53" s="1127"/>
      <c r="H53" s="1127"/>
      <c r="I53" s="1127"/>
      <c r="J53" s="1127"/>
      <c r="K53" s="1127"/>
      <c r="L53" s="1127"/>
      <c r="M53" s="1127"/>
      <c r="N53" s="1127"/>
      <c r="O53" s="1127"/>
      <c r="P53" s="1127"/>
      <c r="Q53" s="1127"/>
      <c r="R53" s="1127"/>
      <c r="S53" s="1128"/>
      <c r="T53" s="55"/>
      <c r="U53" s="542"/>
      <c r="V53" s="542"/>
      <c r="W53" s="542"/>
    </row>
    <row r="54" spans="1:23" s="1" customFormat="1" ht="15.75" customHeight="1" x14ac:dyDescent="0.2">
      <c r="A54" s="542"/>
      <c r="B54" s="542"/>
      <c r="C54" s="542"/>
      <c r="D54" s="542"/>
      <c r="E54" s="21"/>
      <c r="F54" s="1126"/>
      <c r="G54" s="1127"/>
      <c r="H54" s="1127"/>
      <c r="I54" s="1127"/>
      <c r="J54" s="1127"/>
      <c r="K54" s="1127"/>
      <c r="L54" s="1127"/>
      <c r="M54" s="1127"/>
      <c r="N54" s="1127"/>
      <c r="O54" s="1127"/>
      <c r="P54" s="1127"/>
      <c r="Q54" s="1127"/>
      <c r="R54" s="1127"/>
      <c r="S54" s="1128"/>
      <c r="T54" s="55"/>
      <c r="U54" s="542"/>
      <c r="V54" s="542"/>
      <c r="W54" s="542"/>
    </row>
    <row r="55" spans="1:23" s="1" customFormat="1" ht="15.75" customHeight="1" x14ac:dyDescent="0.2">
      <c r="A55" s="542"/>
      <c r="B55" s="542"/>
      <c r="C55" s="542"/>
      <c r="D55" s="542"/>
      <c r="E55" s="21"/>
      <c r="F55" s="1126"/>
      <c r="G55" s="1127"/>
      <c r="H55" s="1127"/>
      <c r="I55" s="1127"/>
      <c r="J55" s="1127"/>
      <c r="K55" s="1127"/>
      <c r="L55" s="1127"/>
      <c r="M55" s="1127"/>
      <c r="N55" s="1127"/>
      <c r="O55" s="1127"/>
      <c r="P55" s="1127"/>
      <c r="Q55" s="1127"/>
      <c r="R55" s="1127"/>
      <c r="S55" s="1128"/>
      <c r="T55" s="55"/>
      <c r="U55" s="542"/>
      <c r="V55" s="542"/>
      <c r="W55" s="542"/>
    </row>
    <row r="56" spans="1:23" s="1" customFormat="1" ht="15.75" customHeight="1" x14ac:dyDescent="0.2">
      <c r="A56" s="542"/>
      <c r="B56" s="542"/>
      <c r="C56" s="542"/>
      <c r="D56" s="542"/>
      <c r="E56" s="21"/>
      <c r="F56" s="1126"/>
      <c r="G56" s="1127"/>
      <c r="H56" s="1127"/>
      <c r="I56" s="1127"/>
      <c r="J56" s="1127"/>
      <c r="K56" s="1127"/>
      <c r="L56" s="1127"/>
      <c r="M56" s="1127"/>
      <c r="N56" s="1127"/>
      <c r="O56" s="1127"/>
      <c r="P56" s="1127"/>
      <c r="Q56" s="1127"/>
      <c r="R56" s="1127"/>
      <c r="S56" s="1128"/>
      <c r="T56" s="55"/>
      <c r="U56" s="542"/>
      <c r="V56" s="542"/>
      <c r="W56" s="542"/>
    </row>
    <row r="57" spans="1:23" s="1" customFormat="1" ht="15.75" customHeight="1" x14ac:dyDescent="0.2">
      <c r="A57" s="542"/>
      <c r="B57" s="542"/>
      <c r="C57" s="542"/>
      <c r="D57" s="542"/>
      <c r="E57" s="21"/>
      <c r="F57" s="1126"/>
      <c r="G57" s="1127"/>
      <c r="H57" s="1127"/>
      <c r="I57" s="1127"/>
      <c r="J57" s="1127"/>
      <c r="K57" s="1127"/>
      <c r="L57" s="1127"/>
      <c r="M57" s="1127"/>
      <c r="N57" s="1127"/>
      <c r="O57" s="1127"/>
      <c r="P57" s="1127"/>
      <c r="Q57" s="1127"/>
      <c r="R57" s="1127"/>
      <c r="S57" s="1128"/>
      <c r="T57" s="55"/>
      <c r="U57" s="542"/>
      <c r="V57" s="542"/>
      <c r="W57" s="542"/>
    </row>
    <row r="58" spans="1:23" s="1" customFormat="1" ht="15.75" customHeight="1" x14ac:dyDescent="0.2">
      <c r="A58" s="542"/>
      <c r="B58" s="542"/>
      <c r="C58" s="542"/>
      <c r="D58" s="542"/>
      <c r="E58" s="21"/>
      <c r="F58" s="1126"/>
      <c r="G58" s="1127"/>
      <c r="H58" s="1127"/>
      <c r="I58" s="1127"/>
      <c r="J58" s="1127"/>
      <c r="K58" s="1127"/>
      <c r="L58" s="1127"/>
      <c r="M58" s="1127"/>
      <c r="N58" s="1127"/>
      <c r="O58" s="1127"/>
      <c r="P58" s="1127"/>
      <c r="Q58" s="1127"/>
      <c r="R58" s="1127"/>
      <c r="S58" s="1128"/>
      <c r="T58" s="21"/>
      <c r="U58" s="542"/>
      <c r="V58" s="542"/>
      <c r="W58" s="542"/>
    </row>
    <row r="59" spans="1:23" s="1" customFormat="1" ht="15.75" customHeight="1" x14ac:dyDescent="0.2">
      <c r="A59" s="542"/>
      <c r="B59" s="542"/>
      <c r="C59" s="542"/>
      <c r="D59" s="542"/>
      <c r="E59" s="21"/>
      <c r="F59" s="1126"/>
      <c r="G59" s="1127"/>
      <c r="H59" s="1127"/>
      <c r="I59" s="1127"/>
      <c r="J59" s="1127"/>
      <c r="K59" s="1127"/>
      <c r="L59" s="1127"/>
      <c r="M59" s="1127"/>
      <c r="N59" s="1127"/>
      <c r="O59" s="1127"/>
      <c r="P59" s="1127"/>
      <c r="Q59" s="1127"/>
      <c r="R59" s="1127"/>
      <c r="S59" s="1128"/>
      <c r="T59" s="21"/>
      <c r="U59" s="542"/>
      <c r="V59" s="542"/>
      <c r="W59" s="542"/>
    </row>
    <row r="60" spans="1:23" s="1" customFormat="1" ht="15.75" customHeight="1" x14ac:dyDescent="0.2">
      <c r="A60" s="542"/>
      <c r="B60" s="542"/>
      <c r="C60" s="542"/>
      <c r="D60" s="542"/>
      <c r="E60" s="21"/>
      <c r="F60" s="1126"/>
      <c r="G60" s="1127"/>
      <c r="H60" s="1127"/>
      <c r="I60" s="1127"/>
      <c r="J60" s="1127"/>
      <c r="K60" s="1127"/>
      <c r="L60" s="1127"/>
      <c r="M60" s="1127"/>
      <c r="N60" s="1127"/>
      <c r="O60" s="1127"/>
      <c r="P60" s="1127"/>
      <c r="Q60" s="1127"/>
      <c r="R60" s="1127"/>
      <c r="S60" s="1128"/>
      <c r="T60" s="21"/>
      <c r="U60" s="542"/>
      <c r="V60" s="542"/>
      <c r="W60" s="542"/>
    </row>
    <row r="61" spans="1:23" s="1" customFormat="1" ht="15.75" customHeight="1" x14ac:dyDescent="0.2">
      <c r="A61" s="542"/>
      <c r="B61" s="542"/>
      <c r="C61" s="542"/>
      <c r="D61" s="542"/>
      <c r="E61" s="21"/>
      <c r="F61" s="1126"/>
      <c r="G61" s="1127"/>
      <c r="H61" s="1127"/>
      <c r="I61" s="1127"/>
      <c r="J61" s="1127"/>
      <c r="K61" s="1127"/>
      <c r="L61" s="1127"/>
      <c r="M61" s="1127"/>
      <c r="N61" s="1127"/>
      <c r="O61" s="1127"/>
      <c r="P61" s="1127"/>
      <c r="Q61" s="1127"/>
      <c r="R61" s="1127"/>
      <c r="S61" s="1128"/>
      <c r="T61" s="21"/>
      <c r="U61" s="542"/>
      <c r="V61" s="542"/>
      <c r="W61" s="542"/>
    </row>
    <row r="62" spans="1:23" s="21" customFormat="1" ht="15.75" customHeight="1" x14ac:dyDescent="0.2">
      <c r="A62" s="546"/>
      <c r="B62" s="546"/>
      <c r="C62" s="546"/>
      <c r="D62" s="546"/>
      <c r="F62" s="1126"/>
      <c r="G62" s="1127"/>
      <c r="H62" s="1127"/>
      <c r="I62" s="1127"/>
      <c r="J62" s="1127"/>
      <c r="K62" s="1127"/>
      <c r="L62" s="1127"/>
      <c r="M62" s="1127"/>
      <c r="N62" s="1127"/>
      <c r="O62" s="1127"/>
      <c r="P62" s="1127"/>
      <c r="Q62" s="1127"/>
      <c r="R62" s="1127"/>
      <c r="S62" s="1128"/>
      <c r="U62" s="542"/>
      <c r="V62" s="542"/>
      <c r="W62" s="542"/>
    </row>
    <row r="63" spans="1:23" s="21" customFormat="1" ht="15.75" customHeight="1" x14ac:dyDescent="0.2">
      <c r="A63" s="546"/>
      <c r="B63" s="546"/>
      <c r="C63" s="546"/>
      <c r="D63" s="546"/>
      <c r="F63" s="1126"/>
      <c r="G63" s="1127"/>
      <c r="H63" s="1127"/>
      <c r="I63" s="1127"/>
      <c r="J63" s="1127"/>
      <c r="K63" s="1127"/>
      <c r="L63" s="1127"/>
      <c r="M63" s="1127"/>
      <c r="N63" s="1127"/>
      <c r="O63" s="1127"/>
      <c r="P63" s="1127"/>
      <c r="Q63" s="1127"/>
      <c r="R63" s="1127"/>
      <c r="S63" s="1128"/>
      <c r="U63" s="542"/>
      <c r="V63" s="542"/>
      <c r="W63" s="542"/>
    </row>
    <row r="64" spans="1:23" s="21" customFormat="1" ht="15.75" customHeight="1" x14ac:dyDescent="0.2">
      <c r="A64" s="546"/>
      <c r="B64" s="546"/>
      <c r="C64" s="546"/>
      <c r="D64" s="546"/>
      <c r="F64" s="1126"/>
      <c r="G64" s="1127"/>
      <c r="H64" s="1127"/>
      <c r="I64" s="1127"/>
      <c r="J64" s="1127"/>
      <c r="K64" s="1127"/>
      <c r="L64" s="1127"/>
      <c r="M64" s="1127"/>
      <c r="N64" s="1127"/>
      <c r="O64" s="1127"/>
      <c r="P64" s="1127"/>
      <c r="Q64" s="1127"/>
      <c r="R64" s="1127"/>
      <c r="S64" s="1128"/>
      <c r="U64" s="542"/>
      <c r="V64" s="542"/>
      <c r="W64" s="542"/>
    </row>
    <row r="65" spans="1:23" s="21" customFormat="1" ht="15.75" customHeight="1" x14ac:dyDescent="0.2">
      <c r="A65" s="546"/>
      <c r="B65" s="546"/>
      <c r="C65" s="546"/>
      <c r="D65" s="546"/>
      <c r="F65" s="1126"/>
      <c r="G65" s="1127"/>
      <c r="H65" s="1127"/>
      <c r="I65" s="1127"/>
      <c r="J65" s="1127"/>
      <c r="K65" s="1127"/>
      <c r="L65" s="1127"/>
      <c r="M65" s="1127"/>
      <c r="N65" s="1127"/>
      <c r="O65" s="1127"/>
      <c r="P65" s="1127"/>
      <c r="Q65" s="1127"/>
      <c r="R65" s="1127"/>
      <c r="S65" s="1128"/>
      <c r="U65" s="542"/>
      <c r="V65" s="542"/>
      <c r="W65" s="542"/>
    </row>
    <row r="66" spans="1:23" s="21" customFormat="1" ht="15.75" customHeight="1" x14ac:dyDescent="0.2">
      <c r="A66" s="546"/>
      <c r="B66" s="546"/>
      <c r="C66" s="546"/>
      <c r="D66" s="546"/>
      <c r="F66" s="1126"/>
      <c r="G66" s="1127"/>
      <c r="H66" s="1127"/>
      <c r="I66" s="1127"/>
      <c r="J66" s="1127"/>
      <c r="K66" s="1127"/>
      <c r="L66" s="1127"/>
      <c r="M66" s="1127"/>
      <c r="N66" s="1127"/>
      <c r="O66" s="1127"/>
      <c r="P66" s="1127"/>
      <c r="Q66" s="1127"/>
      <c r="R66" s="1127"/>
      <c r="S66" s="1128"/>
      <c r="U66" s="542"/>
      <c r="V66" s="542"/>
      <c r="W66" s="542"/>
    </row>
    <row r="67" spans="1:23" s="21" customFormat="1" ht="15.75" customHeight="1" x14ac:dyDescent="0.2">
      <c r="A67" s="546"/>
      <c r="B67" s="546"/>
      <c r="C67" s="546"/>
      <c r="D67" s="546"/>
      <c r="F67" s="1126"/>
      <c r="G67" s="1127"/>
      <c r="H67" s="1127"/>
      <c r="I67" s="1127"/>
      <c r="J67" s="1127"/>
      <c r="K67" s="1127"/>
      <c r="L67" s="1127"/>
      <c r="M67" s="1127"/>
      <c r="N67" s="1127"/>
      <c r="O67" s="1127"/>
      <c r="P67" s="1127"/>
      <c r="Q67" s="1127"/>
      <c r="R67" s="1127"/>
      <c r="S67" s="1128"/>
      <c r="U67" s="542"/>
      <c r="V67" s="542"/>
      <c r="W67" s="542"/>
    </row>
    <row r="68" spans="1:23" s="21" customFormat="1" ht="15.75" customHeight="1" x14ac:dyDescent="0.2">
      <c r="A68" s="546"/>
      <c r="B68" s="546"/>
      <c r="C68" s="546"/>
      <c r="D68" s="546"/>
      <c r="F68" s="1126"/>
      <c r="G68" s="1127"/>
      <c r="H68" s="1127"/>
      <c r="I68" s="1127"/>
      <c r="J68" s="1127"/>
      <c r="K68" s="1127"/>
      <c r="L68" s="1127"/>
      <c r="M68" s="1127"/>
      <c r="N68" s="1127"/>
      <c r="O68" s="1127"/>
      <c r="P68" s="1127"/>
      <c r="Q68" s="1127"/>
      <c r="R68" s="1127"/>
      <c r="S68" s="1128"/>
      <c r="U68" s="542"/>
      <c r="V68" s="542"/>
      <c r="W68" s="542"/>
    </row>
    <row r="69" spans="1:23" s="21" customFormat="1" ht="12.75" customHeight="1" thickBot="1" x14ac:dyDescent="0.25">
      <c r="A69" s="546"/>
      <c r="B69" s="546"/>
      <c r="C69" s="546"/>
      <c r="D69" s="546"/>
      <c r="F69" s="1129"/>
      <c r="G69" s="1130"/>
      <c r="H69" s="1130"/>
      <c r="I69" s="1130"/>
      <c r="J69" s="1130"/>
      <c r="K69" s="1130"/>
      <c r="L69" s="1130"/>
      <c r="M69" s="1130"/>
      <c r="N69" s="1130"/>
      <c r="O69" s="1130"/>
      <c r="P69" s="1130"/>
      <c r="Q69" s="1130"/>
      <c r="R69" s="1130"/>
      <c r="S69" s="1131"/>
      <c r="U69" s="542"/>
      <c r="V69" s="542"/>
      <c r="W69" s="542"/>
    </row>
    <row r="70" spans="1:23" s="21" customFormat="1" ht="11.25" customHeight="1" x14ac:dyDescent="0.2">
      <c r="A70" s="546"/>
      <c r="B70" s="546"/>
      <c r="C70" s="546"/>
      <c r="D70" s="546"/>
      <c r="U70" s="542"/>
      <c r="V70" s="542"/>
      <c r="W70" s="542"/>
    </row>
    <row r="71" spans="1:23" s="4" customFormat="1" ht="10.5" hidden="1" customHeight="1" x14ac:dyDescent="0.2">
      <c r="A71" s="544"/>
      <c r="B71" s="544"/>
      <c r="C71" s="544"/>
      <c r="D71" s="544"/>
      <c r="E71" s="54"/>
      <c r="F71" s="95" t="str">
        <f>IF(I50="1er Trimestre","rad1",IF(I50="2do Trimestre","rad2",IF(I50="3er Trimestre","rad3",IF(I50="4to Trimestre","rad4"))))</f>
        <v>rad1</v>
      </c>
      <c r="G71" s="19"/>
      <c r="H71" s="19"/>
      <c r="I71" s="19"/>
      <c r="J71" s="19"/>
      <c r="K71" s="19"/>
      <c r="L71" s="19"/>
      <c r="M71" s="19"/>
      <c r="N71" s="19"/>
      <c r="O71" s="19"/>
      <c r="P71" s="19"/>
      <c r="Q71" s="19"/>
      <c r="R71" s="19"/>
      <c r="S71" s="19"/>
      <c r="T71" s="20"/>
      <c r="U71" s="544"/>
      <c r="V71" s="544"/>
      <c r="W71" s="544"/>
    </row>
    <row r="72" spans="1:23" s="21" customFormat="1" ht="11.25" customHeight="1" x14ac:dyDescent="0.2">
      <c r="A72" s="546"/>
      <c r="B72" s="546"/>
      <c r="C72" s="546"/>
      <c r="D72" s="546"/>
      <c r="F72" s="25" t="s">
        <v>396</v>
      </c>
      <c r="H72" s="529">
        <f>(VLOOKUP($I$8,matriz!$E$4:$BC$79,MATCH('POR DEPENDENCIA'!$F$71,matriz!$E$4:$BC$4,0),0))</f>
        <v>0</v>
      </c>
      <c r="I72" s="529"/>
      <c r="J72" s="529"/>
      <c r="K72" s="529"/>
      <c r="L72" s="529"/>
      <c r="M72" s="529"/>
      <c r="N72" s="529"/>
      <c r="O72" s="529"/>
      <c r="P72" s="529"/>
      <c r="Q72" s="529"/>
      <c r="R72" s="529"/>
      <c r="U72" s="542"/>
      <c r="V72" s="542"/>
      <c r="W72" s="542"/>
    </row>
    <row r="73" spans="1:23" s="21" customFormat="1" ht="11.25" customHeight="1" x14ac:dyDescent="0.2">
      <c r="A73" s="546"/>
      <c r="B73" s="546"/>
      <c r="C73" s="546"/>
      <c r="D73" s="546"/>
      <c r="F73" s="25" t="s">
        <v>300</v>
      </c>
      <c r="G73" s="1120">
        <v>3</v>
      </c>
      <c r="H73" s="1120"/>
      <c r="U73" s="542"/>
      <c r="V73" s="542"/>
      <c r="W73" s="542"/>
    </row>
    <row r="74" spans="1:23" s="542" customFormat="1" ht="11.25" customHeight="1" x14ac:dyDescent="0.2"/>
    <row r="75" spans="1:23" s="543" customFormat="1" ht="11.25" customHeight="1" x14ac:dyDescent="0.25">
      <c r="A75" s="542"/>
      <c r="B75" s="542"/>
      <c r="C75" s="542"/>
      <c r="D75" s="542"/>
      <c r="E75" s="542"/>
      <c r="F75" s="542"/>
      <c r="G75" s="542"/>
      <c r="H75" s="542"/>
      <c r="I75" s="542"/>
      <c r="J75" s="542"/>
      <c r="K75" s="542"/>
      <c r="L75" s="542"/>
      <c r="M75" s="542"/>
      <c r="N75" s="542"/>
      <c r="O75" s="542"/>
      <c r="P75" s="542"/>
      <c r="Q75" s="542"/>
      <c r="R75" s="542"/>
      <c r="S75" s="542"/>
      <c r="T75" s="542"/>
      <c r="U75" s="542"/>
      <c r="V75" s="542"/>
      <c r="W75" s="542"/>
    </row>
    <row r="76" spans="1:23" s="543" customFormat="1" ht="11.25" customHeight="1" x14ac:dyDescent="0.25">
      <c r="A76" s="542"/>
      <c r="B76" s="542"/>
      <c r="C76" s="542"/>
      <c r="D76" s="542"/>
      <c r="E76" s="542"/>
      <c r="F76" s="542"/>
      <c r="G76" s="542"/>
      <c r="H76" s="542"/>
      <c r="I76" s="542"/>
      <c r="J76" s="542"/>
      <c r="K76" s="542"/>
      <c r="L76" s="542"/>
      <c r="M76" s="542"/>
      <c r="N76" s="542"/>
      <c r="O76" s="542"/>
      <c r="P76" s="542"/>
      <c r="Q76" s="542"/>
      <c r="R76" s="542"/>
      <c r="S76" s="542"/>
      <c r="T76" s="542"/>
      <c r="U76" s="542"/>
      <c r="V76" s="542"/>
      <c r="W76" s="542"/>
    </row>
    <row r="77" spans="1:23" s="543" customFormat="1" ht="11.25" customHeight="1" x14ac:dyDescent="0.25">
      <c r="A77" s="542"/>
      <c r="B77" s="542"/>
      <c r="C77" s="542"/>
      <c r="D77" s="542"/>
      <c r="E77" s="542"/>
      <c r="F77" s="542"/>
      <c r="G77" s="542"/>
      <c r="H77" s="542"/>
      <c r="I77" s="542"/>
      <c r="J77" s="542"/>
      <c r="K77" s="542"/>
      <c r="L77" s="542"/>
      <c r="M77" s="542"/>
      <c r="N77" s="542"/>
      <c r="O77" s="542"/>
      <c r="P77" s="542"/>
      <c r="Q77" s="542"/>
      <c r="R77" s="542"/>
      <c r="S77" s="542"/>
      <c r="T77" s="542"/>
      <c r="U77" s="542"/>
      <c r="V77" s="542"/>
      <c r="W77" s="542"/>
    </row>
    <row r="78" spans="1:23" s="543" customFormat="1" ht="11.25" customHeight="1" x14ac:dyDescent="0.25">
      <c r="A78" s="542"/>
      <c r="B78" s="542"/>
      <c r="C78" s="542"/>
      <c r="D78" s="542"/>
      <c r="E78" s="542"/>
      <c r="F78" s="542"/>
      <c r="G78" s="542"/>
      <c r="H78" s="542"/>
      <c r="I78" s="542"/>
      <c r="J78" s="542"/>
      <c r="K78" s="542"/>
      <c r="L78" s="542"/>
      <c r="M78" s="542"/>
      <c r="N78" s="542"/>
      <c r="O78" s="542"/>
      <c r="P78" s="542"/>
      <c r="Q78" s="542"/>
      <c r="R78" s="542"/>
      <c r="S78" s="542"/>
      <c r="T78" s="542"/>
      <c r="U78" s="542"/>
      <c r="V78" s="542"/>
      <c r="W78" s="542"/>
    </row>
    <row r="79" spans="1:23" s="543" customFormat="1" ht="11.25" customHeight="1" x14ac:dyDescent="0.25">
      <c r="A79" s="542"/>
      <c r="B79" s="542"/>
      <c r="C79" s="542"/>
      <c r="D79" s="542"/>
      <c r="E79" s="542"/>
      <c r="F79" s="542"/>
      <c r="G79" s="542"/>
      <c r="H79" s="542"/>
      <c r="I79" s="542"/>
      <c r="J79" s="542"/>
      <c r="K79" s="542"/>
      <c r="L79" s="542"/>
      <c r="M79" s="542"/>
      <c r="N79" s="542"/>
      <c r="O79" s="542"/>
      <c r="P79" s="542"/>
      <c r="Q79" s="542"/>
      <c r="R79" s="542"/>
      <c r="S79" s="542"/>
      <c r="T79" s="542"/>
      <c r="U79" s="542"/>
      <c r="V79" s="542"/>
      <c r="W79" s="542"/>
    </row>
    <row r="80" spans="1:23" s="543" customFormat="1" ht="11.25" customHeight="1" x14ac:dyDescent="0.25">
      <c r="A80" s="542"/>
      <c r="B80" s="542"/>
      <c r="C80" s="542"/>
      <c r="D80" s="542"/>
      <c r="E80" s="542"/>
      <c r="F80" s="542"/>
      <c r="G80" s="542"/>
      <c r="H80" s="542"/>
      <c r="I80" s="542"/>
      <c r="J80" s="542"/>
      <c r="K80" s="542"/>
      <c r="L80" s="542"/>
      <c r="M80" s="542"/>
      <c r="N80" s="542"/>
      <c r="O80" s="542"/>
      <c r="P80" s="542"/>
      <c r="Q80" s="542"/>
      <c r="R80" s="542"/>
      <c r="S80" s="542"/>
      <c r="T80" s="542"/>
      <c r="U80" s="542"/>
      <c r="V80" s="542"/>
      <c r="W80" s="542"/>
    </row>
    <row r="81" spans="1:23" s="543" customFormat="1" ht="11.25" customHeight="1" x14ac:dyDescent="0.25">
      <c r="A81" s="542"/>
      <c r="B81" s="542"/>
      <c r="C81" s="542"/>
      <c r="D81" s="542"/>
      <c r="E81" s="542"/>
      <c r="F81" s="542"/>
      <c r="G81" s="542"/>
      <c r="H81" s="542"/>
      <c r="I81" s="542"/>
      <c r="J81" s="542"/>
      <c r="K81" s="542"/>
      <c r="L81" s="542"/>
      <c r="M81" s="542"/>
      <c r="N81" s="542"/>
      <c r="O81" s="542"/>
      <c r="P81" s="542"/>
      <c r="Q81" s="542"/>
      <c r="R81" s="542"/>
      <c r="S81" s="542"/>
      <c r="T81" s="542"/>
      <c r="U81" s="542"/>
      <c r="V81" s="542"/>
      <c r="W81" s="542"/>
    </row>
    <row r="82" spans="1:23" s="543" customFormat="1" ht="11.25" customHeight="1" x14ac:dyDescent="0.25">
      <c r="A82" s="542"/>
      <c r="B82" s="542"/>
      <c r="C82" s="542"/>
      <c r="D82" s="542"/>
      <c r="E82" s="542"/>
      <c r="F82" s="542"/>
      <c r="G82" s="542"/>
      <c r="H82" s="542"/>
      <c r="I82" s="542"/>
      <c r="J82" s="542"/>
      <c r="K82" s="542"/>
      <c r="L82" s="542"/>
      <c r="M82" s="542"/>
      <c r="N82" s="542"/>
      <c r="O82" s="542"/>
      <c r="P82" s="542"/>
      <c r="Q82" s="542"/>
      <c r="R82" s="542"/>
      <c r="S82" s="542"/>
      <c r="T82" s="542"/>
      <c r="U82" s="542"/>
      <c r="V82" s="542"/>
      <c r="W82" s="542"/>
    </row>
    <row r="83" spans="1:23" ht="11.25" hidden="1" customHeight="1" x14ac:dyDescent="0.25"/>
    <row r="84" spans="1:23" ht="11.25" hidden="1" customHeight="1" x14ac:dyDescent="0.25"/>
    <row r="85" spans="1:23" ht="11.25" hidden="1" customHeight="1" x14ac:dyDescent="0.25"/>
    <row r="86" spans="1:23" ht="11.25" hidden="1" customHeight="1" x14ac:dyDescent="0.25"/>
    <row r="87" spans="1:23" ht="11.25" hidden="1" customHeight="1" x14ac:dyDescent="0.25"/>
    <row r="88" spans="1:23" ht="11.25" hidden="1" customHeight="1" x14ac:dyDescent="0.25"/>
    <row r="89" spans="1:23" ht="11.25" hidden="1" customHeight="1" x14ac:dyDescent="0.25"/>
    <row r="90" spans="1:23" ht="11.25" hidden="1" customHeight="1" x14ac:dyDescent="0.25"/>
    <row r="91" spans="1:23" ht="11.25" hidden="1" customHeight="1" x14ac:dyDescent="0.25"/>
    <row r="92" spans="1:23" ht="11.25" hidden="1" customHeight="1" x14ac:dyDescent="0.25"/>
    <row r="93" spans="1:23" ht="11.25" hidden="1" customHeight="1" x14ac:dyDescent="0.25"/>
    <row r="94" spans="1:23" ht="11.25" hidden="1" customHeight="1" x14ac:dyDescent="0.25"/>
    <row r="95" spans="1:23" ht="11.25" hidden="1" customHeight="1" x14ac:dyDescent="0.25"/>
  </sheetData>
  <sheetProtection algorithmName="SHA-512" hashValue="w8Q4LM7gIgwzawN6UoBLnM8J5PpnF+MsmGVaKTH5ouwSecuwhLFXjDLWsKjOUCvGqa4v21c0qreplkFyR7wYlQ==" saltValue="lxEcQxNmASpKnyB/txPgnA==" spinCount="100000" sheet="1" selectLockedCell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7">
    <mergeCell ref="I28:J28"/>
    <mergeCell ref="I29:J29"/>
    <mergeCell ref="E1:T1"/>
    <mergeCell ref="E2:T2"/>
    <mergeCell ref="F4:S4"/>
    <mergeCell ref="F8:H8"/>
    <mergeCell ref="I8:S8"/>
    <mergeCell ref="F6:H6"/>
    <mergeCell ref="I6:S6"/>
    <mergeCell ref="F10:H10"/>
    <mergeCell ref="I10:S10"/>
    <mergeCell ref="F11:H11"/>
    <mergeCell ref="I11:S11"/>
    <mergeCell ref="F12:H12"/>
    <mergeCell ref="I12:S12"/>
    <mergeCell ref="F13:S13"/>
    <mergeCell ref="F14:H15"/>
    <mergeCell ref="F16:S16"/>
    <mergeCell ref="F17:G17"/>
    <mergeCell ref="H17:I17"/>
    <mergeCell ref="J17:M17"/>
    <mergeCell ref="N17:P17"/>
    <mergeCell ref="Q17:S17"/>
    <mergeCell ref="F18:G19"/>
    <mergeCell ref="H18:I19"/>
    <mergeCell ref="J18:M18"/>
    <mergeCell ref="N18:P18"/>
    <mergeCell ref="Q18:S18"/>
    <mergeCell ref="J19:M19"/>
    <mergeCell ref="N19:P19"/>
    <mergeCell ref="Q19:S19"/>
    <mergeCell ref="G73:H73"/>
    <mergeCell ref="G21:H21"/>
    <mergeCell ref="M21:N21"/>
    <mergeCell ref="Q21:R21"/>
    <mergeCell ref="I23:J23"/>
    <mergeCell ref="N24:O24"/>
    <mergeCell ref="N25:O25"/>
    <mergeCell ref="N26:O26"/>
    <mergeCell ref="N27:O27"/>
    <mergeCell ref="F50:G50"/>
    <mergeCell ref="F51:S69"/>
    <mergeCell ref="I50:K50"/>
    <mergeCell ref="I24:J24"/>
    <mergeCell ref="I25:J25"/>
    <mergeCell ref="I26:J26"/>
    <mergeCell ref="I27:J27"/>
  </mergeCells>
  <dataValidations xWindow="774" yWindow="425" count="12">
    <dataValidation type="list" allowBlank="1" showInputMessage="1" showErrorMessage="1" sqref="I50" xr:uid="{00000000-0002-0000-0400-000000000000}">
      <formula1>"1er Trimestre,2do Trimestre, 3er Trimestre, 4to Trimestre"</formula1>
    </dataValidation>
    <dataValidation allowBlank="1" showInputMessage="1" showErrorMessage="1" promptTitle="PROCESO" prompt="Identifica el nombre del proceso al cual pertenece el indicador." sqref="F10:H10 F6:H6" xr:uid="{00000000-0002-0000-0400-000001000000}"/>
    <dataValidation allowBlank="1" showInputMessage="1" showErrorMessage="1" promptTitle="PRODUCTO/SERVICIO" prompt="Identifica el nombre del producto o servicio." sqref="F12:H12 F14" xr:uid="{00000000-0002-0000-0400-000002000000}"/>
    <dataValidation allowBlank="1" showInputMessage="1" showErrorMessage="1" promptTitle="FORMULA DEL INDICADOR" prompt="Fórmula matemática utilizada para el cálculo del indicador._x000a_" sqref="F17:G17" xr:uid="{00000000-0002-0000-0400-000003000000}"/>
    <dataValidation allowBlank="1" showInputMessage="1" showErrorMessage="1" promptTitle="UNIDAD DE MEDIDA" prompt="Magnitud referencia para la medición. Ejemplo: Porcentaje, Número de asesorías." sqref="H17:I17" xr:uid="{00000000-0002-0000-0400-000004000000}"/>
    <dataValidation allowBlank="1" showInputMessage="1" showErrorMessage="1" promptTitle="NOMBRE VARIABLE" prompt="Nombre de las variables a utilizar, puede ser una sola_x000a_variable o dos dependiendo del indicador" sqref="J17:M17" xr:uid="{00000000-0002-0000-0400-000005000000}"/>
    <dataValidation allowBlank="1" showInputMessage="1" showErrorMessage="1" promptTitle="EXPLICACION DE LA VARIABLE" prompt="Opcional si la variable requiere explicación o idefinición_x000a_" sqref="N17:P17" xr:uid="{00000000-0002-0000-0400-000006000000}"/>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7:S17" xr:uid="{00000000-0002-0000-0400-000007000000}"/>
    <dataValidation allowBlank="1" showInputMessage="1" showErrorMessage="1" promptTitle="VARIABLES" prompt="Coloque las variables definidas en la sección formula del indicador" sqref="N23" xr:uid="{00000000-0002-0000-0400-000008000000}"/>
    <dataValidation allowBlank="1" showInputMessage="1" showErrorMessage="1" promptTitle="FUENTE DE INFORMACION LINEA BASE" prompt="Indique la fuente de origen de la línea base (histórico registrado)" sqref="G27" xr:uid="{00000000-0002-0000-0400-000009000000}"/>
    <dataValidation allowBlank="1" showInputMessage="1" showErrorMessage="1" promptTitle="NOMBRE DEL INDICADOR" prompt="Nombre que identifica al indicador." sqref="F7:H9 F11:H11" xr:uid="{00000000-0002-0000-0400-00000A000000}"/>
    <dataValidation allowBlank="1" showInputMessage="1" showErrorMessage="1" promptTitle="META" prompt="Es el valor que se espera alcance el indicador." sqref="G24:G26" xr:uid="{00000000-0002-0000-0400-00000B000000}"/>
  </dataValidations>
  <printOptions horizontalCentered="1"/>
  <pageMargins left="0.62992125984251968" right="0.23622047244094491" top="0.59055118110236227" bottom="0.51181102362204722" header="0.31496062992125984" footer="0.31496062992125984"/>
  <pageSetup scale="80" orientation="portrait" horizontalDpi="300" verticalDpi="300" r:id="rId1"/>
  <drawing r:id="rId2"/>
  <legacyDrawingHF r:id="rId3"/>
  <extLst>
    <ext xmlns:x14="http://schemas.microsoft.com/office/spreadsheetml/2009/9/main" uri="{CCE6A557-97BC-4b89-ADB6-D9C93CAAB3DF}">
      <x14:dataValidations xmlns:xm="http://schemas.microsoft.com/office/excel/2006/main" xWindow="774" yWindow="425" count="2">
        <x14:dataValidation type="list" allowBlank="1" showInputMessage="1" showErrorMessage="1" xr:uid="{00000000-0002-0000-0400-00000C000000}">
          <x14:formula1>
            <xm:f>CONVEN!$B$3:$L$3</xm:f>
          </x14:formula1>
          <xm:sqref>I6:S6</xm:sqref>
        </x14:dataValidation>
        <x14:dataValidation type="list" allowBlank="1" showInputMessage="1" showErrorMessage="1" promptTitle="SELECCIONE EL INDICADOR" xr:uid="{00000000-0002-0000-0400-00000D000000}">
          <x14:formula1>
            <xm:f>INDIRECT(HLOOKUP(I6,CONVEN!B3:P4,2,0))</xm:f>
          </x14:formula1>
          <xm:sqref>I8:S8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0" tint="-0.14999847407452621"/>
    <pageSetUpPr fitToPage="1"/>
  </sheetPr>
  <dimension ref="A1:Y88"/>
  <sheetViews>
    <sheetView showGridLines="0" showZeros="0" showWhiteSpace="0" zoomScale="70" zoomScaleNormal="70" workbookViewId="0">
      <pane ySplit="8" topLeftCell="A34" activePane="bottomLeft" state="frozen"/>
      <selection activeCell="O34" sqref="O34"/>
      <selection pane="bottomLeft" activeCell="I6" sqref="I6:S6"/>
    </sheetView>
  </sheetViews>
  <sheetFormatPr baseColWidth="10" defaultColWidth="0" defaultRowHeight="0" customHeight="1" zeroHeight="1" x14ac:dyDescent="0.25"/>
  <cols>
    <col min="1" max="4" width="11.42578125" style="193" customWidth="1"/>
    <col min="5" max="5" width="2.140625" style="21" customWidth="1"/>
    <col min="6" max="6" width="12.28515625" style="21" customWidth="1"/>
    <col min="7" max="7" width="13.7109375" style="21" customWidth="1"/>
    <col min="8" max="8" width="16.28515625" style="21" customWidth="1"/>
    <col min="9" max="9" width="8.140625" style="21" customWidth="1"/>
    <col min="10" max="10" width="6.42578125" style="21" customWidth="1"/>
    <col min="11" max="11" width="7.7109375" style="21" customWidth="1"/>
    <col min="12" max="12" width="11.42578125" style="21" customWidth="1"/>
    <col min="13" max="13" width="4.85546875" style="21" customWidth="1"/>
    <col min="14" max="14" width="8.42578125" style="21" customWidth="1"/>
    <col min="15" max="15" width="9.7109375" style="21" customWidth="1"/>
    <col min="16" max="16" width="14.140625" style="21" customWidth="1"/>
    <col min="17" max="17" width="12.42578125" style="21" customWidth="1"/>
    <col min="18" max="18" width="8.7109375" style="21" customWidth="1"/>
    <col min="19" max="19" width="8.42578125" style="21" customWidth="1"/>
    <col min="20" max="20" width="3" style="21" customWidth="1"/>
    <col min="21" max="21" width="19.28515625" style="1" customWidth="1"/>
    <col min="22" max="22" width="19.7109375" style="1" customWidth="1"/>
    <col min="23" max="23" width="13.140625" customWidth="1"/>
    <col min="24" max="25" width="8.42578125" hidden="1" customWidth="1"/>
    <col min="26" max="16384" width="11.42578125" hidden="1"/>
  </cols>
  <sheetData>
    <row r="1" spans="1:23" ht="15" x14ac:dyDescent="0.25">
      <c r="A1" s="542"/>
      <c r="B1" s="542"/>
      <c r="C1" s="542"/>
      <c r="D1" s="542"/>
      <c r="U1" s="542"/>
      <c r="V1" s="542"/>
      <c r="W1" s="543"/>
    </row>
    <row r="2" spans="1:23" ht="23.25" x14ac:dyDescent="0.35">
      <c r="A2" s="542"/>
      <c r="B2" s="542"/>
      <c r="C2" s="542"/>
      <c r="D2" s="542"/>
      <c r="E2" s="1056" t="s">
        <v>0</v>
      </c>
      <c r="F2" s="1056"/>
      <c r="G2" s="1056"/>
      <c r="H2" s="1056"/>
      <c r="I2" s="1056"/>
      <c r="J2" s="1056"/>
      <c r="K2" s="1056"/>
      <c r="L2" s="1056"/>
      <c r="M2" s="1056"/>
      <c r="N2" s="1056"/>
      <c r="O2" s="1056"/>
      <c r="P2" s="1056"/>
      <c r="Q2" s="1056"/>
      <c r="R2" s="1056"/>
      <c r="S2" s="1056"/>
      <c r="T2" s="1056"/>
      <c r="U2" s="542"/>
      <c r="V2" s="542"/>
      <c r="W2" s="543"/>
    </row>
    <row r="3" spans="1:23" ht="15" customHeight="1" x14ac:dyDescent="0.25">
      <c r="A3" s="542"/>
      <c r="B3" s="542"/>
      <c r="C3" s="542"/>
      <c r="D3" s="542"/>
      <c r="E3" s="2"/>
      <c r="F3" s="2"/>
      <c r="G3" s="2"/>
      <c r="H3" s="2"/>
      <c r="I3" s="2"/>
      <c r="J3" s="2"/>
      <c r="K3" s="2"/>
      <c r="L3" s="2"/>
      <c r="M3" s="2"/>
      <c r="N3" s="2"/>
      <c r="O3" s="2"/>
      <c r="P3" s="2"/>
      <c r="Q3" s="2"/>
      <c r="R3" s="2"/>
      <c r="S3" s="2"/>
      <c r="T3" s="2"/>
      <c r="U3" s="542"/>
      <c r="V3" s="542"/>
      <c r="W3" s="543"/>
    </row>
    <row r="4" spans="1:23" ht="28.5" customHeight="1" thickBot="1" x14ac:dyDescent="0.3">
      <c r="A4" s="542"/>
      <c r="B4" s="542"/>
      <c r="C4" s="542"/>
      <c r="D4" s="542"/>
      <c r="E4" s="103"/>
      <c r="F4" s="1102" t="s">
        <v>377</v>
      </c>
      <c r="G4" s="1102"/>
      <c r="H4" s="1102"/>
      <c r="I4" s="1102"/>
      <c r="J4" s="1102"/>
      <c r="K4" s="1102"/>
      <c r="L4" s="1102"/>
      <c r="M4" s="1102"/>
      <c r="N4" s="1102"/>
      <c r="O4" s="1102"/>
      <c r="P4" s="1102"/>
      <c r="Q4" s="1102"/>
      <c r="R4" s="1102"/>
      <c r="S4" s="1102"/>
      <c r="T4" s="103"/>
      <c r="U4" s="542"/>
      <c r="V4" s="542"/>
      <c r="W4" s="543"/>
    </row>
    <row r="5" spans="1:23" ht="9" customHeight="1" x14ac:dyDescent="0.25">
      <c r="A5" s="543"/>
      <c r="B5" s="543"/>
      <c r="C5" s="543"/>
      <c r="D5" s="543"/>
      <c r="E5" s="104"/>
      <c r="F5" s="27"/>
      <c r="G5" s="27"/>
      <c r="H5" s="27"/>
      <c r="I5" s="27"/>
      <c r="J5" s="27"/>
      <c r="K5" s="27"/>
      <c r="L5" s="27"/>
      <c r="M5" s="27"/>
      <c r="N5" s="27"/>
      <c r="O5" s="27"/>
      <c r="P5" s="27"/>
      <c r="Q5" s="27"/>
      <c r="R5" s="27"/>
      <c r="S5" s="27"/>
      <c r="T5" s="105"/>
      <c r="U5" s="543"/>
      <c r="V5" s="543"/>
      <c r="W5" s="543"/>
    </row>
    <row r="6" spans="1:23" ht="24" customHeight="1" x14ac:dyDescent="0.25">
      <c r="A6" s="542"/>
      <c r="B6" s="542"/>
      <c r="C6" s="542"/>
      <c r="D6" s="542"/>
      <c r="E6" s="103"/>
      <c r="F6" s="1208" t="s">
        <v>3</v>
      </c>
      <c r="G6" s="1208"/>
      <c r="H6" s="1209"/>
      <c r="I6" s="1202" t="s">
        <v>374</v>
      </c>
      <c r="J6" s="1203"/>
      <c r="K6" s="1203"/>
      <c r="L6" s="1203"/>
      <c r="M6" s="1203"/>
      <c r="N6" s="1203"/>
      <c r="O6" s="1203"/>
      <c r="P6" s="1203"/>
      <c r="Q6" s="1203"/>
      <c r="R6" s="1203"/>
      <c r="S6" s="1203"/>
      <c r="T6" s="103"/>
      <c r="U6" s="542"/>
      <c r="V6" s="542"/>
      <c r="W6" s="543"/>
    </row>
    <row r="7" spans="1:23" ht="2.25" customHeight="1" x14ac:dyDescent="0.25">
      <c r="A7" s="544"/>
      <c r="B7" s="544"/>
      <c r="C7" s="544"/>
      <c r="D7" s="544"/>
      <c r="E7" s="103"/>
      <c r="F7" s="88"/>
      <c r="G7" s="89"/>
      <c r="H7" s="89"/>
      <c r="I7" s="95"/>
      <c r="J7" s="95"/>
      <c r="K7" s="95"/>
      <c r="L7" s="95"/>
      <c r="M7" s="95"/>
      <c r="N7" s="95"/>
      <c r="O7" s="95"/>
      <c r="P7" s="95"/>
      <c r="Q7" s="95"/>
      <c r="R7" s="95"/>
      <c r="S7" s="95"/>
      <c r="T7" s="103"/>
      <c r="U7" s="544"/>
      <c r="V7" s="544"/>
      <c r="W7" s="543"/>
    </row>
    <row r="8" spans="1:23" ht="27.75" customHeight="1" x14ac:dyDescent="0.25">
      <c r="A8" s="542"/>
      <c r="B8" s="542"/>
      <c r="C8" s="542"/>
      <c r="D8" s="542"/>
      <c r="E8" s="103"/>
      <c r="F8" s="1204" t="s">
        <v>1</v>
      </c>
      <c r="G8" s="1204"/>
      <c r="H8" s="1205"/>
      <c r="I8" s="1206" t="s">
        <v>583</v>
      </c>
      <c r="J8" s="1206"/>
      <c r="K8" s="1206"/>
      <c r="L8" s="1206"/>
      <c r="M8" s="1206"/>
      <c r="N8" s="1206"/>
      <c r="O8" s="1206"/>
      <c r="P8" s="1206"/>
      <c r="Q8" s="1206"/>
      <c r="R8" s="1206"/>
      <c r="S8" s="1206"/>
      <c r="T8" s="103"/>
      <c r="U8" s="542"/>
      <c r="V8" s="542"/>
      <c r="W8" s="543"/>
    </row>
    <row r="9" spans="1:23" ht="2.25" customHeight="1" x14ac:dyDescent="0.25">
      <c r="A9" s="542"/>
      <c r="B9" s="542"/>
      <c r="C9" s="542"/>
      <c r="D9" s="542"/>
      <c r="E9" s="103"/>
      <c r="F9" s="1059"/>
      <c r="G9" s="1059"/>
      <c r="H9" s="1059"/>
      <c r="I9" s="1059"/>
      <c r="J9" s="1059"/>
      <c r="K9" s="1059"/>
      <c r="L9" s="1059"/>
      <c r="M9" s="1059"/>
      <c r="N9" s="1059"/>
      <c r="O9" s="1059"/>
      <c r="P9" s="1059"/>
      <c r="Q9" s="1059"/>
      <c r="R9" s="1059"/>
      <c r="S9" s="1059"/>
      <c r="T9" s="103"/>
      <c r="U9" s="542"/>
      <c r="V9" s="542"/>
      <c r="W9" s="543"/>
    </row>
    <row r="10" spans="1:23" ht="11.25" customHeight="1" x14ac:dyDescent="0.25">
      <c r="A10" s="542"/>
      <c r="B10" s="542"/>
      <c r="C10" s="542"/>
      <c r="D10" s="542"/>
      <c r="E10" s="103"/>
      <c r="F10" s="1187" t="s">
        <v>5</v>
      </c>
      <c r="G10" s="1188"/>
      <c r="H10" s="1189"/>
      <c r="I10" s="1186"/>
      <c r="J10" s="1175" t="str">
        <f>IFERROR(VLOOKUP($I$8,matriz!$E$5:$AY$79,6,0),"")</f>
        <v>PROCESOS</v>
      </c>
      <c r="K10" s="1175"/>
      <c r="L10" s="1175"/>
      <c r="M10" s="1175" t="str">
        <f>IFERROR(VLOOKUP($I$8,matriz!$E$5:$AY$79,7,0),"")</f>
        <v>PROYECTO DE INVERSIÓN 7502</v>
      </c>
      <c r="N10" s="1175"/>
      <c r="O10" s="1175"/>
      <c r="P10" s="1175">
        <f>IFERROR(VLOOKUP($I$8,matriz!$E$5:$AY$79,8,0),"")</f>
        <v>0</v>
      </c>
      <c r="Q10" s="1175"/>
      <c r="R10" s="1175">
        <f>IFERROR(VLOOKUP($I$8,matriz!$E$5:$AY$79,9,0),"")</f>
        <v>0</v>
      </c>
      <c r="S10" s="1175"/>
      <c r="T10" s="103"/>
      <c r="U10" s="542"/>
      <c r="V10" s="542"/>
      <c r="W10" s="543"/>
    </row>
    <row r="11" spans="1:23" ht="12" customHeight="1" x14ac:dyDescent="0.25">
      <c r="A11" s="542"/>
      <c r="B11" s="542"/>
      <c r="C11" s="542"/>
      <c r="D11" s="542"/>
      <c r="E11" s="103"/>
      <c r="F11" s="1190"/>
      <c r="G11" s="1191"/>
      <c r="H11" s="1192"/>
      <c r="I11" s="1186"/>
      <c r="J11" s="1175"/>
      <c r="K11" s="1175"/>
      <c r="L11" s="1175"/>
      <c r="M11" s="1175"/>
      <c r="N11" s="1175"/>
      <c r="O11" s="1175"/>
      <c r="P11" s="1175"/>
      <c r="Q11" s="1175"/>
      <c r="R11" s="1175"/>
      <c r="S11" s="1175"/>
      <c r="T11" s="103"/>
      <c r="U11" s="542"/>
      <c r="V11" s="542"/>
      <c r="W11" s="543"/>
    </row>
    <row r="12" spans="1:23" ht="8.25" customHeight="1" thickBot="1" x14ac:dyDescent="0.3">
      <c r="A12" s="542"/>
      <c r="B12" s="542"/>
      <c r="C12" s="542"/>
      <c r="D12" s="542"/>
      <c r="E12" s="103"/>
      <c r="F12" s="1207"/>
      <c r="G12" s="1207"/>
      <c r="H12" s="1207"/>
      <c r="I12" s="1207"/>
      <c r="J12" s="1207"/>
      <c r="K12" s="1207"/>
      <c r="L12" s="1207"/>
      <c r="M12" s="1207"/>
      <c r="N12" s="1207"/>
      <c r="O12" s="1207"/>
      <c r="P12" s="1207"/>
      <c r="Q12" s="1207"/>
      <c r="R12" s="1207"/>
      <c r="S12" s="1207"/>
      <c r="T12" s="103"/>
      <c r="U12" s="542"/>
      <c r="V12" s="542"/>
      <c r="W12" s="543"/>
    </row>
    <row r="13" spans="1:23" ht="26.25" customHeight="1" x14ac:dyDescent="0.25">
      <c r="A13" s="542"/>
      <c r="B13" s="542"/>
      <c r="C13" s="542"/>
      <c r="D13" s="542"/>
      <c r="E13" s="103"/>
      <c r="F13" s="1155" t="s">
        <v>7</v>
      </c>
      <c r="G13" s="1156"/>
      <c r="H13" s="1157" t="s">
        <v>8</v>
      </c>
      <c r="I13" s="1156"/>
      <c r="J13" s="1157" t="s">
        <v>9</v>
      </c>
      <c r="K13" s="1158"/>
      <c r="L13" s="1158"/>
      <c r="M13" s="1156"/>
      <c r="N13" s="1157" t="s">
        <v>10</v>
      </c>
      <c r="O13" s="1158"/>
      <c r="P13" s="1156"/>
      <c r="Q13" s="1157" t="s">
        <v>11</v>
      </c>
      <c r="R13" s="1158"/>
      <c r="S13" s="1159"/>
      <c r="T13" s="103"/>
      <c r="U13" s="542"/>
      <c r="V13" s="542"/>
      <c r="W13" s="543"/>
    </row>
    <row r="14" spans="1:23" ht="57.75" customHeight="1" x14ac:dyDescent="0.25">
      <c r="A14" s="542"/>
      <c r="B14" s="542"/>
      <c r="C14" s="542"/>
      <c r="D14" s="542"/>
      <c r="E14" s="103"/>
      <c r="F14" s="1176" t="str">
        <f>IFERROR(VLOOKUP($I$8,matriz!$E$5:$AY$79,10,0),"")</f>
        <v>Porcentaje de implementación del Sistema Integrado de Gestión de la Secretaría Jurídica</v>
      </c>
      <c r="G14" s="1177" t="str">
        <f>VLOOKUP($I$8,matriz!$E$5:$AY$79,2,0)</f>
        <v>Medir la implementación del Sistema Integrado de Gestión</v>
      </c>
      <c r="H14" s="1180" t="str">
        <f>IFERROR(VLOOKUP($I$8,matriz!$E$5:$AY$79,11,0),"")</f>
        <v>Porcentaje de Implementación</v>
      </c>
      <c r="I14" s="1180" t="str">
        <f>VLOOKUP($I$8,matriz!$E$5:$AY$79,2,0)</f>
        <v>Medir la implementación del Sistema Integrado de Gestión</v>
      </c>
      <c r="J14" s="1182" t="str">
        <f>IFERROR(VLOOKUP($I$8,matriz!$E$5:$AY$79,12,0),"")</f>
        <v>Etapas realizadas para la implementación del SIG</v>
      </c>
      <c r="K14" s="1183" t="str">
        <f>VLOOKUP($I$8,matriz!$E$5:$AY$79,2,0)</f>
        <v>Medir la implementación del Sistema Integrado de Gestión</v>
      </c>
      <c r="L14" s="1183" t="str">
        <f>VLOOKUP($I$8,matriz!$E$5:$AY$79,10,0)</f>
        <v>Porcentaje de implementación del Sistema Integrado de Gestión de la Secretaría Jurídica</v>
      </c>
      <c r="M14" s="1184" t="str">
        <f>VLOOKUP($I$8,matriz!$E$5:$AY$79,2,0)</f>
        <v>Medir la implementación del Sistema Integrado de Gestión</v>
      </c>
      <c r="N14" s="1185" t="str">
        <f>IFERROR(VLOOKUP($I$8,matriz!$E$5:$AY$79,14,0),"")</f>
        <v>Se definieron etapas de implementación, articulación y mantenimiento</v>
      </c>
      <c r="O14" s="1185" t="str">
        <f>VLOOKUP($I$8,matriz!$E$5:$AY$79,2,0)</f>
        <v>Medir la implementación del Sistema Integrado de Gestión</v>
      </c>
      <c r="P14" s="1185" t="str">
        <f>VLOOKUP($I$8,matriz!$E$5:$AY$79,2,0)</f>
        <v>Medir la implementación del Sistema Integrado de Gestión</v>
      </c>
      <c r="Q14" s="1182" t="str">
        <f>IFERROR(VLOOKUP($I$8,matriz!$E$5:$AY$79,16,0),"")</f>
        <v>Informe de gestión de la OAP</v>
      </c>
      <c r="R14" s="1183" t="str">
        <f>VLOOKUP($I$8,matriz!$E$5:$AY$79,2,0)</f>
        <v>Medir la implementación del Sistema Integrado de Gestión</v>
      </c>
      <c r="S14" s="1194" t="str">
        <f>VLOOKUP($I$8,matriz!$E$5:$AY$79,2,0)</f>
        <v>Medir la implementación del Sistema Integrado de Gestión</v>
      </c>
      <c r="T14" s="103"/>
      <c r="U14" s="542"/>
      <c r="V14" s="542"/>
      <c r="W14" s="543"/>
    </row>
    <row r="15" spans="1:23" ht="45" customHeight="1" thickBot="1" x14ac:dyDescent="0.3">
      <c r="A15" s="542"/>
      <c r="B15" s="542"/>
      <c r="C15" s="542"/>
      <c r="D15" s="542"/>
      <c r="E15" s="103"/>
      <c r="F15" s="1178" t="str">
        <f>VLOOKUP($I$8,matriz!$E$5:$AY$79,2,0)</f>
        <v>Medir la implementación del Sistema Integrado de Gestión</v>
      </c>
      <c r="G15" s="1179" t="str">
        <f>VLOOKUP($I$8,matriz!$E$5:$AY$79,2,0)</f>
        <v>Medir la implementación del Sistema Integrado de Gestión</v>
      </c>
      <c r="H15" s="1181" t="str">
        <f>VLOOKUP($I$8,matriz!$E$5:$AY$79,2,0)</f>
        <v>Medir la implementación del Sistema Integrado de Gestión</v>
      </c>
      <c r="I15" s="1181" t="str">
        <f>VLOOKUP($I$8,matriz!$E$5:$AY$79,2,0)</f>
        <v>Medir la implementación del Sistema Integrado de Gestión</v>
      </c>
      <c r="J15" s="1195" t="str">
        <f>IFERROR(VLOOKUP($I$8,matriz!$E$5:$AY$79,13,0),"")</f>
        <v>Etapas definidas para la implementación del SIG</v>
      </c>
      <c r="K15" s="1196" t="str">
        <f>VLOOKUP($I$8,matriz!$E$5:$AY$79,2,0)</f>
        <v>Medir la implementación del Sistema Integrado de Gestión</v>
      </c>
      <c r="L15" s="1196" t="str">
        <f>VLOOKUP($I$8,matriz!$E$5:$AY$79,2,0)</f>
        <v>Medir la implementación del Sistema Integrado de Gestión</v>
      </c>
      <c r="M15" s="1197" t="str">
        <f>VLOOKUP($I$8,matriz!$E$5:$AY$79,2,0)</f>
        <v>Medir la implementación del Sistema Integrado de Gestión</v>
      </c>
      <c r="N15" s="1198" t="str">
        <f>IFERROR(VLOOKUP($I$8,matriz!$E$5:$AY$79,15,0),"")</f>
        <v>Etapas culminadas conforme a las especificaciones</v>
      </c>
      <c r="O15" s="1198" t="str">
        <f>VLOOKUP($I$8,matriz!$E$5:$AY$79,2,0)</f>
        <v>Medir la implementación del Sistema Integrado de Gestión</v>
      </c>
      <c r="P15" s="1198" t="str">
        <f>VLOOKUP($I$8,matriz!$E$5:$AY$79,2,0)</f>
        <v>Medir la implementación del Sistema Integrado de Gestión</v>
      </c>
      <c r="Q15" s="1199" t="str">
        <f>IFERROR(VLOOKUP($I$8,matriz!$E$5:$AY$79,17,0),"")</f>
        <v>Plan de Trabajo para la implementación del SIG</v>
      </c>
      <c r="R15" s="1200" t="str">
        <f>VLOOKUP($I$8,matriz!$E$5:$AY$79,2,0)</f>
        <v>Medir la implementación del Sistema Integrado de Gestión</v>
      </c>
      <c r="S15" s="1201" t="str">
        <f>VLOOKUP($I$8,matriz!$E$5:$AY$79,2,0)</f>
        <v>Medir la implementación del Sistema Integrado de Gestión</v>
      </c>
      <c r="T15" s="103"/>
      <c r="U15" s="542"/>
      <c r="V15" s="542"/>
      <c r="W15" s="543"/>
    </row>
    <row r="16" spans="1:23" ht="16.5" customHeight="1" x14ac:dyDescent="0.25">
      <c r="A16" s="542"/>
      <c r="B16" s="542"/>
      <c r="C16" s="542"/>
      <c r="D16" s="542"/>
      <c r="E16" s="19"/>
      <c r="F16" s="19"/>
      <c r="G16" s="19"/>
      <c r="H16" s="19"/>
      <c r="I16" s="19"/>
      <c r="J16" s="19"/>
      <c r="K16" s="19"/>
      <c r="L16" s="19"/>
      <c r="M16" s="19"/>
      <c r="N16" s="19"/>
      <c r="O16" s="19"/>
      <c r="P16" s="19"/>
      <c r="Q16" s="19"/>
      <c r="R16" s="19"/>
      <c r="S16" s="19"/>
      <c r="T16" s="19"/>
      <c r="U16" s="542"/>
      <c r="V16" s="542"/>
      <c r="W16" s="543"/>
    </row>
    <row r="17" spans="1:23" ht="15" customHeight="1" x14ac:dyDescent="0.25">
      <c r="A17" s="545"/>
      <c r="B17" s="545"/>
      <c r="C17" s="545"/>
      <c r="D17" s="545"/>
      <c r="E17" s="28"/>
      <c r="F17" s="28"/>
      <c r="G17" s="1121" t="str">
        <f>VLOOKUP($I$8,matriz!$E$5:$AY$79,20,0)</f>
        <v>Suma</v>
      </c>
      <c r="H17" s="1121"/>
      <c r="I17" s="31"/>
      <c r="J17" s="28"/>
      <c r="K17" s="1121" t="str">
        <f>VLOOKUP($I$8,matriz!$E$5:$AY$79,21,0)</f>
        <v>Trimestral</v>
      </c>
      <c r="L17" s="1121" t="str">
        <f>VLOOKUP($I$8,matriz!$E$5:$AY$79,2,0)</f>
        <v>Medir la implementación del Sistema Integrado de Gestión</v>
      </c>
      <c r="M17" s="32"/>
      <c r="N17" s="32"/>
      <c r="O17" s="1121" t="str">
        <f>VLOOKUP($I$8,matriz!$E$5:$AY$79,22,0)</f>
        <v>Eficacia</v>
      </c>
      <c r="P17" s="1121"/>
      <c r="Q17" s="30"/>
      <c r="R17" s="28"/>
      <c r="S17" s="28"/>
      <c r="T17" s="29"/>
      <c r="U17" s="545"/>
      <c r="V17" s="545"/>
      <c r="W17" s="543"/>
    </row>
    <row r="18" spans="1:23" ht="15" x14ac:dyDescent="0.25">
      <c r="A18" s="546"/>
      <c r="B18" s="546"/>
      <c r="C18" s="546"/>
      <c r="D18" s="546"/>
      <c r="E18" s="19"/>
      <c r="F18" s="19"/>
      <c r="G18" s="19"/>
      <c r="H18" s="19"/>
      <c r="I18" s="19"/>
      <c r="J18" s="19"/>
      <c r="K18" s="19"/>
      <c r="L18" s="19"/>
      <c r="M18" s="19"/>
      <c r="N18" s="19"/>
      <c r="O18" s="19"/>
      <c r="P18" s="19"/>
      <c r="Q18" s="19"/>
      <c r="R18" s="19"/>
      <c r="S18" s="19"/>
      <c r="T18" s="19"/>
      <c r="U18" s="546"/>
      <c r="V18" s="546"/>
      <c r="W18" s="543"/>
    </row>
    <row r="19" spans="1:23" ht="13.5" customHeight="1" thickBot="1" x14ac:dyDescent="0.3">
      <c r="A19" s="546"/>
      <c r="B19" s="546"/>
      <c r="C19" s="546"/>
      <c r="D19" s="546"/>
      <c r="E19" s="19"/>
      <c r="H19" s="22" t="s">
        <v>106</v>
      </c>
      <c r="I19" s="1084" t="s">
        <v>107</v>
      </c>
      <c r="J19" s="1084"/>
      <c r="K19" s="19"/>
      <c r="L19" s="19"/>
      <c r="N19" s="23"/>
      <c r="O19" s="24"/>
      <c r="P19" s="94" t="s">
        <v>104</v>
      </c>
      <c r="Q19" s="94" t="s">
        <v>105</v>
      </c>
      <c r="R19" s="19"/>
      <c r="S19" s="19"/>
      <c r="T19" s="19"/>
      <c r="U19" s="546"/>
      <c r="V19" s="546"/>
      <c r="W19" s="543"/>
    </row>
    <row r="20" spans="1:23" ht="13.5" customHeight="1" x14ac:dyDescent="0.25">
      <c r="A20" s="546"/>
      <c r="B20" s="546"/>
      <c r="C20" s="546"/>
      <c r="D20" s="546"/>
      <c r="E20" s="19"/>
      <c r="G20" s="33">
        <v>2016</v>
      </c>
      <c r="H20" s="91">
        <f>IFERROR(VLOOKUP($I$8,matriz!$E$5:$AY$79,26,0),"")</f>
        <v>0.1</v>
      </c>
      <c r="I20" s="1133">
        <f>IFERROR(VLOOKUP($I$8,matriz!$E$5:$AY$79,31,0),"")</f>
        <v>0.03</v>
      </c>
      <c r="J20" s="1134"/>
      <c r="K20" s="19"/>
      <c r="L20" s="19"/>
      <c r="N20" s="1085" t="s">
        <v>14</v>
      </c>
      <c r="O20" s="1085"/>
      <c r="P20" s="131">
        <f>IFERROR(VLOOKUP($I$8,matriz!$E$5:$AY$79,36,0),"")</f>
        <v>2.1499999999999998E-2</v>
      </c>
      <c r="Q20" s="56">
        <f>IFERROR(VLOOKUP($I$8,matriz!$E$5:$AY$79,40,0),"")</f>
        <v>2.1499999999999998E-2</v>
      </c>
      <c r="R20" s="19"/>
      <c r="S20" s="19"/>
      <c r="T20" s="19"/>
      <c r="U20" s="546"/>
      <c r="V20" s="546"/>
      <c r="W20" s="543"/>
    </row>
    <row r="21" spans="1:23" ht="13.5" customHeight="1" x14ac:dyDescent="0.25">
      <c r="A21" s="546"/>
      <c r="B21" s="546"/>
      <c r="C21" s="546"/>
      <c r="D21" s="546"/>
      <c r="E21" s="19"/>
      <c r="G21" s="33">
        <v>2017</v>
      </c>
      <c r="H21" s="92">
        <f>IFERROR(VLOOKUP($I$8,matriz!$E$5:$AY$79,27,0),"")</f>
        <v>0.3</v>
      </c>
      <c r="I21" s="1135">
        <f>IFERROR(VLOOKUP($I$8,matriz!$E$5:$AY$79,32,0),"")</f>
        <v>0.35</v>
      </c>
      <c r="J21" s="1136"/>
      <c r="K21" s="19"/>
      <c r="L21" s="19"/>
      <c r="N21" s="1085" t="s">
        <v>15</v>
      </c>
      <c r="O21" s="1085"/>
      <c r="P21" s="132">
        <f>IFERROR(VLOOKUP($I$8,matriz!$E$5:$AY$79,37,0),"")</f>
        <v>2.3300000000000001E-2</v>
      </c>
      <c r="Q21" s="57">
        <f>IFERROR(VLOOKUP($I$8,matriz!$E$5:$AY$79,41,0),"")</f>
        <v>0</v>
      </c>
      <c r="R21" s="19"/>
      <c r="S21" s="19"/>
      <c r="T21" s="19"/>
      <c r="U21" s="546"/>
      <c r="V21" s="546"/>
      <c r="W21" s="543"/>
    </row>
    <row r="22" spans="1:23" ht="13.5" customHeight="1" x14ac:dyDescent="0.25">
      <c r="A22" s="546"/>
      <c r="B22" s="546"/>
      <c r="C22" s="546"/>
      <c r="D22" s="546"/>
      <c r="E22" s="19"/>
      <c r="G22" s="33">
        <v>2018</v>
      </c>
      <c r="H22" s="92">
        <f>IFERROR(VLOOKUP($I$8,matriz!$E$5:$AY$79,28,0),"")</f>
        <v>0.3</v>
      </c>
      <c r="I22" s="1135">
        <f>IFERROR(VLOOKUP($I$8,matriz!$E$5:$AY$79,33,0),"")</f>
        <v>0.32</v>
      </c>
      <c r="J22" s="1136"/>
      <c r="K22" s="19"/>
      <c r="L22" s="19"/>
      <c r="N22" s="1085" t="s">
        <v>16</v>
      </c>
      <c r="O22" s="1085"/>
      <c r="P22" s="132">
        <f>IFERROR(VLOOKUP($I$8,matriz!$E$5:$AY$79,38,0),"")</f>
        <v>2.5999999999999999E-3</v>
      </c>
      <c r="Q22" s="57">
        <f>IFERROR(VLOOKUP($I$8,matriz!$E$5:$AY$79,42,0),"")</f>
        <v>0</v>
      </c>
      <c r="R22" s="19"/>
      <c r="S22" s="19"/>
      <c r="T22" s="19"/>
      <c r="U22" s="546"/>
      <c r="V22" s="546"/>
      <c r="W22" s="543"/>
    </row>
    <row r="23" spans="1:23" ht="15" customHeight="1" thickBot="1" x14ac:dyDescent="0.3">
      <c r="A23" s="546"/>
      <c r="B23" s="546"/>
      <c r="C23" s="546"/>
      <c r="D23" s="546"/>
      <c r="E23" s="19"/>
      <c r="G23" s="33">
        <v>2019</v>
      </c>
      <c r="H23" s="92">
        <f>IFERROR(VLOOKUP($I$8,matriz!$E$5:$AY$79,29,0),"")</f>
        <v>0.25</v>
      </c>
      <c r="I23" s="1135">
        <f>IFERROR(VLOOKUP($I$8,matriz!$E$5:$AY$79,34,0),"")</f>
        <v>0.25</v>
      </c>
      <c r="J23" s="1136"/>
      <c r="K23" s="19"/>
      <c r="L23" s="19"/>
      <c r="N23" s="1085" t="s">
        <v>17</v>
      </c>
      <c r="O23" s="1085"/>
      <c r="P23" s="133">
        <f>IFERROR(VLOOKUP($I$8,matriz!$E$5:$AY$79,39,0),"")</f>
        <v>2.5999999999999999E-3</v>
      </c>
      <c r="Q23" s="58">
        <f>IFERROR(VLOOKUP($I$8,matriz!$E$5:$AY$79,43,0),"")</f>
        <v>0</v>
      </c>
      <c r="R23" s="19"/>
      <c r="S23" s="19" t="str">
        <f>MID(S22,1,4)</f>
        <v/>
      </c>
      <c r="T23" s="19"/>
      <c r="U23" s="546"/>
      <c r="V23" s="546"/>
      <c r="W23" s="543"/>
    </row>
    <row r="24" spans="1:23" ht="14.25" customHeight="1" thickBot="1" x14ac:dyDescent="0.3">
      <c r="A24" s="546"/>
      <c r="B24" s="546"/>
      <c r="C24" s="546"/>
      <c r="D24" s="546"/>
      <c r="E24" s="19"/>
      <c r="G24" s="33">
        <v>2020</v>
      </c>
      <c r="H24" s="93">
        <f>IFERROR(VLOOKUP($I$8,matriz!$E$5:$AY$79,30,0),"")</f>
        <v>5.0000000000000044E-2</v>
      </c>
      <c r="I24" s="1160">
        <f>IFERROR(VLOOKUP($I$8,matriz!$E$5:$AY$79,35,0),"")</f>
        <v>2.1499999999999998E-2</v>
      </c>
      <c r="J24" s="1161"/>
      <c r="K24" s="19"/>
      <c r="L24" s="19"/>
      <c r="N24" s="19"/>
      <c r="O24" s="25" t="s">
        <v>18</v>
      </c>
      <c r="P24" s="134">
        <f>IFERROR(IF($G$17="Decreciente",MID(P23,1,4),IF($G$17="Suma",SUM(P20:P23),IF($G$17="Creciente",MID(P23,1,4),IF($G$17="Constante",MID(P23,1,4))))),"")</f>
        <v>4.9999999999999996E-2</v>
      </c>
      <c r="Q24" s="135">
        <f>IFERROR(IF($G$17="Decreciente",MID(Q23,1,4),IF($G$17="Suma",SUM(Q20:Q23),IF($G$17="Creciente",MID(Q23,1,4),IF($G$17="Constante",MID(Q23,1,4))))),"")</f>
        <v>2.1499999999999998E-2</v>
      </c>
      <c r="R24" s="19"/>
      <c r="S24" s="19"/>
      <c r="T24" s="19"/>
      <c r="U24" s="546"/>
      <c r="V24" s="546"/>
      <c r="W24" s="543"/>
    </row>
    <row r="25" spans="1:23" ht="15" customHeight="1" x14ac:dyDescent="0.25">
      <c r="A25" s="546"/>
      <c r="B25" s="546"/>
      <c r="C25" s="546"/>
      <c r="D25" s="546"/>
      <c r="E25" s="41"/>
      <c r="F25" s="41"/>
      <c r="G25" s="42" t="s">
        <v>475</v>
      </c>
      <c r="H25" s="43">
        <f>IFERROR(IF($G$17="Decreciente",MID(H24,1,4),IF($G$17="Suma",SUM(H20:H24),IF($G$17="Creciente",MID(H24,1,4),IF($G$17="Constante",MID(H24,1,4))))),"")</f>
        <v>1</v>
      </c>
      <c r="I25" s="1162">
        <f>IFERROR(IF($G$17="Decreciente",MID(I24,1,4),IF($G$17="Suma",SUM(I20:I24),IF($G$17="Creciente",MID(I24,1,4),IF($G$17="Constante",MID(I24,1,4))))),"")</f>
        <v>0.97149999999999992</v>
      </c>
      <c r="J25" s="1162"/>
      <c r="K25" s="2"/>
      <c r="L25" s="2"/>
      <c r="M25" s="2"/>
      <c r="N25" s="2"/>
      <c r="O25" s="2"/>
      <c r="P25" s="2"/>
      <c r="Q25" s="2"/>
      <c r="R25" s="2"/>
      <c r="S25" s="2"/>
      <c r="T25" s="2"/>
      <c r="U25" s="546"/>
      <c r="V25" s="546"/>
      <c r="W25" s="543"/>
    </row>
    <row r="26" spans="1:23" ht="15" x14ac:dyDescent="0.25">
      <c r="A26" s="546"/>
      <c r="B26" s="546"/>
      <c r="C26" s="546"/>
      <c r="D26" s="546"/>
      <c r="E26" s="19"/>
      <c r="F26" s="19"/>
      <c r="I26" s="19"/>
      <c r="J26" s="19"/>
      <c r="K26" s="19"/>
      <c r="L26" s="19"/>
      <c r="M26" s="19"/>
      <c r="N26" s="19"/>
      <c r="O26" s="19"/>
      <c r="P26" s="19"/>
      <c r="Q26" s="19"/>
      <c r="R26" s="19"/>
      <c r="S26" s="19"/>
      <c r="T26" s="20"/>
      <c r="U26" s="546"/>
      <c r="V26" s="546"/>
      <c r="W26" s="543"/>
    </row>
    <row r="27" spans="1:23" ht="15" x14ac:dyDescent="0.25">
      <c r="A27" s="546"/>
      <c r="B27" s="546"/>
      <c r="C27" s="546"/>
      <c r="D27" s="546"/>
      <c r="E27" s="19"/>
      <c r="F27" s="19"/>
      <c r="I27" s="19"/>
      <c r="J27" s="19"/>
      <c r="K27" s="19"/>
      <c r="L27" s="19"/>
      <c r="M27" s="19"/>
      <c r="N27" s="19"/>
      <c r="O27" s="19"/>
      <c r="P27" s="19"/>
      <c r="Q27" s="19"/>
      <c r="R27" s="19"/>
      <c r="S27" s="19"/>
      <c r="T27" s="20"/>
      <c r="U27" s="546"/>
      <c r="V27" s="546"/>
      <c r="W27" s="543"/>
    </row>
    <row r="28" spans="1:23" ht="15" x14ac:dyDescent="0.25">
      <c r="A28" s="546"/>
      <c r="B28" s="546"/>
      <c r="C28" s="546"/>
      <c r="D28" s="546"/>
      <c r="E28" s="19"/>
      <c r="F28" s="19"/>
      <c r="I28" s="19"/>
      <c r="J28" s="19"/>
      <c r="K28" s="19"/>
      <c r="L28" s="19"/>
      <c r="M28" s="19"/>
      <c r="N28" s="19"/>
      <c r="O28" s="19"/>
      <c r="P28" s="19"/>
      <c r="Q28" s="19"/>
      <c r="R28" s="19"/>
      <c r="S28" s="19"/>
      <c r="T28" s="20"/>
      <c r="U28" s="546"/>
      <c r="V28" s="546"/>
      <c r="W28" s="543"/>
    </row>
    <row r="29" spans="1:23" ht="15" x14ac:dyDescent="0.25">
      <c r="A29" s="546"/>
      <c r="B29" s="546"/>
      <c r="C29" s="546"/>
      <c r="D29" s="546"/>
      <c r="E29" s="19"/>
      <c r="F29" s="27"/>
      <c r="G29" s="27"/>
      <c r="H29" s="27"/>
      <c r="I29" s="27"/>
      <c r="J29" s="19"/>
      <c r="K29" s="19"/>
      <c r="L29" s="19"/>
      <c r="M29" s="19"/>
      <c r="N29" s="19"/>
      <c r="O29" s="19"/>
      <c r="P29" s="19"/>
      <c r="Q29" s="19"/>
      <c r="R29" s="19"/>
      <c r="S29" s="19"/>
      <c r="T29" s="20"/>
      <c r="U29" s="546"/>
      <c r="V29" s="546"/>
      <c r="W29" s="543"/>
    </row>
    <row r="30" spans="1:23" ht="15" x14ac:dyDescent="0.25">
      <c r="A30" s="546"/>
      <c r="B30" s="546"/>
      <c r="C30" s="546"/>
      <c r="D30" s="546"/>
      <c r="E30" s="19"/>
      <c r="F30" s="27"/>
      <c r="G30" s="27"/>
      <c r="H30" s="27"/>
      <c r="I30" s="27"/>
      <c r="J30" s="19"/>
      <c r="K30" s="19"/>
      <c r="L30" s="19"/>
      <c r="M30" s="19"/>
      <c r="N30" s="19"/>
      <c r="O30" s="19"/>
      <c r="P30" s="19"/>
      <c r="Q30" s="19"/>
      <c r="R30" s="19"/>
      <c r="S30" s="19"/>
      <c r="T30" s="20"/>
      <c r="U30" s="546"/>
      <c r="V30" s="546"/>
      <c r="W30" s="543"/>
    </row>
    <row r="31" spans="1:23" ht="15" x14ac:dyDescent="0.25">
      <c r="A31" s="546"/>
      <c r="B31" s="546"/>
      <c r="C31" s="546"/>
      <c r="D31" s="546"/>
      <c r="E31" s="19"/>
      <c r="F31" s="19"/>
      <c r="G31" s="19"/>
      <c r="H31" s="19"/>
      <c r="I31" s="19"/>
      <c r="J31" s="19"/>
      <c r="K31" s="19"/>
      <c r="L31" s="19"/>
      <c r="M31" s="19"/>
      <c r="N31" s="19"/>
      <c r="O31" s="19"/>
      <c r="P31" s="19"/>
      <c r="Q31" s="19"/>
      <c r="R31" s="19"/>
      <c r="S31" s="19"/>
      <c r="T31" s="20"/>
      <c r="U31" s="546"/>
      <c r="V31" s="546"/>
      <c r="W31" s="543"/>
    </row>
    <row r="32" spans="1:23" ht="15" x14ac:dyDescent="0.25">
      <c r="A32" s="546"/>
      <c r="B32" s="546"/>
      <c r="C32" s="546"/>
      <c r="D32" s="546"/>
      <c r="E32" s="19"/>
      <c r="F32" s="19"/>
      <c r="G32" s="19"/>
      <c r="H32" s="19"/>
      <c r="I32" s="19"/>
      <c r="J32" s="19"/>
      <c r="K32" s="19"/>
      <c r="L32" s="19"/>
      <c r="M32" s="19"/>
      <c r="N32" s="19"/>
      <c r="O32" s="19"/>
      <c r="P32" s="19"/>
      <c r="Q32" s="19"/>
      <c r="R32" s="19"/>
      <c r="S32" s="19"/>
      <c r="T32" s="19"/>
      <c r="U32" s="546"/>
      <c r="V32" s="546"/>
      <c r="W32" s="543"/>
    </row>
    <row r="33" spans="1:23" ht="15" x14ac:dyDescent="0.25">
      <c r="A33" s="542"/>
      <c r="B33" s="542"/>
      <c r="C33" s="542"/>
      <c r="D33" s="542"/>
      <c r="U33" s="542"/>
      <c r="V33" s="542"/>
      <c r="W33" s="543"/>
    </row>
    <row r="34" spans="1:23" ht="15" x14ac:dyDescent="0.25">
      <c r="A34" s="542"/>
      <c r="B34" s="542"/>
      <c r="C34" s="542"/>
      <c r="D34" s="542"/>
      <c r="U34" s="542"/>
      <c r="V34" s="542"/>
      <c r="W34" s="543"/>
    </row>
    <row r="35" spans="1:23" ht="15" x14ac:dyDescent="0.25">
      <c r="A35" s="542"/>
      <c r="B35" s="542"/>
      <c r="C35" s="542"/>
      <c r="D35" s="542"/>
      <c r="U35" s="542"/>
      <c r="V35" s="542"/>
      <c r="W35" s="543"/>
    </row>
    <row r="36" spans="1:23" ht="15" x14ac:dyDescent="0.25">
      <c r="A36" s="542"/>
      <c r="B36" s="542"/>
      <c r="C36" s="542"/>
      <c r="D36" s="542"/>
      <c r="U36" s="542"/>
      <c r="V36" s="542"/>
      <c r="W36" s="543"/>
    </row>
    <row r="37" spans="1:23" ht="15" x14ac:dyDescent="0.25">
      <c r="A37" s="542"/>
      <c r="B37" s="542"/>
      <c r="C37" s="542"/>
      <c r="D37" s="542"/>
      <c r="U37" s="542"/>
      <c r="V37" s="542"/>
      <c r="W37" s="543"/>
    </row>
    <row r="38" spans="1:23" ht="15" x14ac:dyDescent="0.25">
      <c r="A38" s="542"/>
      <c r="B38" s="542"/>
      <c r="C38" s="542"/>
      <c r="D38" s="542"/>
      <c r="U38" s="542"/>
      <c r="V38" s="542"/>
      <c r="W38" s="543"/>
    </row>
    <row r="39" spans="1:23" ht="15" x14ac:dyDescent="0.25">
      <c r="A39" s="542"/>
      <c r="B39" s="542"/>
      <c r="C39" s="542"/>
      <c r="D39" s="542"/>
      <c r="U39" s="542"/>
      <c r="V39" s="542"/>
      <c r="W39" s="543"/>
    </row>
    <row r="40" spans="1:23" ht="11.25" hidden="1" customHeight="1" x14ac:dyDescent="0.25">
      <c r="A40" s="542"/>
      <c r="B40" s="542"/>
      <c r="C40" s="542"/>
      <c r="D40" s="542"/>
      <c r="U40" s="542"/>
      <c r="V40" s="542"/>
      <c r="W40" s="543"/>
    </row>
    <row r="41" spans="1:23" ht="11.25" customHeight="1" x14ac:dyDescent="0.25">
      <c r="A41" s="542"/>
      <c r="B41" s="542"/>
      <c r="C41" s="542"/>
      <c r="D41" s="542"/>
      <c r="U41" s="542"/>
      <c r="V41" s="542"/>
      <c r="W41" s="543"/>
    </row>
    <row r="42" spans="1:23" ht="11.25" customHeight="1" x14ac:dyDescent="0.25">
      <c r="A42" s="542"/>
      <c r="B42" s="542"/>
      <c r="C42" s="542"/>
      <c r="D42" s="542"/>
      <c r="U42" s="542"/>
      <c r="V42" s="542"/>
      <c r="W42" s="543"/>
    </row>
    <row r="43" spans="1:23" ht="10.5" customHeight="1" x14ac:dyDescent="0.25">
      <c r="A43" s="542"/>
      <c r="B43" s="542"/>
      <c r="C43" s="542"/>
      <c r="D43" s="542"/>
      <c r="G43" s="130" t="s">
        <v>173</v>
      </c>
      <c r="J43" s="130" t="s">
        <v>174</v>
      </c>
      <c r="P43" s="130" t="s">
        <v>173</v>
      </c>
      <c r="S43" s="130" t="s">
        <v>174</v>
      </c>
      <c r="U43" s="542"/>
      <c r="V43" s="542"/>
      <c r="W43" s="543"/>
    </row>
    <row r="44" spans="1:23" ht="10.5" customHeight="1" x14ac:dyDescent="0.25">
      <c r="A44" s="542"/>
      <c r="B44" s="542"/>
      <c r="C44" s="542"/>
      <c r="D44" s="542"/>
      <c r="U44" s="542"/>
      <c r="V44" s="542"/>
      <c r="W44" s="543"/>
    </row>
    <row r="45" spans="1:23" ht="11.25" customHeight="1" x14ac:dyDescent="0.25">
      <c r="A45" s="542"/>
      <c r="B45" s="542"/>
      <c r="C45" s="542"/>
      <c r="D45" s="542"/>
      <c r="U45" s="542"/>
      <c r="V45" s="542"/>
      <c r="W45" s="543"/>
    </row>
    <row r="46" spans="1:23" ht="11.25" customHeight="1" thickBot="1" x14ac:dyDescent="0.3">
      <c r="A46" s="542"/>
      <c r="B46" s="542"/>
      <c r="C46" s="542"/>
      <c r="D46" s="542"/>
      <c r="F46" s="1122"/>
      <c r="G46" s="1083"/>
      <c r="I46" s="1132" t="s">
        <v>175</v>
      </c>
      <c r="J46" s="1086"/>
      <c r="K46" s="1086"/>
      <c r="U46" s="542"/>
      <c r="V46" s="542"/>
      <c r="W46" s="543"/>
    </row>
    <row r="47" spans="1:23" ht="12.75" customHeight="1" x14ac:dyDescent="0.25">
      <c r="A47" s="542"/>
      <c r="B47" s="542"/>
      <c r="C47" s="542"/>
      <c r="D47" s="542"/>
      <c r="F47" s="1123" t="str">
        <f>(VLOOKUP($I$8,matriz!$E$4:$AY$79,MATCH('POR PROCESO'!$I$46,matriz!$E$4:$AY$4,0),0))</f>
        <v>DOCUMENTACIÓN DE SISTEMA DE GESTIÓN DE CALIDAD. Se realizó la publicación de la creación o actualización de los documentos a través del aplicativo SMART: 2310450-FT-144 y 2311400-FT-197. También se realizó la revisión y se enviaron para ajustes los documentos que se encuentran en flujo de aprobación: 2310100-PO-01, 2311520-PL-007, Procedimiento Identificación, actualización, verificación y evaluación del cumplimiento de los requisitos legales ambientales y otros requisitos aplicables y procedimiento identificación de aspectos y valoración de impactos ambientales. Adicional se modificaron un total de 149 documentos de los 17 procesos que conforman la Secretaría Jurídica en SMART, y se enviaron a publicación al proceso de Gestión de las Comunicaciones para ser cargados en la intranet y página web de la entidad en dos entregables realizados el 04 de marzo y 30 de marzo respectivamente, dando por finalizada la actualización de los documentos a 31 de marzo. Por último, se realizó una revisión, análisis y verificación de los documentos del Sistema Integrado de Gestión, a través de un muestreo para verificar la información registrada en el SMART, Intranet y en la página web de la Entidad y se actualizó el Portafolio de bienes y servicios de la Secretaría Jurídica Distrital.
NORMOGRAMA. se realizó la revisión de los requisitos legales aplicables a la entidad allegados por un total de 10 procesos, estos se ajustaron y se consolidaron en el formato  ""2310100-FT-208 Normograma"", adicional se incluyeron en el SMART uno a uno junto con los enlaces de consulta a cada una de las normas y se elaboró archivo con los enlaces a estas para ser cargadas por el proceso de Comunicaciones de la Entidad.
PLANES DE MEJORAMIENTO. Revisión y verificación de los avances reportados en los planes de mejoramiento a través del SMART, y se verificaron las respectivas evidencias. Así mismo, se realizó el reporte de las incidencias presentadas y se dio trámite a las solicitudes relacionadas con reasignación de usuarios responsables del flujo en el Módulo Planes de Mejora. Por último, se elaboró una pieza comunicacional dirigida a los servidores y contratistas de la Secretaría Jurídica Distrital, como estrategia de divulgación para el fortalecimiento y apropiación en el tratamiento de planes de mejoramiento a través del SMART
SISTEMA INTEGRADO DE GESTIÓN OAP. Conocimiento del nivel de cumplimiento del subsistema de gestión de calidad de la entidad frente a la  norma técnica NTC ISO 9001: 2015, por temas o capítulos. Ruta de trabajo definida para garantizar el cumplimiento de los requisitos de la norma técnica. Además, se realizó un nuevo diseño del organigrama de la Secretaría Jurídica Distrital para difusión interna y externa sobre el funcionamiento de la entidad. Además, se elaboró una pieza de difusión sobre la Ley de transparencia.
SEGUIMIENTO INSTITUCIONAL. Actualización de las Fichas de Estadística Básica de Inversión Distrital - EBI-D de los Proyectos de Inversión 7502 Fortalecimiento Institucional de la Secretaría Jurídica Distrital y 7509 Fortalecimiento de la capacidad institucional para mejorar la gestión administrativa de la Secretaría Jurídica Distrital a través del SEGPLAN. Además, se realizó la reprogramación y actualización del Plan de Acción para la vigencia 2020, en los Componentes de Inversión y de Gestión, así como también la programación de las actividades necesarias para dar cumplimiento a las metas de los proyectos en la actual vigencia. Por último, se realizaron piezas comunicacionales y plantillas conforme al manual de imagen de la Alcaldía de Bogotá para la divulgación de contenidos de la Secretaría Jurídica Distrital.
PMR. Solicitud, análisis, consolidación de la información correspondiente al avance alcanzado durante el mes de febrero de 2020, en los indicadores de objetivo y resultado y registro en el  Sistema PREDIS-PMR. 
RIESGO. Viabilización de la integración de  información técnica sobre la gestión de los riesgos de seguridad de la información a la metodología de gestión de riesgos de la entidad.
Aplicación adecuada del procedimiento y la metodología de gestión de riesgos de la entidad.""
INDICADORES. Se adecuaron las herramientas para el registro y análisis de la gestión correspondiente al primer trimestre 2020 relacionados con los indicadores.
INFORMES. Se presentaron respuesta a entes de control, además de la actualización del Plan de Gasto Público que se encuentra publicado en la página web de la Entidad. La Oficina Asesora de Planeación, presento el Informe de Gestión y Resultados consolidado correspondiente a la vigencia 2019, el cual fue elaborado con base en los seguimientos trimestrales realizados al Plan Operativo Anual (Planes de Gestión / Planes de acción). El Informe consolidado y publicado, revelo el cumplimiento tanto físico como presupuestal de los proyectos asociados, lo que evidencia la gestión realizada en la Entidad. 
MIPG. Se da respuesta a solicitud de información respecto del Plan de Sostenibilidad por parte del Despacho del Secretario Jurídico. Se lleva a cabo reunión con oficial de seguridad de la oficina TIC, explicando el modelo de operación de la SJD en el marco de MIPG. Se realizó la revisión y actualización del normograma asociado a MIPG.
Se presenta herramienta de valoración y documento introductorio para la implementación del mapa de aseguramiento, los cuales serán remitidos a la OCI para su validación, aplicación y control. 
Se consolidó y evaluó la información institucional para diligenciar el reporte FURAG 2019, se emite el certificado de cumplimiento para la SJD.
MECI. Importancia de presentar el mapa de aseguramiento ante el comité de control interno institucional para conocimiento de la Alta Dirección.
IMPACTOS: DOCUMENTACIÓN DE SISTEMA DE GESTIÓN DE CALIDAD. Documentación del Sistema Integrado de Gestión revisada y aprobada de acuerdo con los parámetros de calidad establecidos por la entidad y actualizados de acuerdo con la nueva imagen institucional. Información consiste en los diferentes medios con que cuenta la Secretaría Jurídica Distrital para consultar los documentos del SIG. Con la actualización y divulgación del Portafolio de bienes y servicios se pretende brindar a la ciudadanía y partes interesadas la oferta de servicios que presta la SJD, en cumplimiento de la Ley de transparencia y acceso a la información pública.
NORMOGRAMA. Requisitos legales revisados y actualizados.
PLANES DE MEJORAMIENTO. Cumplimiento de las actividades programas dentro de las fechas establecidas y comunicación efectiva a partir de las piezas comunicacionales. 
SISTEMA INTEGRADO DE GESTIÓN OAP. Actividades claras dentro de la  ruta de trabajo para sostenibilidad y mejora del subsistema de gestión de calidad, así como el mantenimiento de la certificación bajo estándares internacionales  en pro de la mejora continua y la satisfacción de los diferentes grupos de interés además de fortalecer la imagen de la Secretaría Jurídica Distrital.
SEGUIMIENTO INSTITUCIONAL. Disponibilidad de información para conocimiento de la ciudadanía y partes interesadas.
PMR. Disponibilidad de información para conocimiento de la ciudadanía y partes interesadas.
RIESGO. Racionalización en la documentación para asegurar la gestión de las diferentes familias de riesgos en la entidad bajo una misma unidad que garantice  enfoque integral. Riesgos de gestión y corrupción controlados en la entidad , de con los controles  acuerdo con lo planificado.
INDICADORES. Contar con información necesaria y depurada de la gestión institucional.
ASESORÍAS. Disponer de planes operativos ajustados teniendo en cuenta los resultados alcanzados en la vigencia anterior y las metas previstas para la actual vigencia. 
INFORMES. Se cumplió con los requerimientos por parte de los entes de control. Disponibilidad de información para conocimiento de la ciudadanía y partes interesadas. El Informe de Gestión y Resultados vigencia 2019, presenta la información detallada de los avances en las actividades asociadas por cada meta,  brindando a la ciudadanía y partes interesadas acceso a la Información . De otra parte, mediante los seguimientos realizados, la OAP realiza seguimiento a la Gestión, lo que permite brindar a la Alta dirección, alertas frente posibles incumplimientos.   
MIPG. Mejorar el  modelo de operación de la entidad. Orientado los resultados a la generación del valor público.
MECI. Fortalecimiento del Sistema de Control interno de la entidad bajo la aplicación del instrumento correspondiente por parte de la tercera la línea de defensa.
BENEFICIARIOS: OBLACIÓN BENEFICIADA: 
 - Servidores y contratistas de la Secretaría Jurídica Distrital.
 - Alta Dirección.
 - Ciudadanía en general. 
 - Abogados del Distrito.
 - Entidades distritales.
 - Contraloría de Bogotá.
 - Partes Interesadas.</v>
      </c>
      <c r="G47" s="1124"/>
      <c r="H47" s="1124"/>
      <c r="I47" s="1124"/>
      <c r="J47" s="1124"/>
      <c r="K47" s="1124"/>
      <c r="L47" s="1124"/>
      <c r="M47" s="1124"/>
      <c r="N47" s="1124"/>
      <c r="O47" s="1124"/>
      <c r="P47" s="1124"/>
      <c r="Q47" s="1124"/>
      <c r="R47" s="1124"/>
      <c r="S47" s="1125"/>
      <c r="T47" s="55"/>
      <c r="U47" s="542"/>
      <c r="V47" s="542"/>
      <c r="W47" s="543"/>
    </row>
    <row r="48" spans="1:23" ht="12.75" customHeight="1" x14ac:dyDescent="0.25">
      <c r="A48" s="542"/>
      <c r="B48" s="542"/>
      <c r="C48" s="542"/>
      <c r="D48" s="542"/>
      <c r="F48" s="1126"/>
      <c r="G48" s="1127"/>
      <c r="H48" s="1127"/>
      <c r="I48" s="1127"/>
      <c r="J48" s="1127"/>
      <c r="K48" s="1127"/>
      <c r="L48" s="1127"/>
      <c r="M48" s="1127"/>
      <c r="N48" s="1127"/>
      <c r="O48" s="1127"/>
      <c r="P48" s="1127"/>
      <c r="Q48" s="1127"/>
      <c r="R48" s="1127"/>
      <c r="S48" s="1128"/>
      <c r="T48" s="55"/>
      <c r="U48" s="542"/>
      <c r="V48" s="542"/>
      <c r="W48" s="543"/>
    </row>
    <row r="49" spans="1:23" ht="12.75" customHeight="1" x14ac:dyDescent="0.25">
      <c r="A49" s="542"/>
      <c r="B49" s="542"/>
      <c r="C49" s="542"/>
      <c r="D49" s="542"/>
      <c r="F49" s="1126"/>
      <c r="G49" s="1127"/>
      <c r="H49" s="1127"/>
      <c r="I49" s="1127"/>
      <c r="J49" s="1127"/>
      <c r="K49" s="1127"/>
      <c r="L49" s="1127"/>
      <c r="M49" s="1127"/>
      <c r="N49" s="1127"/>
      <c r="O49" s="1127"/>
      <c r="P49" s="1127"/>
      <c r="Q49" s="1127"/>
      <c r="R49" s="1127"/>
      <c r="S49" s="1128"/>
      <c r="T49" s="55"/>
      <c r="U49" s="542"/>
      <c r="V49" s="542"/>
      <c r="W49" s="543"/>
    </row>
    <row r="50" spans="1:23" ht="12.75" customHeight="1" x14ac:dyDescent="0.25">
      <c r="A50" s="542"/>
      <c r="B50" s="542"/>
      <c r="C50" s="542"/>
      <c r="D50" s="542"/>
      <c r="F50" s="1126"/>
      <c r="G50" s="1127"/>
      <c r="H50" s="1127"/>
      <c r="I50" s="1127"/>
      <c r="J50" s="1127"/>
      <c r="K50" s="1127"/>
      <c r="L50" s="1127"/>
      <c r="M50" s="1127"/>
      <c r="N50" s="1127"/>
      <c r="O50" s="1127"/>
      <c r="P50" s="1127"/>
      <c r="Q50" s="1127"/>
      <c r="R50" s="1127"/>
      <c r="S50" s="1128"/>
      <c r="T50" s="55"/>
      <c r="U50" s="542"/>
      <c r="V50" s="542"/>
      <c r="W50" s="543"/>
    </row>
    <row r="51" spans="1:23" ht="12.75" customHeight="1" x14ac:dyDescent="0.25">
      <c r="A51" s="542"/>
      <c r="B51" s="542"/>
      <c r="C51" s="542"/>
      <c r="D51" s="542"/>
      <c r="F51" s="1126"/>
      <c r="G51" s="1127"/>
      <c r="H51" s="1127"/>
      <c r="I51" s="1127"/>
      <c r="J51" s="1127"/>
      <c r="K51" s="1127"/>
      <c r="L51" s="1127"/>
      <c r="M51" s="1127"/>
      <c r="N51" s="1127"/>
      <c r="O51" s="1127"/>
      <c r="P51" s="1127"/>
      <c r="Q51" s="1127"/>
      <c r="R51" s="1127"/>
      <c r="S51" s="1128"/>
      <c r="T51" s="55"/>
      <c r="U51" s="542"/>
      <c r="V51" s="542"/>
      <c r="W51" s="543"/>
    </row>
    <row r="52" spans="1:23" ht="12.75" customHeight="1" x14ac:dyDescent="0.25">
      <c r="A52" s="542"/>
      <c r="B52" s="542"/>
      <c r="C52" s="542"/>
      <c r="D52" s="542"/>
      <c r="F52" s="1126"/>
      <c r="G52" s="1127"/>
      <c r="H52" s="1127"/>
      <c r="I52" s="1127"/>
      <c r="J52" s="1127"/>
      <c r="K52" s="1127"/>
      <c r="L52" s="1127"/>
      <c r="M52" s="1127"/>
      <c r="N52" s="1127"/>
      <c r="O52" s="1127"/>
      <c r="P52" s="1127"/>
      <c r="Q52" s="1127"/>
      <c r="R52" s="1127"/>
      <c r="S52" s="1128"/>
      <c r="T52" s="55"/>
      <c r="U52" s="542"/>
      <c r="V52" s="542"/>
      <c r="W52" s="543"/>
    </row>
    <row r="53" spans="1:23" ht="12.75" customHeight="1" x14ac:dyDescent="0.25">
      <c r="A53" s="542"/>
      <c r="B53" s="542"/>
      <c r="C53" s="542"/>
      <c r="D53" s="542"/>
      <c r="F53" s="1126"/>
      <c r="G53" s="1127"/>
      <c r="H53" s="1127"/>
      <c r="I53" s="1127"/>
      <c r="J53" s="1127"/>
      <c r="K53" s="1127"/>
      <c r="L53" s="1127"/>
      <c r="M53" s="1127"/>
      <c r="N53" s="1127"/>
      <c r="O53" s="1127"/>
      <c r="P53" s="1127"/>
      <c r="Q53" s="1127"/>
      <c r="R53" s="1127"/>
      <c r="S53" s="1128"/>
      <c r="T53" s="55"/>
      <c r="U53" s="542"/>
      <c r="V53" s="542"/>
      <c r="W53" s="543"/>
    </row>
    <row r="54" spans="1:23" ht="12.75" customHeight="1" x14ac:dyDescent="0.25">
      <c r="A54" s="542"/>
      <c r="B54" s="542"/>
      <c r="C54" s="542"/>
      <c r="D54" s="542"/>
      <c r="F54" s="1126"/>
      <c r="G54" s="1127"/>
      <c r="H54" s="1127"/>
      <c r="I54" s="1127"/>
      <c r="J54" s="1127"/>
      <c r="K54" s="1127"/>
      <c r="L54" s="1127"/>
      <c r="M54" s="1127"/>
      <c r="N54" s="1127"/>
      <c r="O54" s="1127"/>
      <c r="P54" s="1127"/>
      <c r="Q54" s="1127"/>
      <c r="R54" s="1127"/>
      <c r="S54" s="1128"/>
      <c r="U54" s="542"/>
      <c r="V54" s="542"/>
      <c r="W54" s="543"/>
    </row>
    <row r="55" spans="1:23" ht="12.75" customHeight="1" x14ac:dyDescent="0.25">
      <c r="A55" s="542"/>
      <c r="B55" s="542"/>
      <c r="C55" s="542"/>
      <c r="D55" s="542"/>
      <c r="F55" s="1126"/>
      <c r="G55" s="1127"/>
      <c r="H55" s="1127"/>
      <c r="I55" s="1127"/>
      <c r="J55" s="1127"/>
      <c r="K55" s="1127"/>
      <c r="L55" s="1127"/>
      <c r="M55" s="1127"/>
      <c r="N55" s="1127"/>
      <c r="O55" s="1127"/>
      <c r="P55" s="1127"/>
      <c r="Q55" s="1127"/>
      <c r="R55" s="1127"/>
      <c r="S55" s="1128"/>
      <c r="U55" s="542"/>
      <c r="V55" s="542"/>
      <c r="W55" s="543"/>
    </row>
    <row r="56" spans="1:23" ht="12.75" customHeight="1" x14ac:dyDescent="0.25">
      <c r="A56" s="542"/>
      <c r="B56" s="542"/>
      <c r="C56" s="542"/>
      <c r="D56" s="542"/>
      <c r="F56" s="1126"/>
      <c r="G56" s="1127"/>
      <c r="H56" s="1127"/>
      <c r="I56" s="1127"/>
      <c r="J56" s="1127"/>
      <c r="K56" s="1127"/>
      <c r="L56" s="1127"/>
      <c r="M56" s="1127"/>
      <c r="N56" s="1127"/>
      <c r="O56" s="1127"/>
      <c r="P56" s="1127"/>
      <c r="Q56" s="1127"/>
      <c r="R56" s="1127"/>
      <c r="S56" s="1128"/>
      <c r="U56" s="542"/>
      <c r="V56" s="542"/>
      <c r="W56" s="543"/>
    </row>
    <row r="57" spans="1:23" ht="12.75" customHeight="1" x14ac:dyDescent="0.25">
      <c r="A57" s="542"/>
      <c r="B57" s="542"/>
      <c r="C57" s="542"/>
      <c r="D57" s="542"/>
      <c r="F57" s="1126"/>
      <c r="G57" s="1127"/>
      <c r="H57" s="1127"/>
      <c r="I57" s="1127"/>
      <c r="J57" s="1127"/>
      <c r="K57" s="1127"/>
      <c r="L57" s="1127"/>
      <c r="M57" s="1127"/>
      <c r="N57" s="1127"/>
      <c r="O57" s="1127"/>
      <c r="P57" s="1127"/>
      <c r="Q57" s="1127"/>
      <c r="R57" s="1127"/>
      <c r="S57" s="1128"/>
      <c r="U57" s="542"/>
      <c r="V57" s="542"/>
      <c r="W57" s="543"/>
    </row>
    <row r="58" spans="1:23" ht="12.75" customHeight="1" x14ac:dyDescent="0.25">
      <c r="A58" s="542"/>
      <c r="B58" s="542"/>
      <c r="C58" s="542"/>
      <c r="D58" s="542"/>
      <c r="F58" s="1126"/>
      <c r="G58" s="1127"/>
      <c r="H58" s="1127"/>
      <c r="I58" s="1127"/>
      <c r="J58" s="1127"/>
      <c r="K58" s="1127"/>
      <c r="L58" s="1127"/>
      <c r="M58" s="1127"/>
      <c r="N58" s="1127"/>
      <c r="O58" s="1127"/>
      <c r="P58" s="1127"/>
      <c r="Q58" s="1127"/>
      <c r="R58" s="1127"/>
      <c r="S58" s="1128"/>
      <c r="U58" s="542"/>
      <c r="V58" s="542"/>
      <c r="W58" s="543"/>
    </row>
    <row r="59" spans="1:23" ht="12.75" customHeight="1" x14ac:dyDescent="0.25">
      <c r="A59" s="542"/>
      <c r="B59" s="542"/>
      <c r="C59" s="542"/>
      <c r="D59" s="542"/>
      <c r="F59" s="1126"/>
      <c r="G59" s="1127"/>
      <c r="H59" s="1127"/>
      <c r="I59" s="1127"/>
      <c r="J59" s="1127"/>
      <c r="K59" s="1127"/>
      <c r="L59" s="1127"/>
      <c r="M59" s="1127"/>
      <c r="N59" s="1127"/>
      <c r="O59" s="1127"/>
      <c r="P59" s="1127"/>
      <c r="Q59" s="1127"/>
      <c r="R59" s="1127"/>
      <c r="S59" s="1128"/>
      <c r="U59" s="542"/>
      <c r="V59" s="542"/>
      <c r="W59" s="543"/>
    </row>
    <row r="60" spans="1:23" ht="12.75" customHeight="1" x14ac:dyDescent="0.25">
      <c r="A60" s="542"/>
      <c r="B60" s="542"/>
      <c r="C60" s="542"/>
      <c r="D60" s="542"/>
      <c r="F60" s="1126"/>
      <c r="G60" s="1127"/>
      <c r="H60" s="1127"/>
      <c r="I60" s="1127"/>
      <c r="J60" s="1127"/>
      <c r="K60" s="1127"/>
      <c r="L60" s="1127"/>
      <c r="M60" s="1127"/>
      <c r="N60" s="1127"/>
      <c r="O60" s="1127"/>
      <c r="P60" s="1127"/>
      <c r="Q60" s="1127"/>
      <c r="R60" s="1127"/>
      <c r="S60" s="1128"/>
      <c r="U60" s="542"/>
      <c r="V60" s="542"/>
      <c r="W60" s="543"/>
    </row>
    <row r="61" spans="1:23" ht="12.75" customHeight="1" x14ac:dyDescent="0.25">
      <c r="A61" s="546"/>
      <c r="B61" s="546"/>
      <c r="C61" s="546"/>
      <c r="D61" s="546"/>
      <c r="F61" s="1126"/>
      <c r="G61" s="1127"/>
      <c r="H61" s="1127"/>
      <c r="I61" s="1127"/>
      <c r="J61" s="1127"/>
      <c r="K61" s="1127"/>
      <c r="L61" s="1127"/>
      <c r="M61" s="1127"/>
      <c r="N61" s="1127"/>
      <c r="O61" s="1127"/>
      <c r="P61" s="1127"/>
      <c r="Q61" s="1127"/>
      <c r="R61" s="1127"/>
      <c r="S61" s="1128"/>
      <c r="U61" s="542"/>
      <c r="V61" s="542"/>
      <c r="W61" s="543"/>
    </row>
    <row r="62" spans="1:23" ht="12.75" customHeight="1" x14ac:dyDescent="0.25">
      <c r="A62" s="546"/>
      <c r="B62" s="546"/>
      <c r="C62" s="546"/>
      <c r="D62" s="546"/>
      <c r="F62" s="1126"/>
      <c r="G62" s="1127"/>
      <c r="H62" s="1127"/>
      <c r="I62" s="1127"/>
      <c r="J62" s="1127"/>
      <c r="K62" s="1127"/>
      <c r="L62" s="1127"/>
      <c r="M62" s="1127"/>
      <c r="N62" s="1127"/>
      <c r="O62" s="1127"/>
      <c r="P62" s="1127"/>
      <c r="Q62" s="1127"/>
      <c r="R62" s="1127"/>
      <c r="S62" s="1128"/>
      <c r="U62" s="542"/>
      <c r="V62" s="542"/>
      <c r="W62" s="543"/>
    </row>
    <row r="63" spans="1:23" ht="12.75" customHeight="1" x14ac:dyDescent="0.25">
      <c r="A63" s="546"/>
      <c r="B63" s="546"/>
      <c r="C63" s="546"/>
      <c r="D63" s="546"/>
      <c r="F63" s="1126"/>
      <c r="G63" s="1127"/>
      <c r="H63" s="1127"/>
      <c r="I63" s="1127"/>
      <c r="J63" s="1127"/>
      <c r="K63" s="1127"/>
      <c r="L63" s="1127"/>
      <c r="M63" s="1127"/>
      <c r="N63" s="1127"/>
      <c r="O63" s="1127"/>
      <c r="P63" s="1127"/>
      <c r="Q63" s="1127"/>
      <c r="R63" s="1127"/>
      <c r="S63" s="1128"/>
      <c r="U63" s="542"/>
      <c r="V63" s="542"/>
      <c r="W63" s="543"/>
    </row>
    <row r="64" spans="1:23" ht="12.75" customHeight="1" x14ac:dyDescent="0.25">
      <c r="A64" s="546"/>
      <c r="B64" s="546"/>
      <c r="C64" s="546"/>
      <c r="D64" s="546"/>
      <c r="F64" s="1126"/>
      <c r="G64" s="1127"/>
      <c r="H64" s="1127"/>
      <c r="I64" s="1127"/>
      <c r="J64" s="1127"/>
      <c r="K64" s="1127"/>
      <c r="L64" s="1127"/>
      <c r="M64" s="1127"/>
      <c r="N64" s="1127"/>
      <c r="O64" s="1127"/>
      <c r="P64" s="1127"/>
      <c r="Q64" s="1127"/>
      <c r="R64" s="1127"/>
      <c r="S64" s="1128"/>
      <c r="U64" s="542"/>
      <c r="V64" s="542"/>
      <c r="W64" s="543"/>
    </row>
    <row r="65" spans="1:23" ht="12.75" customHeight="1" x14ac:dyDescent="0.25">
      <c r="A65" s="546"/>
      <c r="B65" s="546"/>
      <c r="C65" s="546"/>
      <c r="D65" s="546"/>
      <c r="F65" s="1126"/>
      <c r="G65" s="1127"/>
      <c r="H65" s="1127"/>
      <c r="I65" s="1127"/>
      <c r="J65" s="1127"/>
      <c r="K65" s="1127"/>
      <c r="L65" s="1127"/>
      <c r="M65" s="1127"/>
      <c r="N65" s="1127"/>
      <c r="O65" s="1127"/>
      <c r="P65" s="1127"/>
      <c r="Q65" s="1127"/>
      <c r="R65" s="1127"/>
      <c r="S65" s="1128"/>
      <c r="U65" s="542"/>
      <c r="V65" s="542"/>
      <c r="W65" s="543"/>
    </row>
    <row r="66" spans="1:23" ht="12.75" customHeight="1" x14ac:dyDescent="0.25">
      <c r="A66" s="546"/>
      <c r="B66" s="546"/>
      <c r="C66" s="546"/>
      <c r="D66" s="546"/>
      <c r="F66" s="1126"/>
      <c r="G66" s="1127"/>
      <c r="H66" s="1127"/>
      <c r="I66" s="1127"/>
      <c r="J66" s="1127"/>
      <c r="K66" s="1127"/>
      <c r="L66" s="1127"/>
      <c r="M66" s="1127"/>
      <c r="N66" s="1127"/>
      <c r="O66" s="1127"/>
      <c r="P66" s="1127"/>
      <c r="Q66" s="1127"/>
      <c r="R66" s="1127"/>
      <c r="S66" s="1128"/>
      <c r="U66" s="542"/>
      <c r="V66" s="542"/>
      <c r="W66" s="543"/>
    </row>
    <row r="67" spans="1:23" ht="12.75" customHeight="1" x14ac:dyDescent="0.25">
      <c r="A67" s="546"/>
      <c r="B67" s="546"/>
      <c r="C67" s="546"/>
      <c r="D67" s="546"/>
      <c r="F67" s="1126"/>
      <c r="G67" s="1127"/>
      <c r="H67" s="1127"/>
      <c r="I67" s="1127"/>
      <c r="J67" s="1127"/>
      <c r="K67" s="1127"/>
      <c r="L67" s="1127"/>
      <c r="M67" s="1127"/>
      <c r="N67" s="1127"/>
      <c r="O67" s="1127"/>
      <c r="P67" s="1127"/>
      <c r="Q67" s="1127"/>
      <c r="R67" s="1127"/>
      <c r="S67" s="1128"/>
      <c r="U67" s="542"/>
      <c r="V67" s="542"/>
      <c r="W67" s="543"/>
    </row>
    <row r="68" spans="1:23" ht="12.75" customHeight="1" thickBot="1" x14ac:dyDescent="0.3">
      <c r="A68" s="546"/>
      <c r="B68" s="546"/>
      <c r="C68" s="546"/>
      <c r="D68" s="546"/>
      <c r="F68" s="1129"/>
      <c r="G68" s="1130"/>
      <c r="H68" s="1130"/>
      <c r="I68" s="1130"/>
      <c r="J68" s="1130"/>
      <c r="K68" s="1130"/>
      <c r="L68" s="1130"/>
      <c r="M68" s="1130"/>
      <c r="N68" s="1130"/>
      <c r="O68" s="1130"/>
      <c r="P68" s="1130"/>
      <c r="Q68" s="1130"/>
      <c r="R68" s="1130"/>
      <c r="S68" s="1131"/>
      <c r="U68" s="542"/>
      <c r="V68" s="542"/>
      <c r="W68" s="543"/>
    </row>
    <row r="69" spans="1:23" ht="11.25" customHeight="1" x14ac:dyDescent="0.25">
      <c r="A69" s="546"/>
      <c r="B69" s="546"/>
      <c r="C69" s="546"/>
      <c r="D69" s="546"/>
      <c r="F69" s="25" t="s">
        <v>396</v>
      </c>
      <c r="G69" s="1087">
        <f>(VLOOKUP($I$8,matriz!$E$4:$BC$79,MATCH('POR PROCESO'!$F$70,matriz!$E$4:$BC$4,0),0))</f>
        <v>0</v>
      </c>
      <c r="H69" s="1087"/>
      <c r="U69" s="542"/>
      <c r="V69" s="542"/>
      <c r="W69" s="543"/>
    </row>
    <row r="70" spans="1:23" ht="11.25" hidden="1" customHeight="1" x14ac:dyDescent="0.25">
      <c r="A70" s="546"/>
      <c r="B70" s="546"/>
      <c r="C70" s="546"/>
      <c r="D70" s="546"/>
      <c r="F70" s="95" t="str">
        <f>IF(I46="1er Trimestre","rad1",IF(I46="2do Trimestre","rad2",IF(I46="3er Trimestre","rad3",IF(I46="4to Trimestre","rad4"))))</f>
        <v>rad1</v>
      </c>
      <c r="G70" s="19"/>
      <c r="H70" s="19"/>
      <c r="U70" s="542"/>
      <c r="V70" s="542"/>
      <c r="W70" s="543"/>
    </row>
    <row r="71" spans="1:23" ht="11.25" customHeight="1" x14ac:dyDescent="0.25">
      <c r="A71" s="546"/>
      <c r="B71" s="546"/>
      <c r="C71" s="546"/>
      <c r="D71" s="546"/>
      <c r="F71" s="25" t="s">
        <v>780</v>
      </c>
      <c r="G71" s="1088" t="str">
        <f>VLOOKUP($I$8,matriz!$E$5:$BJ$77,58,0)</f>
        <v>ACTIVO</v>
      </c>
      <c r="H71" s="1088"/>
      <c r="U71" s="542"/>
      <c r="V71" s="542"/>
      <c r="W71" s="543"/>
    </row>
    <row r="72" spans="1:23" ht="11.25" customHeight="1" x14ac:dyDescent="0.25">
      <c r="A72" s="546"/>
      <c r="B72" s="546"/>
      <c r="C72" s="546"/>
      <c r="D72" s="546"/>
      <c r="F72" s="62" t="s">
        <v>300</v>
      </c>
      <c r="G72" s="1193">
        <v>42913</v>
      </c>
      <c r="H72" s="1193"/>
      <c r="U72" s="542"/>
      <c r="V72" s="542"/>
      <c r="W72" s="543"/>
    </row>
    <row r="73" spans="1:23" ht="11.25" customHeight="1" x14ac:dyDescent="0.25">
      <c r="A73" s="542"/>
      <c r="B73" s="542"/>
      <c r="C73" s="542"/>
      <c r="D73" s="542"/>
      <c r="U73" s="542"/>
      <c r="V73" s="542"/>
      <c r="W73" s="543"/>
    </row>
    <row r="74" spans="1:23" ht="11.25" hidden="1" customHeight="1" x14ac:dyDescent="0.25"/>
    <row r="75" spans="1:23" ht="11.25" hidden="1" customHeight="1" x14ac:dyDescent="0.25"/>
    <row r="76" spans="1:23" ht="11.25" hidden="1" customHeight="1" x14ac:dyDescent="0.25"/>
    <row r="77" spans="1:23" ht="11.25" hidden="1" customHeight="1" x14ac:dyDescent="0.25">
      <c r="A77" s="194"/>
      <c r="B77" s="194"/>
      <c r="C77" s="194"/>
      <c r="D77" s="194"/>
    </row>
    <row r="78" spans="1:23" ht="11.25" hidden="1" customHeight="1" x14ac:dyDescent="0.25">
      <c r="A78" s="194"/>
      <c r="B78" s="194"/>
      <c r="C78" s="194"/>
      <c r="D78" s="194"/>
    </row>
    <row r="79" spans="1:23" ht="11.25" hidden="1" customHeight="1" x14ac:dyDescent="0.25">
      <c r="A79" s="194"/>
      <c r="B79" s="194"/>
      <c r="C79" s="194"/>
      <c r="D79" s="194"/>
    </row>
    <row r="80" spans="1:23" ht="11.25" hidden="1" customHeight="1" x14ac:dyDescent="0.25">
      <c r="A80" s="194"/>
      <c r="B80" s="194"/>
      <c r="C80" s="194"/>
      <c r="D80" s="194"/>
    </row>
    <row r="81" spans="1:4" ht="11.25" hidden="1" customHeight="1" x14ac:dyDescent="0.25">
      <c r="A81" s="194"/>
      <c r="B81" s="194"/>
      <c r="C81" s="194"/>
      <c r="D81" s="194"/>
    </row>
    <row r="82" spans="1:4" ht="11.25" hidden="1" customHeight="1" x14ac:dyDescent="0.25">
      <c r="A82" s="194"/>
      <c r="B82" s="194"/>
      <c r="C82" s="194"/>
      <c r="D82" s="194"/>
    </row>
    <row r="83" spans="1:4" ht="11.25" hidden="1" customHeight="1" x14ac:dyDescent="0.25">
      <c r="A83" s="194"/>
      <c r="B83" s="194"/>
      <c r="C83" s="194"/>
      <c r="D83" s="194"/>
    </row>
    <row r="84" spans="1:4" ht="11.25" hidden="1" customHeight="1" x14ac:dyDescent="0.25">
      <c r="A84" s="194"/>
      <c r="B84" s="194"/>
      <c r="C84" s="194"/>
      <c r="D84" s="194"/>
    </row>
    <row r="85" spans="1:4" ht="11.25" hidden="1" customHeight="1" x14ac:dyDescent="0.25">
      <c r="A85" s="194"/>
      <c r="B85" s="194"/>
      <c r="C85" s="194"/>
      <c r="D85" s="194"/>
    </row>
    <row r="86" spans="1:4" ht="11.25" hidden="1" customHeight="1" x14ac:dyDescent="0.25">
      <c r="A86" s="194"/>
      <c r="B86" s="194"/>
      <c r="C86" s="194"/>
      <c r="D86" s="194"/>
    </row>
    <row r="87" spans="1:4" ht="11.25" hidden="1" customHeight="1" x14ac:dyDescent="0.25">
      <c r="A87" s="194"/>
      <c r="B87" s="194"/>
      <c r="C87" s="194"/>
      <c r="D87" s="194"/>
    </row>
    <row r="88" spans="1:4" ht="11.25" hidden="1" customHeight="1" x14ac:dyDescent="0.25">
      <c r="A88" s="194"/>
      <c r="B88" s="194"/>
      <c r="C88" s="194"/>
      <c r="D88" s="194"/>
    </row>
  </sheetData>
  <sheetProtection algorithmName="SHA-512" hashValue="c8oBf8UFEWw6yPfdhDhzLh19MpxblVkNeLHdTt53BtyTPoM+XcGDqLXBhiv2de5ho1P51LpkkLFiyRI2GVPK6Q==" saltValue="MI156x35H+Xvzrfdah/xeA==" spinCount="100000" sheet="1" selectLockedCells="1"/>
  <dataConsolidate/>
  <mergeCells count="47">
    <mergeCell ref="I22:J22"/>
    <mergeCell ref="I23:J23"/>
    <mergeCell ref="I24:J24"/>
    <mergeCell ref="G17:H17"/>
    <mergeCell ref="K17:L17"/>
    <mergeCell ref="F12:S12"/>
    <mergeCell ref="I20:J20"/>
    <mergeCell ref="I21:J21"/>
    <mergeCell ref="F9:S9"/>
    <mergeCell ref="F6:H6"/>
    <mergeCell ref="E2:T2"/>
    <mergeCell ref="F4:S4"/>
    <mergeCell ref="I6:S6"/>
    <mergeCell ref="F8:H8"/>
    <mergeCell ref="I8:S8"/>
    <mergeCell ref="G72:H72"/>
    <mergeCell ref="F47:S68"/>
    <mergeCell ref="N13:P13"/>
    <mergeCell ref="Q13:S13"/>
    <mergeCell ref="I19:J19"/>
    <mergeCell ref="N20:O20"/>
    <mergeCell ref="N21:O21"/>
    <mergeCell ref="I46:K46"/>
    <mergeCell ref="Q14:S14"/>
    <mergeCell ref="J15:M15"/>
    <mergeCell ref="N15:P15"/>
    <mergeCell ref="Q15:S15"/>
    <mergeCell ref="F13:G13"/>
    <mergeCell ref="H13:I13"/>
    <mergeCell ref="N22:O22"/>
    <mergeCell ref="N23:O23"/>
    <mergeCell ref="G71:H71"/>
    <mergeCell ref="R10:S11"/>
    <mergeCell ref="P10:Q11"/>
    <mergeCell ref="M10:O11"/>
    <mergeCell ref="O17:P17"/>
    <mergeCell ref="F14:G15"/>
    <mergeCell ref="H14:I15"/>
    <mergeCell ref="J14:M14"/>
    <mergeCell ref="N14:P14"/>
    <mergeCell ref="J13:M13"/>
    <mergeCell ref="G69:H69"/>
    <mergeCell ref="J10:L11"/>
    <mergeCell ref="I10:I11"/>
    <mergeCell ref="F10:H11"/>
    <mergeCell ref="I25:J25"/>
    <mergeCell ref="F46:G46"/>
  </mergeCells>
  <dataValidations count="12">
    <dataValidation allowBlank="1" showInputMessage="1" showErrorMessage="1" promptTitle="META" prompt="Es el valor que se espera alcance el indicador." sqref="G20:G22" xr:uid="{00000000-0002-0000-0500-000000000000}"/>
    <dataValidation allowBlank="1" showInputMessage="1" showErrorMessage="1" promptTitle="NOMBRE DEL INDICADOR" prompt="Nombre que identifica al indicador." sqref="F7:H8" xr:uid="{00000000-0002-0000-0500-000001000000}"/>
    <dataValidation allowBlank="1" showInputMessage="1" showErrorMessage="1" promptTitle="FUENTE DE INFORMACION LINEA BASE" prompt="Indique la fuente de origen de la línea base (histórico registrado)" sqref="G23" xr:uid="{00000000-0002-0000-0500-000002000000}"/>
    <dataValidation allowBlank="1" showInputMessage="1" showErrorMessage="1" promptTitle="VARIABLES" prompt="Coloque las variables definidas en la sección formula del indicador" sqref="N19" xr:uid="{00000000-0002-0000-0500-000003000000}"/>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3:S13" xr:uid="{00000000-0002-0000-0500-000004000000}"/>
    <dataValidation allowBlank="1" showInputMessage="1" showErrorMessage="1" promptTitle="EXPLICACION DE LA VARIABLE" prompt="Opcional si la variable requiere explicación o idefinición_x000a_" sqref="N13:P13" xr:uid="{00000000-0002-0000-0500-000005000000}"/>
    <dataValidation allowBlank="1" showInputMessage="1" showErrorMessage="1" promptTitle="NOMBRE VARIABLE" prompt="Nombre de las variables a utilizar, puede ser una sola_x000a_variable o dos dependiendo del indicador" sqref="J13:M13" xr:uid="{00000000-0002-0000-0500-000006000000}"/>
    <dataValidation allowBlank="1" showInputMessage="1" showErrorMessage="1" promptTitle="UNIDAD DE MEDIDA" prompt="Magnitud referencia para la medición. Ejemplo: Porcentaje, Número de asesorías." sqref="H13:I13" xr:uid="{00000000-0002-0000-0500-000007000000}"/>
    <dataValidation allowBlank="1" showInputMessage="1" showErrorMessage="1" promptTitle="FORMULA DEL INDICADOR" prompt="Fórmula matemática utilizada para el cálculo del indicador._x000a_" sqref="F13:G13" xr:uid="{00000000-0002-0000-0500-000008000000}"/>
    <dataValidation allowBlank="1" showInputMessage="1" showErrorMessage="1" promptTitle="PRODUCTO/SERVICIO" prompt="Identifica el nombre del producto o servicio." sqref="F10" xr:uid="{00000000-0002-0000-0500-000009000000}"/>
    <dataValidation allowBlank="1" showInputMessage="1" showErrorMessage="1" promptTitle="PROCESO" prompt="Identifica el nombre del proceso al cual pertenece el indicador." sqref="F6:H6" xr:uid="{00000000-0002-0000-0500-00000A000000}"/>
    <dataValidation type="list" allowBlank="1" showInputMessage="1" showErrorMessage="1" sqref="I46" xr:uid="{00000000-0002-0000-0500-00000B000000}">
      <formula1>"1er Trimestre,2do Trimestre, 3er Trimestre, 4to Trimestre"</formula1>
    </dataValidation>
  </dataValidations>
  <printOptions horizontalCentered="1"/>
  <pageMargins left="0.43307086614173229" right="0.23622047244094491" top="0.59055118110236227" bottom="0.51181102362204722" header="0.31496062992125984" footer="0.31496062992125984"/>
  <pageSetup scale="77" orientation="portrait" r:id="rId1"/>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C000000}">
          <x14:formula1>
            <xm:f>CONVEN!$A$28:$A$44</xm:f>
          </x14:formula1>
          <xm:sqref>I6:S6</xm:sqref>
        </x14:dataValidation>
        <x14:dataValidation type="list" showInputMessage="1" showErrorMessage="1" xr:uid="{00000000-0002-0000-0500-00000D000000}">
          <x14:formula1>
            <xm:f>INDIRECT(HLOOKUP($I$6,CONVEN!$B$26:$R$46,2,0))</xm:f>
          </x14:formula1>
          <xm:sqref>I8:S8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N241"/>
  <sheetViews>
    <sheetView showGridLines="0" showZeros="0" topLeftCell="B1" zoomScale="60" zoomScaleNormal="60" workbookViewId="0">
      <selection activeCell="G3" sqref="G3"/>
    </sheetView>
  </sheetViews>
  <sheetFormatPr baseColWidth="10" defaultColWidth="0" defaultRowHeight="15" zeroHeight="1" x14ac:dyDescent="0.25"/>
  <cols>
    <col min="1" max="1" width="2.7109375" style="74" hidden="1" customWidth="1"/>
    <col min="2" max="2" width="111.140625" style="74" customWidth="1"/>
    <col min="3" max="3" width="17.28515625" style="74" hidden="1" customWidth="1"/>
    <col min="4" max="4" width="50" style="74" customWidth="1"/>
    <col min="5" max="5" width="9.5703125" style="74" bestFit="1" customWidth="1"/>
    <col min="6" max="6" width="10.5703125" style="74" bestFit="1" customWidth="1"/>
    <col min="7" max="7" width="9.5703125" style="74" bestFit="1" customWidth="1"/>
    <col min="8" max="10" width="10.5703125" style="74" bestFit="1" customWidth="1"/>
    <col min="11" max="11" width="9.5703125" style="74" bestFit="1" customWidth="1"/>
    <col min="12" max="12" width="10.5703125" style="74" bestFit="1" customWidth="1"/>
    <col min="13" max="14" width="12.7109375" style="74" customWidth="1"/>
    <col min="15" max="16384" width="9.42578125" style="74" hidden="1"/>
  </cols>
  <sheetData>
    <row r="1" spans="1:14" x14ac:dyDescent="0.25"/>
    <row r="2" spans="1:14" s="80" customFormat="1" ht="26.25" x14ac:dyDescent="0.4">
      <c r="A2" s="75"/>
      <c r="B2" s="145" t="s">
        <v>0</v>
      </c>
      <c r="D2" s="140"/>
      <c r="E2" s="140"/>
      <c r="F2" s="140"/>
      <c r="G2" s="140"/>
      <c r="H2" s="140"/>
      <c r="I2" s="140"/>
      <c r="J2" s="140"/>
      <c r="K2" s="140"/>
      <c r="L2" s="140"/>
      <c r="M2" s="140"/>
    </row>
    <row r="3" spans="1:14" s="75" customFormat="1" ht="31.5" x14ac:dyDescent="0.5">
      <c r="B3" s="79"/>
      <c r="C3" s="79"/>
      <c r="D3" s="139"/>
      <c r="E3" s="139"/>
      <c r="F3" s="139"/>
      <c r="G3" s="139"/>
      <c r="H3" s="139"/>
      <c r="I3" s="139"/>
      <c r="J3" s="139"/>
      <c r="K3" s="139"/>
      <c r="L3" s="139"/>
      <c r="M3" s="139"/>
      <c r="N3"/>
    </row>
    <row r="4" spans="1:14" s="75" customFormat="1" ht="28.5" x14ac:dyDescent="0.45">
      <c r="B4" s="76" t="s">
        <v>322</v>
      </c>
      <c r="C4" s="76"/>
      <c r="D4" s="76"/>
      <c r="E4" s="76"/>
      <c r="F4" s="76"/>
      <c r="G4" s="76"/>
      <c r="H4" s="76"/>
      <c r="I4" s="76"/>
      <c r="J4" s="76"/>
      <c r="K4" s="76"/>
      <c r="L4" s="76"/>
      <c r="M4" s="76"/>
      <c r="N4" s="76"/>
    </row>
    <row r="5" spans="1:14" s="75" customFormat="1" x14ac:dyDescent="0.25">
      <c r="B5"/>
      <c r="C5"/>
      <c r="D5"/>
      <c r="E5" s="82" t="s">
        <v>323</v>
      </c>
      <c r="F5"/>
      <c r="G5"/>
      <c r="H5"/>
      <c r="I5"/>
      <c r="J5"/>
      <c r="K5"/>
      <c r="L5"/>
      <c r="M5"/>
      <c r="N5"/>
    </row>
    <row r="6" spans="1:14" s="75" customFormat="1" x14ac:dyDescent="0.25">
      <c r="B6" s="82" t="s">
        <v>952</v>
      </c>
      <c r="C6" s="82" t="s">
        <v>333</v>
      </c>
      <c r="D6" s="82" t="s">
        <v>2</v>
      </c>
      <c r="E6" t="s">
        <v>587</v>
      </c>
      <c r="F6" t="s">
        <v>325</v>
      </c>
      <c r="G6" t="s">
        <v>326</v>
      </c>
      <c r="H6" t="s">
        <v>327</v>
      </c>
      <c r="I6" t="s">
        <v>328</v>
      </c>
      <c r="J6" t="s">
        <v>480</v>
      </c>
      <c r="K6" t="s">
        <v>329</v>
      </c>
      <c r="L6" t="s">
        <v>330</v>
      </c>
      <c r="M6" t="s">
        <v>331</v>
      </c>
      <c r="N6" t="s">
        <v>332</v>
      </c>
    </row>
    <row r="7" spans="1:14" s="142" customFormat="1" x14ac:dyDescent="0.25">
      <c r="A7" s="75"/>
      <c r="B7" t="s">
        <v>61</v>
      </c>
      <c r="C7" t="s">
        <v>334</v>
      </c>
      <c r="D7" t="s">
        <v>63</v>
      </c>
      <c r="E7" s="83">
        <v>23</v>
      </c>
      <c r="F7" s="83">
        <v>15</v>
      </c>
      <c r="G7" s="83">
        <v>22.7</v>
      </c>
      <c r="H7" s="83">
        <v>21.9</v>
      </c>
      <c r="I7" s="83">
        <v>22.5</v>
      </c>
      <c r="J7" s="83">
        <v>17.600000000000001</v>
      </c>
      <c r="K7" s="83">
        <v>22.3</v>
      </c>
      <c r="L7" s="83">
        <v>16.2</v>
      </c>
      <c r="M7" s="83">
        <v>22</v>
      </c>
      <c r="N7" s="83">
        <v>12.8</v>
      </c>
    </row>
    <row r="8" spans="1:14" s="143" customFormat="1" x14ac:dyDescent="0.25">
      <c r="A8" s="75"/>
      <c r="B8" t="s">
        <v>76</v>
      </c>
      <c r="C8" t="s">
        <v>334</v>
      </c>
      <c r="D8" t="s">
        <v>79</v>
      </c>
      <c r="E8" s="83">
        <v>2</v>
      </c>
      <c r="F8" s="83">
        <v>2</v>
      </c>
      <c r="G8" s="83">
        <v>5</v>
      </c>
      <c r="H8" s="83">
        <v>5</v>
      </c>
      <c r="I8" s="83">
        <v>6</v>
      </c>
      <c r="J8" s="83">
        <v>6</v>
      </c>
      <c r="K8" s="83">
        <v>6</v>
      </c>
      <c r="L8" s="83">
        <v>6</v>
      </c>
      <c r="M8" s="83">
        <v>1</v>
      </c>
      <c r="N8" s="83">
        <v>0</v>
      </c>
    </row>
    <row r="9" spans="1:14" s="143" customFormat="1" x14ac:dyDescent="0.25">
      <c r="A9" s="75"/>
      <c r="B9" t="s">
        <v>96</v>
      </c>
      <c r="C9" t="s">
        <v>334</v>
      </c>
      <c r="D9" t="s">
        <v>99</v>
      </c>
      <c r="E9" s="83">
        <v>1</v>
      </c>
      <c r="F9" s="83">
        <v>0.3</v>
      </c>
      <c r="G9" s="83">
        <v>1</v>
      </c>
      <c r="H9" s="83">
        <v>1.7</v>
      </c>
      <c r="I9" s="83">
        <v>2</v>
      </c>
      <c r="J9" s="83">
        <v>2</v>
      </c>
      <c r="K9" s="83">
        <v>2</v>
      </c>
      <c r="L9" s="83">
        <v>2</v>
      </c>
      <c r="M9" s="83">
        <v>1</v>
      </c>
      <c r="N9" s="83">
        <v>0</v>
      </c>
    </row>
    <row r="10" spans="1:14" s="143" customFormat="1" x14ac:dyDescent="0.25">
      <c r="A10" s="75"/>
      <c r="B10" t="s">
        <v>84</v>
      </c>
      <c r="C10" t="s">
        <v>334</v>
      </c>
      <c r="D10" t="s">
        <v>79</v>
      </c>
      <c r="E10" s="83">
        <v>4</v>
      </c>
      <c r="F10" s="83">
        <v>4</v>
      </c>
      <c r="G10" s="83">
        <v>14</v>
      </c>
      <c r="H10" s="83">
        <v>14</v>
      </c>
      <c r="I10" s="83">
        <v>10</v>
      </c>
      <c r="J10" s="83">
        <v>12</v>
      </c>
      <c r="K10" s="83">
        <v>13</v>
      </c>
      <c r="L10" s="83">
        <v>13</v>
      </c>
      <c r="M10" s="83">
        <v>5</v>
      </c>
      <c r="N10" s="83">
        <v>0</v>
      </c>
    </row>
    <row r="11" spans="1:14" s="143" customFormat="1" x14ac:dyDescent="0.25">
      <c r="A11" s="75"/>
      <c r="B11" t="s">
        <v>88</v>
      </c>
      <c r="C11" t="s">
        <v>334</v>
      </c>
      <c r="D11" t="s">
        <v>1063</v>
      </c>
      <c r="E11" s="83">
        <v>400</v>
      </c>
      <c r="F11" s="83">
        <v>402</v>
      </c>
      <c r="G11" s="83">
        <v>600</v>
      </c>
      <c r="H11" s="83">
        <v>663</v>
      </c>
      <c r="I11" s="83">
        <v>800</v>
      </c>
      <c r="J11" s="83">
        <v>819</v>
      </c>
      <c r="K11" s="83">
        <v>800</v>
      </c>
      <c r="L11" s="83">
        <v>971</v>
      </c>
      <c r="M11" s="83">
        <v>400</v>
      </c>
      <c r="N11" s="83">
        <v>0</v>
      </c>
    </row>
    <row r="12" spans="1:14" s="143" customFormat="1" x14ac:dyDescent="0.25">
      <c r="A12" s="75"/>
      <c r="B12" t="s">
        <v>90</v>
      </c>
      <c r="C12" t="s">
        <v>334</v>
      </c>
      <c r="D12" t="s">
        <v>1063</v>
      </c>
      <c r="E12" s="83">
        <v>0.86</v>
      </c>
      <c r="F12" s="83">
        <v>0.87</v>
      </c>
      <c r="G12" s="83">
        <v>0.86099999999999999</v>
      </c>
      <c r="H12" s="83">
        <v>0.91300000000000003</v>
      </c>
      <c r="I12" s="83">
        <v>0.86499999999999999</v>
      </c>
      <c r="J12" s="83">
        <v>0.92</v>
      </c>
      <c r="K12" s="83">
        <v>0.86699999999999999</v>
      </c>
      <c r="L12" s="83">
        <v>0.94</v>
      </c>
      <c r="M12" s="83">
        <v>0.87</v>
      </c>
      <c r="N12" s="83">
        <v>0.94</v>
      </c>
    </row>
    <row r="13" spans="1:14" s="143" customFormat="1" x14ac:dyDescent="0.25">
      <c r="A13" s="75"/>
      <c r="B13" t="s">
        <v>91</v>
      </c>
      <c r="C13" t="s">
        <v>334</v>
      </c>
      <c r="D13" t="s">
        <v>93</v>
      </c>
      <c r="E13" s="83">
        <v>0</v>
      </c>
      <c r="F13" s="83">
        <v>0</v>
      </c>
      <c r="G13" s="83">
        <v>2</v>
      </c>
      <c r="H13" s="83">
        <v>2</v>
      </c>
      <c r="I13" s="83">
        <v>2</v>
      </c>
      <c r="J13" s="83">
        <v>2</v>
      </c>
      <c r="K13" s="83">
        <v>4</v>
      </c>
      <c r="L13" s="83">
        <v>4</v>
      </c>
      <c r="M13" s="83">
        <v>0</v>
      </c>
      <c r="N13" s="83">
        <v>0</v>
      </c>
    </row>
    <row r="14" spans="1:14" s="143" customFormat="1" x14ac:dyDescent="0.25">
      <c r="A14" s="75"/>
      <c r="B14" t="s">
        <v>94</v>
      </c>
      <c r="C14" t="s">
        <v>334</v>
      </c>
      <c r="D14" t="s">
        <v>93</v>
      </c>
      <c r="E14" s="83">
        <v>0</v>
      </c>
      <c r="F14" s="83">
        <v>0</v>
      </c>
      <c r="G14" s="83">
        <v>2000</v>
      </c>
      <c r="H14" s="83">
        <v>2426</v>
      </c>
      <c r="I14" s="83">
        <v>4000</v>
      </c>
      <c r="J14" s="83">
        <v>5990</v>
      </c>
      <c r="K14" s="83">
        <v>4000</v>
      </c>
      <c r="L14" s="83">
        <v>3687</v>
      </c>
      <c r="M14" s="83">
        <v>3574</v>
      </c>
      <c r="N14" s="83">
        <v>0</v>
      </c>
    </row>
    <row r="15" spans="1:14" s="143" customFormat="1" x14ac:dyDescent="0.25">
      <c r="A15" s="75"/>
      <c r="B15" t="s">
        <v>95</v>
      </c>
      <c r="C15" t="s">
        <v>334</v>
      </c>
      <c r="D15" t="s">
        <v>93</v>
      </c>
      <c r="E15" s="83">
        <v>1</v>
      </c>
      <c r="F15" s="83">
        <v>1</v>
      </c>
      <c r="G15" s="83">
        <v>1</v>
      </c>
      <c r="H15" s="83">
        <v>1</v>
      </c>
      <c r="I15" s="83">
        <v>2</v>
      </c>
      <c r="J15" s="83">
        <v>2</v>
      </c>
      <c r="K15" s="83">
        <v>1</v>
      </c>
      <c r="L15" s="83">
        <v>1</v>
      </c>
      <c r="M15" s="83">
        <v>0</v>
      </c>
      <c r="N15" s="83">
        <v>0</v>
      </c>
    </row>
    <row r="16" spans="1:14" s="144" customFormat="1" x14ac:dyDescent="0.25">
      <c r="A16" s="77"/>
      <c r="B16" t="s">
        <v>429</v>
      </c>
      <c r="C16" t="s">
        <v>334</v>
      </c>
      <c r="D16" t="s">
        <v>280</v>
      </c>
      <c r="E16" s="83">
        <v>1</v>
      </c>
      <c r="F16" s="83">
        <v>0.5</v>
      </c>
      <c r="G16" s="83">
        <v>0</v>
      </c>
      <c r="H16" s="83">
        <v>0.5</v>
      </c>
      <c r="I16" s="83">
        <v>0</v>
      </c>
      <c r="J16" s="83">
        <v>0</v>
      </c>
      <c r="K16" s="83">
        <v>0</v>
      </c>
      <c r="L16" s="83">
        <v>0</v>
      </c>
      <c r="M16" s="83">
        <v>0</v>
      </c>
      <c r="N16" s="83">
        <v>0</v>
      </c>
    </row>
    <row r="17" spans="1:14" s="144" customFormat="1" x14ac:dyDescent="0.25">
      <c r="A17" s="77"/>
      <c r="B17" t="s">
        <v>412</v>
      </c>
      <c r="C17" t="s">
        <v>334</v>
      </c>
      <c r="D17" t="s">
        <v>1064</v>
      </c>
      <c r="E17" s="83">
        <v>0.82</v>
      </c>
      <c r="F17" s="83">
        <v>0.9</v>
      </c>
      <c r="G17" s="83">
        <v>0.82</v>
      </c>
      <c r="H17" s="83">
        <v>0.89</v>
      </c>
      <c r="I17" s="83">
        <v>0.82</v>
      </c>
      <c r="J17" s="83">
        <v>0.88</v>
      </c>
      <c r="K17" s="83">
        <v>0.82</v>
      </c>
      <c r="L17" s="83">
        <v>0.88</v>
      </c>
      <c r="M17" s="83">
        <v>0.82</v>
      </c>
      <c r="N17" s="83">
        <v>0.88</v>
      </c>
    </row>
    <row r="18" spans="1:14" s="78" customFormat="1" x14ac:dyDescent="0.25">
      <c r="B18" t="s">
        <v>574</v>
      </c>
      <c r="C18" t="s">
        <v>334</v>
      </c>
      <c r="D18" t="s">
        <v>160</v>
      </c>
      <c r="E18" s="83">
        <v>0</v>
      </c>
      <c r="F18" s="83">
        <v>0</v>
      </c>
      <c r="G18" s="83">
        <v>0</v>
      </c>
      <c r="H18" s="83">
        <v>0</v>
      </c>
      <c r="I18" s="83">
        <v>0.3</v>
      </c>
      <c r="J18" s="83">
        <v>0.27</v>
      </c>
      <c r="K18" s="83">
        <v>0.5</v>
      </c>
      <c r="L18" s="83">
        <v>0.53</v>
      </c>
      <c r="M18" s="83">
        <v>0.2</v>
      </c>
      <c r="N18" s="83">
        <v>0.06</v>
      </c>
    </row>
    <row r="19" spans="1:14" s="78" customFormat="1" ht="15" customHeight="1" x14ac:dyDescent="0.25">
      <c r="B19" t="s">
        <v>573</v>
      </c>
      <c r="C19" t="s">
        <v>334</v>
      </c>
      <c r="D19" t="s">
        <v>160</v>
      </c>
      <c r="E19" s="83">
        <v>0</v>
      </c>
      <c r="F19" s="83">
        <v>0</v>
      </c>
      <c r="G19" s="83">
        <v>0</v>
      </c>
      <c r="H19" s="83">
        <v>0</v>
      </c>
      <c r="I19" s="83">
        <v>1</v>
      </c>
      <c r="J19" s="83">
        <v>1</v>
      </c>
      <c r="K19" s="83">
        <v>1</v>
      </c>
      <c r="L19" s="83">
        <v>1</v>
      </c>
      <c r="M19" s="83">
        <v>0</v>
      </c>
      <c r="N19" s="83">
        <v>0</v>
      </c>
    </row>
    <row r="20" spans="1:14" ht="15" customHeight="1" x14ac:dyDescent="0.25">
      <c r="B20" t="s">
        <v>583</v>
      </c>
      <c r="C20" t="s">
        <v>334</v>
      </c>
      <c r="D20" t="s">
        <v>280</v>
      </c>
      <c r="E20" s="83">
        <v>0.1</v>
      </c>
      <c r="F20" s="83">
        <v>0.03</v>
      </c>
      <c r="G20" s="83">
        <v>0.3</v>
      </c>
      <c r="H20" s="83">
        <v>0.35</v>
      </c>
      <c r="I20" s="83">
        <v>0.3</v>
      </c>
      <c r="J20" s="83">
        <v>0.32</v>
      </c>
      <c r="K20" s="83">
        <v>0.25</v>
      </c>
      <c r="L20" s="83">
        <v>0.25</v>
      </c>
      <c r="M20" s="83">
        <v>5.0000000000000044E-2</v>
      </c>
      <c r="N20" s="83">
        <v>2.1499999999999998E-2</v>
      </c>
    </row>
    <row r="21" spans="1:14" ht="15" customHeight="1" x14ac:dyDescent="0.25">
      <c r="B21" t="s">
        <v>581</v>
      </c>
      <c r="C21" t="s">
        <v>334</v>
      </c>
      <c r="D21" t="s">
        <v>280</v>
      </c>
      <c r="E21" s="83">
        <v>0</v>
      </c>
      <c r="F21" s="83">
        <v>0</v>
      </c>
      <c r="G21" s="83">
        <v>0</v>
      </c>
      <c r="H21" s="83">
        <v>0</v>
      </c>
      <c r="I21" s="83">
        <v>0.4</v>
      </c>
      <c r="J21" s="83">
        <v>0.4</v>
      </c>
      <c r="K21" s="83">
        <v>0.6</v>
      </c>
      <c r="L21" s="83">
        <v>0.6</v>
      </c>
      <c r="M21" s="83">
        <v>0</v>
      </c>
      <c r="N21" s="83">
        <v>0</v>
      </c>
    </row>
    <row r="22" spans="1:14" x14ac:dyDescent="0.25">
      <c r="B22" t="s">
        <v>633</v>
      </c>
      <c r="C22" t="s">
        <v>334</v>
      </c>
      <c r="D22" t="s">
        <v>99</v>
      </c>
      <c r="E22" s="83">
        <v>0.03</v>
      </c>
      <c r="F22" s="83">
        <v>0.01</v>
      </c>
      <c r="G22" s="83">
        <v>0.17</v>
      </c>
      <c r="H22" s="83">
        <v>0.14000000000000001</v>
      </c>
      <c r="I22" s="83">
        <v>0.3</v>
      </c>
      <c r="J22" s="83">
        <v>0.25</v>
      </c>
      <c r="K22" s="83">
        <v>0.3</v>
      </c>
      <c r="L22" s="83">
        <v>0.37</v>
      </c>
      <c r="M22" s="83">
        <v>0.2</v>
      </c>
      <c r="N22" s="83">
        <v>0</v>
      </c>
    </row>
    <row r="23" spans="1:14" x14ac:dyDescent="0.25">
      <c r="B23" t="s">
        <v>635</v>
      </c>
      <c r="C23" t="s">
        <v>334</v>
      </c>
      <c r="D23" t="s">
        <v>302</v>
      </c>
      <c r="E23" s="83">
        <v>0.88</v>
      </c>
      <c r="F23" s="83">
        <v>0.9</v>
      </c>
      <c r="G23" s="83">
        <v>0.88</v>
      </c>
      <c r="H23" s="83">
        <v>0.94569999999999999</v>
      </c>
      <c r="I23" s="83">
        <v>0.88</v>
      </c>
      <c r="J23" s="83">
        <v>0.88</v>
      </c>
      <c r="K23" s="83">
        <v>0.88</v>
      </c>
      <c r="L23" s="83">
        <v>0.97499999999999998</v>
      </c>
      <c r="M23" s="83">
        <v>0.88</v>
      </c>
      <c r="N23" s="83">
        <v>0</v>
      </c>
    </row>
    <row r="24" spans="1:14" x14ac:dyDescent="0.25">
      <c r="B24" t="s">
        <v>836</v>
      </c>
      <c r="C24" t="s">
        <v>334</v>
      </c>
      <c r="D24" t="s">
        <v>99</v>
      </c>
      <c r="E24" s="83">
        <v>0</v>
      </c>
      <c r="F24" s="83">
        <v>0</v>
      </c>
      <c r="G24" s="83">
        <v>0</v>
      </c>
      <c r="H24" s="83">
        <v>0</v>
      </c>
      <c r="I24" s="83">
        <v>0</v>
      </c>
      <c r="J24" s="83">
        <v>0</v>
      </c>
      <c r="K24" s="83">
        <v>1</v>
      </c>
      <c r="L24" s="83">
        <v>1</v>
      </c>
      <c r="M24" s="83">
        <v>0</v>
      </c>
      <c r="N24" s="83">
        <v>0</v>
      </c>
    </row>
    <row r="25" spans="1:14" x14ac:dyDescent="0.25">
      <c r="B25" t="s">
        <v>922</v>
      </c>
      <c r="C25" t="s">
        <v>334</v>
      </c>
      <c r="D25" t="s">
        <v>79</v>
      </c>
      <c r="E25" s="83">
        <v>0</v>
      </c>
      <c r="F25" s="83">
        <v>0</v>
      </c>
      <c r="G25" s="83">
        <v>0</v>
      </c>
      <c r="H25" s="83">
        <v>0</v>
      </c>
      <c r="I25" s="83">
        <v>0.3</v>
      </c>
      <c r="J25" s="83">
        <v>0.3</v>
      </c>
      <c r="K25" s="83">
        <v>0.5</v>
      </c>
      <c r="L25" s="83">
        <v>0.5</v>
      </c>
      <c r="M25" s="83">
        <v>0.2</v>
      </c>
      <c r="N25" s="83">
        <v>0.1</v>
      </c>
    </row>
    <row r="26" spans="1:14" x14ac:dyDescent="0.25">
      <c r="B26" t="s">
        <v>989</v>
      </c>
      <c r="C26" t="s">
        <v>334</v>
      </c>
      <c r="D26" t="s">
        <v>99</v>
      </c>
      <c r="E26" s="83">
        <v>0</v>
      </c>
      <c r="F26" s="83">
        <v>0</v>
      </c>
      <c r="G26" s="83">
        <v>0</v>
      </c>
      <c r="H26" s="83">
        <v>0</v>
      </c>
      <c r="I26" s="83">
        <v>0</v>
      </c>
      <c r="J26" s="83">
        <v>0</v>
      </c>
      <c r="K26" s="83">
        <v>0</v>
      </c>
      <c r="L26" s="83">
        <v>0</v>
      </c>
      <c r="M26" s="83">
        <v>1</v>
      </c>
      <c r="N26" s="83">
        <v>0.4</v>
      </c>
    </row>
    <row r="27" spans="1:14" x14ac:dyDescent="0.25">
      <c r="B27" t="s">
        <v>1066</v>
      </c>
      <c r="C27" t="s">
        <v>334</v>
      </c>
      <c r="D27" t="s">
        <v>1064</v>
      </c>
      <c r="E27" s="83">
        <v>0.82</v>
      </c>
      <c r="F27" s="83">
        <v>0.89</v>
      </c>
      <c r="G27" s="83">
        <v>0.82</v>
      </c>
      <c r="H27" s="83">
        <v>0.87270000000000003</v>
      </c>
      <c r="I27" s="83">
        <v>0.82</v>
      </c>
      <c r="J27" s="83">
        <v>0.83689999999999998</v>
      </c>
      <c r="K27" s="83">
        <v>0.82</v>
      </c>
      <c r="L27" s="83">
        <v>0.83230000000000004</v>
      </c>
      <c r="M27" s="83">
        <v>0.82</v>
      </c>
      <c r="N27" s="83">
        <v>0.82809999999999995</v>
      </c>
    </row>
    <row r="28" spans="1:14" x14ac:dyDescent="0.25">
      <c r="B28"/>
      <c r="C28"/>
      <c r="D28"/>
      <c r="E28"/>
      <c r="F28"/>
      <c r="G28"/>
      <c r="H28"/>
      <c r="I28"/>
      <c r="J28"/>
      <c r="K28"/>
      <c r="L28"/>
      <c r="M28"/>
    </row>
    <row r="29" spans="1:14" x14ac:dyDescent="0.25">
      <c r="B29"/>
      <c r="C29"/>
      <c r="D29"/>
      <c r="E29"/>
      <c r="F29"/>
      <c r="G29"/>
      <c r="H29"/>
      <c r="I29"/>
      <c r="J29"/>
      <c r="K29"/>
      <c r="L29"/>
      <c r="M29"/>
    </row>
    <row r="30" spans="1:14" x14ac:dyDescent="0.25">
      <c r="B30"/>
      <c r="C30"/>
      <c r="D30"/>
      <c r="E30"/>
      <c r="F30"/>
      <c r="G30"/>
      <c r="H30"/>
      <c r="I30"/>
      <c r="J30"/>
      <c r="K30"/>
      <c r="L30"/>
      <c r="M30"/>
    </row>
    <row r="31" spans="1:14" x14ac:dyDescent="0.25">
      <c r="B31"/>
      <c r="C31"/>
      <c r="D31"/>
      <c r="E31"/>
      <c r="F31"/>
      <c r="G31"/>
      <c r="H31"/>
      <c r="I31"/>
      <c r="J31"/>
      <c r="K31"/>
      <c r="L31"/>
      <c r="M31"/>
    </row>
    <row r="32" spans="1:14" x14ac:dyDescent="0.25">
      <c r="B32"/>
      <c r="C32"/>
      <c r="D32"/>
      <c r="E32"/>
      <c r="F32"/>
      <c r="G32"/>
      <c r="H32"/>
      <c r="I32"/>
      <c r="J32"/>
      <c r="K32"/>
      <c r="L32"/>
      <c r="M32"/>
    </row>
    <row r="33" spans="2:13" x14ac:dyDescent="0.25">
      <c r="B33"/>
      <c r="C33"/>
      <c r="D33"/>
      <c r="E33"/>
      <c r="F33"/>
      <c r="G33"/>
      <c r="H33"/>
      <c r="I33"/>
      <c r="J33"/>
      <c r="K33"/>
      <c r="L33"/>
      <c r="M33"/>
    </row>
    <row r="34" spans="2:13" x14ac:dyDescent="0.25">
      <c r="B34"/>
      <c r="C34"/>
      <c r="D34"/>
      <c r="E34"/>
      <c r="F34"/>
      <c r="G34"/>
      <c r="H34"/>
      <c r="I34"/>
      <c r="J34"/>
      <c r="K34"/>
      <c r="L34"/>
      <c r="M34"/>
    </row>
    <row r="35" spans="2:13" x14ac:dyDescent="0.25">
      <c r="B35"/>
      <c r="C35"/>
      <c r="D35"/>
      <c r="E35"/>
      <c r="F35"/>
      <c r="G35"/>
      <c r="H35"/>
      <c r="I35"/>
      <c r="J35"/>
      <c r="K35"/>
      <c r="L35"/>
      <c r="M35"/>
    </row>
    <row r="36" spans="2:13" x14ac:dyDescent="0.25">
      <c r="B36"/>
      <c r="C36"/>
      <c r="D36"/>
      <c r="E36"/>
      <c r="F36"/>
      <c r="G36"/>
      <c r="H36"/>
      <c r="I36"/>
      <c r="J36"/>
      <c r="K36"/>
      <c r="L36"/>
      <c r="M36"/>
    </row>
    <row r="37" spans="2:13" x14ac:dyDescent="0.25">
      <c r="B37"/>
      <c r="C37"/>
      <c r="D37"/>
      <c r="E37"/>
      <c r="F37"/>
      <c r="G37"/>
      <c r="H37"/>
      <c r="I37"/>
      <c r="J37"/>
      <c r="K37"/>
      <c r="L37"/>
      <c r="M37"/>
    </row>
    <row r="38" spans="2:13" x14ac:dyDescent="0.25">
      <c r="B38"/>
      <c r="C38"/>
      <c r="D38"/>
      <c r="E38"/>
      <c r="F38"/>
      <c r="G38"/>
      <c r="H38"/>
      <c r="I38"/>
      <c r="J38"/>
      <c r="K38"/>
      <c r="L38"/>
      <c r="M38"/>
    </row>
    <row r="39" spans="2:13" x14ac:dyDescent="0.25">
      <c r="B39"/>
      <c r="C39"/>
      <c r="D39"/>
      <c r="E39"/>
      <c r="F39"/>
      <c r="G39"/>
      <c r="H39"/>
      <c r="I39"/>
      <c r="J39"/>
      <c r="K39"/>
      <c r="L39"/>
      <c r="M39"/>
    </row>
    <row r="40" spans="2:13" x14ac:dyDescent="0.25">
      <c r="B40"/>
      <c r="C40"/>
      <c r="D40"/>
      <c r="E40"/>
      <c r="F40"/>
      <c r="G40"/>
      <c r="H40"/>
      <c r="I40"/>
      <c r="J40"/>
      <c r="K40"/>
      <c r="L40"/>
      <c r="M40"/>
    </row>
    <row r="41" spans="2:13" x14ac:dyDescent="0.25">
      <c r="B41"/>
      <c r="C41"/>
      <c r="D41"/>
      <c r="E41"/>
      <c r="F41"/>
      <c r="G41"/>
      <c r="H41"/>
      <c r="I41"/>
      <c r="J41"/>
      <c r="K41"/>
      <c r="L41"/>
      <c r="M41"/>
    </row>
    <row r="42" spans="2:13" x14ac:dyDescent="0.25">
      <c r="B42"/>
      <c r="C42"/>
      <c r="D42"/>
      <c r="E42"/>
      <c r="F42"/>
      <c r="G42"/>
      <c r="H42"/>
      <c r="I42"/>
      <c r="J42"/>
      <c r="K42"/>
      <c r="L42"/>
      <c r="M42"/>
    </row>
    <row r="43" spans="2:13" x14ac:dyDescent="0.25">
      <c r="B43"/>
      <c r="C43"/>
      <c r="D43"/>
      <c r="E43"/>
      <c r="F43"/>
      <c r="G43"/>
      <c r="H43"/>
      <c r="I43"/>
      <c r="J43"/>
      <c r="K43"/>
      <c r="L43"/>
      <c r="M43"/>
    </row>
    <row r="44" spans="2:13" x14ac:dyDescent="0.25">
      <c r="B44"/>
      <c r="C44"/>
      <c r="D44"/>
      <c r="E44"/>
      <c r="F44"/>
      <c r="G44"/>
      <c r="H44"/>
      <c r="I44"/>
      <c r="J44"/>
      <c r="K44"/>
      <c r="L44"/>
      <c r="M44"/>
    </row>
    <row r="45" spans="2:13" x14ac:dyDescent="0.25">
      <c r="B45"/>
      <c r="C45"/>
      <c r="D45"/>
      <c r="E45"/>
      <c r="F45"/>
      <c r="G45"/>
      <c r="H45"/>
      <c r="I45"/>
      <c r="J45"/>
      <c r="K45"/>
      <c r="L45"/>
      <c r="M45"/>
    </row>
    <row r="46" spans="2:13" x14ac:dyDescent="0.25">
      <c r="B46"/>
      <c r="C46"/>
      <c r="D46"/>
      <c r="E46"/>
      <c r="F46"/>
      <c r="G46"/>
      <c r="H46"/>
      <c r="I46"/>
      <c r="J46"/>
      <c r="K46"/>
      <c r="L46"/>
      <c r="M46"/>
    </row>
    <row r="47" spans="2:13" x14ac:dyDescent="0.25">
      <c r="B47"/>
      <c r="C47"/>
      <c r="D47"/>
      <c r="E47"/>
      <c r="F47"/>
      <c r="G47"/>
      <c r="H47"/>
      <c r="I47"/>
      <c r="J47"/>
      <c r="K47"/>
      <c r="L47"/>
      <c r="M47"/>
    </row>
    <row r="48" spans="2:13" x14ac:dyDescent="0.25">
      <c r="B48"/>
      <c r="C48"/>
      <c r="D48"/>
      <c r="E48"/>
      <c r="F48"/>
      <c r="G48"/>
      <c r="H48"/>
      <c r="I48"/>
      <c r="J48"/>
      <c r="K48"/>
      <c r="L48"/>
      <c r="M48"/>
    </row>
    <row r="49" spans="2:13" x14ac:dyDescent="0.25">
      <c r="B49"/>
      <c r="C49"/>
      <c r="D49"/>
      <c r="E49"/>
      <c r="F49"/>
      <c r="G49"/>
      <c r="H49"/>
      <c r="I49"/>
      <c r="J49"/>
      <c r="K49"/>
      <c r="L49"/>
      <c r="M49"/>
    </row>
    <row r="50" spans="2:13" x14ac:dyDescent="0.25">
      <c r="B50"/>
      <c r="C50"/>
      <c r="D50"/>
      <c r="E50"/>
      <c r="F50"/>
      <c r="G50"/>
      <c r="H50"/>
      <c r="I50"/>
      <c r="J50"/>
      <c r="K50"/>
      <c r="L50"/>
      <c r="M50"/>
    </row>
    <row r="51" spans="2:13" x14ac:dyDescent="0.25">
      <c r="B51"/>
      <c r="C51"/>
      <c r="D51"/>
      <c r="E51"/>
      <c r="F51"/>
      <c r="G51"/>
      <c r="H51"/>
      <c r="I51"/>
      <c r="J51"/>
      <c r="K51"/>
      <c r="L51"/>
      <c r="M51"/>
    </row>
    <row r="52" spans="2:13" x14ac:dyDescent="0.25">
      <c r="B52"/>
      <c r="C52"/>
      <c r="D52"/>
      <c r="E52"/>
      <c r="F52"/>
      <c r="G52"/>
      <c r="H52"/>
      <c r="I52"/>
      <c r="J52"/>
      <c r="K52"/>
      <c r="L52"/>
      <c r="M52"/>
    </row>
    <row r="53" spans="2:13" x14ac:dyDescent="0.25">
      <c r="B53"/>
      <c r="C53"/>
      <c r="D53"/>
      <c r="E53"/>
      <c r="F53"/>
      <c r="G53"/>
      <c r="H53"/>
      <c r="I53"/>
      <c r="J53"/>
      <c r="K53"/>
      <c r="L53"/>
      <c r="M53"/>
    </row>
    <row r="54" spans="2:13" x14ac:dyDescent="0.25">
      <c r="B54"/>
      <c r="C54"/>
      <c r="D54"/>
      <c r="E54"/>
      <c r="F54"/>
      <c r="G54"/>
      <c r="H54"/>
      <c r="I54"/>
      <c r="J54"/>
      <c r="K54"/>
      <c r="L54"/>
      <c r="M54"/>
    </row>
    <row r="55" spans="2:13" x14ac:dyDescent="0.25">
      <c r="B55"/>
      <c r="C55"/>
      <c r="D55"/>
      <c r="E55"/>
      <c r="F55"/>
      <c r="G55"/>
      <c r="H55"/>
      <c r="I55"/>
      <c r="J55"/>
      <c r="K55"/>
      <c r="L55"/>
      <c r="M55"/>
    </row>
    <row r="56" spans="2:13" x14ac:dyDescent="0.25">
      <c r="B56"/>
      <c r="C56"/>
      <c r="D56"/>
      <c r="E56"/>
      <c r="F56"/>
      <c r="G56"/>
      <c r="H56"/>
      <c r="I56"/>
      <c r="J56"/>
      <c r="K56"/>
      <c r="L56"/>
      <c r="M56"/>
    </row>
    <row r="57" spans="2:13" x14ac:dyDescent="0.25">
      <c r="B57"/>
      <c r="C57"/>
      <c r="D57"/>
      <c r="E57"/>
      <c r="F57"/>
      <c r="G57"/>
      <c r="H57"/>
      <c r="I57"/>
      <c r="J57"/>
      <c r="K57"/>
      <c r="L57"/>
      <c r="M57"/>
    </row>
    <row r="58" spans="2:13" x14ac:dyDescent="0.25">
      <c r="B58"/>
      <c r="C58"/>
      <c r="D58"/>
      <c r="E58"/>
      <c r="F58"/>
      <c r="G58"/>
      <c r="H58"/>
      <c r="I58"/>
      <c r="J58"/>
      <c r="K58"/>
      <c r="L58"/>
      <c r="M58"/>
    </row>
    <row r="59" spans="2:13" x14ac:dyDescent="0.25">
      <c r="B59"/>
      <c r="C59"/>
      <c r="D59"/>
      <c r="E59"/>
      <c r="F59"/>
      <c r="G59"/>
      <c r="H59"/>
      <c r="I59"/>
      <c r="J59"/>
      <c r="K59"/>
      <c r="L59"/>
      <c r="M59"/>
    </row>
    <row r="60" spans="2:13" x14ac:dyDescent="0.25">
      <c r="B60"/>
      <c r="C60"/>
      <c r="D60"/>
      <c r="E60"/>
      <c r="F60"/>
      <c r="G60"/>
      <c r="H60"/>
      <c r="I60"/>
      <c r="J60"/>
      <c r="K60"/>
      <c r="L60"/>
      <c r="M60"/>
    </row>
    <row r="61" spans="2:13" x14ac:dyDescent="0.25">
      <c r="B61"/>
      <c r="C61"/>
      <c r="D61"/>
      <c r="E61"/>
      <c r="F61"/>
      <c r="G61"/>
      <c r="H61"/>
      <c r="I61"/>
      <c r="J61"/>
      <c r="K61"/>
      <c r="L61"/>
      <c r="M61"/>
    </row>
    <row r="62" spans="2:13" x14ac:dyDescent="0.25">
      <c r="B62"/>
      <c r="C62"/>
      <c r="D62"/>
      <c r="E62"/>
      <c r="F62"/>
      <c r="G62"/>
      <c r="H62"/>
      <c r="I62"/>
      <c r="J62"/>
      <c r="K62"/>
      <c r="L62"/>
      <c r="M62"/>
    </row>
    <row r="63" spans="2:13" x14ac:dyDescent="0.25"/>
    <row r="64" spans="2: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sheetData>
  <sheetProtection selectLockedCells="1" selectUnlockedCells="1"/>
  <pageMargins left="0.70866141732283472" right="0.70866141732283472" top="0.74803149606299213" bottom="0.74803149606299213" header="0.31496062992125984" footer="0.31496062992125984"/>
  <pageSetup scale="52"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XFD195"/>
  <sheetViews>
    <sheetView showGridLines="0" showZeros="0" zoomScale="55" zoomScaleNormal="55" workbookViewId="0">
      <selection activeCell="D21" sqref="D6:D59"/>
    </sheetView>
  </sheetViews>
  <sheetFormatPr baseColWidth="10" defaultColWidth="0" defaultRowHeight="0" customHeight="1" zeroHeight="1" x14ac:dyDescent="0.25"/>
  <cols>
    <col min="1" max="1" width="6.28515625" style="102" customWidth="1"/>
    <col min="2" max="2" width="8.28515625" style="102" customWidth="1"/>
    <col min="3" max="3" width="29.7109375" style="102" customWidth="1"/>
    <col min="4" max="4" width="100" style="904" bestFit="1" customWidth="1"/>
    <col min="5" max="5" width="10.28515625" style="102" customWidth="1"/>
    <col min="6" max="6" width="9.5703125" style="102" bestFit="1" customWidth="1"/>
    <col min="7" max="7" width="10.5703125" style="102" bestFit="1" customWidth="1"/>
    <col min="8" max="8" width="9.5703125" style="102" bestFit="1" customWidth="1"/>
    <col min="9" max="9" width="10.5703125" style="102" bestFit="1" customWidth="1"/>
    <col min="10" max="10" width="9.5703125" style="102" bestFit="1" customWidth="1"/>
    <col min="11" max="11" width="10.5703125" style="102" bestFit="1" customWidth="1"/>
    <col min="12" max="12" width="9.5703125" style="102" bestFit="1" customWidth="1"/>
    <col min="13" max="13" width="10.5703125" style="102" bestFit="1" customWidth="1"/>
    <col min="14" max="14" width="9.5703125" style="102" hidden="1" customWidth="1"/>
    <col min="15" max="15" width="2.7109375" style="102" hidden="1" customWidth="1"/>
    <col min="16" max="16" width="11" style="102" hidden="1" customWidth="1"/>
    <col min="17" max="16384" width="0" style="102" hidden="1"/>
  </cols>
  <sheetData>
    <row r="1" spans="1:16384" s="890" customFormat="1" ht="15" x14ac:dyDescent="0.25">
      <c r="A1" s="920"/>
      <c r="B1" s="920"/>
      <c r="C1" s="914"/>
      <c r="D1" s="915"/>
      <c r="E1" s="914"/>
      <c r="F1" s="914"/>
      <c r="G1" s="914"/>
      <c r="H1" s="914"/>
      <c r="I1" s="914"/>
      <c r="J1" s="914"/>
      <c r="K1" s="914"/>
      <c r="L1" s="914"/>
      <c r="M1" s="914"/>
      <c r="N1" s="889"/>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102"/>
      <c r="HX1" s="102"/>
      <c r="HY1" s="102"/>
      <c r="HZ1" s="102"/>
      <c r="IA1" s="102"/>
      <c r="IB1" s="102"/>
      <c r="IC1" s="102"/>
      <c r="ID1" s="102"/>
      <c r="IE1" s="102"/>
      <c r="IF1" s="102"/>
      <c r="IG1" s="102"/>
      <c r="IH1" s="102"/>
      <c r="II1" s="102"/>
      <c r="IJ1" s="102"/>
      <c r="IK1" s="102"/>
      <c r="IL1" s="102"/>
      <c r="IM1" s="102"/>
      <c r="IN1" s="102"/>
      <c r="IO1" s="102"/>
      <c r="IP1" s="102"/>
      <c r="IQ1" s="102"/>
      <c r="IR1" s="102"/>
      <c r="IS1" s="102"/>
      <c r="IT1" s="102"/>
      <c r="IU1" s="102"/>
      <c r="IV1" s="102"/>
      <c r="IW1" s="102"/>
      <c r="IX1" s="102"/>
      <c r="IY1" s="102"/>
      <c r="IZ1" s="102"/>
      <c r="JA1" s="102"/>
      <c r="JB1" s="102"/>
      <c r="JC1" s="102"/>
      <c r="JD1" s="102"/>
      <c r="JE1" s="102"/>
      <c r="JF1" s="102"/>
      <c r="JG1" s="102"/>
      <c r="JH1" s="102"/>
      <c r="JI1" s="102"/>
      <c r="JJ1" s="102"/>
      <c r="JK1" s="102"/>
      <c r="JL1" s="102"/>
      <c r="JM1" s="102"/>
      <c r="JN1" s="102"/>
      <c r="JO1" s="102"/>
      <c r="JP1" s="102"/>
      <c r="JQ1" s="102"/>
      <c r="JR1" s="102"/>
      <c r="JS1" s="102"/>
      <c r="JT1" s="102"/>
      <c r="JU1" s="102"/>
      <c r="JV1" s="102"/>
      <c r="JW1" s="102"/>
      <c r="JX1" s="102"/>
      <c r="JY1" s="102"/>
      <c r="JZ1" s="102"/>
      <c r="KA1" s="102"/>
      <c r="KB1" s="102"/>
      <c r="KC1" s="102"/>
      <c r="KD1" s="102"/>
      <c r="KE1" s="102"/>
      <c r="KF1" s="102"/>
      <c r="KG1" s="102"/>
      <c r="KH1" s="102"/>
      <c r="KI1" s="102"/>
      <c r="KJ1" s="102"/>
      <c r="KK1" s="102"/>
      <c r="KL1" s="102"/>
      <c r="KM1" s="102"/>
      <c r="KN1" s="102"/>
      <c r="KO1" s="102"/>
      <c r="KP1" s="102"/>
      <c r="KQ1" s="102"/>
      <c r="KR1" s="102"/>
      <c r="KS1" s="102"/>
      <c r="KT1" s="102"/>
      <c r="KU1" s="102"/>
      <c r="KV1" s="102"/>
      <c r="KW1" s="102"/>
      <c r="KX1" s="102"/>
      <c r="KY1" s="102"/>
      <c r="KZ1" s="102"/>
      <c r="LA1" s="102"/>
      <c r="LB1" s="102"/>
      <c r="LC1" s="102"/>
      <c r="LD1" s="102"/>
      <c r="LE1" s="102"/>
      <c r="LF1" s="102"/>
      <c r="LG1" s="102"/>
      <c r="LH1" s="102"/>
      <c r="LI1" s="102"/>
      <c r="LJ1" s="102"/>
      <c r="LK1" s="102"/>
      <c r="LL1" s="102"/>
      <c r="LM1" s="102"/>
      <c r="LN1" s="102"/>
      <c r="LO1" s="102"/>
      <c r="LP1" s="102"/>
      <c r="LQ1" s="102"/>
      <c r="LR1" s="102"/>
      <c r="LS1" s="102"/>
      <c r="LT1" s="102"/>
      <c r="LU1" s="102"/>
      <c r="LV1" s="102"/>
      <c r="LW1" s="102"/>
      <c r="LX1" s="102"/>
      <c r="LY1" s="102"/>
      <c r="LZ1" s="102"/>
      <c r="MA1" s="102"/>
      <c r="MB1" s="102"/>
      <c r="MC1" s="102"/>
      <c r="MD1" s="102"/>
      <c r="ME1" s="102"/>
      <c r="MF1" s="102"/>
      <c r="MG1" s="102"/>
      <c r="MH1" s="102"/>
      <c r="MI1" s="102"/>
      <c r="MJ1" s="102"/>
      <c r="MK1" s="102"/>
      <c r="ML1" s="102"/>
      <c r="MM1" s="102"/>
      <c r="MN1" s="102"/>
      <c r="MO1" s="102"/>
      <c r="MP1" s="102"/>
      <c r="MQ1" s="102"/>
      <c r="MR1" s="102"/>
      <c r="MS1" s="102"/>
      <c r="MT1" s="102"/>
      <c r="MU1" s="102"/>
      <c r="MV1" s="102"/>
      <c r="MW1" s="102"/>
      <c r="MX1" s="102"/>
      <c r="MY1" s="102"/>
      <c r="MZ1" s="102"/>
      <c r="NA1" s="102"/>
      <c r="NB1" s="102"/>
      <c r="NC1" s="102"/>
      <c r="ND1" s="102"/>
      <c r="NE1" s="102"/>
      <c r="NF1" s="102"/>
      <c r="NG1" s="102"/>
      <c r="NH1" s="102"/>
      <c r="NI1" s="102"/>
      <c r="NJ1" s="102"/>
      <c r="NK1" s="102"/>
      <c r="NL1" s="102"/>
      <c r="NM1" s="102"/>
      <c r="NN1" s="102"/>
      <c r="NO1" s="102"/>
      <c r="NP1" s="102"/>
      <c r="NQ1" s="102"/>
      <c r="NR1" s="102"/>
      <c r="NS1" s="102"/>
      <c r="NT1" s="102"/>
      <c r="NU1" s="102"/>
      <c r="NV1" s="102"/>
      <c r="NW1" s="102"/>
      <c r="NX1" s="102"/>
      <c r="NY1" s="102"/>
      <c r="NZ1" s="102"/>
      <c r="OA1" s="102"/>
      <c r="OB1" s="102"/>
      <c r="OC1" s="102"/>
      <c r="OD1" s="102"/>
      <c r="OE1" s="102"/>
      <c r="OF1" s="102"/>
      <c r="OG1" s="102"/>
      <c r="OH1" s="102"/>
      <c r="OI1" s="102"/>
      <c r="OJ1" s="102"/>
      <c r="OK1" s="102"/>
      <c r="OL1" s="102"/>
      <c r="OM1" s="102"/>
      <c r="ON1" s="102"/>
      <c r="OO1" s="102"/>
      <c r="OP1" s="102"/>
      <c r="OQ1" s="102"/>
      <c r="OR1" s="102"/>
      <c r="OS1" s="102"/>
      <c r="OT1" s="102"/>
      <c r="OU1" s="102"/>
      <c r="OV1" s="102"/>
      <c r="OW1" s="102"/>
      <c r="OX1" s="102"/>
      <c r="OY1" s="102"/>
      <c r="OZ1" s="102"/>
      <c r="PA1" s="102"/>
      <c r="PB1" s="102"/>
      <c r="PC1" s="102"/>
      <c r="PD1" s="102"/>
      <c r="PE1" s="102"/>
      <c r="PF1" s="102"/>
      <c r="PG1" s="102"/>
      <c r="PH1" s="102"/>
      <c r="PI1" s="102"/>
      <c r="PJ1" s="102"/>
      <c r="PK1" s="102"/>
      <c r="PL1" s="102"/>
      <c r="PM1" s="102"/>
      <c r="PN1" s="102"/>
      <c r="PO1" s="102"/>
      <c r="PP1" s="102"/>
      <c r="PQ1" s="102"/>
      <c r="PR1" s="102"/>
      <c r="PS1" s="102"/>
      <c r="PT1" s="102"/>
      <c r="PU1" s="102"/>
      <c r="PV1" s="102"/>
      <c r="PW1" s="102"/>
      <c r="PX1" s="102"/>
      <c r="PY1" s="102"/>
      <c r="PZ1" s="102"/>
      <c r="QA1" s="102"/>
      <c r="QB1" s="102"/>
      <c r="QC1" s="102"/>
      <c r="QD1" s="102"/>
      <c r="QE1" s="102"/>
      <c r="QF1" s="102"/>
      <c r="QG1" s="102"/>
      <c r="QH1" s="102"/>
      <c r="QI1" s="102"/>
      <c r="QJ1" s="102"/>
      <c r="QK1" s="102"/>
      <c r="QL1" s="102"/>
      <c r="QM1" s="102"/>
      <c r="QN1" s="102"/>
      <c r="QO1" s="102"/>
      <c r="QP1" s="102"/>
      <c r="QQ1" s="102"/>
      <c r="QR1" s="102"/>
      <c r="QS1" s="102"/>
      <c r="QT1" s="102"/>
      <c r="QU1" s="102"/>
      <c r="QV1" s="102"/>
      <c r="QW1" s="102"/>
      <c r="QX1" s="102"/>
      <c r="QY1" s="102"/>
      <c r="QZ1" s="102"/>
      <c r="RA1" s="102"/>
      <c r="RB1" s="102"/>
      <c r="RC1" s="102"/>
      <c r="RD1" s="102"/>
      <c r="RE1" s="102"/>
      <c r="RF1" s="102"/>
      <c r="RG1" s="102"/>
      <c r="RH1" s="102"/>
      <c r="RI1" s="102"/>
      <c r="RJ1" s="102"/>
      <c r="RK1" s="102"/>
      <c r="RL1" s="102"/>
      <c r="RM1" s="102"/>
      <c r="RN1" s="102"/>
      <c r="RO1" s="102"/>
      <c r="RP1" s="102"/>
      <c r="RQ1" s="102"/>
      <c r="RR1" s="102"/>
      <c r="RS1" s="102"/>
      <c r="RT1" s="102"/>
      <c r="RU1" s="102"/>
      <c r="RV1" s="102"/>
      <c r="RW1" s="102"/>
      <c r="RX1" s="102"/>
      <c r="RY1" s="102"/>
      <c r="RZ1" s="102"/>
      <c r="SA1" s="102"/>
      <c r="SB1" s="102"/>
      <c r="SC1" s="102"/>
      <c r="SD1" s="102"/>
      <c r="SE1" s="102"/>
      <c r="SF1" s="102"/>
      <c r="SG1" s="102"/>
      <c r="SH1" s="102"/>
      <c r="SI1" s="102"/>
      <c r="SJ1" s="102"/>
      <c r="SK1" s="102"/>
      <c r="SL1" s="102"/>
      <c r="SM1" s="102"/>
      <c r="SN1" s="102"/>
      <c r="SO1" s="102"/>
      <c r="SP1" s="102"/>
      <c r="SQ1" s="102"/>
      <c r="SR1" s="102"/>
      <c r="SS1" s="102"/>
      <c r="ST1" s="102"/>
      <c r="SU1" s="102"/>
      <c r="SV1" s="102"/>
      <c r="SW1" s="102"/>
      <c r="SX1" s="102"/>
      <c r="SY1" s="102"/>
      <c r="SZ1" s="102"/>
      <c r="TA1" s="102"/>
      <c r="TB1" s="102"/>
      <c r="TC1" s="102"/>
      <c r="TD1" s="102"/>
      <c r="TE1" s="102"/>
      <c r="TF1" s="102"/>
      <c r="TG1" s="102"/>
      <c r="TH1" s="102"/>
      <c r="TI1" s="102"/>
      <c r="TJ1" s="102"/>
      <c r="TK1" s="102"/>
      <c r="TL1" s="102"/>
      <c r="TM1" s="102"/>
      <c r="TN1" s="102"/>
      <c r="TO1" s="102"/>
      <c r="TP1" s="102"/>
      <c r="TQ1" s="102"/>
      <c r="TR1" s="102"/>
      <c r="TS1" s="102"/>
      <c r="TT1" s="102"/>
      <c r="TU1" s="102"/>
      <c r="TV1" s="102"/>
      <c r="TW1" s="102"/>
      <c r="TX1" s="102"/>
      <c r="TY1" s="102"/>
      <c r="TZ1" s="102"/>
      <c r="UA1" s="102"/>
      <c r="UB1" s="102"/>
      <c r="UC1" s="102"/>
      <c r="UD1" s="102"/>
      <c r="UE1" s="102"/>
      <c r="UF1" s="102"/>
      <c r="UG1" s="102"/>
      <c r="UH1" s="102"/>
      <c r="UI1" s="102"/>
      <c r="UJ1" s="102"/>
      <c r="UK1" s="102"/>
      <c r="UL1" s="102"/>
      <c r="UM1" s="102"/>
      <c r="UN1" s="102"/>
      <c r="UO1" s="102"/>
      <c r="UP1" s="102"/>
      <c r="UQ1" s="102"/>
      <c r="UR1" s="102"/>
      <c r="US1" s="102"/>
      <c r="UT1" s="102"/>
      <c r="UU1" s="102"/>
      <c r="UV1" s="102"/>
      <c r="UW1" s="102"/>
      <c r="UX1" s="102"/>
      <c r="UY1" s="102"/>
      <c r="UZ1" s="102"/>
      <c r="VA1" s="102"/>
      <c r="VB1" s="102"/>
      <c r="VC1" s="102"/>
      <c r="VD1" s="102"/>
      <c r="VE1" s="102"/>
      <c r="VF1" s="102"/>
      <c r="VG1" s="102"/>
      <c r="VH1" s="102"/>
      <c r="VI1" s="102"/>
      <c r="VJ1" s="102"/>
      <c r="VK1" s="102"/>
      <c r="VL1" s="102"/>
      <c r="VM1" s="102"/>
      <c r="VN1" s="102"/>
      <c r="VO1" s="102"/>
      <c r="VP1" s="102"/>
      <c r="VQ1" s="102"/>
      <c r="VR1" s="102"/>
      <c r="VS1" s="102"/>
      <c r="VT1" s="102"/>
      <c r="VU1" s="102"/>
      <c r="VV1" s="102"/>
      <c r="VW1" s="102"/>
      <c r="VX1" s="102"/>
      <c r="VY1" s="102"/>
      <c r="VZ1" s="102"/>
      <c r="WA1" s="102"/>
      <c r="WB1" s="102"/>
      <c r="WC1" s="102"/>
      <c r="WD1" s="102"/>
      <c r="WE1" s="102"/>
      <c r="WF1" s="102"/>
      <c r="WG1" s="102"/>
      <c r="WH1" s="102"/>
      <c r="WI1" s="102"/>
      <c r="WJ1" s="102"/>
      <c r="WK1" s="102"/>
      <c r="WL1" s="102"/>
      <c r="WM1" s="102"/>
      <c r="WN1" s="102"/>
      <c r="WO1" s="102"/>
      <c r="WP1" s="102"/>
      <c r="WQ1" s="102"/>
      <c r="WR1" s="102"/>
      <c r="WS1" s="102"/>
      <c r="WT1" s="102"/>
      <c r="WU1" s="102"/>
      <c r="WV1" s="102"/>
      <c r="WW1" s="102"/>
      <c r="WX1" s="102"/>
      <c r="WY1" s="102"/>
      <c r="WZ1" s="102"/>
      <c r="XA1" s="102"/>
      <c r="XB1" s="102"/>
      <c r="XC1" s="102"/>
      <c r="XD1" s="102"/>
      <c r="XE1" s="102"/>
      <c r="XF1" s="102"/>
      <c r="XG1" s="102"/>
      <c r="XH1" s="102"/>
      <c r="XI1" s="102"/>
      <c r="XJ1" s="102"/>
      <c r="XK1" s="102"/>
      <c r="XL1" s="102"/>
      <c r="XM1" s="102"/>
      <c r="XN1" s="102"/>
      <c r="XO1" s="102"/>
      <c r="XP1" s="102"/>
      <c r="XQ1" s="102"/>
      <c r="XR1" s="102"/>
      <c r="XS1" s="102"/>
      <c r="XT1" s="102"/>
      <c r="XU1" s="102"/>
      <c r="XV1" s="102"/>
      <c r="XW1" s="102"/>
      <c r="XX1" s="102"/>
      <c r="XY1" s="102"/>
      <c r="XZ1" s="102"/>
      <c r="YA1" s="102"/>
      <c r="YB1" s="102"/>
      <c r="YC1" s="102"/>
      <c r="YD1" s="102"/>
      <c r="YE1" s="102"/>
      <c r="YF1" s="102"/>
      <c r="YG1" s="102"/>
      <c r="YH1" s="102"/>
      <c r="YI1" s="102"/>
      <c r="YJ1" s="102"/>
      <c r="YK1" s="102"/>
      <c r="YL1" s="102"/>
      <c r="YM1" s="102"/>
      <c r="YN1" s="102"/>
      <c r="YO1" s="102"/>
      <c r="YP1" s="102"/>
      <c r="YQ1" s="102"/>
      <c r="YR1" s="102"/>
      <c r="YS1" s="102"/>
      <c r="YT1" s="102"/>
      <c r="YU1" s="102"/>
      <c r="YV1" s="102"/>
      <c r="YW1" s="102"/>
      <c r="YX1" s="102"/>
      <c r="YY1" s="102"/>
      <c r="YZ1" s="102"/>
      <c r="ZA1" s="102"/>
      <c r="ZB1" s="102"/>
      <c r="ZC1" s="102"/>
      <c r="ZD1" s="102"/>
      <c r="ZE1" s="102"/>
      <c r="ZF1" s="102"/>
      <c r="ZG1" s="102"/>
      <c r="ZH1" s="102"/>
      <c r="ZI1" s="102"/>
      <c r="ZJ1" s="102"/>
      <c r="ZK1" s="102"/>
      <c r="ZL1" s="102"/>
      <c r="ZM1" s="102"/>
      <c r="ZN1" s="102"/>
      <c r="ZO1" s="102"/>
      <c r="ZP1" s="102"/>
      <c r="ZQ1" s="102"/>
      <c r="ZR1" s="102"/>
      <c r="ZS1" s="102"/>
      <c r="ZT1" s="102"/>
      <c r="ZU1" s="102"/>
      <c r="ZV1" s="102"/>
      <c r="ZW1" s="102"/>
      <c r="ZX1" s="102"/>
      <c r="ZY1" s="102"/>
      <c r="ZZ1" s="102"/>
      <c r="AAA1" s="102"/>
      <c r="AAB1" s="102"/>
      <c r="AAC1" s="102"/>
      <c r="AAD1" s="102"/>
      <c r="AAE1" s="102"/>
      <c r="AAF1" s="102"/>
      <c r="AAG1" s="102"/>
      <c r="AAH1" s="102"/>
      <c r="AAI1" s="102"/>
      <c r="AAJ1" s="102"/>
      <c r="AAK1" s="102"/>
      <c r="AAL1" s="102"/>
      <c r="AAM1" s="102"/>
      <c r="AAN1" s="102"/>
      <c r="AAO1" s="102"/>
      <c r="AAP1" s="102"/>
      <c r="AAQ1" s="102"/>
      <c r="AAR1" s="102"/>
      <c r="AAS1" s="102"/>
      <c r="AAT1" s="102"/>
      <c r="AAU1" s="102"/>
      <c r="AAV1" s="102"/>
      <c r="AAW1" s="102"/>
      <c r="AAX1" s="102"/>
      <c r="AAY1" s="102"/>
      <c r="AAZ1" s="102"/>
      <c r="ABA1" s="102"/>
      <c r="ABB1" s="102"/>
      <c r="ABC1" s="102"/>
      <c r="ABD1" s="102"/>
      <c r="ABE1" s="102"/>
      <c r="ABF1" s="102"/>
      <c r="ABG1" s="102"/>
      <c r="ABH1" s="102"/>
      <c r="ABI1" s="102"/>
      <c r="ABJ1" s="102"/>
      <c r="ABK1" s="102"/>
      <c r="ABL1" s="102"/>
      <c r="ABM1" s="102"/>
      <c r="ABN1" s="102"/>
      <c r="ABO1" s="102"/>
      <c r="ABP1" s="102"/>
      <c r="ABQ1" s="102"/>
      <c r="ABR1" s="102"/>
      <c r="ABS1" s="102"/>
      <c r="ABT1" s="102"/>
      <c r="ABU1" s="102"/>
      <c r="ABV1" s="102"/>
      <c r="ABW1" s="102"/>
      <c r="ABX1" s="102"/>
      <c r="ABY1" s="102"/>
      <c r="ABZ1" s="102"/>
      <c r="ACA1" s="102"/>
      <c r="ACB1" s="102"/>
      <c r="ACC1" s="102"/>
      <c r="ACD1" s="102"/>
      <c r="ACE1" s="102"/>
      <c r="ACF1" s="102"/>
      <c r="ACG1" s="102"/>
      <c r="ACH1" s="102"/>
      <c r="ACI1" s="102"/>
      <c r="ACJ1" s="102"/>
      <c r="ACK1" s="102"/>
      <c r="ACL1" s="102"/>
      <c r="ACM1" s="102"/>
      <c r="ACN1" s="102"/>
      <c r="ACO1" s="102"/>
      <c r="ACP1" s="102"/>
      <c r="ACQ1" s="102"/>
      <c r="ACR1" s="102"/>
      <c r="ACS1" s="102"/>
      <c r="ACT1" s="102"/>
      <c r="ACU1" s="102"/>
      <c r="ACV1" s="102"/>
      <c r="ACW1" s="102"/>
      <c r="ACX1" s="102"/>
      <c r="ACY1" s="102"/>
      <c r="ACZ1" s="102"/>
      <c r="ADA1" s="102"/>
      <c r="ADB1" s="102"/>
      <c r="ADC1" s="102"/>
      <c r="ADD1" s="102"/>
      <c r="ADE1" s="102"/>
      <c r="ADF1" s="102"/>
      <c r="ADG1" s="102"/>
      <c r="ADH1" s="102"/>
      <c r="ADI1" s="102"/>
      <c r="ADJ1" s="102"/>
      <c r="ADK1" s="102"/>
      <c r="ADL1" s="102"/>
      <c r="ADM1" s="102"/>
      <c r="ADN1" s="102"/>
      <c r="ADO1" s="102"/>
      <c r="ADP1" s="102"/>
      <c r="ADQ1" s="102"/>
      <c r="ADR1" s="102"/>
      <c r="ADS1" s="102"/>
      <c r="ADT1" s="102"/>
      <c r="ADU1" s="102"/>
      <c r="ADV1" s="102"/>
      <c r="ADW1" s="102"/>
      <c r="ADX1" s="102"/>
      <c r="ADY1" s="102"/>
      <c r="ADZ1" s="102"/>
      <c r="AEA1" s="102"/>
      <c r="AEB1" s="102"/>
      <c r="AEC1" s="102"/>
      <c r="AED1" s="102"/>
      <c r="AEE1" s="102"/>
      <c r="AEF1" s="102"/>
      <c r="AEG1" s="102"/>
      <c r="AEH1" s="102"/>
      <c r="AEI1" s="102"/>
      <c r="AEJ1" s="102"/>
      <c r="AEK1" s="102"/>
      <c r="AEL1" s="102"/>
      <c r="AEM1" s="102"/>
      <c r="AEN1" s="102"/>
      <c r="AEO1" s="102"/>
      <c r="AEP1" s="102"/>
      <c r="AEQ1" s="102"/>
      <c r="AER1" s="102"/>
      <c r="AES1" s="102"/>
      <c r="AET1" s="102"/>
      <c r="AEU1" s="102"/>
      <c r="AEV1" s="102"/>
      <c r="AEW1" s="102"/>
      <c r="AEX1" s="102"/>
      <c r="AEY1" s="102"/>
      <c r="AEZ1" s="102"/>
      <c r="AFA1" s="102"/>
      <c r="AFB1" s="102"/>
      <c r="AFC1" s="102"/>
      <c r="AFD1" s="102"/>
      <c r="AFE1" s="102"/>
      <c r="AFF1" s="102"/>
      <c r="AFG1" s="102"/>
      <c r="AFH1" s="102"/>
      <c r="AFI1" s="102"/>
      <c r="AFJ1" s="102"/>
      <c r="AFK1" s="102"/>
      <c r="AFL1" s="102"/>
      <c r="AFM1" s="102"/>
      <c r="AFN1" s="102"/>
      <c r="AFO1" s="102"/>
      <c r="AFP1" s="102"/>
      <c r="AFQ1" s="102"/>
      <c r="AFR1" s="102"/>
      <c r="AFS1" s="102"/>
      <c r="AFT1" s="102"/>
      <c r="AFU1" s="102"/>
      <c r="AFV1" s="102"/>
      <c r="AFW1" s="102"/>
      <c r="AFX1" s="102"/>
      <c r="AFY1" s="102"/>
      <c r="AFZ1" s="102"/>
      <c r="AGA1" s="102"/>
      <c r="AGB1" s="102"/>
      <c r="AGC1" s="102"/>
      <c r="AGD1" s="102"/>
      <c r="AGE1" s="102"/>
      <c r="AGF1" s="102"/>
      <c r="AGG1" s="102"/>
      <c r="AGH1" s="102"/>
      <c r="AGI1" s="102"/>
      <c r="AGJ1" s="102"/>
      <c r="AGK1" s="102"/>
      <c r="AGL1" s="102"/>
      <c r="AGM1" s="102"/>
      <c r="AGN1" s="102"/>
      <c r="AGO1" s="102"/>
      <c r="AGP1" s="102"/>
      <c r="AGQ1" s="102"/>
      <c r="AGR1" s="102"/>
      <c r="AGS1" s="102"/>
      <c r="AGT1" s="102"/>
      <c r="AGU1" s="102"/>
      <c r="AGV1" s="102"/>
      <c r="AGW1" s="102"/>
      <c r="AGX1" s="102"/>
      <c r="AGY1" s="102"/>
      <c r="AGZ1" s="102"/>
      <c r="AHA1" s="102"/>
      <c r="AHB1" s="102"/>
      <c r="AHC1" s="102"/>
      <c r="AHD1" s="102"/>
      <c r="AHE1" s="102"/>
      <c r="AHF1" s="102"/>
      <c r="AHG1" s="102"/>
      <c r="AHH1" s="102"/>
      <c r="AHI1" s="102"/>
      <c r="AHJ1" s="102"/>
      <c r="AHK1" s="102"/>
      <c r="AHL1" s="102"/>
      <c r="AHM1" s="102"/>
      <c r="AHN1" s="102"/>
      <c r="AHO1" s="102"/>
      <c r="AHP1" s="102"/>
      <c r="AHQ1" s="102"/>
      <c r="AHR1" s="102"/>
      <c r="AHS1" s="102"/>
      <c r="AHT1" s="102"/>
      <c r="AHU1" s="102"/>
      <c r="AHV1" s="102"/>
      <c r="AHW1" s="102"/>
      <c r="AHX1" s="102"/>
      <c r="AHY1" s="102"/>
      <c r="AHZ1" s="102"/>
      <c r="AIA1" s="102"/>
      <c r="AIB1" s="102"/>
      <c r="AIC1" s="102"/>
      <c r="AID1" s="102"/>
      <c r="AIE1" s="102"/>
      <c r="AIF1" s="102"/>
      <c r="AIG1" s="102"/>
      <c r="AIH1" s="102"/>
      <c r="AII1" s="102"/>
      <c r="AIJ1" s="102"/>
      <c r="AIK1" s="102"/>
      <c r="AIL1" s="102"/>
      <c r="AIM1" s="102"/>
      <c r="AIN1" s="102"/>
      <c r="AIO1" s="102"/>
      <c r="AIP1" s="102"/>
      <c r="AIQ1" s="102"/>
      <c r="AIR1" s="102"/>
      <c r="AIS1" s="102"/>
      <c r="AIT1" s="102"/>
      <c r="AIU1" s="102"/>
      <c r="AIV1" s="102"/>
      <c r="AIW1" s="102"/>
      <c r="AIX1" s="102"/>
      <c r="AIY1" s="102"/>
      <c r="AIZ1" s="102"/>
      <c r="AJA1" s="102"/>
      <c r="AJB1" s="102"/>
      <c r="AJC1" s="102"/>
      <c r="AJD1" s="102"/>
      <c r="AJE1" s="102"/>
      <c r="AJF1" s="102"/>
      <c r="AJG1" s="102"/>
      <c r="AJH1" s="102"/>
      <c r="AJI1" s="102"/>
      <c r="AJJ1" s="102"/>
      <c r="AJK1" s="102"/>
      <c r="AJL1" s="102"/>
      <c r="AJM1" s="102"/>
      <c r="AJN1" s="102"/>
      <c r="AJO1" s="102"/>
      <c r="AJP1" s="102"/>
      <c r="AJQ1" s="102"/>
      <c r="AJR1" s="102"/>
      <c r="AJS1" s="102"/>
      <c r="AJT1" s="102"/>
      <c r="AJU1" s="102"/>
      <c r="AJV1" s="102"/>
      <c r="AJW1" s="102"/>
      <c r="AJX1" s="102"/>
      <c r="AJY1" s="102"/>
      <c r="AJZ1" s="102"/>
      <c r="AKA1" s="102"/>
      <c r="AKB1" s="102"/>
      <c r="AKC1" s="102"/>
      <c r="AKD1" s="102"/>
      <c r="AKE1" s="102"/>
      <c r="AKF1" s="102"/>
      <c r="AKG1" s="102"/>
      <c r="AKH1" s="102"/>
      <c r="AKI1" s="102"/>
      <c r="AKJ1" s="102"/>
      <c r="AKK1" s="102"/>
      <c r="AKL1" s="102"/>
      <c r="AKM1" s="102"/>
      <c r="AKN1" s="102"/>
      <c r="AKO1" s="102"/>
      <c r="AKP1" s="102"/>
      <c r="AKQ1" s="102"/>
      <c r="AKR1" s="102"/>
      <c r="AKS1" s="102"/>
      <c r="AKT1" s="102"/>
      <c r="AKU1" s="102"/>
      <c r="AKV1" s="102"/>
      <c r="AKW1" s="102"/>
      <c r="AKX1" s="102"/>
      <c r="AKY1" s="102"/>
      <c r="AKZ1" s="102"/>
      <c r="ALA1" s="102"/>
      <c r="ALB1" s="102"/>
      <c r="ALC1" s="102"/>
      <c r="ALD1" s="102"/>
      <c r="ALE1" s="102"/>
      <c r="ALF1" s="102"/>
      <c r="ALG1" s="102"/>
      <c r="ALH1" s="102"/>
      <c r="ALI1" s="102"/>
      <c r="ALJ1" s="102"/>
      <c r="ALK1" s="102"/>
      <c r="ALL1" s="102"/>
      <c r="ALM1" s="102"/>
      <c r="ALN1" s="102"/>
      <c r="ALO1" s="102"/>
      <c r="ALP1" s="102"/>
      <c r="ALQ1" s="102"/>
      <c r="ALR1" s="102"/>
      <c r="ALS1" s="102"/>
      <c r="ALT1" s="102"/>
      <c r="ALU1" s="102"/>
      <c r="ALV1" s="102"/>
      <c r="ALW1" s="102"/>
      <c r="ALX1" s="102"/>
      <c r="ALY1" s="102"/>
      <c r="ALZ1" s="102"/>
      <c r="AMA1" s="102"/>
      <c r="AMB1" s="102"/>
      <c r="AMC1" s="102"/>
      <c r="AMD1" s="102"/>
      <c r="AME1" s="102"/>
      <c r="AMF1" s="102"/>
      <c r="AMG1" s="102"/>
      <c r="AMH1" s="102"/>
      <c r="AMI1" s="102"/>
      <c r="AMJ1" s="102"/>
      <c r="AMK1" s="102"/>
      <c r="AML1" s="102"/>
      <c r="AMM1" s="102"/>
      <c r="AMN1" s="102"/>
      <c r="AMO1" s="102"/>
      <c r="AMP1" s="102"/>
      <c r="AMQ1" s="102"/>
      <c r="AMR1" s="102"/>
      <c r="AMS1" s="102"/>
      <c r="AMT1" s="102"/>
      <c r="AMU1" s="102"/>
      <c r="AMV1" s="102"/>
      <c r="AMW1" s="102"/>
      <c r="AMX1" s="102"/>
      <c r="AMY1" s="102"/>
      <c r="AMZ1" s="102"/>
      <c r="ANA1" s="102"/>
      <c r="ANB1" s="102"/>
      <c r="ANC1" s="102"/>
      <c r="AND1" s="102"/>
      <c r="ANE1" s="102"/>
      <c r="ANF1" s="102"/>
      <c r="ANG1" s="102"/>
      <c r="ANH1" s="102"/>
      <c r="ANI1" s="102"/>
      <c r="ANJ1" s="102"/>
      <c r="ANK1" s="102"/>
      <c r="ANL1" s="102"/>
      <c r="ANM1" s="102"/>
      <c r="ANN1" s="102"/>
      <c r="ANO1" s="102"/>
      <c r="ANP1" s="102"/>
      <c r="ANQ1" s="102"/>
      <c r="ANR1" s="102"/>
      <c r="ANS1" s="102"/>
      <c r="ANT1" s="102"/>
      <c r="ANU1" s="102"/>
      <c r="ANV1" s="102"/>
      <c r="ANW1" s="102"/>
      <c r="ANX1" s="102"/>
      <c r="ANY1" s="102"/>
      <c r="ANZ1" s="102"/>
      <c r="AOA1" s="102"/>
      <c r="AOB1" s="102"/>
      <c r="AOC1" s="102"/>
      <c r="AOD1" s="102"/>
      <c r="AOE1" s="102"/>
      <c r="AOF1" s="102"/>
      <c r="AOG1" s="102"/>
      <c r="AOH1" s="102"/>
      <c r="AOI1" s="102"/>
      <c r="AOJ1" s="102"/>
      <c r="AOK1" s="102"/>
      <c r="AOL1" s="102"/>
      <c r="AOM1" s="102"/>
      <c r="AON1" s="102"/>
      <c r="AOO1" s="102"/>
      <c r="AOP1" s="102"/>
      <c r="AOQ1" s="102"/>
      <c r="AOR1" s="102"/>
      <c r="AOS1" s="102"/>
      <c r="AOT1" s="102"/>
      <c r="AOU1" s="102"/>
      <c r="AOV1" s="102"/>
      <c r="AOW1" s="102"/>
      <c r="AOX1" s="102"/>
      <c r="AOY1" s="102"/>
      <c r="AOZ1" s="102"/>
      <c r="APA1" s="102"/>
      <c r="APB1" s="102"/>
      <c r="APC1" s="102"/>
      <c r="APD1" s="102"/>
      <c r="APE1" s="102"/>
      <c r="APF1" s="102"/>
      <c r="APG1" s="102"/>
      <c r="APH1" s="102"/>
      <c r="API1" s="102"/>
      <c r="APJ1" s="102"/>
      <c r="APK1" s="102"/>
      <c r="APL1" s="102"/>
      <c r="APM1" s="102"/>
      <c r="APN1" s="102"/>
      <c r="APO1" s="102"/>
      <c r="APP1" s="102"/>
      <c r="APQ1" s="102"/>
      <c r="APR1" s="102"/>
      <c r="APS1" s="102"/>
      <c r="APT1" s="102"/>
      <c r="APU1" s="102"/>
      <c r="APV1" s="102"/>
      <c r="APW1" s="102"/>
      <c r="APX1" s="102"/>
      <c r="APY1" s="102"/>
      <c r="APZ1" s="102"/>
      <c r="AQA1" s="102"/>
      <c r="AQB1" s="102"/>
      <c r="AQC1" s="102"/>
      <c r="AQD1" s="102"/>
      <c r="AQE1" s="102"/>
      <c r="AQF1" s="102"/>
      <c r="AQG1" s="102"/>
      <c r="AQH1" s="102"/>
      <c r="AQI1" s="102"/>
      <c r="AQJ1" s="102"/>
      <c r="AQK1" s="102"/>
      <c r="AQL1" s="102"/>
      <c r="AQM1" s="102"/>
      <c r="AQN1" s="102"/>
      <c r="AQO1" s="102"/>
      <c r="AQP1" s="102"/>
      <c r="AQQ1" s="102"/>
      <c r="AQR1" s="102"/>
      <c r="AQS1" s="102"/>
      <c r="AQT1" s="102"/>
      <c r="AQU1" s="102"/>
      <c r="AQV1" s="102"/>
      <c r="AQW1" s="102"/>
      <c r="AQX1" s="102"/>
      <c r="AQY1" s="102"/>
      <c r="AQZ1" s="102"/>
      <c r="ARA1" s="102"/>
      <c r="ARB1" s="102"/>
      <c r="ARC1" s="102"/>
      <c r="ARD1" s="102"/>
      <c r="ARE1" s="102"/>
      <c r="ARF1" s="102"/>
      <c r="ARG1" s="102"/>
      <c r="ARH1" s="102"/>
      <c r="ARI1" s="102"/>
      <c r="ARJ1" s="102"/>
      <c r="ARK1" s="102"/>
      <c r="ARL1" s="102"/>
      <c r="ARM1" s="102"/>
      <c r="ARN1" s="102"/>
      <c r="ARO1" s="102"/>
      <c r="ARP1" s="102"/>
      <c r="ARQ1" s="102"/>
      <c r="ARR1" s="102"/>
      <c r="ARS1" s="102"/>
      <c r="ART1" s="102"/>
      <c r="ARU1" s="102"/>
      <c r="ARV1" s="102"/>
      <c r="ARW1" s="102"/>
      <c r="ARX1" s="102"/>
      <c r="ARY1" s="102"/>
      <c r="ARZ1" s="102"/>
      <c r="ASA1" s="102"/>
      <c r="ASB1" s="102"/>
      <c r="ASC1" s="102"/>
      <c r="ASD1" s="102"/>
      <c r="ASE1" s="102"/>
      <c r="ASF1" s="102"/>
      <c r="ASG1" s="102"/>
      <c r="ASH1" s="102"/>
      <c r="ASI1" s="102"/>
      <c r="ASJ1" s="102"/>
      <c r="ASK1" s="102"/>
      <c r="ASL1" s="102"/>
      <c r="ASM1" s="102"/>
      <c r="ASN1" s="102"/>
      <c r="ASO1" s="102"/>
      <c r="ASP1" s="102"/>
      <c r="ASQ1" s="102"/>
      <c r="ASR1" s="102"/>
      <c r="ASS1" s="102"/>
      <c r="AST1" s="102"/>
      <c r="ASU1" s="102"/>
      <c r="ASV1" s="102"/>
      <c r="ASW1" s="102"/>
      <c r="ASX1" s="102"/>
      <c r="ASY1" s="102"/>
      <c r="ASZ1" s="102"/>
      <c r="ATA1" s="102"/>
      <c r="ATB1" s="102"/>
      <c r="ATC1" s="102"/>
      <c r="ATD1" s="102"/>
      <c r="ATE1" s="102"/>
      <c r="ATF1" s="102"/>
      <c r="ATG1" s="102"/>
      <c r="ATH1" s="102"/>
      <c r="ATI1" s="102"/>
      <c r="ATJ1" s="102"/>
      <c r="ATK1" s="102"/>
      <c r="ATL1" s="102"/>
      <c r="ATM1" s="102"/>
      <c r="ATN1" s="102"/>
      <c r="ATO1" s="102"/>
      <c r="ATP1" s="102"/>
      <c r="ATQ1" s="102"/>
      <c r="ATR1" s="102"/>
      <c r="ATS1" s="102"/>
      <c r="ATT1" s="102"/>
      <c r="ATU1" s="102"/>
      <c r="ATV1" s="102"/>
      <c r="ATW1" s="102"/>
      <c r="ATX1" s="102"/>
      <c r="ATY1" s="102"/>
      <c r="ATZ1" s="102"/>
      <c r="AUA1" s="102"/>
      <c r="AUB1" s="102"/>
      <c r="AUC1" s="102"/>
      <c r="AUD1" s="102"/>
      <c r="AUE1" s="102"/>
      <c r="AUF1" s="102"/>
      <c r="AUG1" s="102"/>
      <c r="AUH1" s="102"/>
      <c r="AUI1" s="102"/>
      <c r="AUJ1" s="102"/>
      <c r="AUK1" s="102"/>
      <c r="AUL1" s="102"/>
      <c r="AUM1" s="102"/>
      <c r="AUN1" s="102"/>
      <c r="AUO1" s="102"/>
      <c r="AUP1" s="102"/>
      <c r="AUQ1" s="102"/>
      <c r="AUR1" s="102"/>
      <c r="AUS1" s="102"/>
      <c r="AUT1" s="102"/>
      <c r="AUU1" s="102"/>
      <c r="AUV1" s="102"/>
      <c r="AUW1" s="102"/>
      <c r="AUX1" s="102"/>
      <c r="AUY1" s="102"/>
      <c r="AUZ1" s="102"/>
      <c r="AVA1" s="102"/>
      <c r="AVB1" s="102"/>
      <c r="AVC1" s="102"/>
      <c r="AVD1" s="102"/>
      <c r="AVE1" s="102"/>
      <c r="AVF1" s="102"/>
      <c r="AVG1" s="102"/>
      <c r="AVH1" s="102"/>
      <c r="AVI1" s="102"/>
      <c r="AVJ1" s="102"/>
      <c r="AVK1" s="102"/>
      <c r="AVL1" s="102"/>
      <c r="AVM1" s="102"/>
      <c r="AVN1" s="102"/>
      <c r="AVO1" s="102"/>
      <c r="AVP1" s="102"/>
      <c r="AVQ1" s="102"/>
      <c r="AVR1" s="102"/>
      <c r="AVS1" s="102"/>
      <c r="AVT1" s="102"/>
      <c r="AVU1" s="102"/>
      <c r="AVV1" s="102"/>
      <c r="AVW1" s="102"/>
      <c r="AVX1" s="102"/>
      <c r="AVY1" s="102"/>
      <c r="AVZ1" s="102"/>
      <c r="AWA1" s="102"/>
      <c r="AWB1" s="102"/>
      <c r="AWC1" s="102"/>
      <c r="AWD1" s="102"/>
      <c r="AWE1" s="102"/>
      <c r="AWF1" s="102"/>
      <c r="AWG1" s="102"/>
      <c r="AWH1" s="102"/>
      <c r="AWI1" s="102"/>
      <c r="AWJ1" s="102"/>
      <c r="AWK1" s="102"/>
      <c r="AWL1" s="102"/>
      <c r="AWM1" s="102"/>
      <c r="AWN1" s="102"/>
      <c r="AWO1" s="102"/>
      <c r="AWP1" s="102"/>
      <c r="AWQ1" s="102"/>
      <c r="AWR1" s="102"/>
      <c r="AWS1" s="102"/>
      <c r="AWT1" s="102"/>
      <c r="AWU1" s="102"/>
      <c r="AWV1" s="102"/>
      <c r="AWW1" s="102"/>
      <c r="AWX1" s="102"/>
      <c r="AWY1" s="102"/>
      <c r="AWZ1" s="102"/>
      <c r="AXA1" s="102"/>
      <c r="AXB1" s="102"/>
      <c r="AXC1" s="102"/>
      <c r="AXD1" s="102"/>
      <c r="AXE1" s="102"/>
      <c r="AXF1" s="102"/>
      <c r="AXG1" s="102"/>
      <c r="AXH1" s="102"/>
      <c r="AXI1" s="102"/>
      <c r="AXJ1" s="102"/>
      <c r="AXK1" s="102"/>
      <c r="AXL1" s="102"/>
      <c r="AXM1" s="102"/>
      <c r="AXN1" s="102"/>
      <c r="AXO1" s="102"/>
      <c r="AXP1" s="102"/>
      <c r="AXQ1" s="102"/>
      <c r="AXR1" s="102"/>
      <c r="AXS1" s="102"/>
      <c r="AXT1" s="102"/>
      <c r="AXU1" s="102"/>
      <c r="AXV1" s="102"/>
      <c r="AXW1" s="102"/>
      <c r="AXX1" s="102"/>
      <c r="AXY1" s="102"/>
      <c r="AXZ1" s="102"/>
      <c r="AYA1" s="102"/>
      <c r="AYB1" s="102"/>
      <c r="AYC1" s="102"/>
      <c r="AYD1" s="102"/>
      <c r="AYE1" s="102"/>
      <c r="AYF1" s="102"/>
      <c r="AYG1" s="102"/>
      <c r="AYH1" s="102"/>
      <c r="AYI1" s="102"/>
      <c r="AYJ1" s="102"/>
      <c r="AYK1" s="102"/>
      <c r="AYL1" s="102"/>
      <c r="AYM1" s="102"/>
      <c r="AYN1" s="102"/>
      <c r="AYO1" s="102"/>
      <c r="AYP1" s="102"/>
      <c r="AYQ1" s="102"/>
      <c r="AYR1" s="102"/>
      <c r="AYS1" s="102"/>
      <c r="AYT1" s="102"/>
      <c r="AYU1" s="102"/>
      <c r="AYV1" s="102"/>
      <c r="AYW1" s="102"/>
      <c r="AYX1" s="102"/>
      <c r="AYY1" s="102"/>
      <c r="AYZ1" s="102"/>
      <c r="AZA1" s="102"/>
      <c r="AZB1" s="102"/>
      <c r="AZC1" s="102"/>
      <c r="AZD1" s="102"/>
      <c r="AZE1" s="102"/>
      <c r="AZF1" s="102"/>
      <c r="AZG1" s="102"/>
      <c r="AZH1" s="102"/>
      <c r="AZI1" s="102"/>
      <c r="AZJ1" s="102"/>
      <c r="AZK1" s="102"/>
      <c r="AZL1" s="102"/>
      <c r="AZM1" s="102"/>
      <c r="AZN1" s="102"/>
      <c r="AZO1" s="102"/>
      <c r="AZP1" s="102"/>
      <c r="AZQ1" s="102"/>
      <c r="AZR1" s="102"/>
      <c r="AZS1" s="102"/>
      <c r="AZT1" s="102"/>
      <c r="AZU1" s="102"/>
      <c r="AZV1" s="102"/>
      <c r="AZW1" s="102"/>
      <c r="AZX1" s="102"/>
      <c r="AZY1" s="102"/>
      <c r="AZZ1" s="102"/>
      <c r="BAA1" s="102"/>
      <c r="BAB1" s="102"/>
      <c r="BAC1" s="102"/>
      <c r="BAD1" s="102"/>
      <c r="BAE1" s="102"/>
      <c r="BAF1" s="102"/>
      <c r="BAG1" s="102"/>
      <c r="BAH1" s="102"/>
      <c r="BAI1" s="102"/>
      <c r="BAJ1" s="102"/>
      <c r="BAK1" s="102"/>
      <c r="BAL1" s="102"/>
      <c r="BAM1" s="102"/>
      <c r="BAN1" s="102"/>
      <c r="BAO1" s="102"/>
      <c r="BAP1" s="102"/>
      <c r="BAQ1" s="102"/>
      <c r="BAR1" s="102"/>
      <c r="BAS1" s="102"/>
      <c r="BAT1" s="102"/>
      <c r="BAU1" s="102"/>
      <c r="BAV1" s="102"/>
      <c r="BAW1" s="102"/>
      <c r="BAX1" s="102"/>
      <c r="BAY1" s="102"/>
      <c r="BAZ1" s="102"/>
      <c r="BBA1" s="102"/>
      <c r="BBB1" s="102"/>
      <c r="BBC1" s="102"/>
      <c r="BBD1" s="102"/>
      <c r="BBE1" s="102"/>
      <c r="BBF1" s="102"/>
      <c r="BBG1" s="102"/>
      <c r="BBH1" s="102"/>
      <c r="BBI1" s="102"/>
      <c r="BBJ1" s="102"/>
      <c r="BBK1" s="102"/>
      <c r="BBL1" s="102"/>
      <c r="BBM1" s="102"/>
      <c r="BBN1" s="102"/>
      <c r="BBO1" s="102"/>
      <c r="BBP1" s="102"/>
      <c r="BBQ1" s="102"/>
      <c r="BBR1" s="102"/>
      <c r="BBS1" s="102"/>
      <c r="BBT1" s="102"/>
      <c r="BBU1" s="102"/>
      <c r="BBV1" s="102"/>
      <c r="BBW1" s="102"/>
      <c r="BBX1" s="102"/>
      <c r="BBY1" s="102"/>
      <c r="BBZ1" s="102"/>
      <c r="BCA1" s="102"/>
      <c r="BCB1" s="102"/>
      <c r="BCC1" s="102"/>
      <c r="BCD1" s="102"/>
      <c r="BCE1" s="102"/>
      <c r="BCF1" s="102"/>
      <c r="BCG1" s="102"/>
      <c r="BCH1" s="102"/>
      <c r="BCI1" s="102"/>
      <c r="BCJ1" s="102"/>
      <c r="BCK1" s="102"/>
      <c r="BCL1" s="102"/>
      <c r="BCM1" s="102"/>
      <c r="BCN1" s="102"/>
      <c r="BCO1" s="102"/>
      <c r="BCP1" s="102"/>
      <c r="BCQ1" s="102"/>
      <c r="BCR1" s="102"/>
      <c r="BCS1" s="102"/>
      <c r="BCT1" s="102"/>
      <c r="BCU1" s="102"/>
      <c r="BCV1" s="102"/>
      <c r="BCW1" s="102"/>
      <c r="BCX1" s="102"/>
      <c r="BCY1" s="102"/>
      <c r="BCZ1" s="102"/>
      <c r="BDA1" s="102"/>
      <c r="BDB1" s="102"/>
      <c r="BDC1" s="102"/>
      <c r="BDD1" s="102"/>
      <c r="BDE1" s="102"/>
      <c r="BDF1" s="102"/>
      <c r="BDG1" s="102"/>
      <c r="BDH1" s="102"/>
      <c r="BDI1" s="102"/>
      <c r="BDJ1" s="102"/>
      <c r="BDK1" s="102"/>
      <c r="BDL1" s="102"/>
      <c r="BDM1" s="102"/>
      <c r="BDN1" s="102"/>
      <c r="BDO1" s="102"/>
      <c r="BDP1" s="102"/>
      <c r="BDQ1" s="102"/>
      <c r="BDR1" s="102"/>
      <c r="BDS1" s="102"/>
      <c r="BDT1" s="102"/>
      <c r="BDU1" s="102"/>
      <c r="BDV1" s="102"/>
      <c r="BDW1" s="102"/>
      <c r="BDX1" s="102"/>
      <c r="BDY1" s="102"/>
      <c r="BDZ1" s="102"/>
      <c r="BEA1" s="102"/>
      <c r="BEB1" s="102"/>
      <c r="BEC1" s="102"/>
      <c r="BED1" s="102"/>
      <c r="BEE1" s="102"/>
      <c r="BEF1" s="102"/>
      <c r="BEG1" s="102"/>
      <c r="BEH1" s="102"/>
      <c r="BEI1" s="102"/>
      <c r="BEJ1" s="102"/>
      <c r="BEK1" s="102"/>
      <c r="BEL1" s="102"/>
      <c r="BEM1" s="102"/>
      <c r="BEN1" s="102"/>
      <c r="BEO1" s="102"/>
      <c r="BEP1" s="102"/>
      <c r="BEQ1" s="102"/>
      <c r="BER1" s="102"/>
      <c r="BES1" s="102"/>
      <c r="BET1" s="102"/>
      <c r="BEU1" s="102"/>
      <c r="BEV1" s="102"/>
      <c r="BEW1" s="102"/>
      <c r="BEX1" s="102"/>
      <c r="BEY1" s="102"/>
      <c r="BEZ1" s="102"/>
      <c r="BFA1" s="102"/>
      <c r="BFB1" s="102"/>
      <c r="BFC1" s="102"/>
      <c r="BFD1" s="102"/>
      <c r="BFE1" s="102"/>
      <c r="BFF1" s="102"/>
      <c r="BFG1" s="102"/>
      <c r="BFH1" s="102"/>
      <c r="BFI1" s="102"/>
      <c r="BFJ1" s="102"/>
      <c r="BFK1" s="102"/>
      <c r="BFL1" s="102"/>
      <c r="BFM1" s="102"/>
      <c r="BFN1" s="102"/>
      <c r="BFO1" s="102"/>
      <c r="BFP1" s="102"/>
      <c r="BFQ1" s="102"/>
      <c r="BFR1" s="102"/>
      <c r="BFS1" s="102"/>
      <c r="BFT1" s="102"/>
      <c r="BFU1" s="102"/>
      <c r="BFV1" s="102"/>
      <c r="BFW1" s="102"/>
      <c r="BFX1" s="102"/>
      <c r="BFY1" s="102"/>
      <c r="BFZ1" s="102"/>
      <c r="BGA1" s="102"/>
      <c r="BGB1" s="102"/>
      <c r="BGC1" s="102"/>
      <c r="BGD1" s="102"/>
      <c r="BGE1" s="102"/>
      <c r="BGF1" s="102"/>
      <c r="BGG1" s="102"/>
      <c r="BGH1" s="102"/>
      <c r="BGI1" s="102"/>
      <c r="BGJ1" s="102"/>
      <c r="BGK1" s="102"/>
      <c r="BGL1" s="102"/>
      <c r="BGM1" s="102"/>
      <c r="BGN1" s="102"/>
      <c r="BGO1" s="102"/>
      <c r="BGP1" s="102"/>
      <c r="BGQ1" s="102"/>
      <c r="BGR1" s="102"/>
      <c r="BGS1" s="102"/>
      <c r="BGT1" s="102"/>
      <c r="BGU1" s="102"/>
      <c r="BGV1" s="102"/>
      <c r="BGW1" s="102"/>
      <c r="BGX1" s="102"/>
      <c r="BGY1" s="102"/>
      <c r="BGZ1" s="102"/>
      <c r="BHA1" s="102"/>
      <c r="BHB1" s="102"/>
      <c r="BHC1" s="102"/>
      <c r="BHD1" s="102"/>
      <c r="BHE1" s="102"/>
      <c r="BHF1" s="102"/>
      <c r="BHG1" s="102"/>
      <c r="BHH1" s="102"/>
      <c r="BHI1" s="102"/>
      <c r="BHJ1" s="102"/>
      <c r="BHK1" s="102"/>
      <c r="BHL1" s="102"/>
      <c r="BHM1" s="102"/>
      <c r="BHN1" s="102"/>
      <c r="BHO1" s="102"/>
      <c r="BHP1" s="102"/>
      <c r="BHQ1" s="102"/>
      <c r="BHR1" s="102"/>
      <c r="BHS1" s="102"/>
      <c r="BHT1" s="102"/>
      <c r="BHU1" s="102"/>
      <c r="BHV1" s="102"/>
      <c r="BHW1" s="102"/>
      <c r="BHX1" s="102"/>
      <c r="BHY1" s="102"/>
      <c r="BHZ1" s="102"/>
      <c r="BIA1" s="102"/>
      <c r="BIB1" s="102"/>
      <c r="BIC1" s="102"/>
      <c r="BID1" s="102"/>
      <c r="BIE1" s="102"/>
      <c r="BIF1" s="102"/>
      <c r="BIG1" s="102"/>
      <c r="BIH1" s="102"/>
      <c r="BII1" s="102"/>
      <c r="BIJ1" s="102"/>
      <c r="BIK1" s="102"/>
      <c r="BIL1" s="102"/>
      <c r="BIM1" s="102"/>
      <c r="BIN1" s="102"/>
      <c r="BIO1" s="102"/>
      <c r="BIP1" s="102"/>
      <c r="BIQ1" s="102"/>
      <c r="BIR1" s="102"/>
      <c r="BIS1" s="102"/>
      <c r="BIT1" s="102"/>
      <c r="BIU1" s="102"/>
      <c r="BIV1" s="102"/>
      <c r="BIW1" s="102"/>
      <c r="BIX1" s="102"/>
      <c r="BIY1" s="102"/>
      <c r="BIZ1" s="102"/>
      <c r="BJA1" s="102"/>
      <c r="BJB1" s="102"/>
      <c r="BJC1" s="102"/>
      <c r="BJD1" s="102"/>
      <c r="BJE1" s="102"/>
      <c r="BJF1" s="102"/>
      <c r="BJG1" s="102"/>
      <c r="BJH1" s="102"/>
      <c r="BJI1" s="102"/>
      <c r="BJJ1" s="102"/>
      <c r="BJK1" s="102"/>
      <c r="BJL1" s="102"/>
      <c r="BJM1" s="102"/>
      <c r="BJN1" s="102"/>
      <c r="BJO1" s="102"/>
      <c r="BJP1" s="102"/>
      <c r="BJQ1" s="102"/>
      <c r="BJR1" s="102"/>
      <c r="BJS1" s="102"/>
      <c r="BJT1" s="102"/>
      <c r="BJU1" s="102"/>
      <c r="BJV1" s="102"/>
      <c r="BJW1" s="102"/>
      <c r="BJX1" s="102"/>
      <c r="BJY1" s="102"/>
      <c r="BJZ1" s="102"/>
      <c r="BKA1" s="102"/>
      <c r="BKB1" s="102"/>
      <c r="BKC1" s="102"/>
      <c r="BKD1" s="102"/>
      <c r="BKE1" s="102"/>
      <c r="BKF1" s="102"/>
      <c r="BKG1" s="102"/>
      <c r="BKH1" s="102"/>
      <c r="BKI1" s="102"/>
      <c r="BKJ1" s="102"/>
      <c r="BKK1" s="102"/>
      <c r="BKL1" s="102"/>
      <c r="BKM1" s="102"/>
      <c r="BKN1" s="102"/>
      <c r="BKO1" s="102"/>
      <c r="BKP1" s="102"/>
      <c r="BKQ1" s="102"/>
      <c r="BKR1" s="102"/>
      <c r="BKS1" s="102"/>
      <c r="BKT1" s="102"/>
      <c r="BKU1" s="102"/>
      <c r="BKV1" s="102"/>
      <c r="BKW1" s="102"/>
      <c r="BKX1" s="102"/>
      <c r="BKY1" s="102"/>
      <c r="BKZ1" s="102"/>
      <c r="BLA1" s="102"/>
      <c r="BLB1" s="102"/>
      <c r="BLC1" s="102"/>
      <c r="BLD1" s="102"/>
      <c r="BLE1" s="102"/>
      <c r="BLF1" s="102"/>
      <c r="BLG1" s="102"/>
      <c r="BLH1" s="102"/>
      <c r="BLI1" s="102"/>
      <c r="BLJ1" s="102"/>
      <c r="BLK1" s="102"/>
      <c r="BLL1" s="102"/>
      <c r="BLM1" s="102"/>
      <c r="BLN1" s="102"/>
      <c r="BLO1" s="102"/>
      <c r="BLP1" s="102"/>
      <c r="BLQ1" s="102"/>
      <c r="BLR1" s="102"/>
      <c r="BLS1" s="102"/>
      <c r="BLT1" s="102"/>
      <c r="BLU1" s="102"/>
      <c r="BLV1" s="102"/>
      <c r="BLW1" s="102"/>
      <c r="BLX1" s="102"/>
      <c r="BLY1" s="102"/>
      <c r="BLZ1" s="102"/>
      <c r="BMA1" s="102"/>
      <c r="BMB1" s="102"/>
      <c r="BMC1" s="102"/>
      <c r="BMD1" s="102"/>
      <c r="BME1" s="102"/>
      <c r="BMF1" s="102"/>
      <c r="BMG1" s="102"/>
      <c r="BMH1" s="102"/>
      <c r="BMI1" s="102"/>
      <c r="BMJ1" s="102"/>
      <c r="BMK1" s="102"/>
      <c r="BML1" s="102"/>
      <c r="BMM1" s="102"/>
      <c r="BMN1" s="102"/>
      <c r="BMO1" s="102"/>
      <c r="BMP1" s="102"/>
      <c r="BMQ1" s="102"/>
      <c r="BMR1" s="102"/>
      <c r="BMS1" s="102"/>
      <c r="BMT1" s="102"/>
      <c r="BMU1" s="102"/>
      <c r="BMV1" s="102"/>
      <c r="BMW1" s="102"/>
      <c r="BMX1" s="102"/>
      <c r="BMY1" s="102"/>
      <c r="BMZ1" s="102"/>
      <c r="BNA1" s="102"/>
      <c r="BNB1" s="102"/>
      <c r="BNC1" s="102"/>
      <c r="BND1" s="102"/>
      <c r="BNE1" s="102"/>
      <c r="BNF1" s="102"/>
      <c r="BNG1" s="102"/>
      <c r="BNH1" s="102"/>
      <c r="BNI1" s="102"/>
      <c r="BNJ1" s="102"/>
      <c r="BNK1" s="102"/>
      <c r="BNL1" s="102"/>
      <c r="BNM1" s="102"/>
      <c r="BNN1" s="102"/>
      <c r="BNO1" s="102"/>
      <c r="BNP1" s="102"/>
      <c r="BNQ1" s="102"/>
      <c r="BNR1" s="102"/>
      <c r="BNS1" s="102"/>
      <c r="BNT1" s="102"/>
      <c r="BNU1" s="102"/>
      <c r="BNV1" s="102"/>
      <c r="BNW1" s="102"/>
      <c r="BNX1" s="102"/>
      <c r="BNY1" s="102"/>
      <c r="BNZ1" s="102"/>
      <c r="BOA1" s="102"/>
      <c r="BOB1" s="102"/>
      <c r="BOC1" s="102"/>
      <c r="BOD1" s="102"/>
      <c r="BOE1" s="102"/>
      <c r="BOF1" s="102"/>
      <c r="BOG1" s="102"/>
      <c r="BOH1" s="102"/>
      <c r="BOI1" s="102"/>
      <c r="BOJ1" s="102"/>
      <c r="BOK1" s="102"/>
      <c r="BOL1" s="102"/>
      <c r="BOM1" s="102"/>
      <c r="BON1" s="102"/>
      <c r="BOO1" s="102"/>
      <c r="BOP1" s="102"/>
      <c r="BOQ1" s="102"/>
      <c r="BOR1" s="102"/>
      <c r="BOS1" s="102"/>
      <c r="BOT1" s="102"/>
      <c r="BOU1" s="102"/>
      <c r="BOV1" s="102"/>
      <c r="BOW1" s="102"/>
      <c r="BOX1" s="102"/>
      <c r="BOY1" s="102"/>
      <c r="BOZ1" s="102"/>
      <c r="BPA1" s="102"/>
      <c r="BPB1" s="102"/>
      <c r="BPC1" s="102"/>
      <c r="BPD1" s="102"/>
      <c r="BPE1" s="102"/>
      <c r="BPF1" s="102"/>
      <c r="BPG1" s="102"/>
      <c r="BPH1" s="102"/>
      <c r="BPI1" s="102"/>
      <c r="BPJ1" s="102"/>
      <c r="BPK1" s="102"/>
      <c r="BPL1" s="102"/>
      <c r="BPM1" s="102"/>
      <c r="BPN1" s="102"/>
      <c r="BPO1" s="102"/>
      <c r="BPP1" s="102"/>
      <c r="BPQ1" s="102"/>
      <c r="BPR1" s="102"/>
      <c r="BPS1" s="102"/>
      <c r="BPT1" s="102"/>
      <c r="BPU1" s="102"/>
      <c r="BPV1" s="102"/>
      <c r="BPW1" s="102"/>
      <c r="BPX1" s="102"/>
      <c r="BPY1" s="102"/>
      <c r="BPZ1" s="102"/>
      <c r="BQA1" s="102"/>
      <c r="BQB1" s="102"/>
      <c r="BQC1" s="102"/>
      <c r="BQD1" s="102"/>
      <c r="BQE1" s="102"/>
      <c r="BQF1" s="102"/>
      <c r="BQG1" s="102"/>
      <c r="BQH1" s="102"/>
      <c r="BQI1" s="102"/>
      <c r="BQJ1" s="102"/>
      <c r="BQK1" s="102"/>
      <c r="BQL1" s="102"/>
      <c r="BQM1" s="102"/>
      <c r="BQN1" s="102"/>
      <c r="BQO1" s="102"/>
      <c r="BQP1" s="102"/>
      <c r="BQQ1" s="102"/>
      <c r="BQR1" s="102"/>
      <c r="BQS1" s="102"/>
      <c r="BQT1" s="102"/>
      <c r="BQU1" s="102"/>
      <c r="BQV1" s="102"/>
      <c r="BQW1" s="102"/>
      <c r="BQX1" s="102"/>
      <c r="BQY1" s="102"/>
      <c r="BQZ1" s="102"/>
      <c r="BRA1" s="102"/>
      <c r="BRB1" s="102"/>
      <c r="BRC1" s="102"/>
      <c r="BRD1" s="102"/>
      <c r="BRE1" s="102"/>
      <c r="BRF1" s="102"/>
      <c r="BRG1" s="102"/>
      <c r="BRH1" s="102"/>
      <c r="BRI1" s="102"/>
      <c r="BRJ1" s="102"/>
      <c r="BRK1" s="102"/>
      <c r="BRL1" s="102"/>
      <c r="BRM1" s="102"/>
      <c r="BRN1" s="102"/>
      <c r="BRO1" s="102"/>
      <c r="BRP1" s="102"/>
      <c r="BRQ1" s="102"/>
      <c r="BRR1" s="102"/>
      <c r="BRS1" s="102"/>
      <c r="BRT1" s="102"/>
      <c r="BRU1" s="102"/>
      <c r="BRV1" s="102"/>
      <c r="BRW1" s="102"/>
      <c r="BRX1" s="102"/>
      <c r="BRY1" s="102"/>
      <c r="BRZ1" s="102"/>
      <c r="BSA1" s="102"/>
      <c r="BSB1" s="102"/>
      <c r="BSC1" s="102"/>
      <c r="BSD1" s="102"/>
      <c r="BSE1" s="102"/>
      <c r="BSF1" s="102"/>
      <c r="BSG1" s="102"/>
      <c r="BSH1" s="102"/>
      <c r="BSI1" s="102"/>
      <c r="BSJ1" s="102"/>
      <c r="BSK1" s="102"/>
      <c r="BSL1" s="102"/>
      <c r="BSM1" s="102"/>
      <c r="BSN1" s="102"/>
      <c r="BSO1" s="102"/>
      <c r="BSP1" s="102"/>
      <c r="BSQ1" s="102"/>
      <c r="BSR1" s="102"/>
      <c r="BSS1" s="102"/>
      <c r="BST1" s="102"/>
      <c r="BSU1" s="102"/>
      <c r="BSV1" s="102"/>
      <c r="BSW1" s="102"/>
      <c r="BSX1" s="102"/>
      <c r="BSY1" s="102"/>
      <c r="BSZ1" s="102"/>
      <c r="BTA1" s="102"/>
      <c r="BTB1" s="102"/>
      <c r="BTC1" s="102"/>
      <c r="BTD1" s="102"/>
      <c r="BTE1" s="102"/>
      <c r="BTF1" s="102"/>
      <c r="BTG1" s="102"/>
      <c r="BTH1" s="102"/>
      <c r="BTI1" s="102"/>
      <c r="BTJ1" s="102"/>
      <c r="BTK1" s="102"/>
      <c r="BTL1" s="102"/>
      <c r="BTM1" s="102"/>
      <c r="BTN1" s="102"/>
      <c r="BTO1" s="102"/>
      <c r="BTP1" s="102"/>
      <c r="BTQ1" s="102"/>
      <c r="BTR1" s="102"/>
      <c r="BTS1" s="102"/>
      <c r="BTT1" s="102"/>
      <c r="BTU1" s="102"/>
      <c r="BTV1" s="102"/>
      <c r="BTW1" s="102"/>
      <c r="BTX1" s="102"/>
      <c r="BTY1" s="102"/>
      <c r="BTZ1" s="102"/>
      <c r="BUA1" s="102"/>
      <c r="BUB1" s="102"/>
      <c r="BUC1" s="102"/>
      <c r="BUD1" s="102"/>
      <c r="BUE1" s="102"/>
      <c r="BUF1" s="102"/>
      <c r="BUG1" s="102"/>
      <c r="BUH1" s="102"/>
      <c r="BUI1" s="102"/>
      <c r="BUJ1" s="102"/>
      <c r="BUK1" s="102"/>
      <c r="BUL1" s="102"/>
      <c r="BUM1" s="102"/>
      <c r="BUN1" s="102"/>
      <c r="BUO1" s="102"/>
      <c r="BUP1" s="102"/>
      <c r="BUQ1" s="102"/>
      <c r="BUR1" s="102"/>
      <c r="BUS1" s="102"/>
      <c r="BUT1" s="102"/>
      <c r="BUU1" s="102"/>
      <c r="BUV1" s="102"/>
      <c r="BUW1" s="102"/>
      <c r="BUX1" s="102"/>
      <c r="BUY1" s="102"/>
      <c r="BUZ1" s="102"/>
      <c r="BVA1" s="102"/>
      <c r="BVB1" s="102"/>
      <c r="BVC1" s="102"/>
      <c r="BVD1" s="102"/>
      <c r="BVE1" s="102"/>
      <c r="BVF1" s="102"/>
      <c r="BVG1" s="102"/>
      <c r="BVH1" s="102"/>
      <c r="BVI1" s="102"/>
      <c r="BVJ1" s="102"/>
      <c r="BVK1" s="102"/>
      <c r="BVL1" s="102"/>
      <c r="BVM1" s="102"/>
      <c r="BVN1" s="102"/>
      <c r="BVO1" s="102"/>
      <c r="BVP1" s="102"/>
      <c r="BVQ1" s="102"/>
      <c r="BVR1" s="102"/>
      <c r="BVS1" s="102"/>
      <c r="BVT1" s="102"/>
      <c r="BVU1" s="102"/>
      <c r="BVV1" s="102"/>
      <c r="BVW1" s="102"/>
      <c r="BVX1" s="102"/>
      <c r="BVY1" s="102"/>
      <c r="BVZ1" s="102"/>
      <c r="BWA1" s="102"/>
      <c r="BWB1" s="102"/>
      <c r="BWC1" s="102"/>
      <c r="BWD1" s="102"/>
      <c r="BWE1" s="102"/>
      <c r="BWF1" s="102"/>
      <c r="BWG1" s="102"/>
      <c r="BWH1" s="102"/>
      <c r="BWI1" s="102"/>
      <c r="BWJ1" s="102"/>
      <c r="BWK1" s="102"/>
      <c r="BWL1" s="102"/>
      <c r="BWM1" s="102"/>
      <c r="BWN1" s="102"/>
      <c r="BWO1" s="102"/>
      <c r="BWP1" s="102"/>
      <c r="BWQ1" s="102"/>
      <c r="BWR1" s="102"/>
      <c r="BWS1" s="102"/>
      <c r="BWT1" s="102"/>
      <c r="BWU1" s="102"/>
      <c r="BWV1" s="102"/>
      <c r="BWW1" s="102"/>
      <c r="BWX1" s="102"/>
      <c r="BWY1" s="102"/>
      <c r="BWZ1" s="102"/>
      <c r="BXA1" s="102"/>
      <c r="BXB1" s="102"/>
      <c r="BXC1" s="102"/>
      <c r="BXD1" s="102"/>
      <c r="BXE1" s="102"/>
      <c r="BXF1" s="102"/>
      <c r="BXG1" s="102"/>
      <c r="BXH1" s="102"/>
      <c r="BXI1" s="102"/>
      <c r="BXJ1" s="102"/>
      <c r="BXK1" s="102"/>
      <c r="BXL1" s="102"/>
      <c r="BXM1" s="102"/>
      <c r="BXN1" s="102"/>
      <c r="BXO1" s="102"/>
      <c r="BXP1" s="102"/>
      <c r="BXQ1" s="102"/>
      <c r="BXR1" s="102"/>
      <c r="BXS1" s="102"/>
      <c r="BXT1" s="102"/>
      <c r="BXU1" s="102"/>
      <c r="BXV1" s="102"/>
      <c r="BXW1" s="102"/>
      <c r="BXX1" s="102"/>
      <c r="BXY1" s="102"/>
      <c r="BXZ1" s="102"/>
      <c r="BYA1" s="102"/>
      <c r="BYB1" s="102"/>
      <c r="BYC1" s="102"/>
      <c r="BYD1" s="102"/>
      <c r="BYE1" s="102"/>
      <c r="BYF1" s="102"/>
      <c r="BYG1" s="102"/>
      <c r="BYH1" s="102"/>
      <c r="BYI1" s="102"/>
      <c r="BYJ1" s="102"/>
      <c r="BYK1" s="102"/>
      <c r="BYL1" s="102"/>
      <c r="BYM1" s="102"/>
      <c r="BYN1" s="102"/>
      <c r="BYO1" s="102"/>
      <c r="BYP1" s="102"/>
      <c r="BYQ1" s="102"/>
      <c r="BYR1" s="102"/>
      <c r="BYS1" s="102"/>
      <c r="BYT1" s="102"/>
      <c r="BYU1" s="102"/>
      <c r="BYV1" s="102"/>
      <c r="BYW1" s="102"/>
      <c r="BYX1" s="102"/>
      <c r="BYY1" s="102"/>
      <c r="BYZ1" s="102"/>
      <c r="BZA1" s="102"/>
      <c r="BZB1" s="102"/>
      <c r="BZC1" s="102"/>
      <c r="BZD1" s="102"/>
      <c r="BZE1" s="102"/>
      <c r="BZF1" s="102"/>
      <c r="BZG1" s="102"/>
      <c r="BZH1" s="102"/>
      <c r="BZI1" s="102"/>
      <c r="BZJ1" s="102"/>
      <c r="BZK1" s="102"/>
      <c r="BZL1" s="102"/>
      <c r="BZM1" s="102"/>
      <c r="BZN1" s="102"/>
      <c r="BZO1" s="102"/>
      <c r="BZP1" s="102"/>
      <c r="BZQ1" s="102"/>
      <c r="BZR1" s="102"/>
      <c r="BZS1" s="102"/>
      <c r="BZT1" s="102"/>
      <c r="BZU1" s="102"/>
      <c r="BZV1" s="102"/>
      <c r="BZW1" s="102"/>
      <c r="BZX1" s="102"/>
      <c r="BZY1" s="102"/>
      <c r="BZZ1" s="102"/>
      <c r="CAA1" s="102"/>
      <c r="CAB1" s="102"/>
      <c r="CAC1" s="102"/>
      <c r="CAD1" s="102"/>
      <c r="CAE1" s="102"/>
      <c r="CAF1" s="102"/>
      <c r="CAG1" s="102"/>
      <c r="CAH1" s="102"/>
      <c r="CAI1" s="102"/>
      <c r="CAJ1" s="102"/>
      <c r="CAK1" s="102"/>
      <c r="CAL1" s="102"/>
      <c r="CAM1" s="102"/>
      <c r="CAN1" s="102"/>
      <c r="CAO1" s="102"/>
      <c r="CAP1" s="102"/>
      <c r="CAQ1" s="102"/>
      <c r="CAR1" s="102"/>
      <c r="CAS1" s="102"/>
      <c r="CAT1" s="102"/>
      <c r="CAU1" s="102"/>
      <c r="CAV1" s="102"/>
      <c r="CAW1" s="102"/>
      <c r="CAX1" s="102"/>
      <c r="CAY1" s="102"/>
      <c r="CAZ1" s="102"/>
      <c r="CBA1" s="102"/>
      <c r="CBB1" s="102"/>
      <c r="CBC1" s="102"/>
      <c r="CBD1" s="102"/>
      <c r="CBE1" s="102"/>
      <c r="CBF1" s="102"/>
      <c r="CBG1" s="102"/>
      <c r="CBH1" s="102"/>
      <c r="CBI1" s="102"/>
      <c r="CBJ1" s="102"/>
      <c r="CBK1" s="102"/>
      <c r="CBL1" s="102"/>
      <c r="CBM1" s="102"/>
      <c r="CBN1" s="102"/>
      <c r="CBO1" s="102"/>
      <c r="CBP1" s="102"/>
      <c r="CBQ1" s="102"/>
      <c r="CBR1" s="102"/>
      <c r="CBS1" s="102"/>
      <c r="CBT1" s="102"/>
      <c r="CBU1" s="102"/>
      <c r="CBV1" s="102"/>
      <c r="CBW1" s="102"/>
      <c r="CBX1" s="102"/>
      <c r="CBY1" s="102"/>
      <c r="CBZ1" s="102"/>
      <c r="CCA1" s="102"/>
      <c r="CCB1" s="102"/>
      <c r="CCC1" s="102"/>
      <c r="CCD1" s="102"/>
      <c r="CCE1" s="102"/>
      <c r="CCF1" s="102"/>
      <c r="CCG1" s="102"/>
      <c r="CCH1" s="102"/>
      <c r="CCI1" s="102"/>
      <c r="CCJ1" s="102"/>
      <c r="CCK1" s="102"/>
      <c r="CCL1" s="102"/>
      <c r="CCM1" s="102"/>
      <c r="CCN1" s="102"/>
      <c r="CCO1" s="102"/>
      <c r="CCP1" s="102"/>
      <c r="CCQ1" s="102"/>
      <c r="CCR1" s="102"/>
      <c r="CCS1" s="102"/>
      <c r="CCT1" s="102"/>
      <c r="CCU1" s="102"/>
      <c r="CCV1" s="102"/>
      <c r="CCW1" s="102"/>
      <c r="CCX1" s="102"/>
      <c r="CCY1" s="102"/>
      <c r="CCZ1" s="102"/>
      <c r="CDA1" s="102"/>
      <c r="CDB1" s="102"/>
      <c r="CDC1" s="102"/>
      <c r="CDD1" s="102"/>
      <c r="CDE1" s="102"/>
      <c r="CDF1" s="102"/>
      <c r="CDG1" s="102"/>
      <c r="CDH1" s="102"/>
      <c r="CDI1" s="102"/>
      <c r="CDJ1" s="102"/>
      <c r="CDK1" s="102"/>
      <c r="CDL1" s="102"/>
      <c r="CDM1" s="102"/>
      <c r="CDN1" s="102"/>
      <c r="CDO1" s="102"/>
      <c r="CDP1" s="102"/>
      <c r="CDQ1" s="102"/>
      <c r="CDR1" s="102"/>
      <c r="CDS1" s="102"/>
      <c r="CDT1" s="102"/>
      <c r="CDU1" s="102"/>
      <c r="CDV1" s="102"/>
      <c r="CDW1" s="102"/>
      <c r="CDX1" s="102"/>
      <c r="CDY1" s="102"/>
      <c r="CDZ1" s="102"/>
      <c r="CEA1" s="102"/>
      <c r="CEB1" s="102"/>
      <c r="CEC1" s="102"/>
      <c r="CED1" s="102"/>
      <c r="CEE1" s="102"/>
      <c r="CEF1" s="102"/>
      <c r="CEG1" s="102"/>
      <c r="CEH1" s="102"/>
      <c r="CEI1" s="102"/>
      <c r="CEJ1" s="102"/>
      <c r="CEK1" s="102"/>
      <c r="CEL1" s="102"/>
      <c r="CEM1" s="102"/>
      <c r="CEN1" s="102"/>
      <c r="CEO1" s="102"/>
      <c r="CEP1" s="102"/>
      <c r="CEQ1" s="102"/>
      <c r="CER1" s="102"/>
      <c r="CES1" s="102"/>
      <c r="CET1" s="102"/>
      <c r="CEU1" s="102"/>
      <c r="CEV1" s="102"/>
      <c r="CEW1" s="102"/>
      <c r="CEX1" s="102"/>
      <c r="CEY1" s="102"/>
      <c r="CEZ1" s="102"/>
      <c r="CFA1" s="102"/>
      <c r="CFB1" s="102"/>
      <c r="CFC1" s="102"/>
      <c r="CFD1" s="102"/>
      <c r="CFE1" s="102"/>
      <c r="CFF1" s="102"/>
      <c r="CFG1" s="102"/>
      <c r="CFH1" s="102"/>
      <c r="CFI1" s="102"/>
      <c r="CFJ1" s="102"/>
      <c r="CFK1" s="102"/>
      <c r="CFL1" s="102"/>
      <c r="CFM1" s="102"/>
      <c r="CFN1" s="102"/>
      <c r="CFO1" s="102"/>
      <c r="CFP1" s="102"/>
      <c r="CFQ1" s="102"/>
      <c r="CFR1" s="102"/>
      <c r="CFS1" s="102"/>
      <c r="CFT1" s="102"/>
      <c r="CFU1" s="102"/>
      <c r="CFV1" s="102"/>
      <c r="CFW1" s="102"/>
      <c r="CFX1" s="102"/>
      <c r="CFY1" s="102"/>
      <c r="CFZ1" s="102"/>
      <c r="CGA1" s="102"/>
      <c r="CGB1" s="102"/>
      <c r="CGC1" s="102"/>
      <c r="CGD1" s="102"/>
      <c r="CGE1" s="102"/>
      <c r="CGF1" s="102"/>
      <c r="CGG1" s="102"/>
      <c r="CGH1" s="102"/>
      <c r="CGI1" s="102"/>
      <c r="CGJ1" s="102"/>
      <c r="CGK1" s="102"/>
      <c r="CGL1" s="102"/>
      <c r="CGM1" s="102"/>
      <c r="CGN1" s="102"/>
      <c r="CGO1" s="102"/>
      <c r="CGP1" s="102"/>
      <c r="CGQ1" s="102"/>
      <c r="CGR1" s="102"/>
      <c r="CGS1" s="102"/>
      <c r="CGT1" s="102"/>
      <c r="CGU1" s="102"/>
      <c r="CGV1" s="102"/>
      <c r="CGW1" s="102"/>
      <c r="CGX1" s="102"/>
      <c r="CGY1" s="102"/>
      <c r="CGZ1" s="102"/>
      <c r="CHA1" s="102"/>
      <c r="CHB1" s="102"/>
      <c r="CHC1" s="102"/>
      <c r="CHD1" s="102"/>
      <c r="CHE1" s="102"/>
      <c r="CHF1" s="102"/>
      <c r="CHG1" s="102"/>
      <c r="CHH1" s="102"/>
      <c r="CHI1" s="102"/>
      <c r="CHJ1" s="102"/>
      <c r="CHK1" s="102"/>
      <c r="CHL1" s="102"/>
      <c r="CHM1" s="102"/>
      <c r="CHN1" s="102"/>
      <c r="CHO1" s="102"/>
      <c r="CHP1" s="102"/>
      <c r="CHQ1" s="102"/>
      <c r="CHR1" s="102"/>
      <c r="CHS1" s="102"/>
      <c r="CHT1" s="102"/>
      <c r="CHU1" s="102"/>
      <c r="CHV1" s="102"/>
      <c r="CHW1" s="102"/>
      <c r="CHX1" s="102"/>
      <c r="CHY1" s="102"/>
      <c r="CHZ1" s="102"/>
      <c r="CIA1" s="102"/>
      <c r="CIB1" s="102"/>
      <c r="CIC1" s="102"/>
      <c r="CID1" s="102"/>
      <c r="CIE1" s="102"/>
      <c r="CIF1" s="102"/>
      <c r="CIG1" s="102"/>
      <c r="CIH1" s="102"/>
      <c r="CII1" s="102"/>
      <c r="CIJ1" s="102"/>
      <c r="CIK1" s="102"/>
      <c r="CIL1" s="102"/>
      <c r="CIM1" s="102"/>
      <c r="CIN1" s="102"/>
      <c r="CIO1" s="102"/>
      <c r="CIP1" s="102"/>
      <c r="CIQ1" s="102"/>
      <c r="CIR1" s="102"/>
      <c r="CIS1" s="102"/>
      <c r="CIT1" s="102"/>
      <c r="CIU1" s="102"/>
      <c r="CIV1" s="102"/>
      <c r="CIW1" s="102"/>
      <c r="CIX1" s="102"/>
      <c r="CIY1" s="102"/>
      <c r="CIZ1" s="102"/>
      <c r="CJA1" s="102"/>
      <c r="CJB1" s="102"/>
      <c r="CJC1" s="102"/>
      <c r="CJD1" s="102"/>
      <c r="CJE1" s="102"/>
      <c r="CJF1" s="102"/>
      <c r="CJG1" s="102"/>
      <c r="CJH1" s="102"/>
      <c r="CJI1" s="102"/>
      <c r="CJJ1" s="102"/>
      <c r="CJK1" s="102"/>
      <c r="CJL1" s="102"/>
      <c r="CJM1" s="102"/>
      <c r="CJN1" s="102"/>
      <c r="CJO1" s="102"/>
      <c r="CJP1" s="102"/>
      <c r="CJQ1" s="102"/>
      <c r="CJR1" s="102"/>
      <c r="CJS1" s="102"/>
      <c r="CJT1" s="102"/>
      <c r="CJU1" s="102"/>
      <c r="CJV1" s="102"/>
      <c r="CJW1" s="102"/>
      <c r="CJX1" s="102"/>
      <c r="CJY1" s="102"/>
      <c r="CJZ1" s="102"/>
      <c r="CKA1" s="102"/>
      <c r="CKB1" s="102"/>
      <c r="CKC1" s="102"/>
      <c r="CKD1" s="102"/>
      <c r="CKE1" s="102"/>
      <c r="CKF1" s="102"/>
      <c r="CKG1" s="102"/>
      <c r="CKH1" s="102"/>
      <c r="CKI1" s="102"/>
      <c r="CKJ1" s="102"/>
      <c r="CKK1" s="102"/>
      <c r="CKL1" s="102"/>
      <c r="CKM1" s="102"/>
      <c r="CKN1" s="102"/>
      <c r="CKO1" s="102"/>
      <c r="CKP1" s="102"/>
      <c r="CKQ1" s="102"/>
      <c r="CKR1" s="102"/>
      <c r="CKS1" s="102"/>
      <c r="CKT1" s="102"/>
      <c r="CKU1" s="102"/>
      <c r="CKV1" s="102"/>
      <c r="CKW1" s="102"/>
      <c r="CKX1" s="102"/>
      <c r="CKY1" s="102"/>
      <c r="CKZ1" s="102"/>
      <c r="CLA1" s="102"/>
      <c r="CLB1" s="102"/>
      <c r="CLC1" s="102"/>
      <c r="CLD1" s="102"/>
      <c r="CLE1" s="102"/>
      <c r="CLF1" s="102"/>
      <c r="CLG1" s="102"/>
      <c r="CLH1" s="102"/>
      <c r="CLI1" s="102"/>
      <c r="CLJ1" s="102"/>
      <c r="CLK1" s="102"/>
      <c r="CLL1" s="102"/>
      <c r="CLM1" s="102"/>
      <c r="CLN1" s="102"/>
      <c r="CLO1" s="102"/>
      <c r="CLP1" s="102"/>
      <c r="CLQ1" s="102"/>
      <c r="CLR1" s="102"/>
      <c r="CLS1" s="102"/>
      <c r="CLT1" s="102"/>
      <c r="CLU1" s="102"/>
      <c r="CLV1" s="102"/>
      <c r="CLW1" s="102"/>
      <c r="CLX1" s="102"/>
      <c r="CLY1" s="102"/>
      <c r="CLZ1" s="102"/>
      <c r="CMA1" s="102"/>
      <c r="CMB1" s="102"/>
      <c r="CMC1" s="102"/>
      <c r="CMD1" s="102"/>
      <c r="CME1" s="102"/>
      <c r="CMF1" s="102"/>
      <c r="CMG1" s="102"/>
      <c r="CMH1" s="102"/>
      <c r="CMI1" s="102"/>
      <c r="CMJ1" s="102"/>
      <c r="CMK1" s="102"/>
      <c r="CML1" s="102"/>
      <c r="CMM1" s="102"/>
      <c r="CMN1" s="102"/>
      <c r="CMO1" s="102"/>
      <c r="CMP1" s="102"/>
      <c r="CMQ1" s="102"/>
      <c r="CMR1" s="102"/>
      <c r="CMS1" s="102"/>
      <c r="CMT1" s="102"/>
      <c r="CMU1" s="102"/>
      <c r="CMV1" s="102"/>
      <c r="CMW1" s="102"/>
      <c r="CMX1" s="102"/>
      <c r="CMY1" s="102"/>
      <c r="CMZ1" s="102"/>
      <c r="CNA1" s="102"/>
      <c r="CNB1" s="102"/>
      <c r="CNC1" s="102"/>
      <c r="CND1" s="102"/>
      <c r="CNE1" s="102"/>
      <c r="CNF1" s="102"/>
      <c r="CNG1" s="102"/>
      <c r="CNH1" s="102"/>
      <c r="CNI1" s="102"/>
      <c r="CNJ1" s="102"/>
      <c r="CNK1" s="102"/>
      <c r="CNL1" s="102"/>
      <c r="CNM1" s="102"/>
      <c r="CNN1" s="102"/>
      <c r="CNO1" s="102"/>
      <c r="CNP1" s="102"/>
      <c r="CNQ1" s="102"/>
      <c r="CNR1" s="102"/>
      <c r="CNS1" s="102"/>
      <c r="CNT1" s="102"/>
      <c r="CNU1" s="102"/>
      <c r="CNV1" s="102"/>
      <c r="CNW1" s="102"/>
      <c r="CNX1" s="102"/>
      <c r="CNY1" s="102"/>
      <c r="CNZ1" s="102"/>
      <c r="COA1" s="102"/>
      <c r="COB1" s="102"/>
      <c r="COC1" s="102"/>
      <c r="COD1" s="102"/>
      <c r="COE1" s="102"/>
      <c r="COF1" s="102"/>
      <c r="COG1" s="102"/>
      <c r="COH1" s="102"/>
      <c r="COI1" s="102"/>
      <c r="COJ1" s="102"/>
      <c r="COK1" s="102"/>
      <c r="COL1" s="102"/>
      <c r="COM1" s="102"/>
      <c r="CON1" s="102"/>
      <c r="COO1" s="102"/>
      <c r="COP1" s="102"/>
      <c r="COQ1" s="102"/>
      <c r="COR1" s="102"/>
      <c r="COS1" s="102"/>
      <c r="COT1" s="102"/>
      <c r="COU1" s="102"/>
      <c r="COV1" s="102"/>
      <c r="COW1" s="102"/>
      <c r="COX1" s="102"/>
      <c r="COY1" s="102"/>
      <c r="COZ1" s="102"/>
      <c r="CPA1" s="102"/>
      <c r="CPB1" s="102"/>
      <c r="CPC1" s="102"/>
      <c r="CPD1" s="102"/>
      <c r="CPE1" s="102"/>
      <c r="CPF1" s="102"/>
      <c r="CPG1" s="102"/>
      <c r="CPH1" s="102"/>
      <c r="CPI1" s="102"/>
      <c r="CPJ1" s="102"/>
      <c r="CPK1" s="102"/>
      <c r="CPL1" s="102"/>
      <c r="CPM1" s="102"/>
      <c r="CPN1" s="102"/>
      <c r="CPO1" s="102"/>
      <c r="CPP1" s="102"/>
      <c r="CPQ1" s="102"/>
      <c r="CPR1" s="102"/>
      <c r="CPS1" s="102"/>
      <c r="CPT1" s="102"/>
      <c r="CPU1" s="102"/>
      <c r="CPV1" s="102"/>
      <c r="CPW1" s="102"/>
      <c r="CPX1" s="102"/>
      <c r="CPY1" s="102"/>
      <c r="CPZ1" s="102"/>
      <c r="CQA1" s="102"/>
      <c r="CQB1" s="102"/>
      <c r="CQC1" s="102"/>
      <c r="CQD1" s="102"/>
      <c r="CQE1" s="102"/>
      <c r="CQF1" s="102"/>
      <c r="CQG1" s="102"/>
      <c r="CQH1" s="102"/>
      <c r="CQI1" s="102"/>
      <c r="CQJ1" s="102"/>
      <c r="CQK1" s="102"/>
      <c r="CQL1" s="102"/>
      <c r="CQM1" s="102"/>
      <c r="CQN1" s="102"/>
      <c r="CQO1" s="102"/>
      <c r="CQP1" s="102"/>
      <c r="CQQ1" s="102"/>
      <c r="CQR1" s="102"/>
      <c r="CQS1" s="102"/>
      <c r="CQT1" s="102"/>
      <c r="CQU1" s="102"/>
      <c r="CQV1" s="102"/>
      <c r="CQW1" s="102"/>
      <c r="CQX1" s="102"/>
      <c r="CQY1" s="102"/>
      <c r="CQZ1" s="102"/>
      <c r="CRA1" s="102"/>
      <c r="CRB1" s="102"/>
      <c r="CRC1" s="102"/>
      <c r="CRD1" s="102"/>
      <c r="CRE1" s="102"/>
      <c r="CRF1" s="102"/>
      <c r="CRG1" s="102"/>
      <c r="CRH1" s="102"/>
      <c r="CRI1" s="102"/>
      <c r="CRJ1" s="102"/>
      <c r="CRK1" s="102"/>
      <c r="CRL1" s="102"/>
      <c r="CRM1" s="102"/>
      <c r="CRN1" s="102"/>
      <c r="CRO1" s="102"/>
      <c r="CRP1" s="102"/>
      <c r="CRQ1" s="102"/>
      <c r="CRR1" s="102"/>
      <c r="CRS1" s="102"/>
      <c r="CRT1" s="102"/>
      <c r="CRU1" s="102"/>
      <c r="CRV1" s="102"/>
      <c r="CRW1" s="102"/>
      <c r="CRX1" s="102"/>
      <c r="CRY1" s="102"/>
      <c r="CRZ1" s="102"/>
      <c r="CSA1" s="102"/>
      <c r="CSB1" s="102"/>
      <c r="CSC1" s="102"/>
      <c r="CSD1" s="102"/>
      <c r="CSE1" s="102"/>
      <c r="CSF1" s="102"/>
      <c r="CSG1" s="102"/>
      <c r="CSH1" s="102"/>
      <c r="CSI1" s="102"/>
      <c r="CSJ1" s="102"/>
      <c r="CSK1" s="102"/>
      <c r="CSL1" s="102"/>
      <c r="CSM1" s="102"/>
      <c r="CSN1" s="102"/>
      <c r="CSO1" s="102"/>
      <c r="CSP1" s="102"/>
      <c r="CSQ1" s="102"/>
      <c r="CSR1" s="102"/>
      <c r="CSS1" s="102"/>
      <c r="CST1" s="102"/>
      <c r="CSU1" s="102"/>
      <c r="CSV1" s="102"/>
      <c r="CSW1" s="102"/>
      <c r="CSX1" s="102"/>
      <c r="CSY1" s="102"/>
      <c r="CSZ1" s="102"/>
      <c r="CTA1" s="102"/>
      <c r="CTB1" s="102"/>
      <c r="CTC1" s="102"/>
      <c r="CTD1" s="102"/>
      <c r="CTE1" s="102"/>
      <c r="CTF1" s="102"/>
      <c r="CTG1" s="102"/>
      <c r="CTH1" s="102"/>
      <c r="CTI1" s="102"/>
      <c r="CTJ1" s="102"/>
      <c r="CTK1" s="102"/>
      <c r="CTL1" s="102"/>
      <c r="CTM1" s="102"/>
      <c r="CTN1" s="102"/>
      <c r="CTO1" s="102"/>
      <c r="CTP1" s="102"/>
      <c r="CTQ1" s="102"/>
      <c r="CTR1" s="102"/>
      <c r="CTS1" s="102"/>
      <c r="CTT1" s="102"/>
      <c r="CTU1" s="102"/>
      <c r="CTV1" s="102"/>
      <c r="CTW1" s="102"/>
      <c r="CTX1" s="102"/>
      <c r="CTY1" s="102"/>
      <c r="CTZ1" s="102"/>
      <c r="CUA1" s="102"/>
      <c r="CUB1" s="102"/>
      <c r="CUC1" s="102"/>
      <c r="CUD1" s="102"/>
      <c r="CUE1" s="102"/>
      <c r="CUF1" s="102"/>
      <c r="CUG1" s="102"/>
      <c r="CUH1" s="102"/>
      <c r="CUI1" s="102"/>
      <c r="CUJ1" s="102"/>
      <c r="CUK1" s="102"/>
      <c r="CUL1" s="102"/>
      <c r="CUM1" s="102"/>
      <c r="CUN1" s="102"/>
      <c r="CUO1" s="102"/>
      <c r="CUP1" s="102"/>
      <c r="CUQ1" s="102"/>
      <c r="CUR1" s="102"/>
      <c r="CUS1" s="102"/>
      <c r="CUT1" s="102"/>
      <c r="CUU1" s="102"/>
      <c r="CUV1" s="102"/>
      <c r="CUW1" s="102"/>
      <c r="CUX1" s="102"/>
      <c r="CUY1" s="102"/>
      <c r="CUZ1" s="102"/>
      <c r="CVA1" s="102"/>
      <c r="CVB1" s="102"/>
      <c r="CVC1" s="102"/>
      <c r="CVD1" s="102"/>
      <c r="CVE1" s="102"/>
      <c r="CVF1" s="102"/>
      <c r="CVG1" s="102"/>
      <c r="CVH1" s="102"/>
      <c r="CVI1" s="102"/>
      <c r="CVJ1" s="102"/>
      <c r="CVK1" s="102"/>
      <c r="CVL1" s="102"/>
      <c r="CVM1" s="102"/>
      <c r="CVN1" s="102"/>
      <c r="CVO1" s="102"/>
      <c r="CVP1" s="102"/>
      <c r="CVQ1" s="102"/>
      <c r="CVR1" s="102"/>
      <c r="CVS1" s="102"/>
      <c r="CVT1" s="102"/>
      <c r="CVU1" s="102"/>
      <c r="CVV1" s="102"/>
      <c r="CVW1" s="102"/>
      <c r="CVX1" s="102"/>
      <c r="CVY1" s="102"/>
      <c r="CVZ1" s="102"/>
      <c r="CWA1" s="102"/>
      <c r="CWB1" s="102"/>
      <c r="CWC1" s="102"/>
      <c r="CWD1" s="102"/>
      <c r="CWE1" s="102"/>
      <c r="CWF1" s="102"/>
      <c r="CWG1" s="102"/>
      <c r="CWH1" s="102"/>
      <c r="CWI1" s="102"/>
      <c r="CWJ1" s="102"/>
      <c r="CWK1" s="102"/>
      <c r="CWL1" s="102"/>
      <c r="CWM1" s="102"/>
      <c r="CWN1" s="102"/>
      <c r="CWO1" s="102"/>
      <c r="CWP1" s="102"/>
      <c r="CWQ1" s="102"/>
      <c r="CWR1" s="102"/>
      <c r="CWS1" s="102"/>
      <c r="CWT1" s="102"/>
      <c r="CWU1" s="102"/>
      <c r="CWV1" s="102"/>
      <c r="CWW1" s="102"/>
      <c r="CWX1" s="102"/>
      <c r="CWY1" s="102"/>
      <c r="CWZ1" s="102"/>
      <c r="CXA1" s="102"/>
      <c r="CXB1" s="102"/>
      <c r="CXC1" s="102"/>
      <c r="CXD1" s="102"/>
      <c r="CXE1" s="102"/>
      <c r="CXF1" s="102"/>
      <c r="CXG1" s="102"/>
      <c r="CXH1" s="102"/>
      <c r="CXI1" s="102"/>
      <c r="CXJ1" s="102"/>
      <c r="CXK1" s="102"/>
      <c r="CXL1" s="102"/>
      <c r="CXM1" s="102"/>
      <c r="CXN1" s="102"/>
      <c r="CXO1" s="102"/>
      <c r="CXP1" s="102"/>
      <c r="CXQ1" s="102"/>
      <c r="CXR1" s="102"/>
      <c r="CXS1" s="102"/>
      <c r="CXT1" s="102"/>
      <c r="CXU1" s="102"/>
      <c r="CXV1" s="102"/>
      <c r="CXW1" s="102"/>
      <c r="CXX1" s="102"/>
      <c r="CXY1" s="102"/>
      <c r="CXZ1" s="102"/>
      <c r="CYA1" s="102"/>
      <c r="CYB1" s="102"/>
      <c r="CYC1" s="102"/>
      <c r="CYD1" s="102"/>
      <c r="CYE1" s="102"/>
      <c r="CYF1" s="102"/>
      <c r="CYG1" s="102"/>
      <c r="CYH1" s="102"/>
      <c r="CYI1" s="102"/>
      <c r="CYJ1" s="102"/>
      <c r="CYK1" s="102"/>
      <c r="CYL1" s="102"/>
      <c r="CYM1" s="102"/>
      <c r="CYN1" s="102"/>
      <c r="CYO1" s="102"/>
      <c r="CYP1" s="102"/>
      <c r="CYQ1" s="102"/>
      <c r="CYR1" s="102"/>
      <c r="CYS1" s="102"/>
      <c r="CYT1" s="102"/>
      <c r="CYU1" s="102"/>
      <c r="CYV1" s="102"/>
      <c r="CYW1" s="102"/>
      <c r="CYX1" s="102"/>
      <c r="CYY1" s="102"/>
      <c r="CYZ1" s="102"/>
      <c r="CZA1" s="102"/>
      <c r="CZB1" s="102"/>
      <c r="CZC1" s="102"/>
      <c r="CZD1" s="102"/>
      <c r="CZE1" s="102"/>
      <c r="CZF1" s="102"/>
      <c r="CZG1" s="102"/>
      <c r="CZH1" s="102"/>
      <c r="CZI1" s="102"/>
      <c r="CZJ1" s="102"/>
      <c r="CZK1" s="102"/>
      <c r="CZL1" s="102"/>
      <c r="CZM1" s="102"/>
      <c r="CZN1" s="102"/>
      <c r="CZO1" s="102"/>
      <c r="CZP1" s="102"/>
      <c r="CZQ1" s="102"/>
      <c r="CZR1" s="102"/>
      <c r="CZS1" s="102"/>
      <c r="CZT1" s="102"/>
      <c r="CZU1" s="102"/>
      <c r="CZV1" s="102"/>
      <c r="CZW1" s="102"/>
      <c r="CZX1" s="102"/>
      <c r="CZY1" s="102"/>
      <c r="CZZ1" s="102"/>
      <c r="DAA1" s="102"/>
      <c r="DAB1" s="102"/>
      <c r="DAC1" s="102"/>
      <c r="DAD1" s="102"/>
      <c r="DAE1" s="102"/>
      <c r="DAF1" s="102"/>
      <c r="DAG1" s="102"/>
      <c r="DAH1" s="102"/>
      <c r="DAI1" s="102"/>
      <c r="DAJ1" s="102"/>
      <c r="DAK1" s="102"/>
      <c r="DAL1" s="102"/>
      <c r="DAM1" s="102"/>
      <c r="DAN1" s="102"/>
      <c r="DAO1" s="102"/>
      <c r="DAP1" s="102"/>
      <c r="DAQ1" s="102"/>
      <c r="DAR1" s="102"/>
      <c r="DAS1" s="102"/>
      <c r="DAT1" s="102"/>
      <c r="DAU1" s="102"/>
      <c r="DAV1" s="102"/>
      <c r="DAW1" s="102"/>
      <c r="DAX1" s="102"/>
      <c r="DAY1" s="102"/>
      <c r="DAZ1" s="102"/>
      <c r="DBA1" s="102"/>
      <c r="DBB1" s="102"/>
      <c r="DBC1" s="102"/>
      <c r="DBD1" s="102"/>
      <c r="DBE1" s="102"/>
      <c r="DBF1" s="102"/>
      <c r="DBG1" s="102"/>
      <c r="DBH1" s="102"/>
      <c r="DBI1" s="102"/>
      <c r="DBJ1" s="102"/>
      <c r="DBK1" s="102"/>
      <c r="DBL1" s="102"/>
      <c r="DBM1" s="102"/>
      <c r="DBN1" s="102"/>
      <c r="DBO1" s="102"/>
      <c r="DBP1" s="102"/>
      <c r="DBQ1" s="102"/>
      <c r="DBR1" s="102"/>
      <c r="DBS1" s="102"/>
      <c r="DBT1" s="102"/>
      <c r="DBU1" s="102"/>
      <c r="DBV1" s="102"/>
      <c r="DBW1" s="102"/>
      <c r="DBX1" s="102"/>
      <c r="DBY1" s="102"/>
      <c r="DBZ1" s="102"/>
      <c r="DCA1" s="102"/>
      <c r="DCB1" s="102"/>
      <c r="DCC1" s="102"/>
      <c r="DCD1" s="102"/>
      <c r="DCE1" s="102"/>
      <c r="DCF1" s="102"/>
      <c r="DCG1" s="102"/>
      <c r="DCH1" s="102"/>
      <c r="DCI1" s="102"/>
      <c r="DCJ1" s="102"/>
      <c r="DCK1" s="102"/>
      <c r="DCL1" s="102"/>
      <c r="DCM1" s="102"/>
      <c r="DCN1" s="102"/>
      <c r="DCO1" s="102"/>
      <c r="DCP1" s="102"/>
      <c r="DCQ1" s="102"/>
      <c r="DCR1" s="102"/>
      <c r="DCS1" s="102"/>
      <c r="DCT1" s="102"/>
      <c r="DCU1" s="102"/>
      <c r="DCV1" s="102"/>
      <c r="DCW1" s="102"/>
      <c r="DCX1" s="102"/>
      <c r="DCY1" s="102"/>
      <c r="DCZ1" s="102"/>
      <c r="DDA1" s="102"/>
      <c r="DDB1" s="102"/>
      <c r="DDC1" s="102"/>
      <c r="DDD1" s="102"/>
      <c r="DDE1" s="102"/>
      <c r="DDF1" s="102"/>
      <c r="DDG1" s="102"/>
      <c r="DDH1" s="102"/>
      <c r="DDI1" s="102"/>
      <c r="DDJ1" s="102"/>
      <c r="DDK1" s="102"/>
      <c r="DDL1" s="102"/>
      <c r="DDM1" s="102"/>
      <c r="DDN1" s="102"/>
      <c r="DDO1" s="102"/>
      <c r="DDP1" s="102"/>
      <c r="DDQ1" s="102"/>
      <c r="DDR1" s="102"/>
      <c r="DDS1" s="102"/>
      <c r="DDT1" s="102"/>
      <c r="DDU1" s="102"/>
      <c r="DDV1" s="102"/>
      <c r="DDW1" s="102"/>
      <c r="DDX1" s="102"/>
      <c r="DDY1" s="102"/>
      <c r="DDZ1" s="102"/>
      <c r="DEA1" s="102"/>
      <c r="DEB1" s="102"/>
      <c r="DEC1" s="102"/>
      <c r="DED1" s="102"/>
      <c r="DEE1" s="102"/>
      <c r="DEF1" s="102"/>
      <c r="DEG1" s="102"/>
      <c r="DEH1" s="102"/>
      <c r="DEI1" s="102"/>
      <c r="DEJ1" s="102"/>
      <c r="DEK1" s="102"/>
      <c r="DEL1" s="102"/>
      <c r="DEM1" s="102"/>
      <c r="DEN1" s="102"/>
      <c r="DEO1" s="102"/>
      <c r="DEP1" s="102"/>
      <c r="DEQ1" s="102"/>
      <c r="DER1" s="102"/>
      <c r="DES1" s="102"/>
      <c r="DET1" s="102"/>
      <c r="DEU1" s="102"/>
      <c r="DEV1" s="102"/>
      <c r="DEW1" s="102"/>
      <c r="DEX1" s="102"/>
      <c r="DEY1" s="102"/>
      <c r="DEZ1" s="102"/>
      <c r="DFA1" s="102"/>
      <c r="DFB1" s="102"/>
      <c r="DFC1" s="102"/>
      <c r="DFD1" s="102"/>
      <c r="DFE1" s="102"/>
      <c r="DFF1" s="102"/>
      <c r="DFG1" s="102"/>
      <c r="DFH1" s="102"/>
      <c r="DFI1" s="102"/>
      <c r="DFJ1" s="102"/>
      <c r="DFK1" s="102"/>
      <c r="DFL1" s="102"/>
      <c r="DFM1" s="102"/>
      <c r="DFN1" s="102"/>
      <c r="DFO1" s="102"/>
      <c r="DFP1" s="102"/>
      <c r="DFQ1" s="102"/>
      <c r="DFR1" s="102"/>
      <c r="DFS1" s="102"/>
      <c r="DFT1" s="102"/>
      <c r="DFU1" s="102"/>
      <c r="DFV1" s="102"/>
      <c r="DFW1" s="102"/>
      <c r="DFX1" s="102"/>
      <c r="DFY1" s="102"/>
      <c r="DFZ1" s="102"/>
      <c r="DGA1" s="102"/>
      <c r="DGB1" s="102"/>
      <c r="DGC1" s="102"/>
      <c r="DGD1" s="102"/>
      <c r="DGE1" s="102"/>
      <c r="DGF1" s="102"/>
      <c r="DGG1" s="102"/>
      <c r="DGH1" s="102"/>
      <c r="DGI1" s="102"/>
      <c r="DGJ1" s="102"/>
      <c r="DGK1" s="102"/>
      <c r="DGL1" s="102"/>
      <c r="DGM1" s="102"/>
      <c r="DGN1" s="102"/>
      <c r="DGO1" s="102"/>
      <c r="DGP1" s="102"/>
      <c r="DGQ1" s="102"/>
      <c r="DGR1" s="102"/>
      <c r="DGS1" s="102"/>
      <c r="DGT1" s="102"/>
      <c r="DGU1" s="102"/>
      <c r="DGV1" s="102"/>
      <c r="DGW1" s="102"/>
      <c r="DGX1" s="102"/>
      <c r="DGY1" s="102"/>
      <c r="DGZ1" s="102"/>
      <c r="DHA1" s="102"/>
      <c r="DHB1" s="102"/>
      <c r="DHC1" s="102"/>
      <c r="DHD1" s="102"/>
      <c r="DHE1" s="102"/>
      <c r="DHF1" s="102"/>
      <c r="DHG1" s="102"/>
      <c r="DHH1" s="102"/>
      <c r="DHI1" s="102"/>
      <c r="DHJ1" s="102"/>
      <c r="DHK1" s="102"/>
      <c r="DHL1" s="102"/>
      <c r="DHM1" s="102"/>
      <c r="DHN1" s="102"/>
      <c r="DHO1" s="102"/>
      <c r="DHP1" s="102"/>
      <c r="DHQ1" s="102"/>
      <c r="DHR1" s="102"/>
      <c r="DHS1" s="102"/>
      <c r="DHT1" s="102"/>
      <c r="DHU1" s="102"/>
      <c r="DHV1" s="102"/>
      <c r="DHW1" s="102"/>
      <c r="DHX1" s="102"/>
      <c r="DHY1" s="102"/>
      <c r="DHZ1" s="102"/>
      <c r="DIA1" s="102"/>
      <c r="DIB1" s="102"/>
      <c r="DIC1" s="102"/>
      <c r="DID1" s="102"/>
      <c r="DIE1" s="102"/>
      <c r="DIF1" s="102"/>
      <c r="DIG1" s="102"/>
      <c r="DIH1" s="102"/>
      <c r="DII1" s="102"/>
      <c r="DIJ1" s="102"/>
      <c r="DIK1" s="102"/>
      <c r="DIL1" s="102"/>
      <c r="DIM1" s="102"/>
      <c r="DIN1" s="102"/>
      <c r="DIO1" s="102"/>
      <c r="DIP1" s="102"/>
      <c r="DIQ1" s="102"/>
      <c r="DIR1" s="102"/>
      <c r="DIS1" s="102"/>
      <c r="DIT1" s="102"/>
      <c r="DIU1" s="102"/>
      <c r="DIV1" s="102"/>
      <c r="DIW1" s="102"/>
      <c r="DIX1" s="102"/>
      <c r="DIY1" s="102"/>
      <c r="DIZ1" s="102"/>
      <c r="DJA1" s="102"/>
      <c r="DJB1" s="102"/>
      <c r="DJC1" s="102"/>
      <c r="DJD1" s="102"/>
      <c r="DJE1" s="102"/>
      <c r="DJF1" s="102"/>
      <c r="DJG1" s="102"/>
      <c r="DJH1" s="102"/>
      <c r="DJI1" s="102"/>
      <c r="DJJ1" s="102"/>
      <c r="DJK1" s="102"/>
      <c r="DJL1" s="102"/>
      <c r="DJM1" s="102"/>
      <c r="DJN1" s="102"/>
      <c r="DJO1" s="102"/>
      <c r="DJP1" s="102"/>
      <c r="DJQ1" s="102"/>
      <c r="DJR1" s="102"/>
      <c r="DJS1" s="102"/>
      <c r="DJT1" s="102"/>
      <c r="DJU1" s="102"/>
      <c r="DJV1" s="102"/>
      <c r="DJW1" s="102"/>
      <c r="DJX1" s="102"/>
      <c r="DJY1" s="102"/>
      <c r="DJZ1" s="102"/>
      <c r="DKA1" s="102"/>
      <c r="DKB1" s="102"/>
      <c r="DKC1" s="102"/>
      <c r="DKD1" s="102"/>
      <c r="DKE1" s="102"/>
      <c r="DKF1" s="102"/>
      <c r="DKG1" s="102"/>
      <c r="DKH1" s="102"/>
      <c r="DKI1" s="102"/>
      <c r="DKJ1" s="102"/>
      <c r="DKK1" s="102"/>
      <c r="DKL1" s="102"/>
      <c r="DKM1" s="102"/>
      <c r="DKN1" s="102"/>
      <c r="DKO1" s="102"/>
      <c r="DKP1" s="102"/>
      <c r="DKQ1" s="102"/>
      <c r="DKR1" s="102"/>
      <c r="DKS1" s="102"/>
      <c r="DKT1" s="102"/>
      <c r="DKU1" s="102"/>
      <c r="DKV1" s="102"/>
      <c r="DKW1" s="102"/>
      <c r="DKX1" s="102"/>
      <c r="DKY1" s="102"/>
      <c r="DKZ1" s="102"/>
      <c r="DLA1" s="102"/>
      <c r="DLB1" s="102"/>
      <c r="DLC1" s="102"/>
      <c r="DLD1" s="102"/>
      <c r="DLE1" s="102"/>
      <c r="DLF1" s="102"/>
      <c r="DLG1" s="102"/>
      <c r="DLH1" s="102"/>
      <c r="DLI1" s="102"/>
      <c r="DLJ1" s="102"/>
      <c r="DLK1" s="102"/>
      <c r="DLL1" s="102"/>
      <c r="DLM1" s="102"/>
      <c r="DLN1" s="102"/>
      <c r="DLO1" s="102"/>
      <c r="DLP1" s="102"/>
      <c r="DLQ1" s="102"/>
      <c r="DLR1" s="102"/>
      <c r="DLS1" s="102"/>
      <c r="DLT1" s="102"/>
      <c r="DLU1" s="102"/>
      <c r="DLV1" s="102"/>
      <c r="DLW1" s="102"/>
      <c r="DLX1" s="102"/>
      <c r="DLY1" s="102"/>
      <c r="DLZ1" s="102"/>
      <c r="DMA1" s="102"/>
      <c r="DMB1" s="102"/>
      <c r="DMC1" s="102"/>
      <c r="DMD1" s="102"/>
      <c r="DME1" s="102"/>
      <c r="DMF1" s="102"/>
      <c r="DMG1" s="102"/>
      <c r="DMH1" s="102"/>
      <c r="DMI1" s="102"/>
      <c r="DMJ1" s="102"/>
      <c r="DMK1" s="102"/>
      <c r="DML1" s="102"/>
      <c r="DMM1" s="102"/>
      <c r="DMN1" s="102"/>
      <c r="DMO1" s="102"/>
      <c r="DMP1" s="102"/>
      <c r="DMQ1" s="102"/>
      <c r="DMR1" s="102"/>
      <c r="DMS1" s="102"/>
      <c r="DMT1" s="102"/>
      <c r="DMU1" s="102"/>
      <c r="DMV1" s="102"/>
      <c r="DMW1" s="102"/>
      <c r="DMX1" s="102"/>
      <c r="DMY1" s="102"/>
      <c r="DMZ1" s="102"/>
      <c r="DNA1" s="102"/>
      <c r="DNB1" s="102"/>
      <c r="DNC1" s="102"/>
      <c r="DND1" s="102"/>
      <c r="DNE1" s="102"/>
      <c r="DNF1" s="102"/>
      <c r="DNG1" s="102"/>
      <c r="DNH1" s="102"/>
      <c r="DNI1" s="102"/>
      <c r="DNJ1" s="102"/>
      <c r="DNK1" s="102"/>
      <c r="DNL1" s="102"/>
      <c r="DNM1" s="102"/>
      <c r="DNN1" s="102"/>
      <c r="DNO1" s="102"/>
      <c r="DNP1" s="102"/>
      <c r="DNQ1" s="102"/>
      <c r="DNR1" s="102"/>
      <c r="DNS1" s="102"/>
      <c r="DNT1" s="102"/>
      <c r="DNU1" s="102"/>
      <c r="DNV1" s="102"/>
      <c r="DNW1" s="102"/>
      <c r="DNX1" s="102"/>
      <c r="DNY1" s="102"/>
      <c r="DNZ1" s="102"/>
      <c r="DOA1" s="102"/>
      <c r="DOB1" s="102"/>
      <c r="DOC1" s="102"/>
      <c r="DOD1" s="102"/>
      <c r="DOE1" s="102"/>
      <c r="DOF1" s="102"/>
      <c r="DOG1" s="102"/>
      <c r="DOH1" s="102"/>
      <c r="DOI1" s="102"/>
      <c r="DOJ1" s="102"/>
      <c r="DOK1" s="102"/>
      <c r="DOL1" s="102"/>
      <c r="DOM1" s="102"/>
      <c r="DON1" s="102"/>
      <c r="DOO1" s="102"/>
      <c r="DOP1" s="102"/>
      <c r="DOQ1" s="102"/>
      <c r="DOR1" s="102"/>
      <c r="DOS1" s="102"/>
      <c r="DOT1" s="102"/>
      <c r="DOU1" s="102"/>
      <c r="DOV1" s="102"/>
      <c r="DOW1" s="102"/>
      <c r="DOX1" s="102"/>
      <c r="DOY1" s="102"/>
      <c r="DOZ1" s="102"/>
      <c r="DPA1" s="102"/>
      <c r="DPB1" s="102"/>
      <c r="DPC1" s="102"/>
      <c r="DPD1" s="102"/>
      <c r="DPE1" s="102"/>
      <c r="DPF1" s="102"/>
      <c r="DPG1" s="102"/>
      <c r="DPH1" s="102"/>
      <c r="DPI1" s="102"/>
      <c r="DPJ1" s="102"/>
      <c r="DPK1" s="102"/>
      <c r="DPL1" s="102"/>
      <c r="DPM1" s="102"/>
      <c r="DPN1" s="102"/>
      <c r="DPO1" s="102"/>
      <c r="DPP1" s="102"/>
      <c r="DPQ1" s="102"/>
      <c r="DPR1" s="102"/>
      <c r="DPS1" s="102"/>
      <c r="DPT1" s="102"/>
      <c r="DPU1" s="102"/>
      <c r="DPV1" s="102"/>
      <c r="DPW1" s="102"/>
      <c r="DPX1" s="102"/>
      <c r="DPY1" s="102"/>
      <c r="DPZ1" s="102"/>
      <c r="DQA1" s="102"/>
      <c r="DQB1" s="102"/>
      <c r="DQC1" s="102"/>
      <c r="DQD1" s="102"/>
      <c r="DQE1" s="102"/>
      <c r="DQF1" s="102"/>
      <c r="DQG1" s="102"/>
      <c r="DQH1" s="102"/>
      <c r="DQI1" s="102"/>
      <c r="DQJ1" s="102"/>
      <c r="DQK1" s="102"/>
      <c r="DQL1" s="102"/>
      <c r="DQM1" s="102"/>
      <c r="DQN1" s="102"/>
      <c r="DQO1" s="102"/>
      <c r="DQP1" s="102"/>
      <c r="DQQ1" s="102"/>
      <c r="DQR1" s="102"/>
      <c r="DQS1" s="102"/>
      <c r="DQT1" s="102"/>
      <c r="DQU1" s="102"/>
      <c r="DQV1" s="102"/>
      <c r="DQW1" s="102"/>
      <c r="DQX1" s="102"/>
      <c r="DQY1" s="102"/>
      <c r="DQZ1" s="102"/>
      <c r="DRA1" s="102"/>
      <c r="DRB1" s="102"/>
      <c r="DRC1" s="102"/>
      <c r="DRD1" s="102"/>
      <c r="DRE1" s="102"/>
      <c r="DRF1" s="102"/>
      <c r="DRG1" s="102"/>
      <c r="DRH1" s="102"/>
      <c r="DRI1" s="102"/>
      <c r="DRJ1" s="102"/>
      <c r="DRK1" s="102"/>
      <c r="DRL1" s="102"/>
      <c r="DRM1" s="102"/>
      <c r="DRN1" s="102"/>
      <c r="DRO1" s="102"/>
      <c r="DRP1" s="102"/>
      <c r="DRQ1" s="102"/>
      <c r="DRR1" s="102"/>
      <c r="DRS1" s="102"/>
      <c r="DRT1" s="102"/>
      <c r="DRU1" s="102"/>
      <c r="DRV1" s="102"/>
      <c r="DRW1" s="102"/>
      <c r="DRX1" s="102"/>
      <c r="DRY1" s="102"/>
      <c r="DRZ1" s="102"/>
      <c r="DSA1" s="102"/>
      <c r="DSB1" s="102"/>
      <c r="DSC1" s="102"/>
      <c r="DSD1" s="102"/>
      <c r="DSE1" s="102"/>
      <c r="DSF1" s="102"/>
      <c r="DSG1" s="102"/>
      <c r="DSH1" s="102"/>
      <c r="DSI1" s="102"/>
      <c r="DSJ1" s="102"/>
      <c r="DSK1" s="102"/>
      <c r="DSL1" s="102"/>
      <c r="DSM1" s="102"/>
      <c r="DSN1" s="102"/>
      <c r="DSO1" s="102"/>
      <c r="DSP1" s="102"/>
      <c r="DSQ1" s="102"/>
      <c r="DSR1" s="102"/>
      <c r="DSS1" s="102"/>
      <c r="DST1" s="102"/>
      <c r="DSU1" s="102"/>
      <c r="DSV1" s="102"/>
      <c r="DSW1" s="102"/>
      <c r="DSX1" s="102"/>
      <c r="DSY1" s="102"/>
      <c r="DSZ1" s="102"/>
      <c r="DTA1" s="102"/>
      <c r="DTB1" s="102"/>
      <c r="DTC1" s="102"/>
      <c r="DTD1" s="102"/>
      <c r="DTE1" s="102"/>
      <c r="DTF1" s="102"/>
      <c r="DTG1" s="102"/>
      <c r="DTH1" s="102"/>
      <c r="DTI1" s="102"/>
      <c r="DTJ1" s="102"/>
      <c r="DTK1" s="102"/>
      <c r="DTL1" s="102"/>
      <c r="DTM1" s="102"/>
      <c r="DTN1" s="102"/>
      <c r="DTO1" s="102"/>
      <c r="DTP1" s="102"/>
      <c r="DTQ1" s="102"/>
      <c r="DTR1" s="102"/>
      <c r="DTS1" s="102"/>
      <c r="DTT1" s="102"/>
      <c r="DTU1" s="102"/>
      <c r="DTV1" s="102"/>
      <c r="DTW1" s="102"/>
      <c r="DTX1" s="102"/>
      <c r="DTY1" s="102"/>
      <c r="DTZ1" s="102"/>
      <c r="DUA1" s="102"/>
      <c r="DUB1" s="102"/>
      <c r="DUC1" s="102"/>
      <c r="DUD1" s="102"/>
      <c r="DUE1" s="102"/>
      <c r="DUF1" s="102"/>
      <c r="DUG1" s="102"/>
      <c r="DUH1" s="102"/>
      <c r="DUI1" s="102"/>
      <c r="DUJ1" s="102"/>
      <c r="DUK1" s="102"/>
      <c r="DUL1" s="102"/>
      <c r="DUM1" s="102"/>
      <c r="DUN1" s="102"/>
      <c r="DUO1" s="102"/>
      <c r="DUP1" s="102"/>
      <c r="DUQ1" s="102"/>
      <c r="DUR1" s="102"/>
      <c r="DUS1" s="102"/>
      <c r="DUT1" s="102"/>
      <c r="DUU1" s="102"/>
      <c r="DUV1" s="102"/>
      <c r="DUW1" s="102"/>
      <c r="DUX1" s="102"/>
      <c r="DUY1" s="102"/>
      <c r="DUZ1" s="102"/>
      <c r="DVA1" s="102"/>
      <c r="DVB1" s="102"/>
      <c r="DVC1" s="102"/>
      <c r="DVD1" s="102"/>
      <c r="DVE1" s="102"/>
      <c r="DVF1" s="102"/>
      <c r="DVG1" s="102"/>
      <c r="DVH1" s="102"/>
      <c r="DVI1" s="102"/>
      <c r="DVJ1" s="102"/>
      <c r="DVK1" s="102"/>
      <c r="DVL1" s="102"/>
      <c r="DVM1" s="102"/>
      <c r="DVN1" s="102"/>
      <c r="DVO1" s="102"/>
      <c r="DVP1" s="102"/>
      <c r="DVQ1" s="102"/>
      <c r="DVR1" s="102"/>
      <c r="DVS1" s="102"/>
      <c r="DVT1" s="102"/>
      <c r="DVU1" s="102"/>
      <c r="DVV1" s="102"/>
      <c r="DVW1" s="102"/>
      <c r="DVX1" s="102"/>
      <c r="DVY1" s="102"/>
      <c r="DVZ1" s="102"/>
      <c r="DWA1" s="102"/>
      <c r="DWB1" s="102"/>
      <c r="DWC1" s="102"/>
      <c r="DWD1" s="102"/>
      <c r="DWE1" s="102"/>
      <c r="DWF1" s="102"/>
      <c r="DWG1" s="102"/>
      <c r="DWH1" s="102"/>
      <c r="DWI1" s="102"/>
      <c r="DWJ1" s="102"/>
      <c r="DWK1" s="102"/>
      <c r="DWL1" s="102"/>
      <c r="DWM1" s="102"/>
      <c r="DWN1" s="102"/>
      <c r="DWO1" s="102"/>
      <c r="DWP1" s="102"/>
      <c r="DWQ1" s="102"/>
      <c r="DWR1" s="102"/>
      <c r="DWS1" s="102"/>
      <c r="DWT1" s="102"/>
      <c r="DWU1" s="102"/>
      <c r="DWV1" s="102"/>
      <c r="DWW1" s="102"/>
      <c r="DWX1" s="102"/>
      <c r="DWY1" s="102"/>
      <c r="DWZ1" s="102"/>
      <c r="DXA1" s="102"/>
      <c r="DXB1" s="102"/>
      <c r="DXC1" s="102"/>
      <c r="DXD1" s="102"/>
      <c r="DXE1" s="102"/>
      <c r="DXF1" s="102"/>
      <c r="DXG1" s="102"/>
      <c r="DXH1" s="102"/>
      <c r="DXI1" s="102"/>
      <c r="DXJ1" s="102"/>
      <c r="DXK1" s="102"/>
      <c r="DXL1" s="102"/>
      <c r="DXM1" s="102"/>
      <c r="DXN1" s="102"/>
      <c r="DXO1" s="102"/>
      <c r="DXP1" s="102"/>
      <c r="DXQ1" s="102"/>
      <c r="DXR1" s="102"/>
      <c r="DXS1" s="102"/>
      <c r="DXT1" s="102"/>
      <c r="DXU1" s="102"/>
      <c r="DXV1" s="102"/>
      <c r="DXW1" s="102"/>
      <c r="DXX1" s="102"/>
      <c r="DXY1" s="102"/>
      <c r="DXZ1" s="102"/>
      <c r="DYA1" s="102"/>
      <c r="DYB1" s="102"/>
      <c r="DYC1" s="102"/>
      <c r="DYD1" s="102"/>
      <c r="DYE1" s="102"/>
      <c r="DYF1" s="102"/>
      <c r="DYG1" s="102"/>
      <c r="DYH1" s="102"/>
      <c r="DYI1" s="102"/>
      <c r="DYJ1" s="102"/>
      <c r="DYK1" s="102"/>
      <c r="DYL1" s="102"/>
      <c r="DYM1" s="102"/>
      <c r="DYN1" s="102"/>
      <c r="DYO1" s="102"/>
      <c r="DYP1" s="102"/>
      <c r="DYQ1" s="102"/>
      <c r="DYR1" s="102"/>
      <c r="DYS1" s="102"/>
      <c r="DYT1" s="102"/>
      <c r="DYU1" s="102"/>
      <c r="DYV1" s="102"/>
      <c r="DYW1" s="102"/>
      <c r="DYX1" s="102"/>
      <c r="DYY1" s="102"/>
      <c r="DYZ1" s="102"/>
      <c r="DZA1" s="102"/>
      <c r="DZB1" s="102"/>
      <c r="DZC1" s="102"/>
      <c r="DZD1" s="102"/>
      <c r="DZE1" s="102"/>
      <c r="DZF1" s="102"/>
      <c r="DZG1" s="102"/>
      <c r="DZH1" s="102"/>
      <c r="DZI1" s="102"/>
      <c r="DZJ1" s="102"/>
      <c r="DZK1" s="102"/>
      <c r="DZL1" s="102"/>
      <c r="DZM1" s="102"/>
      <c r="DZN1" s="102"/>
      <c r="DZO1" s="102"/>
      <c r="DZP1" s="102"/>
      <c r="DZQ1" s="102"/>
      <c r="DZR1" s="102"/>
      <c r="DZS1" s="102"/>
      <c r="DZT1" s="102"/>
      <c r="DZU1" s="102"/>
      <c r="DZV1" s="102"/>
      <c r="DZW1" s="102"/>
      <c r="DZX1" s="102"/>
      <c r="DZY1" s="102"/>
      <c r="DZZ1" s="102"/>
      <c r="EAA1" s="102"/>
      <c r="EAB1" s="102"/>
      <c r="EAC1" s="102"/>
      <c r="EAD1" s="102"/>
      <c r="EAE1" s="102"/>
      <c r="EAF1" s="102"/>
      <c r="EAG1" s="102"/>
      <c r="EAH1" s="102"/>
      <c r="EAI1" s="102"/>
      <c r="EAJ1" s="102"/>
      <c r="EAK1" s="102"/>
      <c r="EAL1" s="102"/>
      <c r="EAM1" s="102"/>
      <c r="EAN1" s="102"/>
      <c r="EAO1" s="102"/>
      <c r="EAP1" s="102"/>
      <c r="EAQ1" s="102"/>
      <c r="EAR1" s="102"/>
      <c r="EAS1" s="102"/>
      <c r="EAT1" s="102"/>
      <c r="EAU1" s="102"/>
      <c r="EAV1" s="102"/>
      <c r="EAW1" s="102"/>
      <c r="EAX1" s="102"/>
      <c r="EAY1" s="102"/>
      <c r="EAZ1" s="102"/>
      <c r="EBA1" s="102"/>
      <c r="EBB1" s="102"/>
      <c r="EBC1" s="102"/>
      <c r="EBD1" s="102"/>
      <c r="EBE1" s="102"/>
      <c r="EBF1" s="102"/>
      <c r="EBG1" s="102"/>
      <c r="EBH1" s="102"/>
      <c r="EBI1" s="102"/>
      <c r="EBJ1" s="102"/>
      <c r="EBK1" s="102"/>
      <c r="EBL1" s="102"/>
      <c r="EBM1" s="102"/>
      <c r="EBN1" s="102"/>
      <c r="EBO1" s="102"/>
      <c r="EBP1" s="102"/>
      <c r="EBQ1" s="102"/>
      <c r="EBR1" s="102"/>
      <c r="EBS1" s="102"/>
      <c r="EBT1" s="102"/>
      <c r="EBU1" s="102"/>
      <c r="EBV1" s="102"/>
      <c r="EBW1" s="102"/>
      <c r="EBX1" s="102"/>
      <c r="EBY1" s="102"/>
      <c r="EBZ1" s="102"/>
      <c r="ECA1" s="102"/>
      <c r="ECB1" s="102"/>
      <c r="ECC1" s="102"/>
      <c r="ECD1" s="102"/>
      <c r="ECE1" s="102"/>
      <c r="ECF1" s="102"/>
      <c r="ECG1" s="102"/>
      <c r="ECH1" s="102"/>
      <c r="ECI1" s="102"/>
      <c r="ECJ1" s="102"/>
      <c r="ECK1" s="102"/>
      <c r="ECL1" s="102"/>
      <c r="ECM1" s="102"/>
      <c r="ECN1" s="102"/>
      <c r="ECO1" s="102"/>
      <c r="ECP1" s="102"/>
      <c r="ECQ1" s="102"/>
      <c r="ECR1" s="102"/>
      <c r="ECS1" s="102"/>
      <c r="ECT1" s="102"/>
      <c r="ECU1" s="102"/>
      <c r="ECV1" s="102"/>
      <c r="ECW1" s="102"/>
      <c r="ECX1" s="102"/>
      <c r="ECY1" s="102"/>
      <c r="ECZ1" s="102"/>
      <c r="EDA1" s="102"/>
      <c r="EDB1" s="102"/>
      <c r="EDC1" s="102"/>
      <c r="EDD1" s="102"/>
      <c r="EDE1" s="102"/>
      <c r="EDF1" s="102"/>
      <c r="EDG1" s="102"/>
      <c r="EDH1" s="102"/>
      <c r="EDI1" s="102"/>
      <c r="EDJ1" s="102"/>
      <c r="EDK1" s="102"/>
      <c r="EDL1" s="102"/>
      <c r="EDM1" s="102"/>
      <c r="EDN1" s="102"/>
      <c r="EDO1" s="102"/>
      <c r="EDP1" s="102"/>
      <c r="EDQ1" s="102"/>
      <c r="EDR1" s="102"/>
      <c r="EDS1" s="102"/>
      <c r="EDT1" s="102"/>
      <c r="EDU1" s="102"/>
      <c r="EDV1" s="102"/>
      <c r="EDW1" s="102"/>
      <c r="EDX1" s="102"/>
      <c r="EDY1" s="102"/>
      <c r="EDZ1" s="102"/>
      <c r="EEA1" s="102"/>
      <c r="EEB1" s="102"/>
      <c r="EEC1" s="102"/>
      <c r="EED1" s="102"/>
      <c r="EEE1" s="102"/>
      <c r="EEF1" s="102"/>
      <c r="EEG1" s="102"/>
      <c r="EEH1" s="102"/>
      <c r="EEI1" s="102"/>
      <c r="EEJ1" s="102"/>
      <c r="EEK1" s="102"/>
      <c r="EEL1" s="102"/>
      <c r="EEM1" s="102"/>
      <c r="EEN1" s="102"/>
      <c r="EEO1" s="102"/>
      <c r="EEP1" s="102"/>
      <c r="EEQ1" s="102"/>
      <c r="EER1" s="102"/>
      <c r="EES1" s="102"/>
      <c r="EET1" s="102"/>
      <c r="EEU1" s="102"/>
      <c r="EEV1" s="102"/>
      <c r="EEW1" s="102"/>
      <c r="EEX1" s="102"/>
      <c r="EEY1" s="102"/>
      <c r="EEZ1" s="102"/>
      <c r="EFA1" s="102"/>
      <c r="EFB1" s="102"/>
      <c r="EFC1" s="102"/>
      <c r="EFD1" s="102"/>
      <c r="EFE1" s="102"/>
      <c r="EFF1" s="102"/>
      <c r="EFG1" s="102"/>
      <c r="EFH1" s="102"/>
      <c r="EFI1" s="102"/>
      <c r="EFJ1" s="102"/>
      <c r="EFK1" s="102"/>
      <c r="EFL1" s="102"/>
      <c r="EFM1" s="102"/>
      <c r="EFN1" s="102"/>
      <c r="EFO1" s="102"/>
      <c r="EFP1" s="102"/>
      <c r="EFQ1" s="102"/>
      <c r="EFR1" s="102"/>
      <c r="EFS1" s="102"/>
      <c r="EFT1" s="102"/>
      <c r="EFU1" s="102"/>
      <c r="EFV1" s="102"/>
      <c r="EFW1" s="102"/>
      <c r="EFX1" s="102"/>
      <c r="EFY1" s="102"/>
      <c r="EFZ1" s="102"/>
      <c r="EGA1" s="102"/>
      <c r="EGB1" s="102"/>
      <c r="EGC1" s="102"/>
      <c r="EGD1" s="102"/>
      <c r="EGE1" s="102"/>
      <c r="EGF1" s="102"/>
      <c r="EGG1" s="102"/>
      <c r="EGH1" s="102"/>
      <c r="EGI1" s="102"/>
      <c r="EGJ1" s="102"/>
      <c r="EGK1" s="102"/>
      <c r="EGL1" s="102"/>
      <c r="EGM1" s="102"/>
      <c r="EGN1" s="102"/>
      <c r="EGO1" s="102"/>
      <c r="EGP1" s="102"/>
      <c r="EGQ1" s="102"/>
      <c r="EGR1" s="102"/>
      <c r="EGS1" s="102"/>
      <c r="EGT1" s="102"/>
      <c r="EGU1" s="102"/>
      <c r="EGV1" s="102"/>
      <c r="EGW1" s="102"/>
      <c r="EGX1" s="102"/>
      <c r="EGY1" s="102"/>
      <c r="EGZ1" s="102"/>
      <c r="EHA1" s="102"/>
      <c r="EHB1" s="102"/>
      <c r="EHC1" s="102"/>
      <c r="EHD1" s="102"/>
      <c r="EHE1" s="102"/>
      <c r="EHF1" s="102"/>
      <c r="EHG1" s="102"/>
      <c r="EHH1" s="102"/>
      <c r="EHI1" s="102"/>
      <c r="EHJ1" s="102"/>
      <c r="EHK1" s="102"/>
      <c r="EHL1" s="102"/>
      <c r="EHM1" s="102"/>
      <c r="EHN1" s="102"/>
      <c r="EHO1" s="102"/>
      <c r="EHP1" s="102"/>
      <c r="EHQ1" s="102"/>
      <c r="EHR1" s="102"/>
      <c r="EHS1" s="102"/>
      <c r="EHT1" s="102"/>
      <c r="EHU1" s="102"/>
      <c r="EHV1" s="102"/>
      <c r="EHW1" s="102"/>
      <c r="EHX1" s="102"/>
      <c r="EHY1" s="102"/>
      <c r="EHZ1" s="102"/>
      <c r="EIA1" s="102"/>
      <c r="EIB1" s="102"/>
      <c r="EIC1" s="102"/>
      <c r="EID1" s="102"/>
      <c r="EIE1" s="102"/>
      <c r="EIF1" s="102"/>
      <c r="EIG1" s="102"/>
      <c r="EIH1" s="102"/>
      <c r="EII1" s="102"/>
      <c r="EIJ1" s="102"/>
      <c r="EIK1" s="102"/>
      <c r="EIL1" s="102"/>
      <c r="EIM1" s="102"/>
      <c r="EIN1" s="102"/>
      <c r="EIO1" s="102"/>
      <c r="EIP1" s="102"/>
      <c r="EIQ1" s="102"/>
      <c r="EIR1" s="102"/>
      <c r="EIS1" s="102"/>
      <c r="EIT1" s="102"/>
      <c r="EIU1" s="102"/>
      <c r="EIV1" s="102"/>
      <c r="EIW1" s="102"/>
      <c r="EIX1" s="102"/>
      <c r="EIY1" s="102"/>
      <c r="EIZ1" s="102"/>
      <c r="EJA1" s="102"/>
      <c r="EJB1" s="102"/>
      <c r="EJC1" s="102"/>
      <c r="EJD1" s="102"/>
      <c r="EJE1" s="102"/>
      <c r="EJF1" s="102"/>
      <c r="EJG1" s="102"/>
      <c r="EJH1" s="102"/>
      <c r="EJI1" s="102"/>
      <c r="EJJ1" s="102"/>
      <c r="EJK1" s="102"/>
      <c r="EJL1" s="102"/>
      <c r="EJM1" s="102"/>
      <c r="EJN1" s="102"/>
      <c r="EJO1" s="102"/>
      <c r="EJP1" s="102"/>
      <c r="EJQ1" s="102"/>
      <c r="EJR1" s="102"/>
      <c r="EJS1" s="102"/>
      <c r="EJT1" s="102"/>
      <c r="EJU1" s="102"/>
      <c r="EJV1" s="102"/>
      <c r="EJW1" s="102"/>
      <c r="EJX1" s="102"/>
      <c r="EJY1" s="102"/>
      <c r="EJZ1" s="102"/>
      <c r="EKA1" s="102"/>
      <c r="EKB1" s="102"/>
      <c r="EKC1" s="102"/>
      <c r="EKD1" s="102"/>
      <c r="EKE1" s="102"/>
      <c r="EKF1" s="102"/>
      <c r="EKG1" s="102"/>
      <c r="EKH1" s="102"/>
      <c r="EKI1" s="102"/>
      <c r="EKJ1" s="102"/>
      <c r="EKK1" s="102"/>
      <c r="EKL1" s="102"/>
      <c r="EKM1" s="102"/>
      <c r="EKN1" s="102"/>
      <c r="EKO1" s="102"/>
      <c r="EKP1" s="102"/>
      <c r="EKQ1" s="102"/>
      <c r="EKR1" s="102"/>
      <c r="EKS1" s="102"/>
      <c r="EKT1" s="102"/>
      <c r="EKU1" s="102"/>
      <c r="EKV1" s="102"/>
      <c r="EKW1" s="102"/>
      <c r="EKX1" s="102"/>
      <c r="EKY1" s="102"/>
      <c r="EKZ1" s="102"/>
      <c r="ELA1" s="102"/>
      <c r="ELB1" s="102"/>
      <c r="ELC1" s="102"/>
      <c r="ELD1" s="102"/>
      <c r="ELE1" s="102"/>
      <c r="ELF1" s="102"/>
      <c r="ELG1" s="102"/>
      <c r="ELH1" s="102"/>
      <c r="ELI1" s="102"/>
      <c r="ELJ1" s="102"/>
      <c r="ELK1" s="102"/>
      <c r="ELL1" s="102"/>
      <c r="ELM1" s="102"/>
      <c r="ELN1" s="102"/>
      <c r="ELO1" s="102"/>
      <c r="ELP1" s="102"/>
      <c r="ELQ1" s="102"/>
      <c r="ELR1" s="102"/>
      <c r="ELS1" s="102"/>
      <c r="ELT1" s="102"/>
      <c r="ELU1" s="102"/>
      <c r="ELV1" s="102"/>
      <c r="ELW1" s="102"/>
      <c r="ELX1" s="102"/>
      <c r="ELY1" s="102"/>
      <c r="ELZ1" s="102"/>
      <c r="EMA1" s="102"/>
      <c r="EMB1" s="102"/>
      <c r="EMC1" s="102"/>
      <c r="EMD1" s="102"/>
      <c r="EME1" s="102"/>
      <c r="EMF1" s="102"/>
      <c r="EMG1" s="102"/>
      <c r="EMH1" s="102"/>
      <c r="EMI1" s="102"/>
      <c r="EMJ1" s="102"/>
      <c r="EMK1" s="102"/>
      <c r="EML1" s="102"/>
      <c r="EMM1" s="102"/>
      <c r="EMN1" s="102"/>
      <c r="EMO1" s="102"/>
      <c r="EMP1" s="102"/>
      <c r="EMQ1" s="102"/>
      <c r="EMR1" s="102"/>
      <c r="EMS1" s="102"/>
      <c r="EMT1" s="102"/>
      <c r="EMU1" s="102"/>
      <c r="EMV1" s="102"/>
      <c r="EMW1" s="102"/>
      <c r="EMX1" s="102"/>
      <c r="EMY1" s="102"/>
      <c r="EMZ1" s="102"/>
      <c r="ENA1" s="102"/>
      <c r="ENB1" s="102"/>
      <c r="ENC1" s="102"/>
      <c r="END1" s="102"/>
      <c r="ENE1" s="102"/>
      <c r="ENF1" s="102"/>
      <c r="ENG1" s="102"/>
      <c r="ENH1" s="102"/>
      <c r="ENI1" s="102"/>
      <c r="ENJ1" s="102"/>
      <c r="ENK1" s="102"/>
      <c r="ENL1" s="102"/>
      <c r="ENM1" s="102"/>
      <c r="ENN1" s="102"/>
      <c r="ENO1" s="102"/>
      <c r="ENP1" s="102"/>
      <c r="ENQ1" s="102"/>
      <c r="ENR1" s="102"/>
      <c r="ENS1" s="102"/>
      <c r="ENT1" s="102"/>
      <c r="ENU1" s="102"/>
      <c r="ENV1" s="102"/>
      <c r="ENW1" s="102"/>
      <c r="ENX1" s="102"/>
      <c r="ENY1" s="102"/>
      <c r="ENZ1" s="102"/>
      <c r="EOA1" s="102"/>
      <c r="EOB1" s="102"/>
      <c r="EOC1" s="102"/>
      <c r="EOD1" s="102"/>
      <c r="EOE1" s="102"/>
      <c r="EOF1" s="102"/>
      <c r="EOG1" s="102"/>
      <c r="EOH1" s="102"/>
      <c r="EOI1" s="102"/>
      <c r="EOJ1" s="102"/>
      <c r="EOK1" s="102"/>
      <c r="EOL1" s="102"/>
      <c r="EOM1" s="102"/>
      <c r="EON1" s="102"/>
      <c r="EOO1" s="102"/>
      <c r="EOP1" s="102"/>
      <c r="EOQ1" s="102"/>
      <c r="EOR1" s="102"/>
      <c r="EOS1" s="102"/>
      <c r="EOT1" s="102"/>
      <c r="EOU1" s="102"/>
      <c r="EOV1" s="102"/>
      <c r="EOW1" s="102"/>
      <c r="EOX1" s="102"/>
      <c r="EOY1" s="102"/>
      <c r="EOZ1" s="102"/>
      <c r="EPA1" s="102"/>
      <c r="EPB1" s="102"/>
      <c r="EPC1" s="102"/>
      <c r="EPD1" s="102"/>
      <c r="EPE1" s="102"/>
      <c r="EPF1" s="102"/>
      <c r="EPG1" s="102"/>
      <c r="EPH1" s="102"/>
      <c r="EPI1" s="102"/>
      <c r="EPJ1" s="102"/>
      <c r="EPK1" s="102"/>
      <c r="EPL1" s="102"/>
      <c r="EPM1" s="102"/>
      <c r="EPN1" s="102"/>
      <c r="EPO1" s="102"/>
      <c r="EPP1" s="102"/>
      <c r="EPQ1" s="102"/>
      <c r="EPR1" s="102"/>
      <c r="EPS1" s="102"/>
      <c r="EPT1" s="102"/>
      <c r="EPU1" s="102"/>
      <c r="EPV1" s="102"/>
      <c r="EPW1" s="102"/>
      <c r="EPX1" s="102"/>
      <c r="EPY1" s="102"/>
      <c r="EPZ1" s="102"/>
      <c r="EQA1" s="102"/>
      <c r="EQB1" s="102"/>
      <c r="EQC1" s="102"/>
      <c r="EQD1" s="102"/>
      <c r="EQE1" s="102"/>
      <c r="EQF1" s="102"/>
      <c r="EQG1" s="102"/>
      <c r="EQH1" s="102"/>
      <c r="EQI1" s="102"/>
      <c r="EQJ1" s="102"/>
      <c r="EQK1" s="102"/>
      <c r="EQL1" s="102"/>
      <c r="EQM1" s="102"/>
      <c r="EQN1" s="102"/>
      <c r="EQO1" s="102"/>
      <c r="EQP1" s="102"/>
      <c r="EQQ1" s="102"/>
      <c r="EQR1" s="102"/>
      <c r="EQS1" s="102"/>
      <c r="EQT1" s="102"/>
      <c r="EQU1" s="102"/>
      <c r="EQV1" s="102"/>
      <c r="EQW1" s="102"/>
      <c r="EQX1" s="102"/>
      <c r="EQY1" s="102"/>
      <c r="EQZ1" s="102"/>
      <c r="ERA1" s="102"/>
      <c r="ERB1" s="102"/>
      <c r="ERC1" s="102"/>
      <c r="ERD1" s="102"/>
      <c r="ERE1" s="102"/>
      <c r="ERF1" s="102"/>
      <c r="ERG1" s="102"/>
      <c r="ERH1" s="102"/>
      <c r="ERI1" s="102"/>
      <c r="ERJ1" s="102"/>
      <c r="ERK1" s="102"/>
      <c r="ERL1" s="102"/>
      <c r="ERM1" s="102"/>
      <c r="ERN1" s="102"/>
      <c r="ERO1" s="102"/>
      <c r="ERP1" s="102"/>
      <c r="ERQ1" s="102"/>
      <c r="ERR1" s="102"/>
      <c r="ERS1" s="102"/>
      <c r="ERT1" s="102"/>
      <c r="ERU1" s="102"/>
      <c r="ERV1" s="102"/>
      <c r="ERW1" s="102"/>
      <c r="ERX1" s="102"/>
      <c r="ERY1" s="102"/>
      <c r="ERZ1" s="102"/>
      <c r="ESA1" s="102"/>
      <c r="ESB1" s="102"/>
      <c r="ESC1" s="102"/>
      <c r="ESD1" s="102"/>
      <c r="ESE1" s="102"/>
      <c r="ESF1" s="102"/>
      <c r="ESG1" s="102"/>
      <c r="ESH1" s="102"/>
      <c r="ESI1" s="102"/>
      <c r="ESJ1" s="102"/>
      <c r="ESK1" s="102"/>
      <c r="ESL1" s="102"/>
      <c r="ESM1" s="102"/>
      <c r="ESN1" s="102"/>
      <c r="ESO1" s="102"/>
      <c r="ESP1" s="102"/>
      <c r="ESQ1" s="102"/>
      <c r="ESR1" s="102"/>
      <c r="ESS1" s="102"/>
      <c r="EST1" s="102"/>
      <c r="ESU1" s="102"/>
      <c r="ESV1" s="102"/>
      <c r="ESW1" s="102"/>
      <c r="ESX1" s="102"/>
      <c r="ESY1" s="102"/>
      <c r="ESZ1" s="102"/>
      <c r="ETA1" s="102"/>
      <c r="ETB1" s="102"/>
      <c r="ETC1" s="102"/>
      <c r="ETD1" s="102"/>
      <c r="ETE1" s="102"/>
      <c r="ETF1" s="102"/>
      <c r="ETG1" s="102"/>
      <c r="ETH1" s="102"/>
      <c r="ETI1" s="102"/>
      <c r="ETJ1" s="102"/>
      <c r="ETK1" s="102"/>
      <c r="ETL1" s="102"/>
      <c r="ETM1" s="102"/>
      <c r="ETN1" s="102"/>
      <c r="ETO1" s="102"/>
      <c r="ETP1" s="102"/>
      <c r="ETQ1" s="102"/>
      <c r="ETR1" s="102"/>
      <c r="ETS1" s="102"/>
      <c r="ETT1" s="102"/>
      <c r="ETU1" s="102"/>
      <c r="ETV1" s="102"/>
      <c r="ETW1" s="102"/>
      <c r="ETX1" s="102"/>
      <c r="ETY1" s="102"/>
      <c r="ETZ1" s="102"/>
      <c r="EUA1" s="102"/>
      <c r="EUB1" s="102"/>
      <c r="EUC1" s="102"/>
      <c r="EUD1" s="102"/>
      <c r="EUE1" s="102"/>
      <c r="EUF1" s="102"/>
      <c r="EUG1" s="102"/>
      <c r="EUH1" s="102"/>
      <c r="EUI1" s="102"/>
      <c r="EUJ1" s="102"/>
      <c r="EUK1" s="102"/>
      <c r="EUL1" s="102"/>
      <c r="EUM1" s="102"/>
      <c r="EUN1" s="102"/>
      <c r="EUO1" s="102"/>
      <c r="EUP1" s="102"/>
      <c r="EUQ1" s="102"/>
      <c r="EUR1" s="102"/>
      <c r="EUS1" s="102"/>
      <c r="EUT1" s="102"/>
      <c r="EUU1" s="102"/>
      <c r="EUV1" s="102"/>
      <c r="EUW1" s="102"/>
      <c r="EUX1" s="102"/>
      <c r="EUY1" s="102"/>
      <c r="EUZ1" s="102"/>
      <c r="EVA1" s="102"/>
      <c r="EVB1" s="102"/>
      <c r="EVC1" s="102"/>
      <c r="EVD1" s="102"/>
      <c r="EVE1" s="102"/>
      <c r="EVF1" s="102"/>
      <c r="EVG1" s="102"/>
      <c r="EVH1" s="102"/>
      <c r="EVI1" s="102"/>
      <c r="EVJ1" s="102"/>
      <c r="EVK1" s="102"/>
      <c r="EVL1" s="102"/>
      <c r="EVM1" s="102"/>
      <c r="EVN1" s="102"/>
      <c r="EVO1" s="102"/>
      <c r="EVP1" s="102"/>
      <c r="EVQ1" s="102"/>
      <c r="EVR1" s="102"/>
      <c r="EVS1" s="102"/>
      <c r="EVT1" s="102"/>
      <c r="EVU1" s="102"/>
      <c r="EVV1" s="102"/>
      <c r="EVW1" s="102"/>
      <c r="EVX1" s="102"/>
      <c r="EVY1" s="102"/>
      <c r="EVZ1" s="102"/>
      <c r="EWA1" s="102"/>
      <c r="EWB1" s="102"/>
      <c r="EWC1" s="102"/>
      <c r="EWD1" s="102"/>
      <c r="EWE1" s="102"/>
      <c r="EWF1" s="102"/>
      <c r="EWG1" s="102"/>
      <c r="EWH1" s="102"/>
      <c r="EWI1" s="102"/>
      <c r="EWJ1" s="102"/>
      <c r="EWK1" s="102"/>
      <c r="EWL1" s="102"/>
      <c r="EWM1" s="102"/>
      <c r="EWN1" s="102"/>
      <c r="EWO1" s="102"/>
      <c r="EWP1" s="102"/>
      <c r="EWQ1" s="102"/>
      <c r="EWR1" s="102"/>
      <c r="EWS1" s="102"/>
      <c r="EWT1" s="102"/>
      <c r="EWU1" s="102"/>
      <c r="EWV1" s="102"/>
      <c r="EWW1" s="102"/>
      <c r="EWX1" s="102"/>
      <c r="EWY1" s="102"/>
      <c r="EWZ1" s="102"/>
      <c r="EXA1" s="102"/>
      <c r="EXB1" s="102"/>
      <c r="EXC1" s="102"/>
      <c r="EXD1" s="102"/>
      <c r="EXE1" s="102"/>
      <c r="EXF1" s="102"/>
      <c r="EXG1" s="102"/>
      <c r="EXH1" s="102"/>
      <c r="EXI1" s="102"/>
      <c r="EXJ1" s="102"/>
      <c r="EXK1" s="102"/>
      <c r="EXL1" s="102"/>
      <c r="EXM1" s="102"/>
      <c r="EXN1" s="102"/>
      <c r="EXO1" s="102"/>
      <c r="EXP1" s="102"/>
      <c r="EXQ1" s="102"/>
      <c r="EXR1" s="102"/>
      <c r="EXS1" s="102"/>
      <c r="EXT1" s="102"/>
      <c r="EXU1" s="102"/>
      <c r="EXV1" s="102"/>
      <c r="EXW1" s="102"/>
      <c r="EXX1" s="102"/>
      <c r="EXY1" s="102"/>
      <c r="EXZ1" s="102"/>
      <c r="EYA1" s="102"/>
      <c r="EYB1" s="102"/>
      <c r="EYC1" s="102"/>
      <c r="EYD1" s="102"/>
      <c r="EYE1" s="102"/>
      <c r="EYF1" s="102"/>
      <c r="EYG1" s="102"/>
      <c r="EYH1" s="102"/>
      <c r="EYI1" s="102"/>
      <c r="EYJ1" s="102"/>
      <c r="EYK1" s="102"/>
      <c r="EYL1" s="102"/>
      <c r="EYM1" s="102"/>
      <c r="EYN1" s="102"/>
      <c r="EYO1" s="102"/>
      <c r="EYP1" s="102"/>
      <c r="EYQ1" s="102"/>
      <c r="EYR1" s="102"/>
      <c r="EYS1" s="102"/>
      <c r="EYT1" s="102"/>
      <c r="EYU1" s="102"/>
      <c r="EYV1" s="102"/>
      <c r="EYW1" s="102"/>
      <c r="EYX1" s="102"/>
      <c r="EYY1" s="102"/>
      <c r="EYZ1" s="102"/>
      <c r="EZA1" s="102"/>
      <c r="EZB1" s="102"/>
      <c r="EZC1" s="102"/>
      <c r="EZD1" s="102"/>
      <c r="EZE1" s="102"/>
      <c r="EZF1" s="102"/>
      <c r="EZG1" s="102"/>
      <c r="EZH1" s="102"/>
      <c r="EZI1" s="102"/>
      <c r="EZJ1" s="102"/>
      <c r="EZK1" s="102"/>
      <c r="EZL1" s="102"/>
      <c r="EZM1" s="102"/>
      <c r="EZN1" s="102"/>
      <c r="EZO1" s="102"/>
      <c r="EZP1" s="102"/>
      <c r="EZQ1" s="102"/>
      <c r="EZR1" s="102"/>
      <c r="EZS1" s="102"/>
      <c r="EZT1" s="102"/>
      <c r="EZU1" s="102"/>
      <c r="EZV1" s="102"/>
      <c r="EZW1" s="102"/>
      <c r="EZX1" s="102"/>
      <c r="EZY1" s="102"/>
      <c r="EZZ1" s="102"/>
      <c r="FAA1" s="102"/>
      <c r="FAB1" s="102"/>
      <c r="FAC1" s="102"/>
      <c r="FAD1" s="102"/>
      <c r="FAE1" s="102"/>
      <c r="FAF1" s="102"/>
      <c r="FAG1" s="102"/>
      <c r="FAH1" s="102"/>
      <c r="FAI1" s="102"/>
      <c r="FAJ1" s="102"/>
      <c r="FAK1" s="102"/>
      <c r="FAL1" s="102"/>
      <c r="FAM1" s="102"/>
      <c r="FAN1" s="102"/>
      <c r="FAO1" s="102"/>
      <c r="FAP1" s="102"/>
      <c r="FAQ1" s="102"/>
      <c r="FAR1" s="102"/>
      <c r="FAS1" s="102"/>
      <c r="FAT1" s="102"/>
      <c r="FAU1" s="102"/>
      <c r="FAV1" s="102"/>
      <c r="FAW1" s="102"/>
      <c r="FAX1" s="102"/>
      <c r="FAY1" s="102"/>
      <c r="FAZ1" s="102"/>
      <c r="FBA1" s="102"/>
      <c r="FBB1" s="102"/>
      <c r="FBC1" s="102"/>
      <c r="FBD1" s="102"/>
      <c r="FBE1" s="102"/>
      <c r="FBF1" s="102"/>
      <c r="FBG1" s="102"/>
      <c r="FBH1" s="102"/>
      <c r="FBI1" s="102"/>
      <c r="FBJ1" s="102"/>
      <c r="FBK1" s="102"/>
      <c r="FBL1" s="102"/>
      <c r="FBM1" s="102"/>
      <c r="FBN1" s="102"/>
      <c r="FBO1" s="102"/>
      <c r="FBP1" s="102"/>
      <c r="FBQ1" s="102"/>
      <c r="FBR1" s="102"/>
      <c r="FBS1" s="102"/>
      <c r="FBT1" s="102"/>
      <c r="FBU1" s="102"/>
      <c r="FBV1" s="102"/>
      <c r="FBW1" s="102"/>
      <c r="FBX1" s="102"/>
      <c r="FBY1" s="102"/>
      <c r="FBZ1" s="102"/>
      <c r="FCA1" s="102"/>
      <c r="FCB1" s="102"/>
      <c r="FCC1" s="102"/>
      <c r="FCD1" s="102"/>
      <c r="FCE1" s="102"/>
      <c r="FCF1" s="102"/>
      <c r="FCG1" s="102"/>
      <c r="FCH1" s="102"/>
      <c r="FCI1" s="102"/>
      <c r="FCJ1" s="102"/>
      <c r="FCK1" s="102"/>
      <c r="FCL1" s="102"/>
      <c r="FCM1" s="102"/>
      <c r="FCN1" s="102"/>
      <c r="FCO1" s="102"/>
      <c r="FCP1" s="102"/>
      <c r="FCQ1" s="102"/>
      <c r="FCR1" s="102"/>
      <c r="FCS1" s="102"/>
      <c r="FCT1" s="102"/>
      <c r="FCU1" s="102"/>
      <c r="FCV1" s="102"/>
      <c r="FCW1" s="102"/>
      <c r="FCX1" s="102"/>
      <c r="FCY1" s="102"/>
      <c r="FCZ1" s="102"/>
      <c r="FDA1" s="102"/>
      <c r="FDB1" s="102"/>
      <c r="FDC1" s="102"/>
      <c r="FDD1" s="102"/>
      <c r="FDE1" s="102"/>
      <c r="FDF1" s="102"/>
      <c r="FDG1" s="102"/>
      <c r="FDH1" s="102"/>
      <c r="FDI1" s="102"/>
      <c r="FDJ1" s="102"/>
      <c r="FDK1" s="102"/>
      <c r="FDL1" s="102"/>
      <c r="FDM1" s="102"/>
      <c r="FDN1" s="102"/>
      <c r="FDO1" s="102"/>
      <c r="FDP1" s="102"/>
      <c r="FDQ1" s="102"/>
      <c r="FDR1" s="102"/>
      <c r="FDS1" s="102"/>
      <c r="FDT1" s="102"/>
      <c r="FDU1" s="102"/>
      <c r="FDV1" s="102"/>
      <c r="FDW1" s="102"/>
      <c r="FDX1" s="102"/>
      <c r="FDY1" s="102"/>
      <c r="FDZ1" s="102"/>
      <c r="FEA1" s="102"/>
      <c r="FEB1" s="102"/>
      <c r="FEC1" s="102"/>
      <c r="FED1" s="102"/>
      <c r="FEE1" s="102"/>
      <c r="FEF1" s="102"/>
      <c r="FEG1" s="102"/>
      <c r="FEH1" s="102"/>
      <c r="FEI1" s="102"/>
      <c r="FEJ1" s="102"/>
      <c r="FEK1" s="102"/>
      <c r="FEL1" s="102"/>
      <c r="FEM1" s="102"/>
      <c r="FEN1" s="102"/>
      <c r="FEO1" s="102"/>
      <c r="FEP1" s="102"/>
      <c r="FEQ1" s="102"/>
      <c r="FER1" s="102"/>
      <c r="FES1" s="102"/>
      <c r="FET1" s="102"/>
      <c r="FEU1" s="102"/>
      <c r="FEV1" s="102"/>
      <c r="FEW1" s="102"/>
      <c r="FEX1" s="102"/>
      <c r="FEY1" s="102"/>
      <c r="FEZ1" s="102"/>
      <c r="FFA1" s="102"/>
      <c r="FFB1" s="102"/>
      <c r="FFC1" s="102"/>
      <c r="FFD1" s="102"/>
      <c r="FFE1" s="102"/>
      <c r="FFF1" s="102"/>
      <c r="FFG1" s="102"/>
      <c r="FFH1" s="102"/>
      <c r="FFI1" s="102"/>
      <c r="FFJ1" s="102"/>
      <c r="FFK1" s="102"/>
      <c r="FFL1" s="102"/>
      <c r="FFM1" s="102"/>
      <c r="FFN1" s="102"/>
      <c r="FFO1" s="102"/>
      <c r="FFP1" s="102"/>
      <c r="FFQ1" s="102"/>
      <c r="FFR1" s="102"/>
      <c r="FFS1" s="102"/>
      <c r="FFT1" s="102"/>
      <c r="FFU1" s="102"/>
      <c r="FFV1" s="102"/>
      <c r="FFW1" s="102"/>
      <c r="FFX1" s="102"/>
      <c r="FFY1" s="102"/>
      <c r="FFZ1" s="102"/>
      <c r="FGA1" s="102"/>
      <c r="FGB1" s="102"/>
      <c r="FGC1" s="102"/>
      <c r="FGD1" s="102"/>
      <c r="FGE1" s="102"/>
      <c r="FGF1" s="102"/>
      <c r="FGG1" s="102"/>
      <c r="FGH1" s="102"/>
      <c r="FGI1" s="102"/>
      <c r="FGJ1" s="102"/>
      <c r="FGK1" s="102"/>
      <c r="FGL1" s="102"/>
      <c r="FGM1" s="102"/>
      <c r="FGN1" s="102"/>
      <c r="FGO1" s="102"/>
      <c r="FGP1" s="102"/>
      <c r="FGQ1" s="102"/>
      <c r="FGR1" s="102"/>
      <c r="FGS1" s="102"/>
      <c r="FGT1" s="102"/>
      <c r="FGU1" s="102"/>
      <c r="FGV1" s="102"/>
      <c r="FGW1" s="102"/>
      <c r="FGX1" s="102"/>
      <c r="FGY1" s="102"/>
      <c r="FGZ1" s="102"/>
      <c r="FHA1" s="102"/>
      <c r="FHB1" s="102"/>
      <c r="FHC1" s="102"/>
      <c r="FHD1" s="102"/>
      <c r="FHE1" s="102"/>
      <c r="FHF1" s="102"/>
      <c r="FHG1" s="102"/>
      <c r="FHH1" s="102"/>
      <c r="FHI1" s="102"/>
      <c r="FHJ1" s="102"/>
      <c r="FHK1" s="102"/>
      <c r="FHL1" s="102"/>
      <c r="FHM1" s="102"/>
      <c r="FHN1" s="102"/>
      <c r="FHO1" s="102"/>
      <c r="FHP1" s="102"/>
      <c r="FHQ1" s="102"/>
      <c r="FHR1" s="102"/>
      <c r="FHS1" s="102"/>
      <c r="FHT1" s="102"/>
      <c r="FHU1" s="102"/>
      <c r="FHV1" s="102"/>
      <c r="FHW1" s="102"/>
      <c r="FHX1" s="102"/>
      <c r="FHY1" s="102"/>
      <c r="FHZ1" s="102"/>
      <c r="FIA1" s="102"/>
      <c r="FIB1" s="102"/>
      <c r="FIC1" s="102"/>
      <c r="FID1" s="102"/>
      <c r="FIE1" s="102"/>
      <c r="FIF1" s="102"/>
      <c r="FIG1" s="102"/>
      <c r="FIH1" s="102"/>
      <c r="FII1" s="102"/>
      <c r="FIJ1" s="102"/>
      <c r="FIK1" s="102"/>
      <c r="FIL1" s="102"/>
      <c r="FIM1" s="102"/>
      <c r="FIN1" s="102"/>
      <c r="FIO1" s="102"/>
      <c r="FIP1" s="102"/>
      <c r="FIQ1" s="102"/>
      <c r="FIR1" s="102"/>
      <c r="FIS1" s="102"/>
      <c r="FIT1" s="102"/>
      <c r="FIU1" s="102"/>
      <c r="FIV1" s="102"/>
      <c r="FIW1" s="102"/>
      <c r="FIX1" s="102"/>
      <c r="FIY1" s="102"/>
      <c r="FIZ1" s="102"/>
      <c r="FJA1" s="102"/>
      <c r="FJB1" s="102"/>
      <c r="FJC1" s="102"/>
      <c r="FJD1" s="102"/>
      <c r="FJE1" s="102"/>
      <c r="FJF1" s="102"/>
      <c r="FJG1" s="102"/>
      <c r="FJH1" s="102"/>
      <c r="FJI1" s="102"/>
      <c r="FJJ1" s="102"/>
      <c r="FJK1" s="102"/>
      <c r="FJL1" s="102"/>
      <c r="FJM1" s="102"/>
      <c r="FJN1" s="102"/>
      <c r="FJO1" s="102"/>
      <c r="FJP1" s="102"/>
      <c r="FJQ1" s="102"/>
      <c r="FJR1" s="102"/>
      <c r="FJS1" s="102"/>
      <c r="FJT1" s="102"/>
      <c r="FJU1" s="102"/>
      <c r="FJV1" s="102"/>
      <c r="FJW1" s="102"/>
      <c r="FJX1" s="102"/>
      <c r="FJY1" s="102"/>
      <c r="FJZ1" s="102"/>
      <c r="FKA1" s="102"/>
      <c r="FKB1" s="102"/>
      <c r="FKC1" s="102"/>
      <c r="FKD1" s="102"/>
      <c r="FKE1" s="102"/>
      <c r="FKF1" s="102"/>
      <c r="FKG1" s="102"/>
      <c r="FKH1" s="102"/>
      <c r="FKI1" s="102"/>
      <c r="FKJ1" s="102"/>
      <c r="FKK1" s="102"/>
      <c r="FKL1" s="102"/>
      <c r="FKM1" s="102"/>
      <c r="FKN1" s="102"/>
      <c r="FKO1" s="102"/>
      <c r="FKP1" s="102"/>
      <c r="FKQ1" s="102"/>
      <c r="FKR1" s="102"/>
      <c r="FKS1" s="102"/>
      <c r="FKT1" s="102"/>
      <c r="FKU1" s="102"/>
      <c r="FKV1" s="102"/>
      <c r="FKW1" s="102"/>
      <c r="FKX1" s="102"/>
      <c r="FKY1" s="102"/>
      <c r="FKZ1" s="102"/>
      <c r="FLA1" s="102"/>
      <c r="FLB1" s="102"/>
      <c r="FLC1" s="102"/>
      <c r="FLD1" s="102"/>
      <c r="FLE1" s="102"/>
      <c r="FLF1" s="102"/>
      <c r="FLG1" s="102"/>
      <c r="FLH1" s="102"/>
      <c r="FLI1" s="102"/>
      <c r="FLJ1" s="102"/>
      <c r="FLK1" s="102"/>
      <c r="FLL1" s="102"/>
      <c r="FLM1" s="102"/>
      <c r="FLN1" s="102"/>
      <c r="FLO1" s="102"/>
      <c r="FLP1" s="102"/>
      <c r="FLQ1" s="102"/>
      <c r="FLR1" s="102"/>
      <c r="FLS1" s="102"/>
      <c r="FLT1" s="102"/>
      <c r="FLU1" s="102"/>
      <c r="FLV1" s="102"/>
      <c r="FLW1" s="102"/>
      <c r="FLX1" s="102"/>
      <c r="FLY1" s="102"/>
      <c r="FLZ1" s="102"/>
      <c r="FMA1" s="102"/>
      <c r="FMB1" s="102"/>
      <c r="FMC1" s="102"/>
      <c r="FMD1" s="102"/>
      <c r="FME1" s="102"/>
      <c r="FMF1" s="102"/>
      <c r="FMG1" s="102"/>
      <c r="FMH1" s="102"/>
      <c r="FMI1" s="102"/>
      <c r="FMJ1" s="102"/>
      <c r="FMK1" s="102"/>
      <c r="FML1" s="102"/>
      <c r="FMM1" s="102"/>
      <c r="FMN1" s="102"/>
      <c r="FMO1" s="102"/>
      <c r="FMP1" s="102"/>
      <c r="FMQ1" s="102"/>
      <c r="FMR1" s="102"/>
      <c r="FMS1" s="102"/>
      <c r="FMT1" s="102"/>
      <c r="FMU1" s="102"/>
      <c r="FMV1" s="102"/>
      <c r="FMW1" s="102"/>
      <c r="FMX1" s="102"/>
      <c r="FMY1" s="102"/>
      <c r="FMZ1" s="102"/>
      <c r="FNA1" s="102"/>
      <c r="FNB1" s="102"/>
      <c r="FNC1" s="102"/>
      <c r="FND1" s="102"/>
      <c r="FNE1" s="102"/>
      <c r="FNF1" s="102"/>
      <c r="FNG1" s="102"/>
      <c r="FNH1" s="102"/>
      <c r="FNI1" s="102"/>
      <c r="FNJ1" s="102"/>
      <c r="FNK1" s="102"/>
      <c r="FNL1" s="102"/>
      <c r="FNM1" s="102"/>
      <c r="FNN1" s="102"/>
      <c r="FNO1" s="102"/>
      <c r="FNP1" s="102"/>
      <c r="FNQ1" s="102"/>
      <c r="FNR1" s="102"/>
      <c r="FNS1" s="102"/>
      <c r="FNT1" s="102"/>
      <c r="FNU1" s="102"/>
      <c r="FNV1" s="102"/>
      <c r="FNW1" s="102"/>
      <c r="FNX1" s="102"/>
      <c r="FNY1" s="102"/>
      <c r="FNZ1" s="102"/>
      <c r="FOA1" s="102"/>
      <c r="FOB1" s="102"/>
      <c r="FOC1" s="102"/>
      <c r="FOD1" s="102"/>
      <c r="FOE1" s="102"/>
      <c r="FOF1" s="102"/>
      <c r="FOG1" s="102"/>
      <c r="FOH1" s="102"/>
      <c r="FOI1" s="102"/>
      <c r="FOJ1" s="102"/>
      <c r="FOK1" s="102"/>
      <c r="FOL1" s="102"/>
      <c r="FOM1" s="102"/>
      <c r="FON1" s="102"/>
      <c r="FOO1" s="102"/>
      <c r="FOP1" s="102"/>
      <c r="FOQ1" s="102"/>
      <c r="FOR1" s="102"/>
      <c r="FOS1" s="102"/>
      <c r="FOT1" s="102"/>
      <c r="FOU1" s="102"/>
      <c r="FOV1" s="102"/>
      <c r="FOW1" s="102"/>
      <c r="FOX1" s="102"/>
      <c r="FOY1" s="102"/>
      <c r="FOZ1" s="102"/>
      <c r="FPA1" s="102"/>
      <c r="FPB1" s="102"/>
      <c r="FPC1" s="102"/>
      <c r="FPD1" s="102"/>
      <c r="FPE1" s="102"/>
      <c r="FPF1" s="102"/>
      <c r="FPG1" s="102"/>
      <c r="FPH1" s="102"/>
      <c r="FPI1" s="102"/>
      <c r="FPJ1" s="102"/>
      <c r="FPK1" s="102"/>
      <c r="FPL1" s="102"/>
      <c r="FPM1" s="102"/>
      <c r="FPN1" s="102"/>
      <c r="FPO1" s="102"/>
      <c r="FPP1" s="102"/>
      <c r="FPQ1" s="102"/>
      <c r="FPR1" s="102"/>
      <c r="FPS1" s="102"/>
      <c r="FPT1" s="102"/>
      <c r="FPU1" s="102"/>
      <c r="FPV1" s="102"/>
      <c r="FPW1" s="102"/>
      <c r="FPX1" s="102"/>
      <c r="FPY1" s="102"/>
      <c r="FPZ1" s="102"/>
      <c r="FQA1" s="102"/>
      <c r="FQB1" s="102"/>
      <c r="FQC1" s="102"/>
      <c r="FQD1" s="102"/>
      <c r="FQE1" s="102"/>
      <c r="FQF1" s="102"/>
      <c r="FQG1" s="102"/>
      <c r="FQH1" s="102"/>
      <c r="FQI1" s="102"/>
      <c r="FQJ1" s="102"/>
      <c r="FQK1" s="102"/>
      <c r="FQL1" s="102"/>
      <c r="FQM1" s="102"/>
      <c r="FQN1" s="102"/>
      <c r="FQO1" s="102"/>
      <c r="FQP1" s="102"/>
      <c r="FQQ1" s="102"/>
      <c r="FQR1" s="102"/>
      <c r="FQS1" s="102"/>
      <c r="FQT1" s="102"/>
      <c r="FQU1" s="102"/>
      <c r="FQV1" s="102"/>
      <c r="FQW1" s="102"/>
      <c r="FQX1" s="102"/>
      <c r="FQY1" s="102"/>
      <c r="FQZ1" s="102"/>
      <c r="FRA1" s="102"/>
      <c r="FRB1" s="102"/>
      <c r="FRC1" s="102"/>
      <c r="FRD1" s="102"/>
      <c r="FRE1" s="102"/>
      <c r="FRF1" s="102"/>
      <c r="FRG1" s="102"/>
      <c r="FRH1" s="102"/>
      <c r="FRI1" s="102"/>
      <c r="FRJ1" s="102"/>
      <c r="FRK1" s="102"/>
      <c r="FRL1" s="102"/>
      <c r="FRM1" s="102"/>
      <c r="FRN1" s="102"/>
      <c r="FRO1" s="102"/>
      <c r="FRP1" s="102"/>
      <c r="FRQ1" s="102"/>
      <c r="FRR1" s="102"/>
      <c r="FRS1" s="102"/>
      <c r="FRT1" s="102"/>
      <c r="FRU1" s="102"/>
      <c r="FRV1" s="102"/>
      <c r="FRW1" s="102"/>
      <c r="FRX1" s="102"/>
      <c r="FRY1" s="102"/>
      <c r="FRZ1" s="102"/>
      <c r="FSA1" s="102"/>
      <c r="FSB1" s="102"/>
      <c r="FSC1" s="102"/>
      <c r="FSD1" s="102"/>
      <c r="FSE1" s="102"/>
      <c r="FSF1" s="102"/>
      <c r="FSG1" s="102"/>
      <c r="FSH1" s="102"/>
      <c r="FSI1" s="102"/>
      <c r="FSJ1" s="102"/>
      <c r="FSK1" s="102"/>
      <c r="FSL1" s="102"/>
      <c r="FSM1" s="102"/>
      <c r="FSN1" s="102"/>
      <c r="FSO1" s="102"/>
      <c r="FSP1" s="102"/>
      <c r="FSQ1" s="102"/>
      <c r="FSR1" s="102"/>
      <c r="FSS1" s="102"/>
      <c r="FST1" s="102"/>
      <c r="FSU1" s="102"/>
      <c r="FSV1" s="102"/>
      <c r="FSW1" s="102"/>
      <c r="FSX1" s="102"/>
      <c r="FSY1" s="102"/>
      <c r="FSZ1" s="102"/>
      <c r="FTA1" s="102"/>
      <c r="FTB1" s="102"/>
      <c r="FTC1" s="102"/>
      <c r="FTD1" s="102"/>
      <c r="FTE1" s="102"/>
      <c r="FTF1" s="102"/>
      <c r="FTG1" s="102"/>
      <c r="FTH1" s="102"/>
      <c r="FTI1" s="102"/>
      <c r="FTJ1" s="102"/>
      <c r="FTK1" s="102"/>
      <c r="FTL1" s="102"/>
      <c r="FTM1" s="102"/>
      <c r="FTN1" s="102"/>
      <c r="FTO1" s="102"/>
      <c r="FTP1" s="102"/>
      <c r="FTQ1" s="102"/>
      <c r="FTR1" s="102"/>
      <c r="FTS1" s="102"/>
      <c r="FTT1" s="102"/>
      <c r="FTU1" s="102"/>
      <c r="FTV1" s="102"/>
      <c r="FTW1" s="102"/>
      <c r="FTX1" s="102"/>
      <c r="FTY1" s="102"/>
      <c r="FTZ1" s="102"/>
      <c r="FUA1" s="102"/>
      <c r="FUB1" s="102"/>
      <c r="FUC1" s="102"/>
      <c r="FUD1" s="102"/>
      <c r="FUE1" s="102"/>
      <c r="FUF1" s="102"/>
      <c r="FUG1" s="102"/>
      <c r="FUH1" s="102"/>
      <c r="FUI1" s="102"/>
      <c r="FUJ1" s="102"/>
      <c r="FUK1" s="102"/>
      <c r="FUL1" s="102"/>
      <c r="FUM1" s="102"/>
      <c r="FUN1" s="102"/>
      <c r="FUO1" s="102"/>
      <c r="FUP1" s="102"/>
      <c r="FUQ1" s="102"/>
      <c r="FUR1" s="102"/>
      <c r="FUS1" s="102"/>
      <c r="FUT1" s="102"/>
      <c r="FUU1" s="102"/>
      <c r="FUV1" s="102"/>
      <c r="FUW1" s="102"/>
      <c r="FUX1" s="102"/>
      <c r="FUY1" s="102"/>
      <c r="FUZ1" s="102"/>
      <c r="FVA1" s="102"/>
      <c r="FVB1" s="102"/>
      <c r="FVC1" s="102"/>
      <c r="FVD1" s="102"/>
      <c r="FVE1" s="102"/>
      <c r="FVF1" s="102"/>
      <c r="FVG1" s="102"/>
      <c r="FVH1" s="102"/>
      <c r="FVI1" s="102"/>
      <c r="FVJ1" s="102"/>
      <c r="FVK1" s="102"/>
      <c r="FVL1" s="102"/>
      <c r="FVM1" s="102"/>
      <c r="FVN1" s="102"/>
      <c r="FVO1" s="102"/>
      <c r="FVP1" s="102"/>
      <c r="FVQ1" s="102"/>
      <c r="FVR1" s="102"/>
      <c r="FVS1" s="102"/>
      <c r="FVT1" s="102"/>
      <c r="FVU1" s="102"/>
      <c r="FVV1" s="102"/>
      <c r="FVW1" s="102"/>
      <c r="FVX1" s="102"/>
      <c r="FVY1" s="102"/>
      <c r="FVZ1" s="102"/>
      <c r="FWA1" s="102"/>
      <c r="FWB1" s="102"/>
      <c r="FWC1" s="102"/>
      <c r="FWD1" s="102"/>
      <c r="FWE1" s="102"/>
      <c r="FWF1" s="102"/>
      <c r="FWG1" s="102"/>
      <c r="FWH1" s="102"/>
      <c r="FWI1" s="102"/>
      <c r="FWJ1" s="102"/>
      <c r="FWK1" s="102"/>
      <c r="FWL1" s="102"/>
      <c r="FWM1" s="102"/>
      <c r="FWN1" s="102"/>
      <c r="FWO1" s="102"/>
      <c r="FWP1" s="102"/>
      <c r="FWQ1" s="102"/>
      <c r="FWR1" s="102"/>
      <c r="FWS1" s="102"/>
      <c r="FWT1" s="102"/>
      <c r="FWU1" s="102"/>
      <c r="FWV1" s="102"/>
      <c r="FWW1" s="102"/>
      <c r="FWX1" s="102"/>
      <c r="FWY1" s="102"/>
      <c r="FWZ1" s="102"/>
      <c r="FXA1" s="102"/>
      <c r="FXB1" s="102"/>
      <c r="FXC1" s="102"/>
      <c r="FXD1" s="102"/>
      <c r="FXE1" s="102"/>
      <c r="FXF1" s="102"/>
      <c r="FXG1" s="102"/>
      <c r="FXH1" s="102"/>
      <c r="FXI1" s="102"/>
      <c r="FXJ1" s="102"/>
      <c r="FXK1" s="102"/>
      <c r="FXL1" s="102"/>
      <c r="FXM1" s="102"/>
      <c r="FXN1" s="102"/>
      <c r="FXO1" s="102"/>
      <c r="FXP1" s="102"/>
      <c r="FXQ1" s="102"/>
      <c r="FXR1" s="102"/>
      <c r="FXS1" s="102"/>
      <c r="FXT1" s="102"/>
      <c r="FXU1" s="102"/>
      <c r="FXV1" s="102"/>
      <c r="FXW1" s="102"/>
      <c r="FXX1" s="102"/>
      <c r="FXY1" s="102"/>
      <c r="FXZ1" s="102"/>
      <c r="FYA1" s="102"/>
      <c r="FYB1" s="102"/>
      <c r="FYC1" s="102"/>
      <c r="FYD1" s="102"/>
      <c r="FYE1" s="102"/>
      <c r="FYF1" s="102"/>
      <c r="FYG1" s="102"/>
      <c r="FYH1" s="102"/>
      <c r="FYI1" s="102"/>
      <c r="FYJ1" s="102"/>
      <c r="FYK1" s="102"/>
      <c r="FYL1" s="102"/>
      <c r="FYM1" s="102"/>
      <c r="FYN1" s="102"/>
      <c r="FYO1" s="102"/>
      <c r="FYP1" s="102"/>
      <c r="FYQ1" s="102"/>
      <c r="FYR1" s="102"/>
      <c r="FYS1" s="102"/>
      <c r="FYT1" s="102"/>
      <c r="FYU1" s="102"/>
      <c r="FYV1" s="102"/>
      <c r="FYW1" s="102"/>
      <c r="FYX1" s="102"/>
      <c r="FYY1" s="102"/>
      <c r="FYZ1" s="102"/>
      <c r="FZA1" s="102"/>
      <c r="FZB1" s="102"/>
      <c r="FZC1" s="102"/>
      <c r="FZD1" s="102"/>
      <c r="FZE1" s="102"/>
      <c r="FZF1" s="102"/>
      <c r="FZG1" s="102"/>
      <c r="FZH1" s="102"/>
      <c r="FZI1" s="102"/>
      <c r="FZJ1" s="102"/>
      <c r="FZK1" s="102"/>
      <c r="FZL1" s="102"/>
      <c r="FZM1" s="102"/>
      <c r="FZN1" s="102"/>
      <c r="FZO1" s="102"/>
      <c r="FZP1" s="102"/>
      <c r="FZQ1" s="102"/>
      <c r="FZR1" s="102"/>
      <c r="FZS1" s="102"/>
      <c r="FZT1" s="102"/>
      <c r="FZU1" s="102"/>
      <c r="FZV1" s="102"/>
      <c r="FZW1" s="102"/>
      <c r="FZX1" s="102"/>
      <c r="FZY1" s="102"/>
      <c r="FZZ1" s="102"/>
      <c r="GAA1" s="102"/>
      <c r="GAB1" s="102"/>
      <c r="GAC1" s="102"/>
      <c r="GAD1" s="102"/>
      <c r="GAE1" s="102"/>
      <c r="GAF1" s="102"/>
      <c r="GAG1" s="102"/>
      <c r="GAH1" s="102"/>
      <c r="GAI1" s="102"/>
      <c r="GAJ1" s="102"/>
      <c r="GAK1" s="102"/>
      <c r="GAL1" s="102"/>
      <c r="GAM1" s="102"/>
      <c r="GAN1" s="102"/>
      <c r="GAO1" s="102"/>
      <c r="GAP1" s="102"/>
      <c r="GAQ1" s="102"/>
      <c r="GAR1" s="102"/>
      <c r="GAS1" s="102"/>
      <c r="GAT1" s="102"/>
      <c r="GAU1" s="102"/>
      <c r="GAV1" s="102"/>
      <c r="GAW1" s="102"/>
      <c r="GAX1" s="102"/>
      <c r="GAY1" s="102"/>
      <c r="GAZ1" s="102"/>
      <c r="GBA1" s="102"/>
      <c r="GBB1" s="102"/>
      <c r="GBC1" s="102"/>
      <c r="GBD1" s="102"/>
      <c r="GBE1" s="102"/>
      <c r="GBF1" s="102"/>
      <c r="GBG1" s="102"/>
      <c r="GBH1" s="102"/>
      <c r="GBI1" s="102"/>
      <c r="GBJ1" s="102"/>
      <c r="GBK1" s="102"/>
      <c r="GBL1" s="102"/>
      <c r="GBM1" s="102"/>
      <c r="GBN1" s="102"/>
      <c r="GBO1" s="102"/>
      <c r="GBP1" s="102"/>
      <c r="GBQ1" s="102"/>
      <c r="GBR1" s="102"/>
      <c r="GBS1" s="102"/>
      <c r="GBT1" s="102"/>
      <c r="GBU1" s="102"/>
      <c r="GBV1" s="102"/>
      <c r="GBW1" s="102"/>
      <c r="GBX1" s="102"/>
      <c r="GBY1" s="102"/>
      <c r="GBZ1" s="102"/>
      <c r="GCA1" s="102"/>
      <c r="GCB1" s="102"/>
      <c r="GCC1" s="102"/>
      <c r="GCD1" s="102"/>
      <c r="GCE1" s="102"/>
      <c r="GCF1" s="102"/>
      <c r="GCG1" s="102"/>
      <c r="GCH1" s="102"/>
      <c r="GCI1" s="102"/>
      <c r="GCJ1" s="102"/>
      <c r="GCK1" s="102"/>
      <c r="GCL1" s="102"/>
      <c r="GCM1" s="102"/>
      <c r="GCN1" s="102"/>
      <c r="GCO1" s="102"/>
      <c r="GCP1" s="102"/>
      <c r="GCQ1" s="102"/>
      <c r="GCR1" s="102"/>
      <c r="GCS1" s="102"/>
      <c r="GCT1" s="102"/>
      <c r="GCU1" s="102"/>
      <c r="GCV1" s="102"/>
      <c r="GCW1" s="102"/>
      <c r="GCX1" s="102"/>
      <c r="GCY1" s="102"/>
      <c r="GCZ1" s="102"/>
      <c r="GDA1" s="102"/>
      <c r="GDB1" s="102"/>
      <c r="GDC1" s="102"/>
      <c r="GDD1" s="102"/>
      <c r="GDE1" s="102"/>
      <c r="GDF1" s="102"/>
      <c r="GDG1" s="102"/>
      <c r="GDH1" s="102"/>
      <c r="GDI1" s="102"/>
      <c r="GDJ1" s="102"/>
      <c r="GDK1" s="102"/>
      <c r="GDL1" s="102"/>
      <c r="GDM1" s="102"/>
      <c r="GDN1" s="102"/>
      <c r="GDO1" s="102"/>
      <c r="GDP1" s="102"/>
      <c r="GDQ1" s="102"/>
      <c r="GDR1" s="102"/>
      <c r="GDS1" s="102"/>
      <c r="GDT1" s="102"/>
      <c r="GDU1" s="102"/>
      <c r="GDV1" s="102"/>
      <c r="GDW1" s="102"/>
      <c r="GDX1" s="102"/>
      <c r="GDY1" s="102"/>
      <c r="GDZ1" s="102"/>
      <c r="GEA1" s="102"/>
      <c r="GEB1" s="102"/>
      <c r="GEC1" s="102"/>
      <c r="GED1" s="102"/>
      <c r="GEE1" s="102"/>
      <c r="GEF1" s="102"/>
      <c r="GEG1" s="102"/>
      <c r="GEH1" s="102"/>
      <c r="GEI1" s="102"/>
      <c r="GEJ1" s="102"/>
      <c r="GEK1" s="102"/>
      <c r="GEL1" s="102"/>
      <c r="GEM1" s="102"/>
      <c r="GEN1" s="102"/>
      <c r="GEO1" s="102"/>
      <c r="GEP1" s="102"/>
      <c r="GEQ1" s="102"/>
      <c r="GER1" s="102"/>
      <c r="GES1" s="102"/>
      <c r="GET1" s="102"/>
      <c r="GEU1" s="102"/>
      <c r="GEV1" s="102"/>
      <c r="GEW1" s="102"/>
      <c r="GEX1" s="102"/>
      <c r="GEY1" s="102"/>
      <c r="GEZ1" s="102"/>
      <c r="GFA1" s="102"/>
      <c r="GFB1" s="102"/>
      <c r="GFC1" s="102"/>
      <c r="GFD1" s="102"/>
      <c r="GFE1" s="102"/>
      <c r="GFF1" s="102"/>
      <c r="GFG1" s="102"/>
      <c r="GFH1" s="102"/>
      <c r="GFI1" s="102"/>
      <c r="GFJ1" s="102"/>
      <c r="GFK1" s="102"/>
      <c r="GFL1" s="102"/>
      <c r="GFM1" s="102"/>
      <c r="GFN1" s="102"/>
      <c r="GFO1" s="102"/>
      <c r="GFP1" s="102"/>
      <c r="GFQ1" s="102"/>
      <c r="GFR1" s="102"/>
      <c r="GFS1" s="102"/>
      <c r="GFT1" s="102"/>
      <c r="GFU1" s="102"/>
      <c r="GFV1" s="102"/>
      <c r="GFW1" s="102"/>
      <c r="GFX1" s="102"/>
      <c r="GFY1" s="102"/>
      <c r="GFZ1" s="102"/>
      <c r="GGA1" s="102"/>
      <c r="GGB1" s="102"/>
      <c r="GGC1" s="102"/>
      <c r="GGD1" s="102"/>
      <c r="GGE1" s="102"/>
      <c r="GGF1" s="102"/>
      <c r="GGG1" s="102"/>
      <c r="GGH1" s="102"/>
      <c r="GGI1" s="102"/>
      <c r="GGJ1" s="102"/>
      <c r="GGK1" s="102"/>
      <c r="GGL1" s="102"/>
      <c r="GGM1" s="102"/>
      <c r="GGN1" s="102"/>
      <c r="GGO1" s="102"/>
      <c r="GGP1" s="102"/>
      <c r="GGQ1" s="102"/>
      <c r="GGR1" s="102"/>
      <c r="GGS1" s="102"/>
      <c r="GGT1" s="102"/>
      <c r="GGU1" s="102"/>
      <c r="GGV1" s="102"/>
      <c r="GGW1" s="102"/>
      <c r="GGX1" s="102"/>
      <c r="GGY1" s="102"/>
      <c r="GGZ1" s="102"/>
      <c r="GHA1" s="102"/>
      <c r="GHB1" s="102"/>
      <c r="GHC1" s="102"/>
      <c r="GHD1" s="102"/>
      <c r="GHE1" s="102"/>
      <c r="GHF1" s="102"/>
      <c r="GHG1" s="102"/>
      <c r="GHH1" s="102"/>
      <c r="GHI1" s="102"/>
      <c r="GHJ1" s="102"/>
      <c r="GHK1" s="102"/>
      <c r="GHL1" s="102"/>
      <c r="GHM1" s="102"/>
      <c r="GHN1" s="102"/>
      <c r="GHO1" s="102"/>
      <c r="GHP1" s="102"/>
      <c r="GHQ1" s="102"/>
      <c r="GHR1" s="102"/>
      <c r="GHS1" s="102"/>
      <c r="GHT1" s="102"/>
      <c r="GHU1" s="102"/>
      <c r="GHV1" s="102"/>
      <c r="GHW1" s="102"/>
      <c r="GHX1" s="102"/>
      <c r="GHY1" s="102"/>
      <c r="GHZ1" s="102"/>
      <c r="GIA1" s="102"/>
      <c r="GIB1" s="102"/>
      <c r="GIC1" s="102"/>
      <c r="GID1" s="102"/>
      <c r="GIE1" s="102"/>
      <c r="GIF1" s="102"/>
      <c r="GIG1" s="102"/>
      <c r="GIH1" s="102"/>
      <c r="GII1" s="102"/>
      <c r="GIJ1" s="102"/>
      <c r="GIK1" s="102"/>
      <c r="GIL1" s="102"/>
      <c r="GIM1" s="102"/>
      <c r="GIN1" s="102"/>
      <c r="GIO1" s="102"/>
      <c r="GIP1" s="102"/>
      <c r="GIQ1" s="102"/>
      <c r="GIR1" s="102"/>
      <c r="GIS1" s="102"/>
      <c r="GIT1" s="102"/>
      <c r="GIU1" s="102"/>
      <c r="GIV1" s="102"/>
      <c r="GIW1" s="102"/>
      <c r="GIX1" s="102"/>
      <c r="GIY1" s="102"/>
      <c r="GIZ1" s="102"/>
      <c r="GJA1" s="102"/>
      <c r="GJB1" s="102"/>
      <c r="GJC1" s="102"/>
      <c r="GJD1" s="102"/>
      <c r="GJE1" s="102"/>
      <c r="GJF1" s="102"/>
      <c r="GJG1" s="102"/>
      <c r="GJH1" s="102"/>
      <c r="GJI1" s="102"/>
      <c r="GJJ1" s="102"/>
      <c r="GJK1" s="102"/>
      <c r="GJL1" s="102"/>
      <c r="GJM1" s="102"/>
      <c r="GJN1" s="102"/>
      <c r="GJO1" s="102"/>
      <c r="GJP1" s="102"/>
      <c r="GJQ1" s="102"/>
      <c r="GJR1" s="102"/>
      <c r="GJS1" s="102"/>
      <c r="GJT1" s="102"/>
      <c r="GJU1" s="102"/>
      <c r="GJV1" s="102"/>
      <c r="GJW1" s="102"/>
      <c r="GJX1" s="102"/>
      <c r="GJY1" s="102"/>
      <c r="GJZ1" s="102"/>
      <c r="GKA1" s="102"/>
      <c r="GKB1" s="102"/>
      <c r="GKC1" s="102"/>
      <c r="GKD1" s="102"/>
      <c r="GKE1" s="102"/>
      <c r="GKF1" s="102"/>
      <c r="GKG1" s="102"/>
      <c r="GKH1" s="102"/>
      <c r="GKI1" s="102"/>
      <c r="GKJ1" s="102"/>
      <c r="GKK1" s="102"/>
      <c r="GKL1" s="102"/>
      <c r="GKM1" s="102"/>
      <c r="GKN1" s="102"/>
      <c r="GKO1" s="102"/>
      <c r="GKP1" s="102"/>
      <c r="GKQ1" s="102"/>
      <c r="GKR1" s="102"/>
      <c r="GKS1" s="102"/>
      <c r="GKT1" s="102"/>
      <c r="GKU1" s="102"/>
      <c r="GKV1" s="102"/>
      <c r="GKW1" s="102"/>
      <c r="GKX1" s="102"/>
      <c r="GKY1" s="102"/>
      <c r="GKZ1" s="102"/>
      <c r="GLA1" s="102"/>
      <c r="GLB1" s="102"/>
      <c r="GLC1" s="102"/>
      <c r="GLD1" s="102"/>
      <c r="GLE1" s="102"/>
      <c r="GLF1" s="102"/>
      <c r="GLG1" s="102"/>
      <c r="GLH1" s="102"/>
      <c r="GLI1" s="102"/>
      <c r="GLJ1" s="102"/>
      <c r="GLK1" s="102"/>
      <c r="GLL1" s="102"/>
      <c r="GLM1" s="102"/>
      <c r="GLN1" s="102"/>
      <c r="GLO1" s="102"/>
      <c r="GLP1" s="102"/>
      <c r="GLQ1" s="102"/>
      <c r="GLR1" s="102"/>
      <c r="GLS1" s="102"/>
      <c r="GLT1" s="102"/>
      <c r="GLU1" s="102"/>
      <c r="GLV1" s="102"/>
      <c r="GLW1" s="102"/>
      <c r="GLX1" s="102"/>
      <c r="GLY1" s="102"/>
      <c r="GLZ1" s="102"/>
      <c r="GMA1" s="102"/>
      <c r="GMB1" s="102"/>
      <c r="GMC1" s="102"/>
      <c r="GMD1" s="102"/>
      <c r="GME1" s="102"/>
      <c r="GMF1" s="102"/>
      <c r="GMG1" s="102"/>
      <c r="GMH1" s="102"/>
      <c r="GMI1" s="102"/>
      <c r="GMJ1" s="102"/>
      <c r="GMK1" s="102"/>
      <c r="GML1" s="102"/>
      <c r="GMM1" s="102"/>
      <c r="GMN1" s="102"/>
      <c r="GMO1" s="102"/>
      <c r="GMP1" s="102"/>
      <c r="GMQ1" s="102"/>
      <c r="GMR1" s="102"/>
      <c r="GMS1" s="102"/>
      <c r="GMT1" s="102"/>
      <c r="GMU1" s="102"/>
      <c r="GMV1" s="102"/>
      <c r="GMW1" s="102"/>
      <c r="GMX1" s="102"/>
      <c r="GMY1" s="102"/>
      <c r="GMZ1" s="102"/>
      <c r="GNA1" s="102"/>
      <c r="GNB1" s="102"/>
      <c r="GNC1" s="102"/>
      <c r="GND1" s="102"/>
      <c r="GNE1" s="102"/>
      <c r="GNF1" s="102"/>
      <c r="GNG1" s="102"/>
      <c r="GNH1" s="102"/>
      <c r="GNI1" s="102"/>
      <c r="GNJ1" s="102"/>
      <c r="GNK1" s="102"/>
      <c r="GNL1" s="102"/>
      <c r="GNM1" s="102"/>
      <c r="GNN1" s="102"/>
      <c r="GNO1" s="102"/>
      <c r="GNP1" s="102"/>
      <c r="GNQ1" s="102"/>
      <c r="GNR1" s="102"/>
      <c r="GNS1" s="102"/>
      <c r="GNT1" s="102"/>
      <c r="GNU1" s="102"/>
      <c r="GNV1" s="102"/>
      <c r="GNW1" s="102"/>
      <c r="GNX1" s="102"/>
      <c r="GNY1" s="102"/>
      <c r="GNZ1" s="102"/>
      <c r="GOA1" s="102"/>
      <c r="GOB1" s="102"/>
      <c r="GOC1" s="102"/>
      <c r="GOD1" s="102"/>
      <c r="GOE1" s="102"/>
      <c r="GOF1" s="102"/>
      <c r="GOG1" s="102"/>
      <c r="GOH1" s="102"/>
      <c r="GOI1" s="102"/>
      <c r="GOJ1" s="102"/>
      <c r="GOK1" s="102"/>
      <c r="GOL1" s="102"/>
      <c r="GOM1" s="102"/>
      <c r="GON1" s="102"/>
      <c r="GOO1" s="102"/>
      <c r="GOP1" s="102"/>
      <c r="GOQ1" s="102"/>
      <c r="GOR1" s="102"/>
      <c r="GOS1" s="102"/>
      <c r="GOT1" s="102"/>
      <c r="GOU1" s="102"/>
      <c r="GOV1" s="102"/>
      <c r="GOW1" s="102"/>
      <c r="GOX1" s="102"/>
      <c r="GOY1" s="102"/>
      <c r="GOZ1" s="102"/>
      <c r="GPA1" s="102"/>
      <c r="GPB1" s="102"/>
      <c r="GPC1" s="102"/>
      <c r="GPD1" s="102"/>
      <c r="GPE1" s="102"/>
      <c r="GPF1" s="102"/>
      <c r="GPG1" s="102"/>
      <c r="GPH1" s="102"/>
      <c r="GPI1" s="102"/>
      <c r="GPJ1" s="102"/>
      <c r="GPK1" s="102"/>
      <c r="GPL1" s="102"/>
      <c r="GPM1" s="102"/>
      <c r="GPN1" s="102"/>
      <c r="GPO1" s="102"/>
      <c r="GPP1" s="102"/>
      <c r="GPQ1" s="102"/>
      <c r="GPR1" s="102"/>
      <c r="GPS1" s="102"/>
      <c r="GPT1" s="102"/>
      <c r="GPU1" s="102"/>
      <c r="GPV1" s="102"/>
      <c r="GPW1" s="102"/>
      <c r="GPX1" s="102"/>
      <c r="GPY1" s="102"/>
      <c r="GPZ1" s="102"/>
      <c r="GQA1" s="102"/>
      <c r="GQB1" s="102"/>
      <c r="GQC1" s="102"/>
      <c r="GQD1" s="102"/>
      <c r="GQE1" s="102"/>
      <c r="GQF1" s="102"/>
      <c r="GQG1" s="102"/>
      <c r="GQH1" s="102"/>
      <c r="GQI1" s="102"/>
      <c r="GQJ1" s="102"/>
      <c r="GQK1" s="102"/>
      <c r="GQL1" s="102"/>
      <c r="GQM1" s="102"/>
      <c r="GQN1" s="102"/>
      <c r="GQO1" s="102"/>
      <c r="GQP1" s="102"/>
      <c r="GQQ1" s="102"/>
      <c r="GQR1" s="102"/>
      <c r="GQS1" s="102"/>
      <c r="GQT1" s="102"/>
      <c r="GQU1" s="102"/>
      <c r="GQV1" s="102"/>
      <c r="GQW1" s="102"/>
      <c r="GQX1" s="102"/>
      <c r="GQY1" s="102"/>
      <c r="GQZ1" s="102"/>
      <c r="GRA1" s="102"/>
      <c r="GRB1" s="102"/>
      <c r="GRC1" s="102"/>
      <c r="GRD1" s="102"/>
      <c r="GRE1" s="102"/>
      <c r="GRF1" s="102"/>
      <c r="GRG1" s="102"/>
      <c r="GRH1" s="102"/>
      <c r="GRI1" s="102"/>
      <c r="GRJ1" s="102"/>
      <c r="GRK1" s="102"/>
      <c r="GRL1" s="102"/>
      <c r="GRM1" s="102"/>
      <c r="GRN1" s="102"/>
      <c r="GRO1" s="102"/>
      <c r="GRP1" s="102"/>
      <c r="GRQ1" s="102"/>
      <c r="GRR1" s="102"/>
      <c r="GRS1" s="102"/>
      <c r="GRT1" s="102"/>
      <c r="GRU1" s="102"/>
      <c r="GRV1" s="102"/>
      <c r="GRW1" s="102"/>
      <c r="GRX1" s="102"/>
      <c r="GRY1" s="102"/>
      <c r="GRZ1" s="102"/>
      <c r="GSA1" s="102"/>
      <c r="GSB1" s="102"/>
      <c r="GSC1" s="102"/>
      <c r="GSD1" s="102"/>
      <c r="GSE1" s="102"/>
      <c r="GSF1" s="102"/>
      <c r="GSG1" s="102"/>
      <c r="GSH1" s="102"/>
      <c r="GSI1" s="102"/>
      <c r="GSJ1" s="102"/>
      <c r="GSK1" s="102"/>
      <c r="GSL1" s="102"/>
      <c r="GSM1" s="102"/>
      <c r="GSN1" s="102"/>
      <c r="GSO1" s="102"/>
      <c r="GSP1" s="102"/>
      <c r="GSQ1" s="102"/>
      <c r="GSR1" s="102"/>
      <c r="GSS1" s="102"/>
      <c r="GST1" s="102"/>
      <c r="GSU1" s="102"/>
      <c r="GSV1" s="102"/>
      <c r="GSW1" s="102"/>
      <c r="GSX1" s="102"/>
      <c r="GSY1" s="102"/>
      <c r="GSZ1" s="102"/>
      <c r="GTA1" s="102"/>
      <c r="GTB1" s="102"/>
      <c r="GTC1" s="102"/>
      <c r="GTD1" s="102"/>
      <c r="GTE1" s="102"/>
      <c r="GTF1" s="102"/>
      <c r="GTG1" s="102"/>
      <c r="GTH1" s="102"/>
      <c r="GTI1" s="102"/>
      <c r="GTJ1" s="102"/>
      <c r="GTK1" s="102"/>
      <c r="GTL1" s="102"/>
      <c r="GTM1" s="102"/>
      <c r="GTN1" s="102"/>
      <c r="GTO1" s="102"/>
      <c r="GTP1" s="102"/>
      <c r="GTQ1" s="102"/>
      <c r="GTR1" s="102"/>
      <c r="GTS1" s="102"/>
      <c r="GTT1" s="102"/>
      <c r="GTU1" s="102"/>
      <c r="GTV1" s="102"/>
      <c r="GTW1" s="102"/>
      <c r="GTX1" s="102"/>
      <c r="GTY1" s="102"/>
      <c r="GTZ1" s="102"/>
      <c r="GUA1" s="102"/>
      <c r="GUB1" s="102"/>
      <c r="GUC1" s="102"/>
      <c r="GUD1" s="102"/>
      <c r="GUE1" s="102"/>
      <c r="GUF1" s="102"/>
      <c r="GUG1" s="102"/>
      <c r="GUH1" s="102"/>
      <c r="GUI1" s="102"/>
      <c r="GUJ1" s="102"/>
      <c r="GUK1" s="102"/>
      <c r="GUL1" s="102"/>
      <c r="GUM1" s="102"/>
      <c r="GUN1" s="102"/>
      <c r="GUO1" s="102"/>
      <c r="GUP1" s="102"/>
      <c r="GUQ1" s="102"/>
      <c r="GUR1" s="102"/>
      <c r="GUS1" s="102"/>
      <c r="GUT1" s="102"/>
      <c r="GUU1" s="102"/>
      <c r="GUV1" s="102"/>
      <c r="GUW1" s="102"/>
      <c r="GUX1" s="102"/>
      <c r="GUY1" s="102"/>
      <c r="GUZ1" s="102"/>
      <c r="GVA1" s="102"/>
      <c r="GVB1" s="102"/>
      <c r="GVC1" s="102"/>
      <c r="GVD1" s="102"/>
      <c r="GVE1" s="102"/>
      <c r="GVF1" s="102"/>
      <c r="GVG1" s="102"/>
      <c r="GVH1" s="102"/>
      <c r="GVI1" s="102"/>
      <c r="GVJ1" s="102"/>
      <c r="GVK1" s="102"/>
      <c r="GVL1" s="102"/>
      <c r="GVM1" s="102"/>
      <c r="GVN1" s="102"/>
      <c r="GVO1" s="102"/>
      <c r="GVP1" s="102"/>
      <c r="GVQ1" s="102"/>
      <c r="GVR1" s="102"/>
      <c r="GVS1" s="102"/>
      <c r="GVT1" s="102"/>
      <c r="GVU1" s="102"/>
      <c r="GVV1" s="102"/>
      <c r="GVW1" s="102"/>
      <c r="GVX1" s="102"/>
      <c r="GVY1" s="102"/>
      <c r="GVZ1" s="102"/>
      <c r="GWA1" s="102"/>
      <c r="GWB1" s="102"/>
      <c r="GWC1" s="102"/>
      <c r="GWD1" s="102"/>
      <c r="GWE1" s="102"/>
      <c r="GWF1" s="102"/>
      <c r="GWG1" s="102"/>
      <c r="GWH1" s="102"/>
      <c r="GWI1" s="102"/>
      <c r="GWJ1" s="102"/>
      <c r="GWK1" s="102"/>
      <c r="GWL1" s="102"/>
      <c r="GWM1" s="102"/>
      <c r="GWN1" s="102"/>
      <c r="GWO1" s="102"/>
      <c r="GWP1" s="102"/>
      <c r="GWQ1" s="102"/>
      <c r="GWR1" s="102"/>
      <c r="GWS1" s="102"/>
      <c r="GWT1" s="102"/>
      <c r="GWU1" s="102"/>
      <c r="GWV1" s="102"/>
      <c r="GWW1" s="102"/>
      <c r="GWX1" s="102"/>
      <c r="GWY1" s="102"/>
      <c r="GWZ1" s="102"/>
      <c r="GXA1" s="102"/>
      <c r="GXB1" s="102"/>
      <c r="GXC1" s="102"/>
      <c r="GXD1" s="102"/>
      <c r="GXE1" s="102"/>
      <c r="GXF1" s="102"/>
      <c r="GXG1" s="102"/>
      <c r="GXH1" s="102"/>
      <c r="GXI1" s="102"/>
      <c r="GXJ1" s="102"/>
      <c r="GXK1" s="102"/>
      <c r="GXL1" s="102"/>
      <c r="GXM1" s="102"/>
      <c r="GXN1" s="102"/>
      <c r="GXO1" s="102"/>
      <c r="GXP1" s="102"/>
      <c r="GXQ1" s="102"/>
      <c r="GXR1" s="102"/>
      <c r="GXS1" s="102"/>
      <c r="GXT1" s="102"/>
      <c r="GXU1" s="102"/>
      <c r="GXV1" s="102"/>
      <c r="GXW1" s="102"/>
      <c r="GXX1" s="102"/>
      <c r="GXY1" s="102"/>
      <c r="GXZ1" s="102"/>
      <c r="GYA1" s="102"/>
      <c r="GYB1" s="102"/>
      <c r="GYC1" s="102"/>
      <c r="GYD1" s="102"/>
      <c r="GYE1" s="102"/>
      <c r="GYF1" s="102"/>
      <c r="GYG1" s="102"/>
      <c r="GYH1" s="102"/>
      <c r="GYI1" s="102"/>
      <c r="GYJ1" s="102"/>
      <c r="GYK1" s="102"/>
      <c r="GYL1" s="102"/>
      <c r="GYM1" s="102"/>
      <c r="GYN1" s="102"/>
      <c r="GYO1" s="102"/>
      <c r="GYP1" s="102"/>
      <c r="GYQ1" s="102"/>
      <c r="GYR1" s="102"/>
      <c r="GYS1" s="102"/>
      <c r="GYT1" s="102"/>
      <c r="GYU1" s="102"/>
      <c r="GYV1" s="102"/>
      <c r="GYW1" s="102"/>
      <c r="GYX1" s="102"/>
      <c r="GYY1" s="102"/>
      <c r="GYZ1" s="102"/>
      <c r="GZA1" s="102"/>
      <c r="GZB1" s="102"/>
      <c r="GZC1" s="102"/>
      <c r="GZD1" s="102"/>
      <c r="GZE1" s="102"/>
      <c r="GZF1" s="102"/>
      <c r="GZG1" s="102"/>
      <c r="GZH1" s="102"/>
      <c r="GZI1" s="102"/>
      <c r="GZJ1" s="102"/>
      <c r="GZK1" s="102"/>
      <c r="GZL1" s="102"/>
      <c r="GZM1" s="102"/>
      <c r="GZN1" s="102"/>
      <c r="GZO1" s="102"/>
      <c r="GZP1" s="102"/>
      <c r="GZQ1" s="102"/>
      <c r="GZR1" s="102"/>
      <c r="GZS1" s="102"/>
      <c r="GZT1" s="102"/>
      <c r="GZU1" s="102"/>
      <c r="GZV1" s="102"/>
      <c r="GZW1" s="102"/>
      <c r="GZX1" s="102"/>
      <c r="GZY1" s="102"/>
      <c r="GZZ1" s="102"/>
      <c r="HAA1" s="102"/>
      <c r="HAB1" s="102"/>
      <c r="HAC1" s="102"/>
      <c r="HAD1" s="102"/>
      <c r="HAE1" s="102"/>
      <c r="HAF1" s="102"/>
      <c r="HAG1" s="102"/>
      <c r="HAH1" s="102"/>
      <c r="HAI1" s="102"/>
      <c r="HAJ1" s="102"/>
      <c r="HAK1" s="102"/>
      <c r="HAL1" s="102"/>
      <c r="HAM1" s="102"/>
      <c r="HAN1" s="102"/>
      <c r="HAO1" s="102"/>
      <c r="HAP1" s="102"/>
      <c r="HAQ1" s="102"/>
      <c r="HAR1" s="102"/>
      <c r="HAS1" s="102"/>
      <c r="HAT1" s="102"/>
      <c r="HAU1" s="102"/>
      <c r="HAV1" s="102"/>
      <c r="HAW1" s="102"/>
      <c r="HAX1" s="102"/>
      <c r="HAY1" s="102"/>
      <c r="HAZ1" s="102"/>
      <c r="HBA1" s="102"/>
      <c r="HBB1" s="102"/>
      <c r="HBC1" s="102"/>
      <c r="HBD1" s="102"/>
      <c r="HBE1" s="102"/>
      <c r="HBF1" s="102"/>
      <c r="HBG1" s="102"/>
      <c r="HBH1" s="102"/>
      <c r="HBI1" s="102"/>
      <c r="HBJ1" s="102"/>
      <c r="HBK1" s="102"/>
      <c r="HBL1" s="102"/>
      <c r="HBM1" s="102"/>
      <c r="HBN1" s="102"/>
      <c r="HBO1" s="102"/>
      <c r="HBP1" s="102"/>
      <c r="HBQ1" s="102"/>
      <c r="HBR1" s="102"/>
      <c r="HBS1" s="102"/>
      <c r="HBT1" s="102"/>
      <c r="HBU1" s="102"/>
      <c r="HBV1" s="102"/>
      <c r="HBW1" s="102"/>
      <c r="HBX1" s="102"/>
      <c r="HBY1" s="102"/>
      <c r="HBZ1" s="102"/>
      <c r="HCA1" s="102"/>
      <c r="HCB1" s="102"/>
      <c r="HCC1" s="102"/>
      <c r="HCD1" s="102"/>
      <c r="HCE1" s="102"/>
      <c r="HCF1" s="102"/>
      <c r="HCG1" s="102"/>
      <c r="HCH1" s="102"/>
      <c r="HCI1" s="102"/>
      <c r="HCJ1" s="102"/>
      <c r="HCK1" s="102"/>
      <c r="HCL1" s="102"/>
      <c r="HCM1" s="102"/>
      <c r="HCN1" s="102"/>
      <c r="HCO1" s="102"/>
      <c r="HCP1" s="102"/>
      <c r="HCQ1" s="102"/>
      <c r="HCR1" s="102"/>
      <c r="HCS1" s="102"/>
      <c r="HCT1" s="102"/>
      <c r="HCU1" s="102"/>
      <c r="HCV1" s="102"/>
      <c r="HCW1" s="102"/>
      <c r="HCX1" s="102"/>
      <c r="HCY1" s="102"/>
      <c r="HCZ1" s="102"/>
      <c r="HDA1" s="102"/>
      <c r="HDB1" s="102"/>
      <c r="HDC1" s="102"/>
      <c r="HDD1" s="102"/>
      <c r="HDE1" s="102"/>
      <c r="HDF1" s="102"/>
      <c r="HDG1" s="102"/>
      <c r="HDH1" s="102"/>
      <c r="HDI1" s="102"/>
      <c r="HDJ1" s="102"/>
      <c r="HDK1" s="102"/>
      <c r="HDL1" s="102"/>
      <c r="HDM1" s="102"/>
      <c r="HDN1" s="102"/>
      <c r="HDO1" s="102"/>
      <c r="HDP1" s="102"/>
      <c r="HDQ1" s="102"/>
      <c r="HDR1" s="102"/>
      <c r="HDS1" s="102"/>
      <c r="HDT1" s="102"/>
      <c r="HDU1" s="102"/>
      <c r="HDV1" s="102"/>
      <c r="HDW1" s="102"/>
      <c r="HDX1" s="102"/>
      <c r="HDY1" s="102"/>
      <c r="HDZ1" s="102"/>
      <c r="HEA1" s="102"/>
      <c r="HEB1" s="102"/>
      <c r="HEC1" s="102"/>
      <c r="HED1" s="102"/>
      <c r="HEE1" s="102"/>
      <c r="HEF1" s="102"/>
      <c r="HEG1" s="102"/>
      <c r="HEH1" s="102"/>
      <c r="HEI1" s="102"/>
      <c r="HEJ1" s="102"/>
      <c r="HEK1" s="102"/>
      <c r="HEL1" s="102"/>
      <c r="HEM1" s="102"/>
      <c r="HEN1" s="102"/>
      <c r="HEO1" s="102"/>
      <c r="HEP1" s="102"/>
      <c r="HEQ1" s="102"/>
      <c r="HER1" s="102"/>
      <c r="HES1" s="102"/>
      <c r="HET1" s="102"/>
      <c r="HEU1" s="102"/>
      <c r="HEV1" s="102"/>
      <c r="HEW1" s="102"/>
      <c r="HEX1" s="102"/>
      <c r="HEY1" s="102"/>
      <c r="HEZ1" s="102"/>
      <c r="HFA1" s="102"/>
      <c r="HFB1" s="102"/>
      <c r="HFC1" s="102"/>
      <c r="HFD1" s="102"/>
      <c r="HFE1" s="102"/>
      <c r="HFF1" s="102"/>
      <c r="HFG1" s="102"/>
      <c r="HFH1" s="102"/>
      <c r="HFI1" s="102"/>
      <c r="HFJ1" s="102"/>
      <c r="HFK1" s="102"/>
      <c r="HFL1" s="102"/>
      <c r="HFM1" s="102"/>
      <c r="HFN1" s="102"/>
      <c r="HFO1" s="102"/>
      <c r="HFP1" s="102"/>
      <c r="HFQ1" s="102"/>
      <c r="HFR1" s="102"/>
      <c r="HFS1" s="102"/>
      <c r="HFT1" s="102"/>
      <c r="HFU1" s="102"/>
      <c r="HFV1" s="102"/>
      <c r="HFW1" s="102"/>
      <c r="HFX1" s="102"/>
      <c r="HFY1" s="102"/>
      <c r="HFZ1" s="102"/>
      <c r="HGA1" s="102"/>
      <c r="HGB1" s="102"/>
      <c r="HGC1" s="102"/>
      <c r="HGD1" s="102"/>
      <c r="HGE1" s="102"/>
      <c r="HGF1" s="102"/>
      <c r="HGG1" s="102"/>
      <c r="HGH1" s="102"/>
      <c r="HGI1" s="102"/>
      <c r="HGJ1" s="102"/>
      <c r="HGK1" s="102"/>
      <c r="HGL1" s="102"/>
      <c r="HGM1" s="102"/>
      <c r="HGN1" s="102"/>
      <c r="HGO1" s="102"/>
      <c r="HGP1" s="102"/>
      <c r="HGQ1" s="102"/>
      <c r="HGR1" s="102"/>
      <c r="HGS1" s="102"/>
      <c r="HGT1" s="102"/>
      <c r="HGU1" s="102"/>
      <c r="HGV1" s="102"/>
      <c r="HGW1" s="102"/>
      <c r="HGX1" s="102"/>
      <c r="HGY1" s="102"/>
      <c r="HGZ1" s="102"/>
      <c r="HHA1" s="102"/>
      <c r="HHB1" s="102"/>
      <c r="HHC1" s="102"/>
      <c r="HHD1" s="102"/>
      <c r="HHE1" s="102"/>
      <c r="HHF1" s="102"/>
      <c r="HHG1" s="102"/>
      <c r="HHH1" s="102"/>
      <c r="HHI1" s="102"/>
      <c r="HHJ1" s="102"/>
      <c r="HHK1" s="102"/>
      <c r="HHL1" s="102"/>
      <c r="HHM1" s="102"/>
      <c r="HHN1" s="102"/>
      <c r="HHO1" s="102"/>
      <c r="HHP1" s="102"/>
      <c r="HHQ1" s="102"/>
      <c r="HHR1" s="102"/>
      <c r="HHS1" s="102"/>
      <c r="HHT1" s="102"/>
      <c r="HHU1" s="102"/>
      <c r="HHV1" s="102"/>
      <c r="HHW1" s="102"/>
      <c r="HHX1" s="102"/>
      <c r="HHY1" s="102"/>
      <c r="HHZ1" s="102"/>
      <c r="HIA1" s="102"/>
      <c r="HIB1" s="102"/>
      <c r="HIC1" s="102"/>
      <c r="HID1" s="102"/>
      <c r="HIE1" s="102"/>
      <c r="HIF1" s="102"/>
      <c r="HIG1" s="102"/>
      <c r="HIH1" s="102"/>
      <c r="HII1" s="102"/>
      <c r="HIJ1" s="102"/>
      <c r="HIK1" s="102"/>
      <c r="HIL1" s="102"/>
      <c r="HIM1" s="102"/>
      <c r="HIN1" s="102"/>
      <c r="HIO1" s="102"/>
      <c r="HIP1" s="102"/>
      <c r="HIQ1" s="102"/>
      <c r="HIR1" s="102"/>
      <c r="HIS1" s="102"/>
      <c r="HIT1" s="102"/>
      <c r="HIU1" s="102"/>
      <c r="HIV1" s="102"/>
      <c r="HIW1" s="102"/>
      <c r="HIX1" s="102"/>
      <c r="HIY1" s="102"/>
      <c r="HIZ1" s="102"/>
      <c r="HJA1" s="102"/>
      <c r="HJB1" s="102"/>
      <c r="HJC1" s="102"/>
      <c r="HJD1" s="102"/>
      <c r="HJE1" s="102"/>
      <c r="HJF1" s="102"/>
      <c r="HJG1" s="102"/>
      <c r="HJH1" s="102"/>
      <c r="HJI1" s="102"/>
      <c r="HJJ1" s="102"/>
      <c r="HJK1" s="102"/>
      <c r="HJL1" s="102"/>
      <c r="HJM1" s="102"/>
      <c r="HJN1" s="102"/>
      <c r="HJO1" s="102"/>
      <c r="HJP1" s="102"/>
      <c r="HJQ1" s="102"/>
      <c r="HJR1" s="102"/>
      <c r="HJS1" s="102"/>
      <c r="HJT1" s="102"/>
      <c r="HJU1" s="102"/>
      <c r="HJV1" s="102"/>
      <c r="HJW1" s="102"/>
      <c r="HJX1" s="102"/>
      <c r="HJY1" s="102"/>
      <c r="HJZ1" s="102"/>
      <c r="HKA1" s="102"/>
      <c r="HKB1" s="102"/>
      <c r="HKC1" s="102"/>
      <c r="HKD1" s="102"/>
      <c r="HKE1" s="102"/>
      <c r="HKF1" s="102"/>
      <c r="HKG1" s="102"/>
      <c r="HKH1" s="102"/>
      <c r="HKI1" s="102"/>
      <c r="HKJ1" s="102"/>
      <c r="HKK1" s="102"/>
      <c r="HKL1" s="102"/>
      <c r="HKM1" s="102"/>
      <c r="HKN1" s="102"/>
      <c r="HKO1" s="102"/>
      <c r="HKP1" s="102"/>
      <c r="HKQ1" s="102"/>
      <c r="HKR1" s="102"/>
      <c r="HKS1" s="102"/>
      <c r="HKT1" s="102"/>
      <c r="HKU1" s="102"/>
      <c r="HKV1" s="102"/>
      <c r="HKW1" s="102"/>
      <c r="HKX1" s="102"/>
      <c r="HKY1" s="102"/>
      <c r="HKZ1" s="102"/>
      <c r="HLA1" s="102"/>
      <c r="HLB1" s="102"/>
      <c r="HLC1" s="102"/>
      <c r="HLD1" s="102"/>
      <c r="HLE1" s="102"/>
      <c r="HLF1" s="102"/>
      <c r="HLG1" s="102"/>
      <c r="HLH1" s="102"/>
      <c r="HLI1" s="102"/>
      <c r="HLJ1" s="102"/>
      <c r="HLK1" s="102"/>
      <c r="HLL1" s="102"/>
      <c r="HLM1" s="102"/>
      <c r="HLN1" s="102"/>
      <c r="HLO1" s="102"/>
      <c r="HLP1" s="102"/>
      <c r="HLQ1" s="102"/>
      <c r="HLR1" s="102"/>
      <c r="HLS1" s="102"/>
      <c r="HLT1" s="102"/>
      <c r="HLU1" s="102"/>
      <c r="HLV1" s="102"/>
      <c r="HLW1" s="102"/>
      <c r="HLX1" s="102"/>
      <c r="HLY1" s="102"/>
      <c r="HLZ1" s="102"/>
      <c r="HMA1" s="102"/>
      <c r="HMB1" s="102"/>
      <c r="HMC1" s="102"/>
      <c r="HMD1" s="102"/>
      <c r="HME1" s="102"/>
      <c r="HMF1" s="102"/>
      <c r="HMG1" s="102"/>
      <c r="HMH1" s="102"/>
      <c r="HMI1" s="102"/>
      <c r="HMJ1" s="102"/>
      <c r="HMK1" s="102"/>
      <c r="HML1" s="102"/>
      <c r="HMM1" s="102"/>
      <c r="HMN1" s="102"/>
      <c r="HMO1" s="102"/>
      <c r="HMP1" s="102"/>
      <c r="HMQ1" s="102"/>
      <c r="HMR1" s="102"/>
      <c r="HMS1" s="102"/>
      <c r="HMT1" s="102"/>
      <c r="HMU1" s="102"/>
      <c r="HMV1" s="102"/>
      <c r="HMW1" s="102"/>
      <c r="HMX1" s="102"/>
      <c r="HMY1" s="102"/>
      <c r="HMZ1" s="102"/>
      <c r="HNA1" s="102"/>
      <c r="HNB1" s="102"/>
      <c r="HNC1" s="102"/>
      <c r="HND1" s="102"/>
      <c r="HNE1" s="102"/>
      <c r="HNF1" s="102"/>
      <c r="HNG1" s="102"/>
      <c r="HNH1" s="102"/>
      <c r="HNI1" s="102"/>
      <c r="HNJ1" s="102"/>
      <c r="HNK1" s="102"/>
      <c r="HNL1" s="102"/>
      <c r="HNM1" s="102"/>
      <c r="HNN1" s="102"/>
      <c r="HNO1" s="102"/>
      <c r="HNP1" s="102"/>
      <c r="HNQ1" s="102"/>
      <c r="HNR1" s="102"/>
      <c r="HNS1" s="102"/>
      <c r="HNT1" s="102"/>
      <c r="HNU1" s="102"/>
      <c r="HNV1" s="102"/>
      <c r="HNW1" s="102"/>
      <c r="HNX1" s="102"/>
      <c r="HNY1" s="102"/>
      <c r="HNZ1" s="102"/>
      <c r="HOA1" s="102"/>
      <c r="HOB1" s="102"/>
      <c r="HOC1" s="102"/>
      <c r="HOD1" s="102"/>
      <c r="HOE1" s="102"/>
      <c r="HOF1" s="102"/>
      <c r="HOG1" s="102"/>
      <c r="HOH1" s="102"/>
      <c r="HOI1" s="102"/>
      <c r="HOJ1" s="102"/>
      <c r="HOK1" s="102"/>
      <c r="HOL1" s="102"/>
      <c r="HOM1" s="102"/>
      <c r="HON1" s="102"/>
      <c r="HOO1" s="102"/>
      <c r="HOP1" s="102"/>
      <c r="HOQ1" s="102"/>
      <c r="HOR1" s="102"/>
      <c r="HOS1" s="102"/>
      <c r="HOT1" s="102"/>
      <c r="HOU1" s="102"/>
      <c r="HOV1" s="102"/>
      <c r="HOW1" s="102"/>
      <c r="HOX1" s="102"/>
      <c r="HOY1" s="102"/>
      <c r="HOZ1" s="102"/>
      <c r="HPA1" s="102"/>
      <c r="HPB1" s="102"/>
      <c r="HPC1" s="102"/>
      <c r="HPD1" s="102"/>
      <c r="HPE1" s="102"/>
      <c r="HPF1" s="102"/>
      <c r="HPG1" s="102"/>
      <c r="HPH1" s="102"/>
      <c r="HPI1" s="102"/>
      <c r="HPJ1" s="102"/>
      <c r="HPK1" s="102"/>
      <c r="HPL1" s="102"/>
      <c r="HPM1" s="102"/>
      <c r="HPN1" s="102"/>
      <c r="HPO1" s="102"/>
      <c r="HPP1" s="102"/>
      <c r="HPQ1" s="102"/>
      <c r="HPR1" s="102"/>
      <c r="HPS1" s="102"/>
      <c r="HPT1" s="102"/>
      <c r="HPU1" s="102"/>
      <c r="HPV1" s="102"/>
      <c r="HPW1" s="102"/>
      <c r="HPX1" s="102"/>
      <c r="HPY1" s="102"/>
      <c r="HPZ1" s="102"/>
      <c r="HQA1" s="102"/>
      <c r="HQB1" s="102"/>
      <c r="HQC1" s="102"/>
      <c r="HQD1" s="102"/>
      <c r="HQE1" s="102"/>
      <c r="HQF1" s="102"/>
      <c r="HQG1" s="102"/>
      <c r="HQH1" s="102"/>
      <c r="HQI1" s="102"/>
      <c r="HQJ1" s="102"/>
      <c r="HQK1" s="102"/>
      <c r="HQL1" s="102"/>
      <c r="HQM1" s="102"/>
      <c r="HQN1" s="102"/>
      <c r="HQO1" s="102"/>
      <c r="HQP1" s="102"/>
      <c r="HQQ1" s="102"/>
      <c r="HQR1" s="102"/>
      <c r="HQS1" s="102"/>
      <c r="HQT1" s="102"/>
      <c r="HQU1" s="102"/>
      <c r="HQV1" s="102"/>
      <c r="HQW1" s="102"/>
      <c r="HQX1" s="102"/>
      <c r="HQY1" s="102"/>
      <c r="HQZ1" s="102"/>
      <c r="HRA1" s="102"/>
      <c r="HRB1" s="102"/>
      <c r="HRC1" s="102"/>
      <c r="HRD1" s="102"/>
      <c r="HRE1" s="102"/>
      <c r="HRF1" s="102"/>
      <c r="HRG1" s="102"/>
      <c r="HRH1" s="102"/>
      <c r="HRI1" s="102"/>
      <c r="HRJ1" s="102"/>
      <c r="HRK1" s="102"/>
      <c r="HRL1" s="102"/>
      <c r="HRM1" s="102"/>
      <c r="HRN1" s="102"/>
      <c r="HRO1" s="102"/>
      <c r="HRP1" s="102"/>
      <c r="HRQ1" s="102"/>
      <c r="HRR1" s="102"/>
      <c r="HRS1" s="102"/>
      <c r="HRT1" s="102"/>
      <c r="HRU1" s="102"/>
      <c r="HRV1" s="102"/>
      <c r="HRW1" s="102"/>
      <c r="HRX1" s="102"/>
      <c r="HRY1" s="102"/>
      <c r="HRZ1" s="102"/>
      <c r="HSA1" s="102"/>
      <c r="HSB1" s="102"/>
      <c r="HSC1" s="102"/>
      <c r="HSD1" s="102"/>
      <c r="HSE1" s="102"/>
      <c r="HSF1" s="102"/>
      <c r="HSG1" s="102"/>
      <c r="HSH1" s="102"/>
      <c r="HSI1" s="102"/>
      <c r="HSJ1" s="102"/>
      <c r="HSK1" s="102"/>
      <c r="HSL1" s="102"/>
      <c r="HSM1" s="102"/>
      <c r="HSN1" s="102"/>
      <c r="HSO1" s="102"/>
      <c r="HSP1" s="102"/>
      <c r="HSQ1" s="102"/>
      <c r="HSR1" s="102"/>
      <c r="HSS1" s="102"/>
      <c r="HST1" s="102"/>
      <c r="HSU1" s="102"/>
      <c r="HSV1" s="102"/>
      <c r="HSW1" s="102"/>
      <c r="HSX1" s="102"/>
      <c r="HSY1" s="102"/>
      <c r="HSZ1" s="102"/>
      <c r="HTA1" s="102"/>
      <c r="HTB1" s="102"/>
      <c r="HTC1" s="102"/>
      <c r="HTD1" s="102"/>
      <c r="HTE1" s="102"/>
      <c r="HTF1" s="102"/>
      <c r="HTG1" s="102"/>
      <c r="HTH1" s="102"/>
      <c r="HTI1" s="102"/>
      <c r="HTJ1" s="102"/>
      <c r="HTK1" s="102"/>
      <c r="HTL1" s="102"/>
      <c r="HTM1" s="102"/>
      <c r="HTN1" s="102"/>
      <c r="HTO1" s="102"/>
      <c r="HTP1" s="102"/>
      <c r="HTQ1" s="102"/>
      <c r="HTR1" s="102"/>
      <c r="HTS1" s="102"/>
      <c r="HTT1" s="102"/>
      <c r="HTU1" s="102"/>
      <c r="HTV1" s="102"/>
      <c r="HTW1" s="102"/>
      <c r="HTX1" s="102"/>
      <c r="HTY1" s="102"/>
      <c r="HTZ1" s="102"/>
      <c r="HUA1" s="102"/>
      <c r="HUB1" s="102"/>
      <c r="HUC1" s="102"/>
      <c r="HUD1" s="102"/>
      <c r="HUE1" s="102"/>
      <c r="HUF1" s="102"/>
      <c r="HUG1" s="102"/>
      <c r="HUH1" s="102"/>
      <c r="HUI1" s="102"/>
      <c r="HUJ1" s="102"/>
      <c r="HUK1" s="102"/>
      <c r="HUL1" s="102"/>
      <c r="HUM1" s="102"/>
      <c r="HUN1" s="102"/>
      <c r="HUO1" s="102"/>
      <c r="HUP1" s="102"/>
      <c r="HUQ1" s="102"/>
      <c r="HUR1" s="102"/>
      <c r="HUS1" s="102"/>
      <c r="HUT1" s="102"/>
      <c r="HUU1" s="102"/>
      <c r="HUV1" s="102"/>
      <c r="HUW1" s="102"/>
      <c r="HUX1" s="102"/>
      <c r="HUY1" s="102"/>
      <c r="HUZ1" s="102"/>
      <c r="HVA1" s="102"/>
      <c r="HVB1" s="102"/>
      <c r="HVC1" s="102"/>
      <c r="HVD1" s="102"/>
      <c r="HVE1" s="102"/>
      <c r="HVF1" s="102"/>
      <c r="HVG1" s="102"/>
      <c r="HVH1" s="102"/>
      <c r="HVI1" s="102"/>
      <c r="HVJ1" s="102"/>
      <c r="HVK1" s="102"/>
      <c r="HVL1" s="102"/>
      <c r="HVM1" s="102"/>
      <c r="HVN1" s="102"/>
      <c r="HVO1" s="102"/>
      <c r="HVP1" s="102"/>
      <c r="HVQ1" s="102"/>
      <c r="HVR1" s="102"/>
      <c r="HVS1" s="102"/>
      <c r="HVT1" s="102"/>
      <c r="HVU1" s="102"/>
      <c r="HVV1" s="102"/>
      <c r="HVW1" s="102"/>
      <c r="HVX1" s="102"/>
      <c r="HVY1" s="102"/>
      <c r="HVZ1" s="102"/>
      <c r="HWA1" s="102"/>
      <c r="HWB1" s="102"/>
      <c r="HWC1" s="102"/>
      <c r="HWD1" s="102"/>
      <c r="HWE1" s="102"/>
      <c r="HWF1" s="102"/>
      <c r="HWG1" s="102"/>
      <c r="HWH1" s="102"/>
      <c r="HWI1" s="102"/>
      <c r="HWJ1" s="102"/>
      <c r="HWK1" s="102"/>
      <c r="HWL1" s="102"/>
      <c r="HWM1" s="102"/>
      <c r="HWN1" s="102"/>
      <c r="HWO1" s="102"/>
      <c r="HWP1" s="102"/>
      <c r="HWQ1" s="102"/>
      <c r="HWR1" s="102"/>
      <c r="HWS1" s="102"/>
      <c r="HWT1" s="102"/>
      <c r="HWU1" s="102"/>
      <c r="HWV1" s="102"/>
      <c r="HWW1" s="102"/>
      <c r="HWX1" s="102"/>
      <c r="HWY1" s="102"/>
      <c r="HWZ1" s="102"/>
      <c r="HXA1" s="102"/>
      <c r="HXB1" s="102"/>
      <c r="HXC1" s="102"/>
      <c r="HXD1" s="102"/>
      <c r="HXE1" s="102"/>
      <c r="HXF1" s="102"/>
      <c r="HXG1" s="102"/>
      <c r="HXH1" s="102"/>
      <c r="HXI1" s="102"/>
      <c r="HXJ1" s="102"/>
      <c r="HXK1" s="102"/>
      <c r="HXL1" s="102"/>
      <c r="HXM1" s="102"/>
      <c r="HXN1" s="102"/>
      <c r="HXO1" s="102"/>
      <c r="HXP1" s="102"/>
      <c r="HXQ1" s="102"/>
      <c r="HXR1" s="102"/>
      <c r="HXS1" s="102"/>
      <c r="HXT1" s="102"/>
      <c r="HXU1" s="102"/>
      <c r="HXV1" s="102"/>
      <c r="HXW1" s="102"/>
      <c r="HXX1" s="102"/>
      <c r="HXY1" s="102"/>
      <c r="HXZ1" s="102"/>
      <c r="HYA1" s="102"/>
      <c r="HYB1" s="102"/>
      <c r="HYC1" s="102"/>
      <c r="HYD1" s="102"/>
      <c r="HYE1" s="102"/>
      <c r="HYF1" s="102"/>
      <c r="HYG1" s="102"/>
      <c r="HYH1" s="102"/>
      <c r="HYI1" s="102"/>
      <c r="HYJ1" s="102"/>
      <c r="HYK1" s="102"/>
      <c r="HYL1" s="102"/>
      <c r="HYM1" s="102"/>
      <c r="HYN1" s="102"/>
      <c r="HYO1" s="102"/>
      <c r="HYP1" s="102"/>
      <c r="HYQ1" s="102"/>
      <c r="HYR1" s="102"/>
      <c r="HYS1" s="102"/>
      <c r="HYT1" s="102"/>
      <c r="HYU1" s="102"/>
      <c r="HYV1" s="102"/>
      <c r="HYW1" s="102"/>
      <c r="HYX1" s="102"/>
      <c r="HYY1" s="102"/>
      <c r="HYZ1" s="102"/>
      <c r="HZA1" s="102"/>
      <c r="HZB1" s="102"/>
      <c r="HZC1" s="102"/>
      <c r="HZD1" s="102"/>
      <c r="HZE1" s="102"/>
      <c r="HZF1" s="102"/>
      <c r="HZG1" s="102"/>
      <c r="HZH1" s="102"/>
      <c r="HZI1" s="102"/>
      <c r="HZJ1" s="102"/>
      <c r="HZK1" s="102"/>
      <c r="HZL1" s="102"/>
      <c r="HZM1" s="102"/>
      <c r="HZN1" s="102"/>
      <c r="HZO1" s="102"/>
      <c r="HZP1" s="102"/>
      <c r="HZQ1" s="102"/>
      <c r="HZR1" s="102"/>
      <c r="HZS1" s="102"/>
      <c r="HZT1" s="102"/>
      <c r="HZU1" s="102"/>
      <c r="HZV1" s="102"/>
      <c r="HZW1" s="102"/>
      <c r="HZX1" s="102"/>
      <c r="HZY1" s="102"/>
      <c r="HZZ1" s="102"/>
      <c r="IAA1" s="102"/>
      <c r="IAB1" s="102"/>
      <c r="IAC1" s="102"/>
      <c r="IAD1" s="102"/>
      <c r="IAE1" s="102"/>
      <c r="IAF1" s="102"/>
      <c r="IAG1" s="102"/>
      <c r="IAH1" s="102"/>
      <c r="IAI1" s="102"/>
      <c r="IAJ1" s="102"/>
      <c r="IAK1" s="102"/>
      <c r="IAL1" s="102"/>
      <c r="IAM1" s="102"/>
      <c r="IAN1" s="102"/>
      <c r="IAO1" s="102"/>
      <c r="IAP1" s="102"/>
      <c r="IAQ1" s="102"/>
      <c r="IAR1" s="102"/>
      <c r="IAS1" s="102"/>
      <c r="IAT1" s="102"/>
      <c r="IAU1" s="102"/>
      <c r="IAV1" s="102"/>
      <c r="IAW1" s="102"/>
      <c r="IAX1" s="102"/>
      <c r="IAY1" s="102"/>
      <c r="IAZ1" s="102"/>
      <c r="IBA1" s="102"/>
      <c r="IBB1" s="102"/>
      <c r="IBC1" s="102"/>
      <c r="IBD1" s="102"/>
      <c r="IBE1" s="102"/>
      <c r="IBF1" s="102"/>
      <c r="IBG1" s="102"/>
      <c r="IBH1" s="102"/>
      <c r="IBI1" s="102"/>
      <c r="IBJ1" s="102"/>
      <c r="IBK1" s="102"/>
      <c r="IBL1" s="102"/>
      <c r="IBM1" s="102"/>
      <c r="IBN1" s="102"/>
      <c r="IBO1" s="102"/>
      <c r="IBP1" s="102"/>
      <c r="IBQ1" s="102"/>
      <c r="IBR1" s="102"/>
      <c r="IBS1" s="102"/>
      <c r="IBT1" s="102"/>
      <c r="IBU1" s="102"/>
      <c r="IBV1" s="102"/>
      <c r="IBW1" s="102"/>
      <c r="IBX1" s="102"/>
      <c r="IBY1" s="102"/>
      <c r="IBZ1" s="102"/>
      <c r="ICA1" s="102"/>
      <c r="ICB1" s="102"/>
      <c r="ICC1" s="102"/>
      <c r="ICD1" s="102"/>
      <c r="ICE1" s="102"/>
      <c r="ICF1" s="102"/>
      <c r="ICG1" s="102"/>
      <c r="ICH1" s="102"/>
      <c r="ICI1" s="102"/>
      <c r="ICJ1" s="102"/>
      <c r="ICK1" s="102"/>
      <c r="ICL1" s="102"/>
      <c r="ICM1" s="102"/>
      <c r="ICN1" s="102"/>
      <c r="ICO1" s="102"/>
      <c r="ICP1" s="102"/>
      <c r="ICQ1" s="102"/>
      <c r="ICR1" s="102"/>
      <c r="ICS1" s="102"/>
      <c r="ICT1" s="102"/>
      <c r="ICU1" s="102"/>
      <c r="ICV1" s="102"/>
      <c r="ICW1" s="102"/>
      <c r="ICX1" s="102"/>
      <c r="ICY1" s="102"/>
      <c r="ICZ1" s="102"/>
      <c r="IDA1" s="102"/>
      <c r="IDB1" s="102"/>
      <c r="IDC1" s="102"/>
      <c r="IDD1" s="102"/>
      <c r="IDE1" s="102"/>
      <c r="IDF1" s="102"/>
      <c r="IDG1" s="102"/>
      <c r="IDH1" s="102"/>
      <c r="IDI1" s="102"/>
      <c r="IDJ1" s="102"/>
      <c r="IDK1" s="102"/>
      <c r="IDL1" s="102"/>
      <c r="IDM1" s="102"/>
      <c r="IDN1" s="102"/>
      <c r="IDO1" s="102"/>
      <c r="IDP1" s="102"/>
      <c r="IDQ1" s="102"/>
      <c r="IDR1" s="102"/>
      <c r="IDS1" s="102"/>
      <c r="IDT1" s="102"/>
      <c r="IDU1" s="102"/>
      <c r="IDV1" s="102"/>
      <c r="IDW1" s="102"/>
      <c r="IDX1" s="102"/>
      <c r="IDY1" s="102"/>
      <c r="IDZ1" s="102"/>
      <c r="IEA1" s="102"/>
      <c r="IEB1" s="102"/>
      <c r="IEC1" s="102"/>
      <c r="IED1" s="102"/>
      <c r="IEE1" s="102"/>
      <c r="IEF1" s="102"/>
      <c r="IEG1" s="102"/>
      <c r="IEH1" s="102"/>
      <c r="IEI1" s="102"/>
      <c r="IEJ1" s="102"/>
      <c r="IEK1" s="102"/>
      <c r="IEL1" s="102"/>
      <c r="IEM1" s="102"/>
      <c r="IEN1" s="102"/>
      <c r="IEO1" s="102"/>
      <c r="IEP1" s="102"/>
      <c r="IEQ1" s="102"/>
      <c r="IER1" s="102"/>
      <c r="IES1" s="102"/>
      <c r="IET1" s="102"/>
      <c r="IEU1" s="102"/>
      <c r="IEV1" s="102"/>
      <c r="IEW1" s="102"/>
      <c r="IEX1" s="102"/>
      <c r="IEY1" s="102"/>
      <c r="IEZ1" s="102"/>
      <c r="IFA1" s="102"/>
      <c r="IFB1" s="102"/>
      <c r="IFC1" s="102"/>
      <c r="IFD1" s="102"/>
      <c r="IFE1" s="102"/>
      <c r="IFF1" s="102"/>
      <c r="IFG1" s="102"/>
      <c r="IFH1" s="102"/>
      <c r="IFI1" s="102"/>
      <c r="IFJ1" s="102"/>
      <c r="IFK1" s="102"/>
      <c r="IFL1" s="102"/>
      <c r="IFM1" s="102"/>
      <c r="IFN1" s="102"/>
      <c r="IFO1" s="102"/>
      <c r="IFP1" s="102"/>
      <c r="IFQ1" s="102"/>
      <c r="IFR1" s="102"/>
      <c r="IFS1" s="102"/>
      <c r="IFT1" s="102"/>
      <c r="IFU1" s="102"/>
      <c r="IFV1" s="102"/>
      <c r="IFW1" s="102"/>
      <c r="IFX1" s="102"/>
      <c r="IFY1" s="102"/>
      <c r="IFZ1" s="102"/>
      <c r="IGA1" s="102"/>
      <c r="IGB1" s="102"/>
      <c r="IGC1" s="102"/>
      <c r="IGD1" s="102"/>
      <c r="IGE1" s="102"/>
      <c r="IGF1" s="102"/>
      <c r="IGG1" s="102"/>
      <c r="IGH1" s="102"/>
      <c r="IGI1" s="102"/>
      <c r="IGJ1" s="102"/>
      <c r="IGK1" s="102"/>
      <c r="IGL1" s="102"/>
      <c r="IGM1" s="102"/>
      <c r="IGN1" s="102"/>
      <c r="IGO1" s="102"/>
      <c r="IGP1" s="102"/>
      <c r="IGQ1" s="102"/>
      <c r="IGR1" s="102"/>
      <c r="IGS1" s="102"/>
      <c r="IGT1" s="102"/>
      <c r="IGU1" s="102"/>
      <c r="IGV1" s="102"/>
      <c r="IGW1" s="102"/>
      <c r="IGX1" s="102"/>
      <c r="IGY1" s="102"/>
      <c r="IGZ1" s="102"/>
      <c r="IHA1" s="102"/>
      <c r="IHB1" s="102"/>
      <c r="IHC1" s="102"/>
      <c r="IHD1" s="102"/>
      <c r="IHE1" s="102"/>
      <c r="IHF1" s="102"/>
      <c r="IHG1" s="102"/>
      <c r="IHH1" s="102"/>
      <c r="IHI1" s="102"/>
      <c r="IHJ1" s="102"/>
      <c r="IHK1" s="102"/>
      <c r="IHL1" s="102"/>
      <c r="IHM1" s="102"/>
      <c r="IHN1" s="102"/>
      <c r="IHO1" s="102"/>
      <c r="IHP1" s="102"/>
      <c r="IHQ1" s="102"/>
      <c r="IHR1" s="102"/>
      <c r="IHS1" s="102"/>
      <c r="IHT1" s="102"/>
      <c r="IHU1" s="102"/>
      <c r="IHV1" s="102"/>
      <c r="IHW1" s="102"/>
      <c r="IHX1" s="102"/>
      <c r="IHY1" s="102"/>
      <c r="IHZ1" s="102"/>
      <c r="IIA1" s="102"/>
      <c r="IIB1" s="102"/>
      <c r="IIC1" s="102"/>
      <c r="IID1" s="102"/>
      <c r="IIE1" s="102"/>
      <c r="IIF1" s="102"/>
      <c r="IIG1" s="102"/>
      <c r="IIH1" s="102"/>
      <c r="III1" s="102"/>
      <c r="IIJ1" s="102"/>
      <c r="IIK1" s="102"/>
      <c r="IIL1" s="102"/>
      <c r="IIM1" s="102"/>
      <c r="IIN1" s="102"/>
      <c r="IIO1" s="102"/>
      <c r="IIP1" s="102"/>
      <c r="IIQ1" s="102"/>
      <c r="IIR1" s="102"/>
      <c r="IIS1" s="102"/>
      <c r="IIT1" s="102"/>
      <c r="IIU1" s="102"/>
      <c r="IIV1" s="102"/>
      <c r="IIW1" s="102"/>
      <c r="IIX1" s="102"/>
      <c r="IIY1" s="102"/>
      <c r="IIZ1" s="102"/>
      <c r="IJA1" s="102"/>
      <c r="IJB1" s="102"/>
      <c r="IJC1" s="102"/>
      <c r="IJD1" s="102"/>
      <c r="IJE1" s="102"/>
      <c r="IJF1" s="102"/>
      <c r="IJG1" s="102"/>
      <c r="IJH1" s="102"/>
      <c r="IJI1" s="102"/>
      <c r="IJJ1" s="102"/>
      <c r="IJK1" s="102"/>
      <c r="IJL1" s="102"/>
      <c r="IJM1" s="102"/>
      <c r="IJN1" s="102"/>
      <c r="IJO1" s="102"/>
      <c r="IJP1" s="102"/>
      <c r="IJQ1" s="102"/>
      <c r="IJR1" s="102"/>
      <c r="IJS1" s="102"/>
      <c r="IJT1" s="102"/>
      <c r="IJU1" s="102"/>
      <c r="IJV1" s="102"/>
      <c r="IJW1" s="102"/>
      <c r="IJX1" s="102"/>
      <c r="IJY1" s="102"/>
      <c r="IJZ1" s="102"/>
      <c r="IKA1" s="102"/>
      <c r="IKB1" s="102"/>
      <c r="IKC1" s="102"/>
      <c r="IKD1" s="102"/>
      <c r="IKE1" s="102"/>
      <c r="IKF1" s="102"/>
      <c r="IKG1" s="102"/>
      <c r="IKH1" s="102"/>
      <c r="IKI1" s="102"/>
      <c r="IKJ1" s="102"/>
      <c r="IKK1" s="102"/>
      <c r="IKL1" s="102"/>
      <c r="IKM1" s="102"/>
      <c r="IKN1" s="102"/>
      <c r="IKO1" s="102"/>
      <c r="IKP1" s="102"/>
      <c r="IKQ1" s="102"/>
      <c r="IKR1" s="102"/>
      <c r="IKS1" s="102"/>
      <c r="IKT1" s="102"/>
      <c r="IKU1" s="102"/>
      <c r="IKV1" s="102"/>
      <c r="IKW1" s="102"/>
      <c r="IKX1" s="102"/>
      <c r="IKY1" s="102"/>
      <c r="IKZ1" s="102"/>
      <c r="ILA1" s="102"/>
      <c r="ILB1" s="102"/>
      <c r="ILC1" s="102"/>
      <c r="ILD1" s="102"/>
      <c r="ILE1" s="102"/>
      <c r="ILF1" s="102"/>
      <c r="ILG1" s="102"/>
      <c r="ILH1" s="102"/>
      <c r="ILI1" s="102"/>
      <c r="ILJ1" s="102"/>
      <c r="ILK1" s="102"/>
      <c r="ILL1" s="102"/>
      <c r="ILM1" s="102"/>
      <c r="ILN1" s="102"/>
      <c r="ILO1" s="102"/>
      <c r="ILP1" s="102"/>
      <c r="ILQ1" s="102"/>
      <c r="ILR1" s="102"/>
      <c r="ILS1" s="102"/>
      <c r="ILT1" s="102"/>
      <c r="ILU1" s="102"/>
      <c r="ILV1" s="102"/>
      <c r="ILW1" s="102"/>
      <c r="ILX1" s="102"/>
      <c r="ILY1" s="102"/>
      <c r="ILZ1" s="102"/>
      <c r="IMA1" s="102"/>
      <c r="IMB1" s="102"/>
      <c r="IMC1" s="102"/>
      <c r="IMD1" s="102"/>
      <c r="IME1" s="102"/>
      <c r="IMF1" s="102"/>
      <c r="IMG1" s="102"/>
      <c r="IMH1" s="102"/>
      <c r="IMI1" s="102"/>
      <c r="IMJ1" s="102"/>
      <c r="IMK1" s="102"/>
      <c r="IML1" s="102"/>
      <c r="IMM1" s="102"/>
      <c r="IMN1" s="102"/>
      <c r="IMO1" s="102"/>
      <c r="IMP1" s="102"/>
      <c r="IMQ1" s="102"/>
      <c r="IMR1" s="102"/>
      <c r="IMS1" s="102"/>
      <c r="IMT1" s="102"/>
      <c r="IMU1" s="102"/>
      <c r="IMV1" s="102"/>
      <c r="IMW1" s="102"/>
      <c r="IMX1" s="102"/>
      <c r="IMY1" s="102"/>
      <c r="IMZ1" s="102"/>
      <c r="INA1" s="102"/>
      <c r="INB1" s="102"/>
      <c r="INC1" s="102"/>
      <c r="IND1" s="102"/>
      <c r="INE1" s="102"/>
      <c r="INF1" s="102"/>
      <c r="ING1" s="102"/>
      <c r="INH1" s="102"/>
      <c r="INI1" s="102"/>
      <c r="INJ1" s="102"/>
      <c r="INK1" s="102"/>
      <c r="INL1" s="102"/>
      <c r="INM1" s="102"/>
      <c r="INN1" s="102"/>
      <c r="INO1" s="102"/>
      <c r="INP1" s="102"/>
      <c r="INQ1" s="102"/>
      <c r="INR1" s="102"/>
      <c r="INS1" s="102"/>
      <c r="INT1" s="102"/>
      <c r="INU1" s="102"/>
      <c r="INV1" s="102"/>
      <c r="INW1" s="102"/>
      <c r="INX1" s="102"/>
      <c r="INY1" s="102"/>
      <c r="INZ1" s="102"/>
      <c r="IOA1" s="102"/>
      <c r="IOB1" s="102"/>
      <c r="IOC1" s="102"/>
      <c r="IOD1" s="102"/>
      <c r="IOE1" s="102"/>
      <c r="IOF1" s="102"/>
      <c r="IOG1" s="102"/>
      <c r="IOH1" s="102"/>
      <c r="IOI1" s="102"/>
      <c r="IOJ1" s="102"/>
      <c r="IOK1" s="102"/>
      <c r="IOL1" s="102"/>
      <c r="IOM1" s="102"/>
      <c r="ION1" s="102"/>
      <c r="IOO1" s="102"/>
      <c r="IOP1" s="102"/>
      <c r="IOQ1" s="102"/>
      <c r="IOR1" s="102"/>
      <c r="IOS1" s="102"/>
      <c r="IOT1" s="102"/>
      <c r="IOU1" s="102"/>
      <c r="IOV1" s="102"/>
      <c r="IOW1" s="102"/>
      <c r="IOX1" s="102"/>
      <c r="IOY1" s="102"/>
      <c r="IOZ1" s="102"/>
      <c r="IPA1" s="102"/>
      <c r="IPB1" s="102"/>
      <c r="IPC1" s="102"/>
      <c r="IPD1" s="102"/>
      <c r="IPE1" s="102"/>
      <c r="IPF1" s="102"/>
      <c r="IPG1" s="102"/>
      <c r="IPH1" s="102"/>
      <c r="IPI1" s="102"/>
      <c r="IPJ1" s="102"/>
      <c r="IPK1" s="102"/>
      <c r="IPL1" s="102"/>
      <c r="IPM1" s="102"/>
      <c r="IPN1" s="102"/>
      <c r="IPO1" s="102"/>
      <c r="IPP1" s="102"/>
      <c r="IPQ1" s="102"/>
      <c r="IPR1" s="102"/>
      <c r="IPS1" s="102"/>
      <c r="IPT1" s="102"/>
      <c r="IPU1" s="102"/>
      <c r="IPV1" s="102"/>
      <c r="IPW1" s="102"/>
      <c r="IPX1" s="102"/>
      <c r="IPY1" s="102"/>
      <c r="IPZ1" s="102"/>
      <c r="IQA1" s="102"/>
      <c r="IQB1" s="102"/>
      <c r="IQC1" s="102"/>
      <c r="IQD1" s="102"/>
      <c r="IQE1" s="102"/>
      <c r="IQF1" s="102"/>
      <c r="IQG1" s="102"/>
      <c r="IQH1" s="102"/>
      <c r="IQI1" s="102"/>
      <c r="IQJ1" s="102"/>
      <c r="IQK1" s="102"/>
      <c r="IQL1" s="102"/>
      <c r="IQM1" s="102"/>
      <c r="IQN1" s="102"/>
      <c r="IQO1" s="102"/>
      <c r="IQP1" s="102"/>
      <c r="IQQ1" s="102"/>
      <c r="IQR1" s="102"/>
      <c r="IQS1" s="102"/>
      <c r="IQT1" s="102"/>
      <c r="IQU1" s="102"/>
      <c r="IQV1" s="102"/>
      <c r="IQW1" s="102"/>
      <c r="IQX1" s="102"/>
      <c r="IQY1" s="102"/>
      <c r="IQZ1" s="102"/>
      <c r="IRA1" s="102"/>
      <c r="IRB1" s="102"/>
      <c r="IRC1" s="102"/>
      <c r="IRD1" s="102"/>
      <c r="IRE1" s="102"/>
      <c r="IRF1" s="102"/>
      <c r="IRG1" s="102"/>
      <c r="IRH1" s="102"/>
      <c r="IRI1" s="102"/>
      <c r="IRJ1" s="102"/>
      <c r="IRK1" s="102"/>
      <c r="IRL1" s="102"/>
      <c r="IRM1" s="102"/>
      <c r="IRN1" s="102"/>
      <c r="IRO1" s="102"/>
      <c r="IRP1" s="102"/>
      <c r="IRQ1" s="102"/>
      <c r="IRR1" s="102"/>
      <c r="IRS1" s="102"/>
      <c r="IRT1" s="102"/>
      <c r="IRU1" s="102"/>
      <c r="IRV1" s="102"/>
      <c r="IRW1" s="102"/>
      <c r="IRX1" s="102"/>
      <c r="IRY1" s="102"/>
      <c r="IRZ1" s="102"/>
      <c r="ISA1" s="102"/>
      <c r="ISB1" s="102"/>
      <c r="ISC1" s="102"/>
      <c r="ISD1" s="102"/>
      <c r="ISE1" s="102"/>
      <c r="ISF1" s="102"/>
      <c r="ISG1" s="102"/>
      <c r="ISH1" s="102"/>
      <c r="ISI1" s="102"/>
      <c r="ISJ1" s="102"/>
      <c r="ISK1" s="102"/>
      <c r="ISL1" s="102"/>
      <c r="ISM1" s="102"/>
      <c r="ISN1" s="102"/>
      <c r="ISO1" s="102"/>
      <c r="ISP1" s="102"/>
      <c r="ISQ1" s="102"/>
      <c r="ISR1" s="102"/>
      <c r="ISS1" s="102"/>
      <c r="IST1" s="102"/>
      <c r="ISU1" s="102"/>
      <c r="ISV1" s="102"/>
      <c r="ISW1" s="102"/>
      <c r="ISX1" s="102"/>
      <c r="ISY1" s="102"/>
      <c r="ISZ1" s="102"/>
      <c r="ITA1" s="102"/>
      <c r="ITB1" s="102"/>
      <c r="ITC1" s="102"/>
      <c r="ITD1" s="102"/>
      <c r="ITE1" s="102"/>
      <c r="ITF1" s="102"/>
      <c r="ITG1" s="102"/>
      <c r="ITH1" s="102"/>
      <c r="ITI1" s="102"/>
      <c r="ITJ1" s="102"/>
      <c r="ITK1" s="102"/>
      <c r="ITL1" s="102"/>
      <c r="ITM1" s="102"/>
      <c r="ITN1" s="102"/>
      <c r="ITO1" s="102"/>
      <c r="ITP1" s="102"/>
      <c r="ITQ1" s="102"/>
      <c r="ITR1" s="102"/>
      <c r="ITS1" s="102"/>
      <c r="ITT1" s="102"/>
      <c r="ITU1" s="102"/>
      <c r="ITV1" s="102"/>
      <c r="ITW1" s="102"/>
      <c r="ITX1" s="102"/>
      <c r="ITY1" s="102"/>
      <c r="ITZ1" s="102"/>
      <c r="IUA1" s="102"/>
      <c r="IUB1" s="102"/>
      <c r="IUC1" s="102"/>
      <c r="IUD1" s="102"/>
      <c r="IUE1" s="102"/>
      <c r="IUF1" s="102"/>
      <c r="IUG1" s="102"/>
      <c r="IUH1" s="102"/>
      <c r="IUI1" s="102"/>
      <c r="IUJ1" s="102"/>
      <c r="IUK1" s="102"/>
      <c r="IUL1" s="102"/>
      <c r="IUM1" s="102"/>
      <c r="IUN1" s="102"/>
      <c r="IUO1" s="102"/>
      <c r="IUP1" s="102"/>
      <c r="IUQ1" s="102"/>
      <c r="IUR1" s="102"/>
      <c r="IUS1" s="102"/>
      <c r="IUT1" s="102"/>
      <c r="IUU1" s="102"/>
      <c r="IUV1" s="102"/>
      <c r="IUW1" s="102"/>
      <c r="IUX1" s="102"/>
      <c r="IUY1" s="102"/>
      <c r="IUZ1" s="102"/>
      <c r="IVA1" s="102"/>
      <c r="IVB1" s="102"/>
      <c r="IVC1" s="102"/>
      <c r="IVD1" s="102"/>
      <c r="IVE1" s="102"/>
      <c r="IVF1" s="102"/>
      <c r="IVG1" s="102"/>
      <c r="IVH1" s="102"/>
      <c r="IVI1" s="102"/>
      <c r="IVJ1" s="102"/>
      <c r="IVK1" s="102"/>
      <c r="IVL1" s="102"/>
      <c r="IVM1" s="102"/>
      <c r="IVN1" s="102"/>
      <c r="IVO1" s="102"/>
      <c r="IVP1" s="102"/>
      <c r="IVQ1" s="102"/>
      <c r="IVR1" s="102"/>
      <c r="IVS1" s="102"/>
      <c r="IVT1" s="102"/>
      <c r="IVU1" s="102"/>
      <c r="IVV1" s="102"/>
      <c r="IVW1" s="102"/>
      <c r="IVX1" s="102"/>
      <c r="IVY1" s="102"/>
      <c r="IVZ1" s="102"/>
      <c r="IWA1" s="102"/>
      <c r="IWB1" s="102"/>
      <c r="IWC1" s="102"/>
      <c r="IWD1" s="102"/>
      <c r="IWE1" s="102"/>
      <c r="IWF1" s="102"/>
      <c r="IWG1" s="102"/>
      <c r="IWH1" s="102"/>
      <c r="IWI1" s="102"/>
      <c r="IWJ1" s="102"/>
      <c r="IWK1" s="102"/>
      <c r="IWL1" s="102"/>
      <c r="IWM1" s="102"/>
      <c r="IWN1" s="102"/>
      <c r="IWO1" s="102"/>
      <c r="IWP1" s="102"/>
      <c r="IWQ1" s="102"/>
      <c r="IWR1" s="102"/>
      <c r="IWS1" s="102"/>
      <c r="IWT1" s="102"/>
      <c r="IWU1" s="102"/>
      <c r="IWV1" s="102"/>
      <c r="IWW1" s="102"/>
      <c r="IWX1" s="102"/>
      <c r="IWY1" s="102"/>
      <c r="IWZ1" s="102"/>
      <c r="IXA1" s="102"/>
      <c r="IXB1" s="102"/>
      <c r="IXC1" s="102"/>
      <c r="IXD1" s="102"/>
      <c r="IXE1" s="102"/>
      <c r="IXF1" s="102"/>
      <c r="IXG1" s="102"/>
      <c r="IXH1" s="102"/>
      <c r="IXI1" s="102"/>
      <c r="IXJ1" s="102"/>
      <c r="IXK1" s="102"/>
      <c r="IXL1" s="102"/>
      <c r="IXM1" s="102"/>
      <c r="IXN1" s="102"/>
      <c r="IXO1" s="102"/>
      <c r="IXP1" s="102"/>
      <c r="IXQ1" s="102"/>
      <c r="IXR1" s="102"/>
      <c r="IXS1" s="102"/>
      <c r="IXT1" s="102"/>
      <c r="IXU1" s="102"/>
      <c r="IXV1" s="102"/>
      <c r="IXW1" s="102"/>
      <c r="IXX1" s="102"/>
      <c r="IXY1" s="102"/>
      <c r="IXZ1" s="102"/>
      <c r="IYA1" s="102"/>
      <c r="IYB1" s="102"/>
      <c r="IYC1" s="102"/>
      <c r="IYD1" s="102"/>
      <c r="IYE1" s="102"/>
      <c r="IYF1" s="102"/>
      <c r="IYG1" s="102"/>
      <c r="IYH1" s="102"/>
      <c r="IYI1" s="102"/>
      <c r="IYJ1" s="102"/>
      <c r="IYK1" s="102"/>
      <c r="IYL1" s="102"/>
      <c r="IYM1" s="102"/>
      <c r="IYN1" s="102"/>
      <c r="IYO1" s="102"/>
      <c r="IYP1" s="102"/>
      <c r="IYQ1" s="102"/>
      <c r="IYR1" s="102"/>
      <c r="IYS1" s="102"/>
      <c r="IYT1" s="102"/>
      <c r="IYU1" s="102"/>
      <c r="IYV1" s="102"/>
      <c r="IYW1" s="102"/>
      <c r="IYX1" s="102"/>
      <c r="IYY1" s="102"/>
      <c r="IYZ1" s="102"/>
      <c r="IZA1" s="102"/>
      <c r="IZB1" s="102"/>
      <c r="IZC1" s="102"/>
      <c r="IZD1" s="102"/>
      <c r="IZE1" s="102"/>
      <c r="IZF1" s="102"/>
      <c r="IZG1" s="102"/>
      <c r="IZH1" s="102"/>
      <c r="IZI1" s="102"/>
      <c r="IZJ1" s="102"/>
      <c r="IZK1" s="102"/>
      <c r="IZL1" s="102"/>
      <c r="IZM1" s="102"/>
      <c r="IZN1" s="102"/>
      <c r="IZO1" s="102"/>
      <c r="IZP1" s="102"/>
      <c r="IZQ1" s="102"/>
      <c r="IZR1" s="102"/>
      <c r="IZS1" s="102"/>
      <c r="IZT1" s="102"/>
      <c r="IZU1" s="102"/>
      <c r="IZV1" s="102"/>
      <c r="IZW1" s="102"/>
      <c r="IZX1" s="102"/>
      <c r="IZY1" s="102"/>
      <c r="IZZ1" s="102"/>
      <c r="JAA1" s="102"/>
      <c r="JAB1" s="102"/>
      <c r="JAC1" s="102"/>
      <c r="JAD1" s="102"/>
      <c r="JAE1" s="102"/>
      <c r="JAF1" s="102"/>
      <c r="JAG1" s="102"/>
      <c r="JAH1" s="102"/>
      <c r="JAI1" s="102"/>
      <c r="JAJ1" s="102"/>
      <c r="JAK1" s="102"/>
      <c r="JAL1" s="102"/>
      <c r="JAM1" s="102"/>
      <c r="JAN1" s="102"/>
      <c r="JAO1" s="102"/>
      <c r="JAP1" s="102"/>
      <c r="JAQ1" s="102"/>
      <c r="JAR1" s="102"/>
      <c r="JAS1" s="102"/>
      <c r="JAT1" s="102"/>
      <c r="JAU1" s="102"/>
      <c r="JAV1" s="102"/>
      <c r="JAW1" s="102"/>
      <c r="JAX1" s="102"/>
      <c r="JAY1" s="102"/>
      <c r="JAZ1" s="102"/>
      <c r="JBA1" s="102"/>
      <c r="JBB1" s="102"/>
      <c r="JBC1" s="102"/>
      <c r="JBD1" s="102"/>
      <c r="JBE1" s="102"/>
      <c r="JBF1" s="102"/>
      <c r="JBG1" s="102"/>
      <c r="JBH1" s="102"/>
      <c r="JBI1" s="102"/>
      <c r="JBJ1" s="102"/>
      <c r="JBK1" s="102"/>
      <c r="JBL1" s="102"/>
      <c r="JBM1" s="102"/>
      <c r="JBN1" s="102"/>
      <c r="JBO1" s="102"/>
      <c r="JBP1" s="102"/>
      <c r="JBQ1" s="102"/>
      <c r="JBR1" s="102"/>
      <c r="JBS1" s="102"/>
      <c r="JBT1" s="102"/>
      <c r="JBU1" s="102"/>
      <c r="JBV1" s="102"/>
      <c r="JBW1" s="102"/>
      <c r="JBX1" s="102"/>
      <c r="JBY1" s="102"/>
      <c r="JBZ1" s="102"/>
      <c r="JCA1" s="102"/>
      <c r="JCB1" s="102"/>
      <c r="JCC1" s="102"/>
      <c r="JCD1" s="102"/>
      <c r="JCE1" s="102"/>
      <c r="JCF1" s="102"/>
      <c r="JCG1" s="102"/>
      <c r="JCH1" s="102"/>
      <c r="JCI1" s="102"/>
      <c r="JCJ1" s="102"/>
      <c r="JCK1" s="102"/>
      <c r="JCL1" s="102"/>
      <c r="JCM1" s="102"/>
      <c r="JCN1" s="102"/>
      <c r="JCO1" s="102"/>
      <c r="JCP1" s="102"/>
      <c r="JCQ1" s="102"/>
      <c r="JCR1" s="102"/>
      <c r="JCS1" s="102"/>
      <c r="JCT1" s="102"/>
      <c r="JCU1" s="102"/>
      <c r="JCV1" s="102"/>
      <c r="JCW1" s="102"/>
      <c r="JCX1" s="102"/>
      <c r="JCY1" s="102"/>
      <c r="JCZ1" s="102"/>
      <c r="JDA1" s="102"/>
      <c r="JDB1" s="102"/>
      <c r="JDC1" s="102"/>
      <c r="JDD1" s="102"/>
      <c r="JDE1" s="102"/>
      <c r="JDF1" s="102"/>
      <c r="JDG1" s="102"/>
      <c r="JDH1" s="102"/>
      <c r="JDI1" s="102"/>
      <c r="JDJ1" s="102"/>
      <c r="JDK1" s="102"/>
      <c r="JDL1" s="102"/>
      <c r="JDM1" s="102"/>
      <c r="JDN1" s="102"/>
      <c r="JDO1" s="102"/>
      <c r="JDP1" s="102"/>
      <c r="JDQ1" s="102"/>
      <c r="JDR1" s="102"/>
      <c r="JDS1" s="102"/>
      <c r="JDT1" s="102"/>
      <c r="JDU1" s="102"/>
      <c r="JDV1" s="102"/>
      <c r="JDW1" s="102"/>
      <c r="JDX1" s="102"/>
      <c r="JDY1" s="102"/>
      <c r="JDZ1" s="102"/>
      <c r="JEA1" s="102"/>
      <c r="JEB1" s="102"/>
      <c r="JEC1" s="102"/>
      <c r="JED1" s="102"/>
      <c r="JEE1" s="102"/>
      <c r="JEF1" s="102"/>
      <c r="JEG1" s="102"/>
      <c r="JEH1" s="102"/>
      <c r="JEI1" s="102"/>
      <c r="JEJ1" s="102"/>
      <c r="JEK1" s="102"/>
      <c r="JEL1" s="102"/>
      <c r="JEM1" s="102"/>
      <c r="JEN1" s="102"/>
      <c r="JEO1" s="102"/>
      <c r="JEP1" s="102"/>
      <c r="JEQ1" s="102"/>
      <c r="JER1" s="102"/>
      <c r="JES1" s="102"/>
      <c r="JET1" s="102"/>
      <c r="JEU1" s="102"/>
      <c r="JEV1" s="102"/>
      <c r="JEW1" s="102"/>
      <c r="JEX1" s="102"/>
      <c r="JEY1" s="102"/>
      <c r="JEZ1" s="102"/>
      <c r="JFA1" s="102"/>
      <c r="JFB1" s="102"/>
      <c r="JFC1" s="102"/>
      <c r="JFD1" s="102"/>
      <c r="JFE1" s="102"/>
      <c r="JFF1" s="102"/>
      <c r="JFG1" s="102"/>
      <c r="JFH1" s="102"/>
      <c r="JFI1" s="102"/>
      <c r="JFJ1" s="102"/>
      <c r="JFK1" s="102"/>
      <c r="JFL1" s="102"/>
      <c r="JFM1" s="102"/>
      <c r="JFN1" s="102"/>
      <c r="JFO1" s="102"/>
      <c r="JFP1" s="102"/>
      <c r="JFQ1" s="102"/>
      <c r="JFR1" s="102"/>
      <c r="JFS1" s="102"/>
      <c r="JFT1" s="102"/>
      <c r="JFU1" s="102"/>
      <c r="JFV1" s="102"/>
      <c r="JFW1" s="102"/>
      <c r="JFX1" s="102"/>
      <c r="JFY1" s="102"/>
      <c r="JFZ1" s="102"/>
      <c r="JGA1" s="102"/>
      <c r="JGB1" s="102"/>
      <c r="JGC1" s="102"/>
      <c r="JGD1" s="102"/>
      <c r="JGE1" s="102"/>
      <c r="JGF1" s="102"/>
      <c r="JGG1" s="102"/>
      <c r="JGH1" s="102"/>
      <c r="JGI1" s="102"/>
      <c r="JGJ1" s="102"/>
      <c r="JGK1" s="102"/>
      <c r="JGL1" s="102"/>
      <c r="JGM1" s="102"/>
      <c r="JGN1" s="102"/>
      <c r="JGO1" s="102"/>
      <c r="JGP1" s="102"/>
      <c r="JGQ1" s="102"/>
      <c r="JGR1" s="102"/>
      <c r="JGS1" s="102"/>
      <c r="JGT1" s="102"/>
      <c r="JGU1" s="102"/>
      <c r="JGV1" s="102"/>
      <c r="JGW1" s="102"/>
      <c r="JGX1" s="102"/>
      <c r="JGY1" s="102"/>
      <c r="JGZ1" s="102"/>
      <c r="JHA1" s="102"/>
      <c r="JHB1" s="102"/>
      <c r="JHC1" s="102"/>
      <c r="JHD1" s="102"/>
      <c r="JHE1" s="102"/>
      <c r="JHF1" s="102"/>
      <c r="JHG1" s="102"/>
      <c r="JHH1" s="102"/>
      <c r="JHI1" s="102"/>
      <c r="JHJ1" s="102"/>
      <c r="JHK1" s="102"/>
      <c r="JHL1" s="102"/>
      <c r="JHM1" s="102"/>
      <c r="JHN1" s="102"/>
      <c r="JHO1" s="102"/>
      <c r="JHP1" s="102"/>
      <c r="JHQ1" s="102"/>
      <c r="JHR1" s="102"/>
      <c r="JHS1" s="102"/>
      <c r="JHT1" s="102"/>
      <c r="JHU1" s="102"/>
      <c r="JHV1" s="102"/>
      <c r="JHW1" s="102"/>
      <c r="JHX1" s="102"/>
      <c r="JHY1" s="102"/>
      <c r="JHZ1" s="102"/>
      <c r="JIA1" s="102"/>
      <c r="JIB1" s="102"/>
      <c r="JIC1" s="102"/>
      <c r="JID1" s="102"/>
      <c r="JIE1" s="102"/>
      <c r="JIF1" s="102"/>
      <c r="JIG1" s="102"/>
      <c r="JIH1" s="102"/>
      <c r="JII1" s="102"/>
      <c r="JIJ1" s="102"/>
      <c r="JIK1" s="102"/>
      <c r="JIL1" s="102"/>
      <c r="JIM1" s="102"/>
      <c r="JIN1" s="102"/>
      <c r="JIO1" s="102"/>
      <c r="JIP1" s="102"/>
      <c r="JIQ1" s="102"/>
      <c r="JIR1" s="102"/>
      <c r="JIS1" s="102"/>
      <c r="JIT1" s="102"/>
      <c r="JIU1" s="102"/>
      <c r="JIV1" s="102"/>
      <c r="JIW1" s="102"/>
      <c r="JIX1" s="102"/>
      <c r="JIY1" s="102"/>
      <c r="JIZ1" s="102"/>
      <c r="JJA1" s="102"/>
      <c r="JJB1" s="102"/>
      <c r="JJC1" s="102"/>
      <c r="JJD1" s="102"/>
      <c r="JJE1" s="102"/>
      <c r="JJF1" s="102"/>
      <c r="JJG1" s="102"/>
      <c r="JJH1" s="102"/>
      <c r="JJI1" s="102"/>
      <c r="JJJ1" s="102"/>
      <c r="JJK1" s="102"/>
      <c r="JJL1" s="102"/>
      <c r="JJM1" s="102"/>
      <c r="JJN1" s="102"/>
      <c r="JJO1" s="102"/>
      <c r="JJP1" s="102"/>
      <c r="JJQ1" s="102"/>
      <c r="JJR1" s="102"/>
      <c r="JJS1" s="102"/>
      <c r="JJT1" s="102"/>
      <c r="JJU1" s="102"/>
      <c r="JJV1" s="102"/>
      <c r="JJW1" s="102"/>
      <c r="JJX1" s="102"/>
      <c r="JJY1" s="102"/>
      <c r="JJZ1" s="102"/>
      <c r="JKA1" s="102"/>
      <c r="JKB1" s="102"/>
      <c r="JKC1" s="102"/>
      <c r="JKD1" s="102"/>
      <c r="JKE1" s="102"/>
      <c r="JKF1" s="102"/>
      <c r="JKG1" s="102"/>
      <c r="JKH1" s="102"/>
      <c r="JKI1" s="102"/>
      <c r="JKJ1" s="102"/>
      <c r="JKK1" s="102"/>
      <c r="JKL1" s="102"/>
      <c r="JKM1" s="102"/>
      <c r="JKN1" s="102"/>
      <c r="JKO1" s="102"/>
      <c r="JKP1" s="102"/>
      <c r="JKQ1" s="102"/>
      <c r="JKR1" s="102"/>
      <c r="JKS1" s="102"/>
      <c r="JKT1" s="102"/>
      <c r="JKU1" s="102"/>
      <c r="JKV1" s="102"/>
      <c r="JKW1" s="102"/>
      <c r="JKX1" s="102"/>
      <c r="JKY1" s="102"/>
      <c r="JKZ1" s="102"/>
      <c r="JLA1" s="102"/>
      <c r="JLB1" s="102"/>
      <c r="JLC1" s="102"/>
      <c r="JLD1" s="102"/>
      <c r="JLE1" s="102"/>
      <c r="JLF1" s="102"/>
      <c r="JLG1" s="102"/>
      <c r="JLH1" s="102"/>
      <c r="JLI1" s="102"/>
      <c r="JLJ1" s="102"/>
      <c r="JLK1" s="102"/>
      <c r="JLL1" s="102"/>
      <c r="JLM1" s="102"/>
      <c r="JLN1" s="102"/>
      <c r="JLO1" s="102"/>
      <c r="JLP1" s="102"/>
      <c r="JLQ1" s="102"/>
      <c r="JLR1" s="102"/>
      <c r="JLS1" s="102"/>
      <c r="JLT1" s="102"/>
      <c r="JLU1" s="102"/>
      <c r="JLV1" s="102"/>
      <c r="JLW1" s="102"/>
      <c r="JLX1" s="102"/>
      <c r="JLY1" s="102"/>
      <c r="JLZ1" s="102"/>
      <c r="JMA1" s="102"/>
      <c r="JMB1" s="102"/>
      <c r="JMC1" s="102"/>
      <c r="JMD1" s="102"/>
      <c r="JME1" s="102"/>
      <c r="JMF1" s="102"/>
      <c r="JMG1" s="102"/>
      <c r="JMH1" s="102"/>
      <c r="JMI1" s="102"/>
      <c r="JMJ1" s="102"/>
      <c r="JMK1" s="102"/>
      <c r="JML1" s="102"/>
      <c r="JMM1" s="102"/>
      <c r="JMN1" s="102"/>
      <c r="JMO1" s="102"/>
      <c r="JMP1" s="102"/>
      <c r="JMQ1" s="102"/>
      <c r="JMR1" s="102"/>
      <c r="JMS1" s="102"/>
      <c r="JMT1" s="102"/>
      <c r="JMU1" s="102"/>
      <c r="JMV1" s="102"/>
      <c r="JMW1" s="102"/>
      <c r="JMX1" s="102"/>
      <c r="JMY1" s="102"/>
      <c r="JMZ1" s="102"/>
      <c r="JNA1" s="102"/>
      <c r="JNB1" s="102"/>
      <c r="JNC1" s="102"/>
      <c r="JND1" s="102"/>
      <c r="JNE1" s="102"/>
      <c r="JNF1" s="102"/>
      <c r="JNG1" s="102"/>
      <c r="JNH1" s="102"/>
      <c r="JNI1" s="102"/>
      <c r="JNJ1" s="102"/>
      <c r="JNK1" s="102"/>
      <c r="JNL1" s="102"/>
      <c r="JNM1" s="102"/>
      <c r="JNN1" s="102"/>
      <c r="JNO1" s="102"/>
      <c r="JNP1" s="102"/>
      <c r="JNQ1" s="102"/>
      <c r="JNR1" s="102"/>
      <c r="JNS1" s="102"/>
      <c r="JNT1" s="102"/>
      <c r="JNU1" s="102"/>
      <c r="JNV1" s="102"/>
      <c r="JNW1" s="102"/>
      <c r="JNX1" s="102"/>
      <c r="JNY1" s="102"/>
      <c r="JNZ1" s="102"/>
      <c r="JOA1" s="102"/>
      <c r="JOB1" s="102"/>
      <c r="JOC1" s="102"/>
      <c r="JOD1" s="102"/>
      <c r="JOE1" s="102"/>
      <c r="JOF1" s="102"/>
      <c r="JOG1" s="102"/>
      <c r="JOH1" s="102"/>
      <c r="JOI1" s="102"/>
      <c r="JOJ1" s="102"/>
      <c r="JOK1" s="102"/>
      <c r="JOL1" s="102"/>
      <c r="JOM1" s="102"/>
      <c r="JON1" s="102"/>
      <c r="JOO1" s="102"/>
      <c r="JOP1" s="102"/>
      <c r="JOQ1" s="102"/>
      <c r="JOR1" s="102"/>
      <c r="JOS1" s="102"/>
      <c r="JOT1" s="102"/>
      <c r="JOU1" s="102"/>
      <c r="JOV1" s="102"/>
      <c r="JOW1" s="102"/>
      <c r="JOX1" s="102"/>
      <c r="JOY1" s="102"/>
      <c r="JOZ1" s="102"/>
      <c r="JPA1" s="102"/>
      <c r="JPB1" s="102"/>
      <c r="JPC1" s="102"/>
      <c r="JPD1" s="102"/>
      <c r="JPE1" s="102"/>
      <c r="JPF1" s="102"/>
      <c r="JPG1" s="102"/>
      <c r="JPH1" s="102"/>
      <c r="JPI1" s="102"/>
      <c r="JPJ1" s="102"/>
      <c r="JPK1" s="102"/>
      <c r="JPL1" s="102"/>
      <c r="JPM1" s="102"/>
      <c r="JPN1" s="102"/>
      <c r="JPO1" s="102"/>
      <c r="JPP1" s="102"/>
      <c r="JPQ1" s="102"/>
      <c r="JPR1" s="102"/>
      <c r="JPS1" s="102"/>
      <c r="JPT1" s="102"/>
      <c r="JPU1" s="102"/>
      <c r="JPV1" s="102"/>
      <c r="JPW1" s="102"/>
      <c r="JPX1" s="102"/>
      <c r="JPY1" s="102"/>
      <c r="JPZ1" s="102"/>
      <c r="JQA1" s="102"/>
      <c r="JQB1" s="102"/>
      <c r="JQC1" s="102"/>
      <c r="JQD1" s="102"/>
      <c r="JQE1" s="102"/>
      <c r="JQF1" s="102"/>
      <c r="JQG1" s="102"/>
      <c r="JQH1" s="102"/>
      <c r="JQI1" s="102"/>
      <c r="JQJ1" s="102"/>
      <c r="JQK1" s="102"/>
      <c r="JQL1" s="102"/>
      <c r="JQM1" s="102"/>
      <c r="JQN1" s="102"/>
      <c r="JQO1" s="102"/>
      <c r="JQP1" s="102"/>
      <c r="JQQ1" s="102"/>
      <c r="JQR1" s="102"/>
      <c r="JQS1" s="102"/>
      <c r="JQT1" s="102"/>
      <c r="JQU1" s="102"/>
      <c r="JQV1" s="102"/>
      <c r="JQW1" s="102"/>
      <c r="JQX1" s="102"/>
      <c r="JQY1" s="102"/>
      <c r="JQZ1" s="102"/>
      <c r="JRA1" s="102"/>
      <c r="JRB1" s="102"/>
      <c r="JRC1" s="102"/>
      <c r="JRD1" s="102"/>
      <c r="JRE1" s="102"/>
      <c r="JRF1" s="102"/>
      <c r="JRG1" s="102"/>
      <c r="JRH1" s="102"/>
      <c r="JRI1" s="102"/>
      <c r="JRJ1" s="102"/>
      <c r="JRK1" s="102"/>
      <c r="JRL1" s="102"/>
      <c r="JRM1" s="102"/>
      <c r="JRN1" s="102"/>
      <c r="JRO1" s="102"/>
      <c r="JRP1" s="102"/>
      <c r="JRQ1" s="102"/>
      <c r="JRR1" s="102"/>
      <c r="JRS1" s="102"/>
      <c r="JRT1" s="102"/>
      <c r="JRU1" s="102"/>
      <c r="JRV1" s="102"/>
      <c r="JRW1" s="102"/>
      <c r="JRX1" s="102"/>
      <c r="JRY1" s="102"/>
      <c r="JRZ1" s="102"/>
      <c r="JSA1" s="102"/>
      <c r="JSB1" s="102"/>
      <c r="JSC1" s="102"/>
      <c r="JSD1" s="102"/>
      <c r="JSE1" s="102"/>
      <c r="JSF1" s="102"/>
      <c r="JSG1" s="102"/>
      <c r="JSH1" s="102"/>
      <c r="JSI1" s="102"/>
      <c r="JSJ1" s="102"/>
      <c r="JSK1" s="102"/>
      <c r="JSL1" s="102"/>
      <c r="JSM1" s="102"/>
      <c r="JSN1" s="102"/>
      <c r="JSO1" s="102"/>
      <c r="JSP1" s="102"/>
      <c r="JSQ1" s="102"/>
      <c r="JSR1" s="102"/>
      <c r="JSS1" s="102"/>
      <c r="JST1" s="102"/>
      <c r="JSU1" s="102"/>
      <c r="JSV1" s="102"/>
      <c r="JSW1" s="102"/>
      <c r="JSX1" s="102"/>
      <c r="JSY1" s="102"/>
      <c r="JSZ1" s="102"/>
      <c r="JTA1" s="102"/>
      <c r="JTB1" s="102"/>
      <c r="JTC1" s="102"/>
      <c r="JTD1" s="102"/>
      <c r="JTE1" s="102"/>
      <c r="JTF1" s="102"/>
      <c r="JTG1" s="102"/>
      <c r="JTH1" s="102"/>
      <c r="JTI1" s="102"/>
      <c r="JTJ1" s="102"/>
      <c r="JTK1" s="102"/>
      <c r="JTL1" s="102"/>
      <c r="JTM1" s="102"/>
      <c r="JTN1" s="102"/>
      <c r="JTO1" s="102"/>
      <c r="JTP1" s="102"/>
      <c r="JTQ1" s="102"/>
      <c r="JTR1" s="102"/>
      <c r="JTS1" s="102"/>
      <c r="JTT1" s="102"/>
      <c r="JTU1" s="102"/>
      <c r="JTV1" s="102"/>
      <c r="JTW1" s="102"/>
      <c r="JTX1" s="102"/>
      <c r="JTY1" s="102"/>
      <c r="JTZ1" s="102"/>
      <c r="JUA1" s="102"/>
      <c r="JUB1" s="102"/>
      <c r="JUC1" s="102"/>
      <c r="JUD1" s="102"/>
      <c r="JUE1" s="102"/>
      <c r="JUF1" s="102"/>
      <c r="JUG1" s="102"/>
      <c r="JUH1" s="102"/>
      <c r="JUI1" s="102"/>
      <c r="JUJ1" s="102"/>
      <c r="JUK1" s="102"/>
      <c r="JUL1" s="102"/>
      <c r="JUM1" s="102"/>
      <c r="JUN1" s="102"/>
      <c r="JUO1" s="102"/>
      <c r="JUP1" s="102"/>
      <c r="JUQ1" s="102"/>
      <c r="JUR1" s="102"/>
      <c r="JUS1" s="102"/>
      <c r="JUT1" s="102"/>
      <c r="JUU1" s="102"/>
      <c r="JUV1" s="102"/>
      <c r="JUW1" s="102"/>
      <c r="JUX1" s="102"/>
      <c r="JUY1" s="102"/>
      <c r="JUZ1" s="102"/>
      <c r="JVA1" s="102"/>
      <c r="JVB1" s="102"/>
      <c r="JVC1" s="102"/>
      <c r="JVD1" s="102"/>
      <c r="JVE1" s="102"/>
      <c r="JVF1" s="102"/>
      <c r="JVG1" s="102"/>
      <c r="JVH1" s="102"/>
      <c r="JVI1" s="102"/>
      <c r="JVJ1" s="102"/>
      <c r="JVK1" s="102"/>
      <c r="JVL1" s="102"/>
      <c r="JVM1" s="102"/>
      <c r="JVN1" s="102"/>
      <c r="JVO1" s="102"/>
      <c r="JVP1" s="102"/>
      <c r="JVQ1" s="102"/>
      <c r="JVR1" s="102"/>
      <c r="JVS1" s="102"/>
      <c r="JVT1" s="102"/>
      <c r="JVU1" s="102"/>
      <c r="JVV1" s="102"/>
      <c r="JVW1" s="102"/>
      <c r="JVX1" s="102"/>
      <c r="JVY1" s="102"/>
      <c r="JVZ1" s="102"/>
      <c r="JWA1" s="102"/>
      <c r="JWB1" s="102"/>
      <c r="JWC1" s="102"/>
      <c r="JWD1" s="102"/>
      <c r="JWE1" s="102"/>
      <c r="JWF1" s="102"/>
      <c r="JWG1" s="102"/>
      <c r="JWH1" s="102"/>
      <c r="JWI1" s="102"/>
      <c r="JWJ1" s="102"/>
      <c r="JWK1" s="102"/>
      <c r="JWL1" s="102"/>
      <c r="JWM1" s="102"/>
      <c r="JWN1" s="102"/>
      <c r="JWO1" s="102"/>
      <c r="JWP1" s="102"/>
      <c r="JWQ1" s="102"/>
      <c r="JWR1" s="102"/>
      <c r="JWS1" s="102"/>
      <c r="JWT1" s="102"/>
      <c r="JWU1" s="102"/>
      <c r="JWV1" s="102"/>
      <c r="JWW1" s="102"/>
      <c r="JWX1" s="102"/>
      <c r="JWY1" s="102"/>
      <c r="JWZ1" s="102"/>
      <c r="JXA1" s="102"/>
      <c r="JXB1" s="102"/>
      <c r="JXC1" s="102"/>
      <c r="JXD1" s="102"/>
      <c r="JXE1" s="102"/>
      <c r="JXF1" s="102"/>
      <c r="JXG1" s="102"/>
      <c r="JXH1" s="102"/>
      <c r="JXI1" s="102"/>
      <c r="JXJ1" s="102"/>
      <c r="JXK1" s="102"/>
      <c r="JXL1" s="102"/>
      <c r="JXM1" s="102"/>
      <c r="JXN1" s="102"/>
      <c r="JXO1" s="102"/>
      <c r="JXP1" s="102"/>
      <c r="JXQ1" s="102"/>
      <c r="JXR1" s="102"/>
      <c r="JXS1" s="102"/>
      <c r="JXT1" s="102"/>
      <c r="JXU1" s="102"/>
      <c r="JXV1" s="102"/>
      <c r="JXW1" s="102"/>
      <c r="JXX1" s="102"/>
      <c r="JXY1" s="102"/>
      <c r="JXZ1" s="102"/>
      <c r="JYA1" s="102"/>
      <c r="JYB1" s="102"/>
      <c r="JYC1" s="102"/>
      <c r="JYD1" s="102"/>
      <c r="JYE1" s="102"/>
      <c r="JYF1" s="102"/>
      <c r="JYG1" s="102"/>
      <c r="JYH1" s="102"/>
      <c r="JYI1" s="102"/>
      <c r="JYJ1" s="102"/>
      <c r="JYK1" s="102"/>
      <c r="JYL1" s="102"/>
      <c r="JYM1" s="102"/>
      <c r="JYN1" s="102"/>
      <c r="JYO1" s="102"/>
      <c r="JYP1" s="102"/>
      <c r="JYQ1" s="102"/>
      <c r="JYR1" s="102"/>
      <c r="JYS1" s="102"/>
      <c r="JYT1" s="102"/>
      <c r="JYU1" s="102"/>
      <c r="JYV1" s="102"/>
      <c r="JYW1" s="102"/>
      <c r="JYX1" s="102"/>
      <c r="JYY1" s="102"/>
      <c r="JYZ1" s="102"/>
      <c r="JZA1" s="102"/>
      <c r="JZB1" s="102"/>
      <c r="JZC1" s="102"/>
      <c r="JZD1" s="102"/>
      <c r="JZE1" s="102"/>
      <c r="JZF1" s="102"/>
      <c r="JZG1" s="102"/>
      <c r="JZH1" s="102"/>
      <c r="JZI1" s="102"/>
      <c r="JZJ1" s="102"/>
      <c r="JZK1" s="102"/>
      <c r="JZL1" s="102"/>
      <c r="JZM1" s="102"/>
      <c r="JZN1" s="102"/>
      <c r="JZO1" s="102"/>
      <c r="JZP1" s="102"/>
      <c r="JZQ1" s="102"/>
      <c r="JZR1" s="102"/>
      <c r="JZS1" s="102"/>
      <c r="JZT1" s="102"/>
      <c r="JZU1" s="102"/>
      <c r="JZV1" s="102"/>
      <c r="JZW1" s="102"/>
      <c r="JZX1" s="102"/>
      <c r="JZY1" s="102"/>
      <c r="JZZ1" s="102"/>
      <c r="KAA1" s="102"/>
      <c r="KAB1" s="102"/>
      <c r="KAC1" s="102"/>
      <c r="KAD1" s="102"/>
      <c r="KAE1" s="102"/>
      <c r="KAF1" s="102"/>
      <c r="KAG1" s="102"/>
      <c r="KAH1" s="102"/>
      <c r="KAI1" s="102"/>
      <c r="KAJ1" s="102"/>
      <c r="KAK1" s="102"/>
      <c r="KAL1" s="102"/>
      <c r="KAM1" s="102"/>
      <c r="KAN1" s="102"/>
      <c r="KAO1" s="102"/>
      <c r="KAP1" s="102"/>
      <c r="KAQ1" s="102"/>
      <c r="KAR1" s="102"/>
      <c r="KAS1" s="102"/>
      <c r="KAT1" s="102"/>
      <c r="KAU1" s="102"/>
      <c r="KAV1" s="102"/>
      <c r="KAW1" s="102"/>
      <c r="KAX1" s="102"/>
      <c r="KAY1" s="102"/>
      <c r="KAZ1" s="102"/>
      <c r="KBA1" s="102"/>
      <c r="KBB1" s="102"/>
      <c r="KBC1" s="102"/>
      <c r="KBD1" s="102"/>
      <c r="KBE1" s="102"/>
      <c r="KBF1" s="102"/>
      <c r="KBG1" s="102"/>
      <c r="KBH1" s="102"/>
      <c r="KBI1" s="102"/>
      <c r="KBJ1" s="102"/>
      <c r="KBK1" s="102"/>
      <c r="KBL1" s="102"/>
      <c r="KBM1" s="102"/>
      <c r="KBN1" s="102"/>
      <c r="KBO1" s="102"/>
      <c r="KBP1" s="102"/>
      <c r="KBQ1" s="102"/>
      <c r="KBR1" s="102"/>
      <c r="KBS1" s="102"/>
      <c r="KBT1" s="102"/>
      <c r="KBU1" s="102"/>
      <c r="KBV1" s="102"/>
      <c r="KBW1" s="102"/>
      <c r="KBX1" s="102"/>
      <c r="KBY1" s="102"/>
      <c r="KBZ1" s="102"/>
      <c r="KCA1" s="102"/>
      <c r="KCB1" s="102"/>
      <c r="KCC1" s="102"/>
      <c r="KCD1" s="102"/>
      <c r="KCE1" s="102"/>
      <c r="KCF1" s="102"/>
      <c r="KCG1" s="102"/>
      <c r="KCH1" s="102"/>
      <c r="KCI1" s="102"/>
      <c r="KCJ1" s="102"/>
      <c r="KCK1" s="102"/>
      <c r="KCL1" s="102"/>
      <c r="KCM1" s="102"/>
      <c r="KCN1" s="102"/>
      <c r="KCO1" s="102"/>
      <c r="KCP1" s="102"/>
      <c r="KCQ1" s="102"/>
      <c r="KCR1" s="102"/>
      <c r="KCS1" s="102"/>
      <c r="KCT1" s="102"/>
      <c r="KCU1" s="102"/>
      <c r="KCV1" s="102"/>
      <c r="KCW1" s="102"/>
      <c r="KCX1" s="102"/>
      <c r="KCY1" s="102"/>
      <c r="KCZ1" s="102"/>
      <c r="KDA1" s="102"/>
      <c r="KDB1" s="102"/>
      <c r="KDC1" s="102"/>
      <c r="KDD1" s="102"/>
      <c r="KDE1" s="102"/>
      <c r="KDF1" s="102"/>
      <c r="KDG1" s="102"/>
      <c r="KDH1" s="102"/>
      <c r="KDI1" s="102"/>
      <c r="KDJ1" s="102"/>
      <c r="KDK1" s="102"/>
      <c r="KDL1" s="102"/>
      <c r="KDM1" s="102"/>
      <c r="KDN1" s="102"/>
      <c r="KDO1" s="102"/>
      <c r="KDP1" s="102"/>
      <c r="KDQ1" s="102"/>
      <c r="KDR1" s="102"/>
      <c r="KDS1" s="102"/>
      <c r="KDT1" s="102"/>
      <c r="KDU1" s="102"/>
      <c r="KDV1" s="102"/>
      <c r="KDW1" s="102"/>
      <c r="KDX1" s="102"/>
      <c r="KDY1" s="102"/>
      <c r="KDZ1" s="102"/>
      <c r="KEA1" s="102"/>
      <c r="KEB1" s="102"/>
      <c r="KEC1" s="102"/>
      <c r="KED1" s="102"/>
      <c r="KEE1" s="102"/>
      <c r="KEF1" s="102"/>
      <c r="KEG1" s="102"/>
      <c r="KEH1" s="102"/>
      <c r="KEI1" s="102"/>
      <c r="KEJ1" s="102"/>
      <c r="KEK1" s="102"/>
      <c r="KEL1" s="102"/>
      <c r="KEM1" s="102"/>
      <c r="KEN1" s="102"/>
      <c r="KEO1" s="102"/>
      <c r="KEP1" s="102"/>
      <c r="KEQ1" s="102"/>
      <c r="KER1" s="102"/>
      <c r="KES1" s="102"/>
      <c r="KET1" s="102"/>
      <c r="KEU1" s="102"/>
      <c r="KEV1" s="102"/>
      <c r="KEW1" s="102"/>
      <c r="KEX1" s="102"/>
      <c r="KEY1" s="102"/>
      <c r="KEZ1" s="102"/>
      <c r="KFA1" s="102"/>
      <c r="KFB1" s="102"/>
      <c r="KFC1" s="102"/>
      <c r="KFD1" s="102"/>
      <c r="KFE1" s="102"/>
      <c r="KFF1" s="102"/>
      <c r="KFG1" s="102"/>
      <c r="KFH1" s="102"/>
      <c r="KFI1" s="102"/>
      <c r="KFJ1" s="102"/>
      <c r="KFK1" s="102"/>
      <c r="KFL1" s="102"/>
      <c r="KFM1" s="102"/>
      <c r="KFN1" s="102"/>
      <c r="KFO1" s="102"/>
      <c r="KFP1" s="102"/>
      <c r="KFQ1" s="102"/>
      <c r="KFR1" s="102"/>
      <c r="KFS1" s="102"/>
      <c r="KFT1" s="102"/>
      <c r="KFU1" s="102"/>
      <c r="KFV1" s="102"/>
      <c r="KFW1" s="102"/>
      <c r="KFX1" s="102"/>
      <c r="KFY1" s="102"/>
      <c r="KFZ1" s="102"/>
      <c r="KGA1" s="102"/>
      <c r="KGB1" s="102"/>
      <c r="KGC1" s="102"/>
      <c r="KGD1" s="102"/>
      <c r="KGE1" s="102"/>
      <c r="KGF1" s="102"/>
      <c r="KGG1" s="102"/>
      <c r="KGH1" s="102"/>
      <c r="KGI1" s="102"/>
      <c r="KGJ1" s="102"/>
      <c r="KGK1" s="102"/>
      <c r="KGL1" s="102"/>
      <c r="KGM1" s="102"/>
      <c r="KGN1" s="102"/>
      <c r="KGO1" s="102"/>
      <c r="KGP1" s="102"/>
      <c r="KGQ1" s="102"/>
      <c r="KGR1" s="102"/>
      <c r="KGS1" s="102"/>
      <c r="KGT1" s="102"/>
      <c r="KGU1" s="102"/>
      <c r="KGV1" s="102"/>
      <c r="KGW1" s="102"/>
      <c r="KGX1" s="102"/>
      <c r="KGY1" s="102"/>
      <c r="KGZ1" s="102"/>
      <c r="KHA1" s="102"/>
      <c r="KHB1" s="102"/>
      <c r="KHC1" s="102"/>
      <c r="KHD1" s="102"/>
      <c r="KHE1" s="102"/>
      <c r="KHF1" s="102"/>
      <c r="KHG1" s="102"/>
      <c r="KHH1" s="102"/>
      <c r="KHI1" s="102"/>
      <c r="KHJ1" s="102"/>
      <c r="KHK1" s="102"/>
      <c r="KHL1" s="102"/>
      <c r="KHM1" s="102"/>
      <c r="KHN1" s="102"/>
      <c r="KHO1" s="102"/>
      <c r="KHP1" s="102"/>
      <c r="KHQ1" s="102"/>
      <c r="KHR1" s="102"/>
      <c r="KHS1" s="102"/>
      <c r="KHT1" s="102"/>
      <c r="KHU1" s="102"/>
      <c r="KHV1" s="102"/>
      <c r="KHW1" s="102"/>
      <c r="KHX1" s="102"/>
      <c r="KHY1" s="102"/>
      <c r="KHZ1" s="102"/>
      <c r="KIA1" s="102"/>
      <c r="KIB1" s="102"/>
      <c r="KIC1" s="102"/>
      <c r="KID1" s="102"/>
      <c r="KIE1" s="102"/>
      <c r="KIF1" s="102"/>
      <c r="KIG1" s="102"/>
      <c r="KIH1" s="102"/>
      <c r="KII1" s="102"/>
      <c r="KIJ1" s="102"/>
      <c r="KIK1" s="102"/>
      <c r="KIL1" s="102"/>
      <c r="KIM1" s="102"/>
      <c r="KIN1" s="102"/>
      <c r="KIO1" s="102"/>
      <c r="KIP1" s="102"/>
      <c r="KIQ1" s="102"/>
      <c r="KIR1" s="102"/>
      <c r="KIS1" s="102"/>
      <c r="KIT1" s="102"/>
      <c r="KIU1" s="102"/>
      <c r="KIV1" s="102"/>
      <c r="KIW1" s="102"/>
      <c r="KIX1" s="102"/>
      <c r="KIY1" s="102"/>
      <c r="KIZ1" s="102"/>
      <c r="KJA1" s="102"/>
      <c r="KJB1" s="102"/>
      <c r="KJC1" s="102"/>
      <c r="KJD1" s="102"/>
      <c r="KJE1" s="102"/>
      <c r="KJF1" s="102"/>
      <c r="KJG1" s="102"/>
      <c r="KJH1" s="102"/>
      <c r="KJI1" s="102"/>
      <c r="KJJ1" s="102"/>
      <c r="KJK1" s="102"/>
      <c r="KJL1" s="102"/>
      <c r="KJM1" s="102"/>
      <c r="KJN1" s="102"/>
      <c r="KJO1" s="102"/>
      <c r="KJP1" s="102"/>
      <c r="KJQ1" s="102"/>
      <c r="KJR1" s="102"/>
      <c r="KJS1" s="102"/>
      <c r="KJT1" s="102"/>
      <c r="KJU1" s="102"/>
      <c r="KJV1" s="102"/>
      <c r="KJW1" s="102"/>
      <c r="KJX1" s="102"/>
      <c r="KJY1" s="102"/>
      <c r="KJZ1" s="102"/>
      <c r="KKA1" s="102"/>
      <c r="KKB1" s="102"/>
      <c r="KKC1" s="102"/>
      <c r="KKD1" s="102"/>
      <c r="KKE1" s="102"/>
      <c r="KKF1" s="102"/>
      <c r="KKG1" s="102"/>
      <c r="KKH1" s="102"/>
      <c r="KKI1" s="102"/>
      <c r="KKJ1" s="102"/>
      <c r="KKK1" s="102"/>
      <c r="KKL1" s="102"/>
      <c r="KKM1" s="102"/>
      <c r="KKN1" s="102"/>
      <c r="KKO1" s="102"/>
      <c r="KKP1" s="102"/>
      <c r="KKQ1" s="102"/>
      <c r="KKR1" s="102"/>
      <c r="KKS1" s="102"/>
      <c r="KKT1" s="102"/>
      <c r="KKU1" s="102"/>
      <c r="KKV1" s="102"/>
      <c r="KKW1" s="102"/>
      <c r="KKX1" s="102"/>
      <c r="KKY1" s="102"/>
      <c r="KKZ1" s="102"/>
      <c r="KLA1" s="102"/>
      <c r="KLB1" s="102"/>
      <c r="KLC1" s="102"/>
      <c r="KLD1" s="102"/>
      <c r="KLE1" s="102"/>
      <c r="KLF1" s="102"/>
      <c r="KLG1" s="102"/>
      <c r="KLH1" s="102"/>
      <c r="KLI1" s="102"/>
      <c r="KLJ1" s="102"/>
      <c r="KLK1" s="102"/>
      <c r="KLL1" s="102"/>
      <c r="KLM1" s="102"/>
      <c r="KLN1" s="102"/>
      <c r="KLO1" s="102"/>
      <c r="KLP1" s="102"/>
      <c r="KLQ1" s="102"/>
      <c r="KLR1" s="102"/>
      <c r="KLS1" s="102"/>
      <c r="KLT1" s="102"/>
      <c r="KLU1" s="102"/>
      <c r="KLV1" s="102"/>
      <c r="KLW1" s="102"/>
      <c r="KLX1" s="102"/>
      <c r="KLY1" s="102"/>
      <c r="KLZ1" s="102"/>
      <c r="KMA1" s="102"/>
      <c r="KMB1" s="102"/>
      <c r="KMC1" s="102"/>
      <c r="KMD1" s="102"/>
      <c r="KME1" s="102"/>
      <c r="KMF1" s="102"/>
      <c r="KMG1" s="102"/>
      <c r="KMH1" s="102"/>
      <c r="KMI1" s="102"/>
      <c r="KMJ1" s="102"/>
      <c r="KMK1" s="102"/>
      <c r="KML1" s="102"/>
      <c r="KMM1" s="102"/>
      <c r="KMN1" s="102"/>
      <c r="KMO1" s="102"/>
      <c r="KMP1" s="102"/>
      <c r="KMQ1" s="102"/>
      <c r="KMR1" s="102"/>
      <c r="KMS1" s="102"/>
      <c r="KMT1" s="102"/>
      <c r="KMU1" s="102"/>
      <c r="KMV1" s="102"/>
      <c r="KMW1" s="102"/>
      <c r="KMX1" s="102"/>
      <c r="KMY1" s="102"/>
      <c r="KMZ1" s="102"/>
      <c r="KNA1" s="102"/>
      <c r="KNB1" s="102"/>
      <c r="KNC1" s="102"/>
      <c r="KND1" s="102"/>
      <c r="KNE1" s="102"/>
      <c r="KNF1" s="102"/>
      <c r="KNG1" s="102"/>
      <c r="KNH1" s="102"/>
      <c r="KNI1" s="102"/>
      <c r="KNJ1" s="102"/>
      <c r="KNK1" s="102"/>
      <c r="KNL1" s="102"/>
      <c r="KNM1" s="102"/>
      <c r="KNN1" s="102"/>
      <c r="KNO1" s="102"/>
      <c r="KNP1" s="102"/>
      <c r="KNQ1" s="102"/>
      <c r="KNR1" s="102"/>
      <c r="KNS1" s="102"/>
      <c r="KNT1" s="102"/>
      <c r="KNU1" s="102"/>
      <c r="KNV1" s="102"/>
      <c r="KNW1" s="102"/>
      <c r="KNX1" s="102"/>
      <c r="KNY1" s="102"/>
      <c r="KNZ1" s="102"/>
      <c r="KOA1" s="102"/>
      <c r="KOB1" s="102"/>
      <c r="KOC1" s="102"/>
      <c r="KOD1" s="102"/>
      <c r="KOE1" s="102"/>
      <c r="KOF1" s="102"/>
      <c r="KOG1" s="102"/>
      <c r="KOH1" s="102"/>
      <c r="KOI1" s="102"/>
      <c r="KOJ1" s="102"/>
      <c r="KOK1" s="102"/>
      <c r="KOL1" s="102"/>
      <c r="KOM1" s="102"/>
      <c r="KON1" s="102"/>
      <c r="KOO1" s="102"/>
      <c r="KOP1" s="102"/>
      <c r="KOQ1" s="102"/>
      <c r="KOR1" s="102"/>
      <c r="KOS1" s="102"/>
      <c r="KOT1" s="102"/>
      <c r="KOU1" s="102"/>
      <c r="KOV1" s="102"/>
      <c r="KOW1" s="102"/>
      <c r="KOX1" s="102"/>
      <c r="KOY1" s="102"/>
      <c r="KOZ1" s="102"/>
      <c r="KPA1" s="102"/>
      <c r="KPB1" s="102"/>
      <c r="KPC1" s="102"/>
      <c r="KPD1" s="102"/>
      <c r="KPE1" s="102"/>
      <c r="KPF1" s="102"/>
      <c r="KPG1" s="102"/>
      <c r="KPH1" s="102"/>
      <c r="KPI1" s="102"/>
      <c r="KPJ1" s="102"/>
      <c r="KPK1" s="102"/>
      <c r="KPL1" s="102"/>
      <c r="KPM1" s="102"/>
      <c r="KPN1" s="102"/>
      <c r="KPO1" s="102"/>
      <c r="KPP1" s="102"/>
      <c r="KPQ1" s="102"/>
      <c r="KPR1" s="102"/>
      <c r="KPS1" s="102"/>
      <c r="KPT1" s="102"/>
      <c r="KPU1" s="102"/>
      <c r="KPV1" s="102"/>
      <c r="KPW1" s="102"/>
      <c r="KPX1" s="102"/>
      <c r="KPY1" s="102"/>
      <c r="KPZ1" s="102"/>
      <c r="KQA1" s="102"/>
      <c r="KQB1" s="102"/>
      <c r="KQC1" s="102"/>
      <c r="KQD1" s="102"/>
      <c r="KQE1" s="102"/>
      <c r="KQF1" s="102"/>
      <c r="KQG1" s="102"/>
      <c r="KQH1" s="102"/>
      <c r="KQI1" s="102"/>
      <c r="KQJ1" s="102"/>
      <c r="KQK1" s="102"/>
      <c r="KQL1" s="102"/>
      <c r="KQM1" s="102"/>
      <c r="KQN1" s="102"/>
      <c r="KQO1" s="102"/>
      <c r="KQP1" s="102"/>
      <c r="KQQ1" s="102"/>
      <c r="KQR1" s="102"/>
      <c r="KQS1" s="102"/>
      <c r="KQT1" s="102"/>
      <c r="KQU1" s="102"/>
      <c r="KQV1" s="102"/>
      <c r="KQW1" s="102"/>
      <c r="KQX1" s="102"/>
      <c r="KQY1" s="102"/>
      <c r="KQZ1" s="102"/>
      <c r="KRA1" s="102"/>
      <c r="KRB1" s="102"/>
      <c r="KRC1" s="102"/>
      <c r="KRD1" s="102"/>
      <c r="KRE1" s="102"/>
      <c r="KRF1" s="102"/>
      <c r="KRG1" s="102"/>
      <c r="KRH1" s="102"/>
      <c r="KRI1" s="102"/>
      <c r="KRJ1" s="102"/>
      <c r="KRK1" s="102"/>
      <c r="KRL1" s="102"/>
      <c r="KRM1" s="102"/>
      <c r="KRN1" s="102"/>
      <c r="KRO1" s="102"/>
      <c r="KRP1" s="102"/>
      <c r="KRQ1" s="102"/>
      <c r="KRR1" s="102"/>
      <c r="KRS1" s="102"/>
      <c r="KRT1" s="102"/>
      <c r="KRU1" s="102"/>
      <c r="KRV1" s="102"/>
      <c r="KRW1" s="102"/>
      <c r="KRX1" s="102"/>
      <c r="KRY1" s="102"/>
      <c r="KRZ1" s="102"/>
      <c r="KSA1" s="102"/>
      <c r="KSB1" s="102"/>
      <c r="KSC1" s="102"/>
      <c r="KSD1" s="102"/>
      <c r="KSE1" s="102"/>
      <c r="KSF1" s="102"/>
      <c r="KSG1" s="102"/>
      <c r="KSH1" s="102"/>
      <c r="KSI1" s="102"/>
      <c r="KSJ1" s="102"/>
      <c r="KSK1" s="102"/>
      <c r="KSL1" s="102"/>
      <c r="KSM1" s="102"/>
      <c r="KSN1" s="102"/>
      <c r="KSO1" s="102"/>
      <c r="KSP1" s="102"/>
      <c r="KSQ1" s="102"/>
      <c r="KSR1" s="102"/>
      <c r="KSS1" s="102"/>
      <c r="KST1" s="102"/>
      <c r="KSU1" s="102"/>
      <c r="KSV1" s="102"/>
      <c r="KSW1" s="102"/>
      <c r="KSX1" s="102"/>
      <c r="KSY1" s="102"/>
      <c r="KSZ1" s="102"/>
      <c r="KTA1" s="102"/>
      <c r="KTB1" s="102"/>
      <c r="KTC1" s="102"/>
      <c r="KTD1" s="102"/>
      <c r="KTE1" s="102"/>
      <c r="KTF1" s="102"/>
      <c r="KTG1" s="102"/>
      <c r="KTH1" s="102"/>
      <c r="KTI1" s="102"/>
      <c r="KTJ1" s="102"/>
      <c r="KTK1" s="102"/>
      <c r="KTL1" s="102"/>
      <c r="KTM1" s="102"/>
      <c r="KTN1" s="102"/>
      <c r="KTO1" s="102"/>
      <c r="KTP1" s="102"/>
      <c r="KTQ1" s="102"/>
      <c r="KTR1" s="102"/>
      <c r="KTS1" s="102"/>
      <c r="KTT1" s="102"/>
      <c r="KTU1" s="102"/>
      <c r="KTV1" s="102"/>
      <c r="KTW1" s="102"/>
      <c r="KTX1" s="102"/>
      <c r="KTY1" s="102"/>
      <c r="KTZ1" s="102"/>
      <c r="KUA1" s="102"/>
      <c r="KUB1" s="102"/>
      <c r="KUC1" s="102"/>
      <c r="KUD1" s="102"/>
      <c r="KUE1" s="102"/>
      <c r="KUF1" s="102"/>
      <c r="KUG1" s="102"/>
      <c r="KUH1" s="102"/>
      <c r="KUI1" s="102"/>
      <c r="KUJ1" s="102"/>
      <c r="KUK1" s="102"/>
      <c r="KUL1" s="102"/>
      <c r="KUM1" s="102"/>
      <c r="KUN1" s="102"/>
      <c r="KUO1" s="102"/>
      <c r="KUP1" s="102"/>
      <c r="KUQ1" s="102"/>
      <c r="KUR1" s="102"/>
      <c r="KUS1" s="102"/>
      <c r="KUT1" s="102"/>
      <c r="KUU1" s="102"/>
      <c r="KUV1" s="102"/>
      <c r="KUW1" s="102"/>
      <c r="KUX1" s="102"/>
      <c r="KUY1" s="102"/>
      <c r="KUZ1" s="102"/>
      <c r="KVA1" s="102"/>
      <c r="KVB1" s="102"/>
      <c r="KVC1" s="102"/>
      <c r="KVD1" s="102"/>
      <c r="KVE1" s="102"/>
      <c r="KVF1" s="102"/>
      <c r="KVG1" s="102"/>
      <c r="KVH1" s="102"/>
      <c r="KVI1" s="102"/>
      <c r="KVJ1" s="102"/>
      <c r="KVK1" s="102"/>
      <c r="KVL1" s="102"/>
      <c r="KVM1" s="102"/>
      <c r="KVN1" s="102"/>
      <c r="KVO1" s="102"/>
      <c r="KVP1" s="102"/>
      <c r="KVQ1" s="102"/>
      <c r="KVR1" s="102"/>
      <c r="KVS1" s="102"/>
      <c r="KVT1" s="102"/>
      <c r="KVU1" s="102"/>
      <c r="KVV1" s="102"/>
      <c r="KVW1" s="102"/>
      <c r="KVX1" s="102"/>
      <c r="KVY1" s="102"/>
      <c r="KVZ1" s="102"/>
      <c r="KWA1" s="102"/>
      <c r="KWB1" s="102"/>
      <c r="KWC1" s="102"/>
      <c r="KWD1" s="102"/>
      <c r="KWE1" s="102"/>
      <c r="KWF1" s="102"/>
      <c r="KWG1" s="102"/>
      <c r="KWH1" s="102"/>
      <c r="KWI1" s="102"/>
      <c r="KWJ1" s="102"/>
      <c r="KWK1" s="102"/>
      <c r="KWL1" s="102"/>
      <c r="KWM1" s="102"/>
      <c r="KWN1" s="102"/>
      <c r="KWO1" s="102"/>
      <c r="KWP1" s="102"/>
      <c r="KWQ1" s="102"/>
      <c r="KWR1" s="102"/>
      <c r="KWS1" s="102"/>
      <c r="KWT1" s="102"/>
      <c r="KWU1" s="102"/>
      <c r="KWV1" s="102"/>
      <c r="KWW1" s="102"/>
      <c r="KWX1" s="102"/>
      <c r="KWY1" s="102"/>
      <c r="KWZ1" s="102"/>
      <c r="KXA1" s="102"/>
      <c r="KXB1" s="102"/>
      <c r="KXC1" s="102"/>
      <c r="KXD1" s="102"/>
      <c r="KXE1" s="102"/>
      <c r="KXF1" s="102"/>
      <c r="KXG1" s="102"/>
      <c r="KXH1" s="102"/>
      <c r="KXI1" s="102"/>
      <c r="KXJ1" s="102"/>
      <c r="KXK1" s="102"/>
      <c r="KXL1" s="102"/>
      <c r="KXM1" s="102"/>
      <c r="KXN1" s="102"/>
      <c r="KXO1" s="102"/>
      <c r="KXP1" s="102"/>
      <c r="KXQ1" s="102"/>
      <c r="KXR1" s="102"/>
      <c r="KXS1" s="102"/>
      <c r="KXT1" s="102"/>
      <c r="KXU1" s="102"/>
      <c r="KXV1" s="102"/>
      <c r="KXW1" s="102"/>
      <c r="KXX1" s="102"/>
      <c r="KXY1" s="102"/>
      <c r="KXZ1" s="102"/>
      <c r="KYA1" s="102"/>
      <c r="KYB1" s="102"/>
      <c r="KYC1" s="102"/>
      <c r="KYD1" s="102"/>
      <c r="KYE1" s="102"/>
      <c r="KYF1" s="102"/>
      <c r="KYG1" s="102"/>
      <c r="KYH1" s="102"/>
      <c r="KYI1" s="102"/>
      <c r="KYJ1" s="102"/>
      <c r="KYK1" s="102"/>
      <c r="KYL1" s="102"/>
      <c r="KYM1" s="102"/>
      <c r="KYN1" s="102"/>
      <c r="KYO1" s="102"/>
      <c r="KYP1" s="102"/>
      <c r="KYQ1" s="102"/>
      <c r="KYR1" s="102"/>
      <c r="KYS1" s="102"/>
      <c r="KYT1" s="102"/>
      <c r="KYU1" s="102"/>
      <c r="KYV1" s="102"/>
      <c r="KYW1" s="102"/>
      <c r="KYX1" s="102"/>
      <c r="KYY1" s="102"/>
      <c r="KYZ1" s="102"/>
      <c r="KZA1" s="102"/>
      <c r="KZB1" s="102"/>
      <c r="KZC1" s="102"/>
      <c r="KZD1" s="102"/>
      <c r="KZE1" s="102"/>
      <c r="KZF1" s="102"/>
      <c r="KZG1" s="102"/>
      <c r="KZH1" s="102"/>
      <c r="KZI1" s="102"/>
      <c r="KZJ1" s="102"/>
      <c r="KZK1" s="102"/>
      <c r="KZL1" s="102"/>
      <c r="KZM1" s="102"/>
      <c r="KZN1" s="102"/>
      <c r="KZO1" s="102"/>
      <c r="KZP1" s="102"/>
      <c r="KZQ1" s="102"/>
      <c r="KZR1" s="102"/>
      <c r="KZS1" s="102"/>
      <c r="KZT1" s="102"/>
      <c r="KZU1" s="102"/>
      <c r="KZV1" s="102"/>
      <c r="KZW1" s="102"/>
      <c r="KZX1" s="102"/>
      <c r="KZY1" s="102"/>
      <c r="KZZ1" s="102"/>
      <c r="LAA1" s="102"/>
      <c r="LAB1" s="102"/>
      <c r="LAC1" s="102"/>
      <c r="LAD1" s="102"/>
      <c r="LAE1" s="102"/>
      <c r="LAF1" s="102"/>
      <c r="LAG1" s="102"/>
      <c r="LAH1" s="102"/>
      <c r="LAI1" s="102"/>
      <c r="LAJ1" s="102"/>
      <c r="LAK1" s="102"/>
      <c r="LAL1" s="102"/>
      <c r="LAM1" s="102"/>
      <c r="LAN1" s="102"/>
      <c r="LAO1" s="102"/>
      <c r="LAP1" s="102"/>
      <c r="LAQ1" s="102"/>
      <c r="LAR1" s="102"/>
      <c r="LAS1" s="102"/>
      <c r="LAT1" s="102"/>
      <c r="LAU1" s="102"/>
      <c r="LAV1" s="102"/>
      <c r="LAW1" s="102"/>
      <c r="LAX1" s="102"/>
      <c r="LAY1" s="102"/>
      <c r="LAZ1" s="102"/>
      <c r="LBA1" s="102"/>
      <c r="LBB1" s="102"/>
      <c r="LBC1" s="102"/>
      <c r="LBD1" s="102"/>
      <c r="LBE1" s="102"/>
      <c r="LBF1" s="102"/>
      <c r="LBG1" s="102"/>
      <c r="LBH1" s="102"/>
      <c r="LBI1" s="102"/>
      <c r="LBJ1" s="102"/>
      <c r="LBK1" s="102"/>
      <c r="LBL1" s="102"/>
      <c r="LBM1" s="102"/>
      <c r="LBN1" s="102"/>
      <c r="LBO1" s="102"/>
      <c r="LBP1" s="102"/>
      <c r="LBQ1" s="102"/>
      <c r="LBR1" s="102"/>
      <c r="LBS1" s="102"/>
      <c r="LBT1" s="102"/>
      <c r="LBU1" s="102"/>
      <c r="LBV1" s="102"/>
      <c r="LBW1" s="102"/>
      <c r="LBX1" s="102"/>
      <c r="LBY1" s="102"/>
      <c r="LBZ1" s="102"/>
      <c r="LCA1" s="102"/>
      <c r="LCB1" s="102"/>
      <c r="LCC1" s="102"/>
      <c r="LCD1" s="102"/>
      <c r="LCE1" s="102"/>
      <c r="LCF1" s="102"/>
      <c r="LCG1" s="102"/>
      <c r="LCH1" s="102"/>
      <c r="LCI1" s="102"/>
      <c r="LCJ1" s="102"/>
      <c r="LCK1" s="102"/>
      <c r="LCL1" s="102"/>
      <c r="LCM1" s="102"/>
      <c r="LCN1" s="102"/>
      <c r="LCO1" s="102"/>
      <c r="LCP1" s="102"/>
      <c r="LCQ1" s="102"/>
      <c r="LCR1" s="102"/>
      <c r="LCS1" s="102"/>
      <c r="LCT1" s="102"/>
      <c r="LCU1" s="102"/>
      <c r="LCV1" s="102"/>
      <c r="LCW1" s="102"/>
      <c r="LCX1" s="102"/>
      <c r="LCY1" s="102"/>
      <c r="LCZ1" s="102"/>
      <c r="LDA1" s="102"/>
      <c r="LDB1" s="102"/>
      <c r="LDC1" s="102"/>
      <c r="LDD1" s="102"/>
      <c r="LDE1" s="102"/>
      <c r="LDF1" s="102"/>
      <c r="LDG1" s="102"/>
      <c r="LDH1" s="102"/>
      <c r="LDI1" s="102"/>
      <c r="LDJ1" s="102"/>
      <c r="LDK1" s="102"/>
      <c r="LDL1" s="102"/>
      <c r="LDM1" s="102"/>
      <c r="LDN1" s="102"/>
      <c r="LDO1" s="102"/>
      <c r="LDP1" s="102"/>
      <c r="LDQ1" s="102"/>
      <c r="LDR1" s="102"/>
      <c r="LDS1" s="102"/>
      <c r="LDT1" s="102"/>
      <c r="LDU1" s="102"/>
      <c r="LDV1" s="102"/>
      <c r="LDW1" s="102"/>
      <c r="LDX1" s="102"/>
      <c r="LDY1" s="102"/>
      <c r="LDZ1" s="102"/>
      <c r="LEA1" s="102"/>
      <c r="LEB1" s="102"/>
      <c r="LEC1" s="102"/>
      <c r="LED1" s="102"/>
      <c r="LEE1" s="102"/>
      <c r="LEF1" s="102"/>
      <c r="LEG1" s="102"/>
      <c r="LEH1" s="102"/>
      <c r="LEI1" s="102"/>
      <c r="LEJ1" s="102"/>
      <c r="LEK1" s="102"/>
      <c r="LEL1" s="102"/>
      <c r="LEM1" s="102"/>
      <c r="LEN1" s="102"/>
      <c r="LEO1" s="102"/>
      <c r="LEP1" s="102"/>
      <c r="LEQ1" s="102"/>
      <c r="LER1" s="102"/>
      <c r="LES1" s="102"/>
      <c r="LET1" s="102"/>
      <c r="LEU1" s="102"/>
      <c r="LEV1" s="102"/>
      <c r="LEW1" s="102"/>
      <c r="LEX1" s="102"/>
      <c r="LEY1" s="102"/>
      <c r="LEZ1" s="102"/>
      <c r="LFA1" s="102"/>
      <c r="LFB1" s="102"/>
      <c r="LFC1" s="102"/>
      <c r="LFD1" s="102"/>
      <c r="LFE1" s="102"/>
      <c r="LFF1" s="102"/>
      <c r="LFG1" s="102"/>
      <c r="LFH1" s="102"/>
      <c r="LFI1" s="102"/>
      <c r="LFJ1" s="102"/>
      <c r="LFK1" s="102"/>
      <c r="LFL1" s="102"/>
      <c r="LFM1" s="102"/>
      <c r="LFN1" s="102"/>
      <c r="LFO1" s="102"/>
      <c r="LFP1" s="102"/>
      <c r="LFQ1" s="102"/>
      <c r="LFR1" s="102"/>
      <c r="LFS1" s="102"/>
      <c r="LFT1" s="102"/>
      <c r="LFU1" s="102"/>
      <c r="LFV1" s="102"/>
      <c r="LFW1" s="102"/>
      <c r="LFX1" s="102"/>
      <c r="LFY1" s="102"/>
      <c r="LFZ1" s="102"/>
      <c r="LGA1" s="102"/>
      <c r="LGB1" s="102"/>
      <c r="LGC1" s="102"/>
      <c r="LGD1" s="102"/>
      <c r="LGE1" s="102"/>
      <c r="LGF1" s="102"/>
      <c r="LGG1" s="102"/>
      <c r="LGH1" s="102"/>
      <c r="LGI1" s="102"/>
      <c r="LGJ1" s="102"/>
      <c r="LGK1" s="102"/>
      <c r="LGL1" s="102"/>
      <c r="LGM1" s="102"/>
      <c r="LGN1" s="102"/>
      <c r="LGO1" s="102"/>
      <c r="LGP1" s="102"/>
      <c r="LGQ1" s="102"/>
      <c r="LGR1" s="102"/>
      <c r="LGS1" s="102"/>
      <c r="LGT1" s="102"/>
      <c r="LGU1" s="102"/>
      <c r="LGV1" s="102"/>
      <c r="LGW1" s="102"/>
      <c r="LGX1" s="102"/>
      <c r="LGY1" s="102"/>
      <c r="LGZ1" s="102"/>
      <c r="LHA1" s="102"/>
      <c r="LHB1" s="102"/>
      <c r="LHC1" s="102"/>
      <c r="LHD1" s="102"/>
      <c r="LHE1" s="102"/>
      <c r="LHF1" s="102"/>
      <c r="LHG1" s="102"/>
      <c r="LHH1" s="102"/>
      <c r="LHI1" s="102"/>
      <c r="LHJ1" s="102"/>
      <c r="LHK1" s="102"/>
      <c r="LHL1" s="102"/>
      <c r="LHM1" s="102"/>
      <c r="LHN1" s="102"/>
      <c r="LHO1" s="102"/>
      <c r="LHP1" s="102"/>
      <c r="LHQ1" s="102"/>
      <c r="LHR1" s="102"/>
      <c r="LHS1" s="102"/>
      <c r="LHT1" s="102"/>
      <c r="LHU1" s="102"/>
      <c r="LHV1" s="102"/>
      <c r="LHW1" s="102"/>
      <c r="LHX1" s="102"/>
      <c r="LHY1" s="102"/>
      <c r="LHZ1" s="102"/>
      <c r="LIA1" s="102"/>
      <c r="LIB1" s="102"/>
      <c r="LIC1" s="102"/>
      <c r="LID1" s="102"/>
      <c r="LIE1" s="102"/>
      <c r="LIF1" s="102"/>
      <c r="LIG1" s="102"/>
      <c r="LIH1" s="102"/>
      <c r="LII1" s="102"/>
      <c r="LIJ1" s="102"/>
      <c r="LIK1" s="102"/>
      <c r="LIL1" s="102"/>
      <c r="LIM1" s="102"/>
      <c r="LIN1" s="102"/>
      <c r="LIO1" s="102"/>
      <c r="LIP1" s="102"/>
      <c r="LIQ1" s="102"/>
      <c r="LIR1" s="102"/>
      <c r="LIS1" s="102"/>
      <c r="LIT1" s="102"/>
      <c r="LIU1" s="102"/>
      <c r="LIV1" s="102"/>
      <c r="LIW1" s="102"/>
      <c r="LIX1" s="102"/>
      <c r="LIY1" s="102"/>
      <c r="LIZ1" s="102"/>
      <c r="LJA1" s="102"/>
      <c r="LJB1" s="102"/>
      <c r="LJC1" s="102"/>
      <c r="LJD1" s="102"/>
      <c r="LJE1" s="102"/>
      <c r="LJF1" s="102"/>
      <c r="LJG1" s="102"/>
      <c r="LJH1" s="102"/>
      <c r="LJI1" s="102"/>
      <c r="LJJ1" s="102"/>
      <c r="LJK1" s="102"/>
      <c r="LJL1" s="102"/>
      <c r="LJM1" s="102"/>
      <c r="LJN1" s="102"/>
      <c r="LJO1" s="102"/>
      <c r="LJP1" s="102"/>
      <c r="LJQ1" s="102"/>
      <c r="LJR1" s="102"/>
      <c r="LJS1" s="102"/>
      <c r="LJT1" s="102"/>
      <c r="LJU1" s="102"/>
      <c r="LJV1" s="102"/>
      <c r="LJW1" s="102"/>
      <c r="LJX1" s="102"/>
      <c r="LJY1" s="102"/>
      <c r="LJZ1" s="102"/>
      <c r="LKA1" s="102"/>
      <c r="LKB1" s="102"/>
      <c r="LKC1" s="102"/>
      <c r="LKD1" s="102"/>
      <c r="LKE1" s="102"/>
      <c r="LKF1" s="102"/>
      <c r="LKG1" s="102"/>
      <c r="LKH1" s="102"/>
      <c r="LKI1" s="102"/>
      <c r="LKJ1" s="102"/>
      <c r="LKK1" s="102"/>
      <c r="LKL1" s="102"/>
      <c r="LKM1" s="102"/>
      <c r="LKN1" s="102"/>
      <c r="LKO1" s="102"/>
      <c r="LKP1" s="102"/>
      <c r="LKQ1" s="102"/>
      <c r="LKR1" s="102"/>
      <c r="LKS1" s="102"/>
      <c r="LKT1" s="102"/>
      <c r="LKU1" s="102"/>
      <c r="LKV1" s="102"/>
      <c r="LKW1" s="102"/>
      <c r="LKX1" s="102"/>
      <c r="LKY1" s="102"/>
      <c r="LKZ1" s="102"/>
      <c r="LLA1" s="102"/>
      <c r="LLB1" s="102"/>
      <c r="LLC1" s="102"/>
      <c r="LLD1" s="102"/>
      <c r="LLE1" s="102"/>
      <c r="LLF1" s="102"/>
      <c r="LLG1" s="102"/>
      <c r="LLH1" s="102"/>
      <c r="LLI1" s="102"/>
      <c r="LLJ1" s="102"/>
      <c r="LLK1" s="102"/>
      <c r="LLL1" s="102"/>
      <c r="LLM1" s="102"/>
      <c r="LLN1" s="102"/>
      <c r="LLO1" s="102"/>
      <c r="LLP1" s="102"/>
      <c r="LLQ1" s="102"/>
      <c r="LLR1" s="102"/>
      <c r="LLS1" s="102"/>
      <c r="LLT1" s="102"/>
      <c r="LLU1" s="102"/>
      <c r="LLV1" s="102"/>
      <c r="LLW1" s="102"/>
      <c r="LLX1" s="102"/>
      <c r="LLY1" s="102"/>
      <c r="LLZ1" s="102"/>
      <c r="LMA1" s="102"/>
      <c r="LMB1" s="102"/>
      <c r="LMC1" s="102"/>
      <c r="LMD1" s="102"/>
      <c r="LME1" s="102"/>
      <c r="LMF1" s="102"/>
      <c r="LMG1" s="102"/>
      <c r="LMH1" s="102"/>
      <c r="LMI1" s="102"/>
      <c r="LMJ1" s="102"/>
      <c r="LMK1" s="102"/>
      <c r="LML1" s="102"/>
      <c r="LMM1" s="102"/>
      <c r="LMN1" s="102"/>
      <c r="LMO1" s="102"/>
      <c r="LMP1" s="102"/>
      <c r="LMQ1" s="102"/>
      <c r="LMR1" s="102"/>
      <c r="LMS1" s="102"/>
      <c r="LMT1" s="102"/>
      <c r="LMU1" s="102"/>
      <c r="LMV1" s="102"/>
      <c r="LMW1" s="102"/>
      <c r="LMX1" s="102"/>
      <c r="LMY1" s="102"/>
      <c r="LMZ1" s="102"/>
      <c r="LNA1" s="102"/>
      <c r="LNB1" s="102"/>
      <c r="LNC1" s="102"/>
      <c r="LND1" s="102"/>
      <c r="LNE1" s="102"/>
      <c r="LNF1" s="102"/>
      <c r="LNG1" s="102"/>
      <c r="LNH1" s="102"/>
      <c r="LNI1" s="102"/>
      <c r="LNJ1" s="102"/>
      <c r="LNK1" s="102"/>
      <c r="LNL1" s="102"/>
      <c r="LNM1" s="102"/>
      <c r="LNN1" s="102"/>
      <c r="LNO1" s="102"/>
      <c r="LNP1" s="102"/>
      <c r="LNQ1" s="102"/>
      <c r="LNR1" s="102"/>
      <c r="LNS1" s="102"/>
      <c r="LNT1" s="102"/>
      <c r="LNU1" s="102"/>
      <c r="LNV1" s="102"/>
      <c r="LNW1" s="102"/>
      <c r="LNX1" s="102"/>
      <c r="LNY1" s="102"/>
      <c r="LNZ1" s="102"/>
      <c r="LOA1" s="102"/>
      <c r="LOB1" s="102"/>
      <c r="LOC1" s="102"/>
      <c r="LOD1" s="102"/>
      <c r="LOE1" s="102"/>
      <c r="LOF1" s="102"/>
      <c r="LOG1" s="102"/>
      <c r="LOH1" s="102"/>
      <c r="LOI1" s="102"/>
      <c r="LOJ1" s="102"/>
      <c r="LOK1" s="102"/>
      <c r="LOL1" s="102"/>
      <c r="LOM1" s="102"/>
      <c r="LON1" s="102"/>
      <c r="LOO1" s="102"/>
      <c r="LOP1" s="102"/>
      <c r="LOQ1" s="102"/>
      <c r="LOR1" s="102"/>
      <c r="LOS1" s="102"/>
      <c r="LOT1" s="102"/>
      <c r="LOU1" s="102"/>
      <c r="LOV1" s="102"/>
      <c r="LOW1" s="102"/>
      <c r="LOX1" s="102"/>
      <c r="LOY1" s="102"/>
      <c r="LOZ1" s="102"/>
      <c r="LPA1" s="102"/>
      <c r="LPB1" s="102"/>
      <c r="LPC1" s="102"/>
      <c r="LPD1" s="102"/>
      <c r="LPE1" s="102"/>
      <c r="LPF1" s="102"/>
      <c r="LPG1" s="102"/>
      <c r="LPH1" s="102"/>
      <c r="LPI1" s="102"/>
      <c r="LPJ1" s="102"/>
      <c r="LPK1" s="102"/>
      <c r="LPL1" s="102"/>
      <c r="LPM1" s="102"/>
      <c r="LPN1" s="102"/>
      <c r="LPO1" s="102"/>
      <c r="LPP1" s="102"/>
      <c r="LPQ1" s="102"/>
      <c r="LPR1" s="102"/>
      <c r="LPS1" s="102"/>
      <c r="LPT1" s="102"/>
      <c r="LPU1" s="102"/>
      <c r="LPV1" s="102"/>
      <c r="LPW1" s="102"/>
      <c r="LPX1" s="102"/>
      <c r="LPY1" s="102"/>
      <c r="LPZ1" s="102"/>
      <c r="LQA1" s="102"/>
      <c r="LQB1" s="102"/>
      <c r="LQC1" s="102"/>
      <c r="LQD1" s="102"/>
      <c r="LQE1" s="102"/>
      <c r="LQF1" s="102"/>
      <c r="LQG1" s="102"/>
      <c r="LQH1" s="102"/>
      <c r="LQI1" s="102"/>
      <c r="LQJ1" s="102"/>
      <c r="LQK1" s="102"/>
      <c r="LQL1" s="102"/>
      <c r="LQM1" s="102"/>
      <c r="LQN1" s="102"/>
      <c r="LQO1" s="102"/>
      <c r="LQP1" s="102"/>
      <c r="LQQ1" s="102"/>
      <c r="LQR1" s="102"/>
      <c r="LQS1" s="102"/>
      <c r="LQT1" s="102"/>
      <c r="LQU1" s="102"/>
      <c r="LQV1" s="102"/>
      <c r="LQW1" s="102"/>
      <c r="LQX1" s="102"/>
      <c r="LQY1" s="102"/>
      <c r="LQZ1" s="102"/>
      <c r="LRA1" s="102"/>
      <c r="LRB1" s="102"/>
      <c r="LRC1" s="102"/>
      <c r="LRD1" s="102"/>
      <c r="LRE1" s="102"/>
      <c r="LRF1" s="102"/>
      <c r="LRG1" s="102"/>
      <c r="LRH1" s="102"/>
      <c r="LRI1" s="102"/>
      <c r="LRJ1" s="102"/>
      <c r="LRK1" s="102"/>
      <c r="LRL1" s="102"/>
      <c r="LRM1" s="102"/>
      <c r="LRN1" s="102"/>
      <c r="LRO1" s="102"/>
      <c r="LRP1" s="102"/>
      <c r="LRQ1" s="102"/>
      <c r="LRR1" s="102"/>
      <c r="LRS1" s="102"/>
      <c r="LRT1" s="102"/>
      <c r="LRU1" s="102"/>
      <c r="LRV1" s="102"/>
      <c r="LRW1" s="102"/>
      <c r="LRX1" s="102"/>
      <c r="LRY1" s="102"/>
      <c r="LRZ1" s="102"/>
      <c r="LSA1" s="102"/>
      <c r="LSB1" s="102"/>
      <c r="LSC1" s="102"/>
      <c r="LSD1" s="102"/>
      <c r="LSE1" s="102"/>
      <c r="LSF1" s="102"/>
      <c r="LSG1" s="102"/>
      <c r="LSH1" s="102"/>
      <c r="LSI1" s="102"/>
      <c r="LSJ1" s="102"/>
      <c r="LSK1" s="102"/>
      <c r="LSL1" s="102"/>
      <c r="LSM1" s="102"/>
      <c r="LSN1" s="102"/>
      <c r="LSO1" s="102"/>
      <c r="LSP1" s="102"/>
      <c r="LSQ1" s="102"/>
      <c r="LSR1" s="102"/>
      <c r="LSS1" s="102"/>
      <c r="LST1" s="102"/>
      <c r="LSU1" s="102"/>
      <c r="LSV1" s="102"/>
      <c r="LSW1" s="102"/>
      <c r="LSX1" s="102"/>
      <c r="LSY1" s="102"/>
      <c r="LSZ1" s="102"/>
      <c r="LTA1" s="102"/>
      <c r="LTB1" s="102"/>
      <c r="LTC1" s="102"/>
      <c r="LTD1" s="102"/>
      <c r="LTE1" s="102"/>
      <c r="LTF1" s="102"/>
      <c r="LTG1" s="102"/>
      <c r="LTH1" s="102"/>
      <c r="LTI1" s="102"/>
      <c r="LTJ1" s="102"/>
      <c r="LTK1" s="102"/>
      <c r="LTL1" s="102"/>
      <c r="LTM1" s="102"/>
      <c r="LTN1" s="102"/>
      <c r="LTO1" s="102"/>
      <c r="LTP1" s="102"/>
      <c r="LTQ1" s="102"/>
      <c r="LTR1" s="102"/>
      <c r="LTS1" s="102"/>
      <c r="LTT1" s="102"/>
      <c r="LTU1" s="102"/>
      <c r="LTV1" s="102"/>
      <c r="LTW1" s="102"/>
      <c r="LTX1" s="102"/>
      <c r="LTY1" s="102"/>
      <c r="LTZ1" s="102"/>
      <c r="LUA1" s="102"/>
      <c r="LUB1" s="102"/>
      <c r="LUC1" s="102"/>
      <c r="LUD1" s="102"/>
      <c r="LUE1" s="102"/>
      <c r="LUF1" s="102"/>
      <c r="LUG1" s="102"/>
      <c r="LUH1" s="102"/>
      <c r="LUI1" s="102"/>
      <c r="LUJ1" s="102"/>
      <c r="LUK1" s="102"/>
      <c r="LUL1" s="102"/>
      <c r="LUM1" s="102"/>
      <c r="LUN1" s="102"/>
      <c r="LUO1" s="102"/>
      <c r="LUP1" s="102"/>
      <c r="LUQ1" s="102"/>
      <c r="LUR1" s="102"/>
      <c r="LUS1" s="102"/>
      <c r="LUT1" s="102"/>
      <c r="LUU1" s="102"/>
      <c r="LUV1" s="102"/>
      <c r="LUW1" s="102"/>
      <c r="LUX1" s="102"/>
      <c r="LUY1" s="102"/>
      <c r="LUZ1" s="102"/>
      <c r="LVA1" s="102"/>
      <c r="LVB1" s="102"/>
      <c r="LVC1" s="102"/>
      <c r="LVD1" s="102"/>
      <c r="LVE1" s="102"/>
      <c r="LVF1" s="102"/>
      <c r="LVG1" s="102"/>
      <c r="LVH1" s="102"/>
      <c r="LVI1" s="102"/>
      <c r="LVJ1" s="102"/>
      <c r="LVK1" s="102"/>
      <c r="LVL1" s="102"/>
      <c r="LVM1" s="102"/>
      <c r="LVN1" s="102"/>
      <c r="LVO1" s="102"/>
      <c r="LVP1" s="102"/>
      <c r="LVQ1" s="102"/>
      <c r="LVR1" s="102"/>
      <c r="LVS1" s="102"/>
      <c r="LVT1" s="102"/>
      <c r="LVU1" s="102"/>
      <c r="LVV1" s="102"/>
      <c r="LVW1" s="102"/>
      <c r="LVX1" s="102"/>
      <c r="LVY1" s="102"/>
      <c r="LVZ1" s="102"/>
      <c r="LWA1" s="102"/>
      <c r="LWB1" s="102"/>
      <c r="LWC1" s="102"/>
      <c r="LWD1" s="102"/>
      <c r="LWE1" s="102"/>
      <c r="LWF1" s="102"/>
      <c r="LWG1" s="102"/>
      <c r="LWH1" s="102"/>
      <c r="LWI1" s="102"/>
      <c r="LWJ1" s="102"/>
      <c r="LWK1" s="102"/>
      <c r="LWL1" s="102"/>
      <c r="LWM1" s="102"/>
      <c r="LWN1" s="102"/>
      <c r="LWO1" s="102"/>
      <c r="LWP1" s="102"/>
      <c r="LWQ1" s="102"/>
      <c r="LWR1" s="102"/>
      <c r="LWS1" s="102"/>
      <c r="LWT1" s="102"/>
      <c r="LWU1" s="102"/>
      <c r="LWV1" s="102"/>
      <c r="LWW1" s="102"/>
      <c r="LWX1" s="102"/>
      <c r="LWY1" s="102"/>
      <c r="LWZ1" s="102"/>
      <c r="LXA1" s="102"/>
      <c r="LXB1" s="102"/>
      <c r="LXC1" s="102"/>
      <c r="LXD1" s="102"/>
      <c r="LXE1" s="102"/>
      <c r="LXF1" s="102"/>
      <c r="LXG1" s="102"/>
      <c r="LXH1" s="102"/>
      <c r="LXI1" s="102"/>
      <c r="LXJ1" s="102"/>
      <c r="LXK1" s="102"/>
      <c r="LXL1" s="102"/>
      <c r="LXM1" s="102"/>
      <c r="LXN1" s="102"/>
      <c r="LXO1" s="102"/>
      <c r="LXP1" s="102"/>
      <c r="LXQ1" s="102"/>
      <c r="LXR1" s="102"/>
      <c r="LXS1" s="102"/>
      <c r="LXT1" s="102"/>
      <c r="LXU1" s="102"/>
      <c r="LXV1" s="102"/>
      <c r="LXW1" s="102"/>
      <c r="LXX1" s="102"/>
      <c r="LXY1" s="102"/>
      <c r="LXZ1" s="102"/>
      <c r="LYA1" s="102"/>
      <c r="LYB1" s="102"/>
      <c r="LYC1" s="102"/>
      <c r="LYD1" s="102"/>
      <c r="LYE1" s="102"/>
      <c r="LYF1" s="102"/>
      <c r="LYG1" s="102"/>
      <c r="LYH1" s="102"/>
      <c r="LYI1" s="102"/>
      <c r="LYJ1" s="102"/>
      <c r="LYK1" s="102"/>
      <c r="LYL1" s="102"/>
      <c r="LYM1" s="102"/>
      <c r="LYN1" s="102"/>
      <c r="LYO1" s="102"/>
      <c r="LYP1" s="102"/>
      <c r="LYQ1" s="102"/>
      <c r="LYR1" s="102"/>
      <c r="LYS1" s="102"/>
      <c r="LYT1" s="102"/>
      <c r="LYU1" s="102"/>
      <c r="LYV1" s="102"/>
      <c r="LYW1" s="102"/>
      <c r="LYX1" s="102"/>
      <c r="LYY1" s="102"/>
      <c r="LYZ1" s="102"/>
      <c r="LZA1" s="102"/>
      <c r="LZB1" s="102"/>
      <c r="LZC1" s="102"/>
      <c r="LZD1" s="102"/>
      <c r="LZE1" s="102"/>
      <c r="LZF1" s="102"/>
      <c r="LZG1" s="102"/>
      <c r="LZH1" s="102"/>
      <c r="LZI1" s="102"/>
      <c r="LZJ1" s="102"/>
      <c r="LZK1" s="102"/>
      <c r="LZL1" s="102"/>
      <c r="LZM1" s="102"/>
      <c r="LZN1" s="102"/>
      <c r="LZO1" s="102"/>
      <c r="LZP1" s="102"/>
      <c r="LZQ1" s="102"/>
      <c r="LZR1" s="102"/>
      <c r="LZS1" s="102"/>
      <c r="LZT1" s="102"/>
      <c r="LZU1" s="102"/>
      <c r="LZV1" s="102"/>
      <c r="LZW1" s="102"/>
      <c r="LZX1" s="102"/>
      <c r="LZY1" s="102"/>
      <c r="LZZ1" s="102"/>
      <c r="MAA1" s="102"/>
      <c r="MAB1" s="102"/>
      <c r="MAC1" s="102"/>
      <c r="MAD1" s="102"/>
      <c r="MAE1" s="102"/>
      <c r="MAF1" s="102"/>
      <c r="MAG1" s="102"/>
      <c r="MAH1" s="102"/>
      <c r="MAI1" s="102"/>
      <c r="MAJ1" s="102"/>
      <c r="MAK1" s="102"/>
      <c r="MAL1" s="102"/>
      <c r="MAM1" s="102"/>
      <c r="MAN1" s="102"/>
      <c r="MAO1" s="102"/>
      <c r="MAP1" s="102"/>
      <c r="MAQ1" s="102"/>
      <c r="MAR1" s="102"/>
      <c r="MAS1" s="102"/>
      <c r="MAT1" s="102"/>
      <c r="MAU1" s="102"/>
      <c r="MAV1" s="102"/>
      <c r="MAW1" s="102"/>
      <c r="MAX1" s="102"/>
      <c r="MAY1" s="102"/>
      <c r="MAZ1" s="102"/>
      <c r="MBA1" s="102"/>
      <c r="MBB1" s="102"/>
      <c r="MBC1" s="102"/>
      <c r="MBD1" s="102"/>
      <c r="MBE1" s="102"/>
      <c r="MBF1" s="102"/>
      <c r="MBG1" s="102"/>
      <c r="MBH1" s="102"/>
      <c r="MBI1" s="102"/>
      <c r="MBJ1" s="102"/>
      <c r="MBK1" s="102"/>
      <c r="MBL1" s="102"/>
      <c r="MBM1" s="102"/>
      <c r="MBN1" s="102"/>
      <c r="MBO1" s="102"/>
      <c r="MBP1" s="102"/>
      <c r="MBQ1" s="102"/>
      <c r="MBR1" s="102"/>
      <c r="MBS1" s="102"/>
      <c r="MBT1" s="102"/>
      <c r="MBU1" s="102"/>
      <c r="MBV1" s="102"/>
      <c r="MBW1" s="102"/>
      <c r="MBX1" s="102"/>
      <c r="MBY1" s="102"/>
      <c r="MBZ1" s="102"/>
      <c r="MCA1" s="102"/>
      <c r="MCB1" s="102"/>
      <c r="MCC1" s="102"/>
      <c r="MCD1" s="102"/>
      <c r="MCE1" s="102"/>
      <c r="MCF1" s="102"/>
      <c r="MCG1" s="102"/>
      <c r="MCH1" s="102"/>
      <c r="MCI1" s="102"/>
      <c r="MCJ1" s="102"/>
      <c r="MCK1" s="102"/>
      <c r="MCL1" s="102"/>
      <c r="MCM1" s="102"/>
      <c r="MCN1" s="102"/>
      <c r="MCO1" s="102"/>
      <c r="MCP1" s="102"/>
      <c r="MCQ1" s="102"/>
      <c r="MCR1" s="102"/>
      <c r="MCS1" s="102"/>
      <c r="MCT1" s="102"/>
      <c r="MCU1" s="102"/>
      <c r="MCV1" s="102"/>
      <c r="MCW1" s="102"/>
      <c r="MCX1" s="102"/>
      <c r="MCY1" s="102"/>
      <c r="MCZ1" s="102"/>
      <c r="MDA1" s="102"/>
      <c r="MDB1" s="102"/>
      <c r="MDC1" s="102"/>
      <c r="MDD1" s="102"/>
      <c r="MDE1" s="102"/>
      <c r="MDF1" s="102"/>
      <c r="MDG1" s="102"/>
      <c r="MDH1" s="102"/>
      <c r="MDI1" s="102"/>
      <c r="MDJ1" s="102"/>
      <c r="MDK1" s="102"/>
      <c r="MDL1" s="102"/>
      <c r="MDM1" s="102"/>
      <c r="MDN1" s="102"/>
      <c r="MDO1" s="102"/>
      <c r="MDP1" s="102"/>
      <c r="MDQ1" s="102"/>
      <c r="MDR1" s="102"/>
      <c r="MDS1" s="102"/>
      <c r="MDT1" s="102"/>
      <c r="MDU1" s="102"/>
      <c r="MDV1" s="102"/>
      <c r="MDW1" s="102"/>
      <c r="MDX1" s="102"/>
      <c r="MDY1" s="102"/>
      <c r="MDZ1" s="102"/>
      <c r="MEA1" s="102"/>
      <c r="MEB1" s="102"/>
      <c r="MEC1" s="102"/>
      <c r="MED1" s="102"/>
      <c r="MEE1" s="102"/>
      <c r="MEF1" s="102"/>
      <c r="MEG1" s="102"/>
      <c r="MEH1" s="102"/>
      <c r="MEI1" s="102"/>
      <c r="MEJ1" s="102"/>
      <c r="MEK1" s="102"/>
      <c r="MEL1" s="102"/>
      <c r="MEM1" s="102"/>
      <c r="MEN1" s="102"/>
      <c r="MEO1" s="102"/>
      <c r="MEP1" s="102"/>
      <c r="MEQ1" s="102"/>
      <c r="MER1" s="102"/>
      <c r="MES1" s="102"/>
      <c r="MET1" s="102"/>
      <c r="MEU1" s="102"/>
      <c r="MEV1" s="102"/>
      <c r="MEW1" s="102"/>
      <c r="MEX1" s="102"/>
      <c r="MEY1" s="102"/>
      <c r="MEZ1" s="102"/>
      <c r="MFA1" s="102"/>
      <c r="MFB1" s="102"/>
      <c r="MFC1" s="102"/>
      <c r="MFD1" s="102"/>
      <c r="MFE1" s="102"/>
      <c r="MFF1" s="102"/>
      <c r="MFG1" s="102"/>
      <c r="MFH1" s="102"/>
      <c r="MFI1" s="102"/>
      <c r="MFJ1" s="102"/>
      <c r="MFK1" s="102"/>
      <c r="MFL1" s="102"/>
      <c r="MFM1" s="102"/>
      <c r="MFN1" s="102"/>
      <c r="MFO1" s="102"/>
      <c r="MFP1" s="102"/>
      <c r="MFQ1" s="102"/>
      <c r="MFR1" s="102"/>
      <c r="MFS1" s="102"/>
      <c r="MFT1" s="102"/>
      <c r="MFU1" s="102"/>
      <c r="MFV1" s="102"/>
      <c r="MFW1" s="102"/>
      <c r="MFX1" s="102"/>
      <c r="MFY1" s="102"/>
      <c r="MFZ1" s="102"/>
      <c r="MGA1" s="102"/>
      <c r="MGB1" s="102"/>
      <c r="MGC1" s="102"/>
      <c r="MGD1" s="102"/>
      <c r="MGE1" s="102"/>
      <c r="MGF1" s="102"/>
      <c r="MGG1" s="102"/>
      <c r="MGH1" s="102"/>
      <c r="MGI1" s="102"/>
      <c r="MGJ1" s="102"/>
      <c r="MGK1" s="102"/>
      <c r="MGL1" s="102"/>
      <c r="MGM1" s="102"/>
      <c r="MGN1" s="102"/>
      <c r="MGO1" s="102"/>
      <c r="MGP1" s="102"/>
      <c r="MGQ1" s="102"/>
      <c r="MGR1" s="102"/>
      <c r="MGS1" s="102"/>
      <c r="MGT1" s="102"/>
      <c r="MGU1" s="102"/>
      <c r="MGV1" s="102"/>
      <c r="MGW1" s="102"/>
      <c r="MGX1" s="102"/>
      <c r="MGY1" s="102"/>
      <c r="MGZ1" s="102"/>
      <c r="MHA1" s="102"/>
      <c r="MHB1" s="102"/>
      <c r="MHC1" s="102"/>
      <c r="MHD1" s="102"/>
      <c r="MHE1" s="102"/>
      <c r="MHF1" s="102"/>
      <c r="MHG1" s="102"/>
      <c r="MHH1" s="102"/>
      <c r="MHI1" s="102"/>
      <c r="MHJ1" s="102"/>
      <c r="MHK1" s="102"/>
      <c r="MHL1" s="102"/>
      <c r="MHM1" s="102"/>
      <c r="MHN1" s="102"/>
      <c r="MHO1" s="102"/>
      <c r="MHP1" s="102"/>
      <c r="MHQ1" s="102"/>
      <c r="MHR1" s="102"/>
      <c r="MHS1" s="102"/>
      <c r="MHT1" s="102"/>
      <c r="MHU1" s="102"/>
      <c r="MHV1" s="102"/>
      <c r="MHW1" s="102"/>
      <c r="MHX1" s="102"/>
      <c r="MHY1" s="102"/>
      <c r="MHZ1" s="102"/>
      <c r="MIA1" s="102"/>
      <c r="MIB1" s="102"/>
      <c r="MIC1" s="102"/>
      <c r="MID1" s="102"/>
      <c r="MIE1" s="102"/>
      <c r="MIF1" s="102"/>
      <c r="MIG1" s="102"/>
      <c r="MIH1" s="102"/>
      <c r="MII1" s="102"/>
      <c r="MIJ1" s="102"/>
      <c r="MIK1" s="102"/>
      <c r="MIL1" s="102"/>
      <c r="MIM1" s="102"/>
      <c r="MIN1" s="102"/>
      <c r="MIO1" s="102"/>
      <c r="MIP1" s="102"/>
      <c r="MIQ1" s="102"/>
      <c r="MIR1" s="102"/>
      <c r="MIS1" s="102"/>
      <c r="MIT1" s="102"/>
      <c r="MIU1" s="102"/>
      <c r="MIV1" s="102"/>
      <c r="MIW1" s="102"/>
      <c r="MIX1" s="102"/>
      <c r="MIY1" s="102"/>
      <c r="MIZ1" s="102"/>
      <c r="MJA1" s="102"/>
      <c r="MJB1" s="102"/>
      <c r="MJC1" s="102"/>
      <c r="MJD1" s="102"/>
      <c r="MJE1" s="102"/>
      <c r="MJF1" s="102"/>
      <c r="MJG1" s="102"/>
      <c r="MJH1" s="102"/>
      <c r="MJI1" s="102"/>
      <c r="MJJ1" s="102"/>
      <c r="MJK1" s="102"/>
      <c r="MJL1" s="102"/>
      <c r="MJM1" s="102"/>
      <c r="MJN1" s="102"/>
      <c r="MJO1" s="102"/>
      <c r="MJP1" s="102"/>
      <c r="MJQ1" s="102"/>
      <c r="MJR1" s="102"/>
      <c r="MJS1" s="102"/>
      <c r="MJT1" s="102"/>
      <c r="MJU1" s="102"/>
      <c r="MJV1" s="102"/>
      <c r="MJW1" s="102"/>
      <c r="MJX1" s="102"/>
      <c r="MJY1" s="102"/>
      <c r="MJZ1" s="102"/>
      <c r="MKA1" s="102"/>
      <c r="MKB1" s="102"/>
      <c r="MKC1" s="102"/>
      <c r="MKD1" s="102"/>
      <c r="MKE1" s="102"/>
      <c r="MKF1" s="102"/>
      <c r="MKG1" s="102"/>
      <c r="MKH1" s="102"/>
      <c r="MKI1" s="102"/>
      <c r="MKJ1" s="102"/>
      <c r="MKK1" s="102"/>
      <c r="MKL1" s="102"/>
      <c r="MKM1" s="102"/>
      <c r="MKN1" s="102"/>
      <c r="MKO1" s="102"/>
      <c r="MKP1" s="102"/>
      <c r="MKQ1" s="102"/>
      <c r="MKR1" s="102"/>
      <c r="MKS1" s="102"/>
      <c r="MKT1" s="102"/>
      <c r="MKU1" s="102"/>
      <c r="MKV1" s="102"/>
      <c r="MKW1" s="102"/>
      <c r="MKX1" s="102"/>
      <c r="MKY1" s="102"/>
      <c r="MKZ1" s="102"/>
      <c r="MLA1" s="102"/>
      <c r="MLB1" s="102"/>
      <c r="MLC1" s="102"/>
      <c r="MLD1" s="102"/>
      <c r="MLE1" s="102"/>
      <c r="MLF1" s="102"/>
      <c r="MLG1" s="102"/>
      <c r="MLH1" s="102"/>
      <c r="MLI1" s="102"/>
      <c r="MLJ1" s="102"/>
      <c r="MLK1" s="102"/>
      <c r="MLL1" s="102"/>
      <c r="MLM1" s="102"/>
      <c r="MLN1" s="102"/>
      <c r="MLO1" s="102"/>
      <c r="MLP1" s="102"/>
      <c r="MLQ1" s="102"/>
      <c r="MLR1" s="102"/>
      <c r="MLS1" s="102"/>
      <c r="MLT1" s="102"/>
      <c r="MLU1" s="102"/>
      <c r="MLV1" s="102"/>
      <c r="MLW1" s="102"/>
      <c r="MLX1" s="102"/>
      <c r="MLY1" s="102"/>
      <c r="MLZ1" s="102"/>
      <c r="MMA1" s="102"/>
      <c r="MMB1" s="102"/>
      <c r="MMC1" s="102"/>
      <c r="MMD1" s="102"/>
      <c r="MME1" s="102"/>
      <c r="MMF1" s="102"/>
      <c r="MMG1" s="102"/>
      <c r="MMH1" s="102"/>
      <c r="MMI1" s="102"/>
      <c r="MMJ1" s="102"/>
      <c r="MMK1" s="102"/>
      <c r="MML1" s="102"/>
      <c r="MMM1" s="102"/>
      <c r="MMN1" s="102"/>
      <c r="MMO1" s="102"/>
      <c r="MMP1" s="102"/>
      <c r="MMQ1" s="102"/>
      <c r="MMR1" s="102"/>
      <c r="MMS1" s="102"/>
      <c r="MMT1" s="102"/>
      <c r="MMU1" s="102"/>
      <c r="MMV1" s="102"/>
      <c r="MMW1" s="102"/>
      <c r="MMX1" s="102"/>
      <c r="MMY1" s="102"/>
      <c r="MMZ1" s="102"/>
      <c r="MNA1" s="102"/>
      <c r="MNB1" s="102"/>
      <c r="MNC1" s="102"/>
      <c r="MND1" s="102"/>
      <c r="MNE1" s="102"/>
      <c r="MNF1" s="102"/>
      <c r="MNG1" s="102"/>
      <c r="MNH1" s="102"/>
      <c r="MNI1" s="102"/>
      <c r="MNJ1" s="102"/>
      <c r="MNK1" s="102"/>
      <c r="MNL1" s="102"/>
      <c r="MNM1" s="102"/>
      <c r="MNN1" s="102"/>
      <c r="MNO1" s="102"/>
      <c r="MNP1" s="102"/>
      <c r="MNQ1" s="102"/>
      <c r="MNR1" s="102"/>
      <c r="MNS1" s="102"/>
      <c r="MNT1" s="102"/>
      <c r="MNU1" s="102"/>
      <c r="MNV1" s="102"/>
      <c r="MNW1" s="102"/>
      <c r="MNX1" s="102"/>
      <c r="MNY1" s="102"/>
      <c r="MNZ1" s="102"/>
      <c r="MOA1" s="102"/>
      <c r="MOB1" s="102"/>
      <c r="MOC1" s="102"/>
      <c r="MOD1" s="102"/>
      <c r="MOE1" s="102"/>
      <c r="MOF1" s="102"/>
      <c r="MOG1" s="102"/>
      <c r="MOH1" s="102"/>
      <c r="MOI1" s="102"/>
      <c r="MOJ1" s="102"/>
      <c r="MOK1" s="102"/>
      <c r="MOL1" s="102"/>
      <c r="MOM1" s="102"/>
      <c r="MON1" s="102"/>
      <c r="MOO1" s="102"/>
      <c r="MOP1" s="102"/>
      <c r="MOQ1" s="102"/>
      <c r="MOR1" s="102"/>
      <c r="MOS1" s="102"/>
      <c r="MOT1" s="102"/>
      <c r="MOU1" s="102"/>
      <c r="MOV1" s="102"/>
      <c r="MOW1" s="102"/>
      <c r="MOX1" s="102"/>
      <c r="MOY1" s="102"/>
      <c r="MOZ1" s="102"/>
      <c r="MPA1" s="102"/>
      <c r="MPB1" s="102"/>
      <c r="MPC1" s="102"/>
      <c r="MPD1" s="102"/>
      <c r="MPE1" s="102"/>
      <c r="MPF1" s="102"/>
      <c r="MPG1" s="102"/>
      <c r="MPH1" s="102"/>
      <c r="MPI1" s="102"/>
      <c r="MPJ1" s="102"/>
      <c r="MPK1" s="102"/>
      <c r="MPL1" s="102"/>
      <c r="MPM1" s="102"/>
      <c r="MPN1" s="102"/>
      <c r="MPO1" s="102"/>
      <c r="MPP1" s="102"/>
      <c r="MPQ1" s="102"/>
      <c r="MPR1" s="102"/>
      <c r="MPS1" s="102"/>
      <c r="MPT1" s="102"/>
      <c r="MPU1" s="102"/>
      <c r="MPV1" s="102"/>
      <c r="MPW1" s="102"/>
      <c r="MPX1" s="102"/>
      <c r="MPY1" s="102"/>
      <c r="MPZ1" s="102"/>
      <c r="MQA1" s="102"/>
      <c r="MQB1" s="102"/>
      <c r="MQC1" s="102"/>
      <c r="MQD1" s="102"/>
      <c r="MQE1" s="102"/>
      <c r="MQF1" s="102"/>
      <c r="MQG1" s="102"/>
      <c r="MQH1" s="102"/>
      <c r="MQI1" s="102"/>
      <c r="MQJ1" s="102"/>
      <c r="MQK1" s="102"/>
      <c r="MQL1" s="102"/>
      <c r="MQM1" s="102"/>
      <c r="MQN1" s="102"/>
      <c r="MQO1" s="102"/>
      <c r="MQP1" s="102"/>
      <c r="MQQ1" s="102"/>
      <c r="MQR1" s="102"/>
      <c r="MQS1" s="102"/>
      <c r="MQT1" s="102"/>
      <c r="MQU1" s="102"/>
      <c r="MQV1" s="102"/>
      <c r="MQW1" s="102"/>
      <c r="MQX1" s="102"/>
      <c r="MQY1" s="102"/>
      <c r="MQZ1" s="102"/>
      <c r="MRA1" s="102"/>
      <c r="MRB1" s="102"/>
      <c r="MRC1" s="102"/>
      <c r="MRD1" s="102"/>
      <c r="MRE1" s="102"/>
      <c r="MRF1" s="102"/>
      <c r="MRG1" s="102"/>
      <c r="MRH1" s="102"/>
      <c r="MRI1" s="102"/>
      <c r="MRJ1" s="102"/>
      <c r="MRK1" s="102"/>
      <c r="MRL1" s="102"/>
      <c r="MRM1" s="102"/>
      <c r="MRN1" s="102"/>
      <c r="MRO1" s="102"/>
      <c r="MRP1" s="102"/>
      <c r="MRQ1" s="102"/>
      <c r="MRR1" s="102"/>
      <c r="MRS1" s="102"/>
      <c r="MRT1" s="102"/>
      <c r="MRU1" s="102"/>
      <c r="MRV1" s="102"/>
      <c r="MRW1" s="102"/>
      <c r="MRX1" s="102"/>
      <c r="MRY1" s="102"/>
      <c r="MRZ1" s="102"/>
      <c r="MSA1" s="102"/>
      <c r="MSB1" s="102"/>
      <c r="MSC1" s="102"/>
      <c r="MSD1" s="102"/>
      <c r="MSE1" s="102"/>
      <c r="MSF1" s="102"/>
      <c r="MSG1" s="102"/>
      <c r="MSH1" s="102"/>
      <c r="MSI1" s="102"/>
      <c r="MSJ1" s="102"/>
      <c r="MSK1" s="102"/>
      <c r="MSL1" s="102"/>
      <c r="MSM1" s="102"/>
      <c r="MSN1" s="102"/>
      <c r="MSO1" s="102"/>
      <c r="MSP1" s="102"/>
      <c r="MSQ1" s="102"/>
      <c r="MSR1" s="102"/>
      <c r="MSS1" s="102"/>
      <c r="MST1" s="102"/>
      <c r="MSU1" s="102"/>
      <c r="MSV1" s="102"/>
      <c r="MSW1" s="102"/>
      <c r="MSX1" s="102"/>
      <c r="MSY1" s="102"/>
      <c r="MSZ1" s="102"/>
      <c r="MTA1" s="102"/>
      <c r="MTB1" s="102"/>
      <c r="MTC1" s="102"/>
      <c r="MTD1" s="102"/>
      <c r="MTE1" s="102"/>
      <c r="MTF1" s="102"/>
      <c r="MTG1" s="102"/>
      <c r="MTH1" s="102"/>
      <c r="MTI1" s="102"/>
      <c r="MTJ1" s="102"/>
      <c r="MTK1" s="102"/>
      <c r="MTL1" s="102"/>
      <c r="MTM1" s="102"/>
      <c r="MTN1" s="102"/>
      <c r="MTO1" s="102"/>
      <c r="MTP1" s="102"/>
      <c r="MTQ1" s="102"/>
      <c r="MTR1" s="102"/>
      <c r="MTS1" s="102"/>
      <c r="MTT1" s="102"/>
      <c r="MTU1" s="102"/>
      <c r="MTV1" s="102"/>
      <c r="MTW1" s="102"/>
      <c r="MTX1" s="102"/>
      <c r="MTY1" s="102"/>
      <c r="MTZ1" s="102"/>
      <c r="MUA1" s="102"/>
      <c r="MUB1" s="102"/>
      <c r="MUC1" s="102"/>
      <c r="MUD1" s="102"/>
      <c r="MUE1" s="102"/>
      <c r="MUF1" s="102"/>
      <c r="MUG1" s="102"/>
      <c r="MUH1" s="102"/>
      <c r="MUI1" s="102"/>
      <c r="MUJ1" s="102"/>
      <c r="MUK1" s="102"/>
      <c r="MUL1" s="102"/>
      <c r="MUM1" s="102"/>
      <c r="MUN1" s="102"/>
      <c r="MUO1" s="102"/>
      <c r="MUP1" s="102"/>
      <c r="MUQ1" s="102"/>
      <c r="MUR1" s="102"/>
      <c r="MUS1" s="102"/>
      <c r="MUT1" s="102"/>
      <c r="MUU1" s="102"/>
      <c r="MUV1" s="102"/>
      <c r="MUW1" s="102"/>
      <c r="MUX1" s="102"/>
      <c r="MUY1" s="102"/>
      <c r="MUZ1" s="102"/>
      <c r="MVA1" s="102"/>
      <c r="MVB1" s="102"/>
      <c r="MVC1" s="102"/>
      <c r="MVD1" s="102"/>
      <c r="MVE1" s="102"/>
      <c r="MVF1" s="102"/>
      <c r="MVG1" s="102"/>
      <c r="MVH1" s="102"/>
      <c r="MVI1" s="102"/>
      <c r="MVJ1" s="102"/>
      <c r="MVK1" s="102"/>
      <c r="MVL1" s="102"/>
      <c r="MVM1" s="102"/>
      <c r="MVN1" s="102"/>
      <c r="MVO1" s="102"/>
      <c r="MVP1" s="102"/>
      <c r="MVQ1" s="102"/>
      <c r="MVR1" s="102"/>
      <c r="MVS1" s="102"/>
      <c r="MVT1" s="102"/>
      <c r="MVU1" s="102"/>
      <c r="MVV1" s="102"/>
      <c r="MVW1" s="102"/>
      <c r="MVX1" s="102"/>
      <c r="MVY1" s="102"/>
      <c r="MVZ1" s="102"/>
      <c r="MWA1" s="102"/>
      <c r="MWB1" s="102"/>
      <c r="MWC1" s="102"/>
      <c r="MWD1" s="102"/>
      <c r="MWE1" s="102"/>
      <c r="MWF1" s="102"/>
      <c r="MWG1" s="102"/>
      <c r="MWH1" s="102"/>
      <c r="MWI1" s="102"/>
      <c r="MWJ1" s="102"/>
      <c r="MWK1" s="102"/>
      <c r="MWL1" s="102"/>
      <c r="MWM1" s="102"/>
      <c r="MWN1" s="102"/>
      <c r="MWO1" s="102"/>
      <c r="MWP1" s="102"/>
      <c r="MWQ1" s="102"/>
      <c r="MWR1" s="102"/>
      <c r="MWS1" s="102"/>
      <c r="MWT1" s="102"/>
      <c r="MWU1" s="102"/>
      <c r="MWV1" s="102"/>
      <c r="MWW1" s="102"/>
      <c r="MWX1" s="102"/>
      <c r="MWY1" s="102"/>
      <c r="MWZ1" s="102"/>
      <c r="MXA1" s="102"/>
      <c r="MXB1" s="102"/>
      <c r="MXC1" s="102"/>
      <c r="MXD1" s="102"/>
      <c r="MXE1" s="102"/>
      <c r="MXF1" s="102"/>
      <c r="MXG1" s="102"/>
      <c r="MXH1" s="102"/>
      <c r="MXI1" s="102"/>
      <c r="MXJ1" s="102"/>
      <c r="MXK1" s="102"/>
      <c r="MXL1" s="102"/>
      <c r="MXM1" s="102"/>
      <c r="MXN1" s="102"/>
      <c r="MXO1" s="102"/>
      <c r="MXP1" s="102"/>
      <c r="MXQ1" s="102"/>
      <c r="MXR1" s="102"/>
      <c r="MXS1" s="102"/>
      <c r="MXT1" s="102"/>
      <c r="MXU1" s="102"/>
      <c r="MXV1" s="102"/>
      <c r="MXW1" s="102"/>
      <c r="MXX1" s="102"/>
      <c r="MXY1" s="102"/>
      <c r="MXZ1" s="102"/>
      <c r="MYA1" s="102"/>
      <c r="MYB1" s="102"/>
      <c r="MYC1" s="102"/>
      <c r="MYD1" s="102"/>
      <c r="MYE1" s="102"/>
      <c r="MYF1" s="102"/>
      <c r="MYG1" s="102"/>
      <c r="MYH1" s="102"/>
      <c r="MYI1" s="102"/>
      <c r="MYJ1" s="102"/>
      <c r="MYK1" s="102"/>
      <c r="MYL1" s="102"/>
      <c r="MYM1" s="102"/>
      <c r="MYN1" s="102"/>
      <c r="MYO1" s="102"/>
      <c r="MYP1" s="102"/>
      <c r="MYQ1" s="102"/>
      <c r="MYR1" s="102"/>
      <c r="MYS1" s="102"/>
      <c r="MYT1" s="102"/>
      <c r="MYU1" s="102"/>
      <c r="MYV1" s="102"/>
      <c r="MYW1" s="102"/>
      <c r="MYX1" s="102"/>
      <c r="MYY1" s="102"/>
      <c r="MYZ1" s="102"/>
      <c r="MZA1" s="102"/>
      <c r="MZB1" s="102"/>
      <c r="MZC1" s="102"/>
      <c r="MZD1" s="102"/>
      <c r="MZE1" s="102"/>
      <c r="MZF1" s="102"/>
      <c r="MZG1" s="102"/>
      <c r="MZH1" s="102"/>
      <c r="MZI1" s="102"/>
      <c r="MZJ1" s="102"/>
      <c r="MZK1" s="102"/>
      <c r="MZL1" s="102"/>
      <c r="MZM1" s="102"/>
      <c r="MZN1" s="102"/>
      <c r="MZO1" s="102"/>
      <c r="MZP1" s="102"/>
      <c r="MZQ1" s="102"/>
      <c r="MZR1" s="102"/>
      <c r="MZS1" s="102"/>
      <c r="MZT1" s="102"/>
      <c r="MZU1" s="102"/>
      <c r="MZV1" s="102"/>
      <c r="MZW1" s="102"/>
      <c r="MZX1" s="102"/>
      <c r="MZY1" s="102"/>
      <c r="MZZ1" s="102"/>
      <c r="NAA1" s="102"/>
      <c r="NAB1" s="102"/>
      <c r="NAC1" s="102"/>
      <c r="NAD1" s="102"/>
      <c r="NAE1" s="102"/>
      <c r="NAF1" s="102"/>
      <c r="NAG1" s="102"/>
      <c r="NAH1" s="102"/>
      <c r="NAI1" s="102"/>
      <c r="NAJ1" s="102"/>
      <c r="NAK1" s="102"/>
      <c r="NAL1" s="102"/>
      <c r="NAM1" s="102"/>
      <c r="NAN1" s="102"/>
      <c r="NAO1" s="102"/>
      <c r="NAP1" s="102"/>
      <c r="NAQ1" s="102"/>
      <c r="NAR1" s="102"/>
      <c r="NAS1" s="102"/>
      <c r="NAT1" s="102"/>
      <c r="NAU1" s="102"/>
      <c r="NAV1" s="102"/>
      <c r="NAW1" s="102"/>
      <c r="NAX1" s="102"/>
      <c r="NAY1" s="102"/>
      <c r="NAZ1" s="102"/>
      <c r="NBA1" s="102"/>
      <c r="NBB1" s="102"/>
      <c r="NBC1" s="102"/>
      <c r="NBD1" s="102"/>
      <c r="NBE1" s="102"/>
      <c r="NBF1" s="102"/>
      <c r="NBG1" s="102"/>
      <c r="NBH1" s="102"/>
      <c r="NBI1" s="102"/>
      <c r="NBJ1" s="102"/>
      <c r="NBK1" s="102"/>
      <c r="NBL1" s="102"/>
      <c r="NBM1" s="102"/>
      <c r="NBN1" s="102"/>
      <c r="NBO1" s="102"/>
      <c r="NBP1" s="102"/>
      <c r="NBQ1" s="102"/>
      <c r="NBR1" s="102"/>
      <c r="NBS1" s="102"/>
      <c r="NBT1" s="102"/>
      <c r="NBU1" s="102"/>
      <c r="NBV1" s="102"/>
      <c r="NBW1" s="102"/>
      <c r="NBX1" s="102"/>
      <c r="NBY1" s="102"/>
      <c r="NBZ1" s="102"/>
      <c r="NCA1" s="102"/>
      <c r="NCB1" s="102"/>
      <c r="NCC1" s="102"/>
      <c r="NCD1" s="102"/>
      <c r="NCE1" s="102"/>
      <c r="NCF1" s="102"/>
      <c r="NCG1" s="102"/>
      <c r="NCH1" s="102"/>
      <c r="NCI1" s="102"/>
      <c r="NCJ1" s="102"/>
      <c r="NCK1" s="102"/>
      <c r="NCL1" s="102"/>
      <c r="NCM1" s="102"/>
      <c r="NCN1" s="102"/>
      <c r="NCO1" s="102"/>
      <c r="NCP1" s="102"/>
      <c r="NCQ1" s="102"/>
      <c r="NCR1" s="102"/>
      <c r="NCS1" s="102"/>
      <c r="NCT1" s="102"/>
      <c r="NCU1" s="102"/>
      <c r="NCV1" s="102"/>
      <c r="NCW1" s="102"/>
      <c r="NCX1" s="102"/>
      <c r="NCY1" s="102"/>
      <c r="NCZ1" s="102"/>
      <c r="NDA1" s="102"/>
      <c r="NDB1" s="102"/>
      <c r="NDC1" s="102"/>
      <c r="NDD1" s="102"/>
      <c r="NDE1" s="102"/>
      <c r="NDF1" s="102"/>
      <c r="NDG1" s="102"/>
      <c r="NDH1" s="102"/>
      <c r="NDI1" s="102"/>
      <c r="NDJ1" s="102"/>
      <c r="NDK1" s="102"/>
      <c r="NDL1" s="102"/>
      <c r="NDM1" s="102"/>
      <c r="NDN1" s="102"/>
      <c r="NDO1" s="102"/>
      <c r="NDP1" s="102"/>
      <c r="NDQ1" s="102"/>
      <c r="NDR1" s="102"/>
      <c r="NDS1" s="102"/>
      <c r="NDT1" s="102"/>
      <c r="NDU1" s="102"/>
      <c r="NDV1" s="102"/>
      <c r="NDW1" s="102"/>
      <c r="NDX1" s="102"/>
      <c r="NDY1" s="102"/>
      <c r="NDZ1" s="102"/>
      <c r="NEA1" s="102"/>
      <c r="NEB1" s="102"/>
      <c r="NEC1" s="102"/>
      <c r="NED1" s="102"/>
      <c r="NEE1" s="102"/>
      <c r="NEF1" s="102"/>
      <c r="NEG1" s="102"/>
      <c r="NEH1" s="102"/>
      <c r="NEI1" s="102"/>
      <c r="NEJ1" s="102"/>
      <c r="NEK1" s="102"/>
      <c r="NEL1" s="102"/>
      <c r="NEM1" s="102"/>
      <c r="NEN1" s="102"/>
      <c r="NEO1" s="102"/>
      <c r="NEP1" s="102"/>
      <c r="NEQ1" s="102"/>
      <c r="NER1" s="102"/>
      <c r="NES1" s="102"/>
      <c r="NET1" s="102"/>
      <c r="NEU1" s="102"/>
      <c r="NEV1" s="102"/>
      <c r="NEW1" s="102"/>
      <c r="NEX1" s="102"/>
      <c r="NEY1" s="102"/>
      <c r="NEZ1" s="102"/>
      <c r="NFA1" s="102"/>
      <c r="NFB1" s="102"/>
      <c r="NFC1" s="102"/>
      <c r="NFD1" s="102"/>
      <c r="NFE1" s="102"/>
      <c r="NFF1" s="102"/>
      <c r="NFG1" s="102"/>
      <c r="NFH1" s="102"/>
      <c r="NFI1" s="102"/>
      <c r="NFJ1" s="102"/>
      <c r="NFK1" s="102"/>
      <c r="NFL1" s="102"/>
      <c r="NFM1" s="102"/>
      <c r="NFN1" s="102"/>
      <c r="NFO1" s="102"/>
      <c r="NFP1" s="102"/>
      <c r="NFQ1" s="102"/>
      <c r="NFR1" s="102"/>
      <c r="NFS1" s="102"/>
      <c r="NFT1" s="102"/>
      <c r="NFU1" s="102"/>
      <c r="NFV1" s="102"/>
      <c r="NFW1" s="102"/>
      <c r="NFX1" s="102"/>
      <c r="NFY1" s="102"/>
      <c r="NFZ1" s="102"/>
      <c r="NGA1" s="102"/>
      <c r="NGB1" s="102"/>
      <c r="NGC1" s="102"/>
      <c r="NGD1" s="102"/>
      <c r="NGE1" s="102"/>
      <c r="NGF1" s="102"/>
      <c r="NGG1" s="102"/>
      <c r="NGH1" s="102"/>
      <c r="NGI1" s="102"/>
      <c r="NGJ1" s="102"/>
      <c r="NGK1" s="102"/>
      <c r="NGL1" s="102"/>
      <c r="NGM1" s="102"/>
      <c r="NGN1" s="102"/>
      <c r="NGO1" s="102"/>
      <c r="NGP1" s="102"/>
      <c r="NGQ1" s="102"/>
      <c r="NGR1" s="102"/>
      <c r="NGS1" s="102"/>
      <c r="NGT1" s="102"/>
      <c r="NGU1" s="102"/>
      <c r="NGV1" s="102"/>
      <c r="NGW1" s="102"/>
      <c r="NGX1" s="102"/>
      <c r="NGY1" s="102"/>
      <c r="NGZ1" s="102"/>
      <c r="NHA1" s="102"/>
      <c r="NHB1" s="102"/>
      <c r="NHC1" s="102"/>
      <c r="NHD1" s="102"/>
      <c r="NHE1" s="102"/>
      <c r="NHF1" s="102"/>
      <c r="NHG1" s="102"/>
      <c r="NHH1" s="102"/>
      <c r="NHI1" s="102"/>
      <c r="NHJ1" s="102"/>
      <c r="NHK1" s="102"/>
      <c r="NHL1" s="102"/>
      <c r="NHM1" s="102"/>
      <c r="NHN1" s="102"/>
      <c r="NHO1" s="102"/>
      <c r="NHP1" s="102"/>
      <c r="NHQ1" s="102"/>
      <c r="NHR1" s="102"/>
      <c r="NHS1" s="102"/>
      <c r="NHT1" s="102"/>
      <c r="NHU1" s="102"/>
      <c r="NHV1" s="102"/>
      <c r="NHW1" s="102"/>
      <c r="NHX1" s="102"/>
      <c r="NHY1" s="102"/>
      <c r="NHZ1" s="102"/>
      <c r="NIA1" s="102"/>
      <c r="NIB1" s="102"/>
      <c r="NIC1" s="102"/>
      <c r="NID1" s="102"/>
      <c r="NIE1" s="102"/>
      <c r="NIF1" s="102"/>
      <c r="NIG1" s="102"/>
      <c r="NIH1" s="102"/>
      <c r="NII1" s="102"/>
      <c r="NIJ1" s="102"/>
      <c r="NIK1" s="102"/>
      <c r="NIL1" s="102"/>
      <c r="NIM1" s="102"/>
      <c r="NIN1" s="102"/>
      <c r="NIO1" s="102"/>
      <c r="NIP1" s="102"/>
      <c r="NIQ1" s="102"/>
      <c r="NIR1" s="102"/>
      <c r="NIS1" s="102"/>
      <c r="NIT1" s="102"/>
      <c r="NIU1" s="102"/>
      <c r="NIV1" s="102"/>
      <c r="NIW1" s="102"/>
      <c r="NIX1" s="102"/>
      <c r="NIY1" s="102"/>
      <c r="NIZ1" s="102"/>
      <c r="NJA1" s="102"/>
      <c r="NJB1" s="102"/>
      <c r="NJC1" s="102"/>
      <c r="NJD1" s="102"/>
      <c r="NJE1" s="102"/>
      <c r="NJF1" s="102"/>
      <c r="NJG1" s="102"/>
      <c r="NJH1" s="102"/>
      <c r="NJI1" s="102"/>
      <c r="NJJ1" s="102"/>
      <c r="NJK1" s="102"/>
      <c r="NJL1" s="102"/>
      <c r="NJM1" s="102"/>
      <c r="NJN1" s="102"/>
      <c r="NJO1" s="102"/>
      <c r="NJP1" s="102"/>
      <c r="NJQ1" s="102"/>
      <c r="NJR1" s="102"/>
      <c r="NJS1" s="102"/>
      <c r="NJT1" s="102"/>
      <c r="NJU1" s="102"/>
      <c r="NJV1" s="102"/>
      <c r="NJW1" s="102"/>
      <c r="NJX1" s="102"/>
      <c r="NJY1" s="102"/>
      <c r="NJZ1" s="102"/>
      <c r="NKA1" s="102"/>
      <c r="NKB1" s="102"/>
      <c r="NKC1" s="102"/>
      <c r="NKD1" s="102"/>
      <c r="NKE1" s="102"/>
      <c r="NKF1" s="102"/>
      <c r="NKG1" s="102"/>
      <c r="NKH1" s="102"/>
      <c r="NKI1" s="102"/>
      <c r="NKJ1" s="102"/>
      <c r="NKK1" s="102"/>
      <c r="NKL1" s="102"/>
      <c r="NKM1" s="102"/>
      <c r="NKN1" s="102"/>
      <c r="NKO1" s="102"/>
      <c r="NKP1" s="102"/>
      <c r="NKQ1" s="102"/>
      <c r="NKR1" s="102"/>
      <c r="NKS1" s="102"/>
      <c r="NKT1" s="102"/>
      <c r="NKU1" s="102"/>
      <c r="NKV1" s="102"/>
      <c r="NKW1" s="102"/>
      <c r="NKX1" s="102"/>
      <c r="NKY1" s="102"/>
      <c r="NKZ1" s="102"/>
      <c r="NLA1" s="102"/>
      <c r="NLB1" s="102"/>
      <c r="NLC1" s="102"/>
      <c r="NLD1" s="102"/>
      <c r="NLE1" s="102"/>
      <c r="NLF1" s="102"/>
      <c r="NLG1" s="102"/>
      <c r="NLH1" s="102"/>
      <c r="NLI1" s="102"/>
      <c r="NLJ1" s="102"/>
      <c r="NLK1" s="102"/>
      <c r="NLL1" s="102"/>
      <c r="NLM1" s="102"/>
      <c r="NLN1" s="102"/>
      <c r="NLO1" s="102"/>
      <c r="NLP1" s="102"/>
      <c r="NLQ1" s="102"/>
      <c r="NLR1" s="102"/>
      <c r="NLS1" s="102"/>
      <c r="NLT1" s="102"/>
      <c r="NLU1" s="102"/>
      <c r="NLV1" s="102"/>
      <c r="NLW1" s="102"/>
      <c r="NLX1" s="102"/>
      <c r="NLY1" s="102"/>
      <c r="NLZ1" s="102"/>
      <c r="NMA1" s="102"/>
      <c r="NMB1" s="102"/>
      <c r="NMC1" s="102"/>
      <c r="NMD1" s="102"/>
      <c r="NME1" s="102"/>
      <c r="NMF1" s="102"/>
      <c r="NMG1" s="102"/>
      <c r="NMH1" s="102"/>
      <c r="NMI1" s="102"/>
      <c r="NMJ1" s="102"/>
      <c r="NMK1" s="102"/>
      <c r="NML1" s="102"/>
      <c r="NMM1" s="102"/>
      <c r="NMN1" s="102"/>
      <c r="NMO1" s="102"/>
      <c r="NMP1" s="102"/>
      <c r="NMQ1" s="102"/>
      <c r="NMR1" s="102"/>
      <c r="NMS1" s="102"/>
      <c r="NMT1" s="102"/>
      <c r="NMU1" s="102"/>
      <c r="NMV1" s="102"/>
      <c r="NMW1" s="102"/>
      <c r="NMX1" s="102"/>
      <c r="NMY1" s="102"/>
      <c r="NMZ1" s="102"/>
      <c r="NNA1" s="102"/>
      <c r="NNB1" s="102"/>
      <c r="NNC1" s="102"/>
      <c r="NND1" s="102"/>
      <c r="NNE1" s="102"/>
      <c r="NNF1" s="102"/>
      <c r="NNG1" s="102"/>
      <c r="NNH1" s="102"/>
      <c r="NNI1" s="102"/>
      <c r="NNJ1" s="102"/>
      <c r="NNK1" s="102"/>
      <c r="NNL1" s="102"/>
      <c r="NNM1" s="102"/>
      <c r="NNN1" s="102"/>
      <c r="NNO1" s="102"/>
      <c r="NNP1" s="102"/>
      <c r="NNQ1" s="102"/>
      <c r="NNR1" s="102"/>
      <c r="NNS1" s="102"/>
      <c r="NNT1" s="102"/>
      <c r="NNU1" s="102"/>
      <c r="NNV1" s="102"/>
      <c r="NNW1" s="102"/>
      <c r="NNX1" s="102"/>
      <c r="NNY1" s="102"/>
      <c r="NNZ1" s="102"/>
      <c r="NOA1" s="102"/>
      <c r="NOB1" s="102"/>
      <c r="NOC1" s="102"/>
      <c r="NOD1" s="102"/>
      <c r="NOE1" s="102"/>
      <c r="NOF1" s="102"/>
      <c r="NOG1" s="102"/>
      <c r="NOH1" s="102"/>
      <c r="NOI1" s="102"/>
      <c r="NOJ1" s="102"/>
      <c r="NOK1" s="102"/>
      <c r="NOL1" s="102"/>
      <c r="NOM1" s="102"/>
      <c r="NON1" s="102"/>
      <c r="NOO1" s="102"/>
      <c r="NOP1" s="102"/>
      <c r="NOQ1" s="102"/>
      <c r="NOR1" s="102"/>
      <c r="NOS1" s="102"/>
      <c r="NOT1" s="102"/>
      <c r="NOU1" s="102"/>
      <c r="NOV1" s="102"/>
      <c r="NOW1" s="102"/>
      <c r="NOX1" s="102"/>
      <c r="NOY1" s="102"/>
      <c r="NOZ1" s="102"/>
      <c r="NPA1" s="102"/>
      <c r="NPB1" s="102"/>
      <c r="NPC1" s="102"/>
      <c r="NPD1" s="102"/>
      <c r="NPE1" s="102"/>
      <c r="NPF1" s="102"/>
      <c r="NPG1" s="102"/>
      <c r="NPH1" s="102"/>
      <c r="NPI1" s="102"/>
      <c r="NPJ1" s="102"/>
      <c r="NPK1" s="102"/>
      <c r="NPL1" s="102"/>
      <c r="NPM1" s="102"/>
      <c r="NPN1" s="102"/>
      <c r="NPO1" s="102"/>
      <c r="NPP1" s="102"/>
      <c r="NPQ1" s="102"/>
      <c r="NPR1" s="102"/>
      <c r="NPS1" s="102"/>
      <c r="NPT1" s="102"/>
      <c r="NPU1" s="102"/>
      <c r="NPV1" s="102"/>
      <c r="NPW1" s="102"/>
      <c r="NPX1" s="102"/>
      <c r="NPY1" s="102"/>
      <c r="NPZ1" s="102"/>
      <c r="NQA1" s="102"/>
      <c r="NQB1" s="102"/>
      <c r="NQC1" s="102"/>
      <c r="NQD1" s="102"/>
      <c r="NQE1" s="102"/>
      <c r="NQF1" s="102"/>
      <c r="NQG1" s="102"/>
      <c r="NQH1" s="102"/>
      <c r="NQI1" s="102"/>
      <c r="NQJ1" s="102"/>
      <c r="NQK1" s="102"/>
      <c r="NQL1" s="102"/>
      <c r="NQM1" s="102"/>
      <c r="NQN1" s="102"/>
      <c r="NQO1" s="102"/>
      <c r="NQP1" s="102"/>
      <c r="NQQ1" s="102"/>
      <c r="NQR1" s="102"/>
      <c r="NQS1" s="102"/>
      <c r="NQT1" s="102"/>
      <c r="NQU1" s="102"/>
      <c r="NQV1" s="102"/>
      <c r="NQW1" s="102"/>
      <c r="NQX1" s="102"/>
      <c r="NQY1" s="102"/>
      <c r="NQZ1" s="102"/>
      <c r="NRA1" s="102"/>
      <c r="NRB1" s="102"/>
      <c r="NRC1" s="102"/>
      <c r="NRD1" s="102"/>
      <c r="NRE1" s="102"/>
      <c r="NRF1" s="102"/>
      <c r="NRG1" s="102"/>
      <c r="NRH1" s="102"/>
      <c r="NRI1" s="102"/>
      <c r="NRJ1" s="102"/>
      <c r="NRK1" s="102"/>
      <c r="NRL1" s="102"/>
      <c r="NRM1" s="102"/>
      <c r="NRN1" s="102"/>
      <c r="NRO1" s="102"/>
      <c r="NRP1" s="102"/>
      <c r="NRQ1" s="102"/>
      <c r="NRR1" s="102"/>
      <c r="NRS1" s="102"/>
      <c r="NRT1" s="102"/>
      <c r="NRU1" s="102"/>
      <c r="NRV1" s="102"/>
      <c r="NRW1" s="102"/>
      <c r="NRX1" s="102"/>
      <c r="NRY1" s="102"/>
      <c r="NRZ1" s="102"/>
      <c r="NSA1" s="102"/>
      <c r="NSB1" s="102"/>
      <c r="NSC1" s="102"/>
      <c r="NSD1" s="102"/>
      <c r="NSE1" s="102"/>
      <c r="NSF1" s="102"/>
      <c r="NSG1" s="102"/>
      <c r="NSH1" s="102"/>
      <c r="NSI1" s="102"/>
      <c r="NSJ1" s="102"/>
      <c r="NSK1" s="102"/>
      <c r="NSL1" s="102"/>
      <c r="NSM1" s="102"/>
      <c r="NSN1" s="102"/>
      <c r="NSO1" s="102"/>
      <c r="NSP1" s="102"/>
      <c r="NSQ1" s="102"/>
      <c r="NSR1" s="102"/>
      <c r="NSS1" s="102"/>
      <c r="NST1" s="102"/>
      <c r="NSU1" s="102"/>
      <c r="NSV1" s="102"/>
      <c r="NSW1" s="102"/>
      <c r="NSX1" s="102"/>
      <c r="NSY1" s="102"/>
      <c r="NSZ1" s="102"/>
      <c r="NTA1" s="102"/>
      <c r="NTB1" s="102"/>
      <c r="NTC1" s="102"/>
      <c r="NTD1" s="102"/>
      <c r="NTE1" s="102"/>
      <c r="NTF1" s="102"/>
      <c r="NTG1" s="102"/>
      <c r="NTH1" s="102"/>
      <c r="NTI1" s="102"/>
      <c r="NTJ1" s="102"/>
      <c r="NTK1" s="102"/>
      <c r="NTL1" s="102"/>
      <c r="NTM1" s="102"/>
      <c r="NTN1" s="102"/>
      <c r="NTO1" s="102"/>
      <c r="NTP1" s="102"/>
      <c r="NTQ1" s="102"/>
      <c r="NTR1" s="102"/>
      <c r="NTS1" s="102"/>
      <c r="NTT1" s="102"/>
      <c r="NTU1" s="102"/>
      <c r="NTV1" s="102"/>
      <c r="NTW1" s="102"/>
      <c r="NTX1" s="102"/>
      <c r="NTY1" s="102"/>
      <c r="NTZ1" s="102"/>
      <c r="NUA1" s="102"/>
      <c r="NUB1" s="102"/>
      <c r="NUC1" s="102"/>
      <c r="NUD1" s="102"/>
      <c r="NUE1" s="102"/>
      <c r="NUF1" s="102"/>
      <c r="NUG1" s="102"/>
      <c r="NUH1" s="102"/>
      <c r="NUI1" s="102"/>
      <c r="NUJ1" s="102"/>
      <c r="NUK1" s="102"/>
      <c r="NUL1" s="102"/>
      <c r="NUM1" s="102"/>
      <c r="NUN1" s="102"/>
      <c r="NUO1" s="102"/>
      <c r="NUP1" s="102"/>
      <c r="NUQ1" s="102"/>
      <c r="NUR1" s="102"/>
      <c r="NUS1" s="102"/>
      <c r="NUT1" s="102"/>
      <c r="NUU1" s="102"/>
      <c r="NUV1" s="102"/>
      <c r="NUW1" s="102"/>
      <c r="NUX1" s="102"/>
      <c r="NUY1" s="102"/>
      <c r="NUZ1" s="102"/>
      <c r="NVA1" s="102"/>
      <c r="NVB1" s="102"/>
      <c r="NVC1" s="102"/>
      <c r="NVD1" s="102"/>
      <c r="NVE1" s="102"/>
      <c r="NVF1" s="102"/>
      <c r="NVG1" s="102"/>
      <c r="NVH1" s="102"/>
      <c r="NVI1" s="102"/>
      <c r="NVJ1" s="102"/>
      <c r="NVK1" s="102"/>
      <c r="NVL1" s="102"/>
      <c r="NVM1" s="102"/>
      <c r="NVN1" s="102"/>
      <c r="NVO1" s="102"/>
      <c r="NVP1" s="102"/>
      <c r="NVQ1" s="102"/>
      <c r="NVR1" s="102"/>
      <c r="NVS1" s="102"/>
      <c r="NVT1" s="102"/>
      <c r="NVU1" s="102"/>
      <c r="NVV1" s="102"/>
      <c r="NVW1" s="102"/>
      <c r="NVX1" s="102"/>
      <c r="NVY1" s="102"/>
      <c r="NVZ1" s="102"/>
      <c r="NWA1" s="102"/>
      <c r="NWB1" s="102"/>
      <c r="NWC1" s="102"/>
      <c r="NWD1" s="102"/>
      <c r="NWE1" s="102"/>
      <c r="NWF1" s="102"/>
      <c r="NWG1" s="102"/>
      <c r="NWH1" s="102"/>
      <c r="NWI1" s="102"/>
      <c r="NWJ1" s="102"/>
      <c r="NWK1" s="102"/>
      <c r="NWL1" s="102"/>
      <c r="NWM1" s="102"/>
      <c r="NWN1" s="102"/>
      <c r="NWO1" s="102"/>
      <c r="NWP1" s="102"/>
      <c r="NWQ1" s="102"/>
      <c r="NWR1" s="102"/>
      <c r="NWS1" s="102"/>
      <c r="NWT1" s="102"/>
      <c r="NWU1" s="102"/>
      <c r="NWV1" s="102"/>
      <c r="NWW1" s="102"/>
      <c r="NWX1" s="102"/>
      <c r="NWY1" s="102"/>
      <c r="NWZ1" s="102"/>
      <c r="NXA1" s="102"/>
      <c r="NXB1" s="102"/>
      <c r="NXC1" s="102"/>
      <c r="NXD1" s="102"/>
      <c r="NXE1" s="102"/>
      <c r="NXF1" s="102"/>
      <c r="NXG1" s="102"/>
      <c r="NXH1" s="102"/>
      <c r="NXI1" s="102"/>
      <c r="NXJ1" s="102"/>
      <c r="NXK1" s="102"/>
      <c r="NXL1" s="102"/>
      <c r="NXM1" s="102"/>
      <c r="NXN1" s="102"/>
      <c r="NXO1" s="102"/>
      <c r="NXP1" s="102"/>
      <c r="NXQ1" s="102"/>
      <c r="NXR1" s="102"/>
      <c r="NXS1" s="102"/>
      <c r="NXT1" s="102"/>
      <c r="NXU1" s="102"/>
      <c r="NXV1" s="102"/>
      <c r="NXW1" s="102"/>
      <c r="NXX1" s="102"/>
      <c r="NXY1" s="102"/>
      <c r="NXZ1" s="102"/>
      <c r="NYA1" s="102"/>
      <c r="NYB1" s="102"/>
      <c r="NYC1" s="102"/>
      <c r="NYD1" s="102"/>
      <c r="NYE1" s="102"/>
      <c r="NYF1" s="102"/>
      <c r="NYG1" s="102"/>
      <c r="NYH1" s="102"/>
      <c r="NYI1" s="102"/>
      <c r="NYJ1" s="102"/>
      <c r="NYK1" s="102"/>
      <c r="NYL1" s="102"/>
      <c r="NYM1" s="102"/>
      <c r="NYN1" s="102"/>
      <c r="NYO1" s="102"/>
      <c r="NYP1" s="102"/>
      <c r="NYQ1" s="102"/>
      <c r="NYR1" s="102"/>
      <c r="NYS1" s="102"/>
      <c r="NYT1" s="102"/>
      <c r="NYU1" s="102"/>
      <c r="NYV1" s="102"/>
      <c r="NYW1" s="102"/>
      <c r="NYX1" s="102"/>
      <c r="NYY1" s="102"/>
      <c r="NYZ1" s="102"/>
      <c r="NZA1" s="102"/>
      <c r="NZB1" s="102"/>
      <c r="NZC1" s="102"/>
      <c r="NZD1" s="102"/>
      <c r="NZE1" s="102"/>
      <c r="NZF1" s="102"/>
      <c r="NZG1" s="102"/>
      <c r="NZH1" s="102"/>
      <c r="NZI1" s="102"/>
      <c r="NZJ1" s="102"/>
      <c r="NZK1" s="102"/>
      <c r="NZL1" s="102"/>
      <c r="NZM1" s="102"/>
      <c r="NZN1" s="102"/>
      <c r="NZO1" s="102"/>
      <c r="NZP1" s="102"/>
      <c r="NZQ1" s="102"/>
      <c r="NZR1" s="102"/>
      <c r="NZS1" s="102"/>
      <c r="NZT1" s="102"/>
      <c r="NZU1" s="102"/>
      <c r="NZV1" s="102"/>
      <c r="NZW1" s="102"/>
      <c r="NZX1" s="102"/>
      <c r="NZY1" s="102"/>
      <c r="NZZ1" s="102"/>
      <c r="OAA1" s="102"/>
      <c r="OAB1" s="102"/>
      <c r="OAC1" s="102"/>
      <c r="OAD1" s="102"/>
      <c r="OAE1" s="102"/>
      <c r="OAF1" s="102"/>
      <c r="OAG1" s="102"/>
      <c r="OAH1" s="102"/>
      <c r="OAI1" s="102"/>
      <c r="OAJ1" s="102"/>
      <c r="OAK1" s="102"/>
      <c r="OAL1" s="102"/>
      <c r="OAM1" s="102"/>
      <c r="OAN1" s="102"/>
      <c r="OAO1" s="102"/>
      <c r="OAP1" s="102"/>
      <c r="OAQ1" s="102"/>
      <c r="OAR1" s="102"/>
      <c r="OAS1" s="102"/>
      <c r="OAT1" s="102"/>
      <c r="OAU1" s="102"/>
      <c r="OAV1" s="102"/>
      <c r="OAW1" s="102"/>
      <c r="OAX1" s="102"/>
      <c r="OAY1" s="102"/>
      <c r="OAZ1" s="102"/>
      <c r="OBA1" s="102"/>
      <c r="OBB1" s="102"/>
      <c r="OBC1" s="102"/>
      <c r="OBD1" s="102"/>
      <c r="OBE1" s="102"/>
      <c r="OBF1" s="102"/>
      <c r="OBG1" s="102"/>
      <c r="OBH1" s="102"/>
      <c r="OBI1" s="102"/>
      <c r="OBJ1" s="102"/>
      <c r="OBK1" s="102"/>
      <c r="OBL1" s="102"/>
      <c r="OBM1" s="102"/>
      <c r="OBN1" s="102"/>
      <c r="OBO1" s="102"/>
      <c r="OBP1" s="102"/>
      <c r="OBQ1" s="102"/>
      <c r="OBR1" s="102"/>
      <c r="OBS1" s="102"/>
      <c r="OBT1" s="102"/>
      <c r="OBU1" s="102"/>
      <c r="OBV1" s="102"/>
      <c r="OBW1" s="102"/>
      <c r="OBX1" s="102"/>
      <c r="OBY1" s="102"/>
      <c r="OBZ1" s="102"/>
      <c r="OCA1" s="102"/>
      <c r="OCB1" s="102"/>
      <c r="OCC1" s="102"/>
      <c r="OCD1" s="102"/>
      <c r="OCE1" s="102"/>
      <c r="OCF1" s="102"/>
      <c r="OCG1" s="102"/>
      <c r="OCH1" s="102"/>
      <c r="OCI1" s="102"/>
      <c r="OCJ1" s="102"/>
      <c r="OCK1" s="102"/>
      <c r="OCL1" s="102"/>
      <c r="OCM1" s="102"/>
      <c r="OCN1" s="102"/>
      <c r="OCO1" s="102"/>
      <c r="OCP1" s="102"/>
      <c r="OCQ1" s="102"/>
      <c r="OCR1" s="102"/>
      <c r="OCS1" s="102"/>
      <c r="OCT1" s="102"/>
      <c r="OCU1" s="102"/>
      <c r="OCV1" s="102"/>
      <c r="OCW1" s="102"/>
      <c r="OCX1" s="102"/>
      <c r="OCY1" s="102"/>
      <c r="OCZ1" s="102"/>
      <c r="ODA1" s="102"/>
      <c r="ODB1" s="102"/>
      <c r="ODC1" s="102"/>
      <c r="ODD1" s="102"/>
      <c r="ODE1" s="102"/>
      <c r="ODF1" s="102"/>
      <c r="ODG1" s="102"/>
      <c r="ODH1" s="102"/>
      <c r="ODI1" s="102"/>
      <c r="ODJ1" s="102"/>
      <c r="ODK1" s="102"/>
      <c r="ODL1" s="102"/>
      <c r="ODM1" s="102"/>
      <c r="ODN1" s="102"/>
      <c r="ODO1" s="102"/>
      <c r="ODP1" s="102"/>
      <c r="ODQ1" s="102"/>
      <c r="ODR1" s="102"/>
      <c r="ODS1" s="102"/>
      <c r="ODT1" s="102"/>
      <c r="ODU1" s="102"/>
      <c r="ODV1" s="102"/>
      <c r="ODW1" s="102"/>
      <c r="ODX1" s="102"/>
      <c r="ODY1" s="102"/>
      <c r="ODZ1" s="102"/>
      <c r="OEA1" s="102"/>
      <c r="OEB1" s="102"/>
      <c r="OEC1" s="102"/>
      <c r="OED1" s="102"/>
      <c r="OEE1" s="102"/>
      <c r="OEF1" s="102"/>
      <c r="OEG1" s="102"/>
      <c r="OEH1" s="102"/>
      <c r="OEI1" s="102"/>
      <c r="OEJ1" s="102"/>
      <c r="OEK1" s="102"/>
      <c r="OEL1" s="102"/>
      <c r="OEM1" s="102"/>
      <c r="OEN1" s="102"/>
      <c r="OEO1" s="102"/>
      <c r="OEP1" s="102"/>
      <c r="OEQ1" s="102"/>
      <c r="OER1" s="102"/>
      <c r="OES1" s="102"/>
      <c r="OET1" s="102"/>
      <c r="OEU1" s="102"/>
      <c r="OEV1" s="102"/>
      <c r="OEW1" s="102"/>
      <c r="OEX1" s="102"/>
      <c r="OEY1" s="102"/>
      <c r="OEZ1" s="102"/>
      <c r="OFA1" s="102"/>
      <c r="OFB1" s="102"/>
      <c r="OFC1" s="102"/>
      <c r="OFD1" s="102"/>
      <c r="OFE1" s="102"/>
      <c r="OFF1" s="102"/>
      <c r="OFG1" s="102"/>
      <c r="OFH1" s="102"/>
      <c r="OFI1" s="102"/>
      <c r="OFJ1" s="102"/>
      <c r="OFK1" s="102"/>
      <c r="OFL1" s="102"/>
      <c r="OFM1" s="102"/>
      <c r="OFN1" s="102"/>
      <c r="OFO1" s="102"/>
      <c r="OFP1" s="102"/>
      <c r="OFQ1" s="102"/>
      <c r="OFR1" s="102"/>
      <c r="OFS1" s="102"/>
      <c r="OFT1" s="102"/>
      <c r="OFU1" s="102"/>
      <c r="OFV1" s="102"/>
      <c r="OFW1" s="102"/>
      <c r="OFX1" s="102"/>
      <c r="OFY1" s="102"/>
      <c r="OFZ1" s="102"/>
      <c r="OGA1" s="102"/>
      <c r="OGB1" s="102"/>
      <c r="OGC1" s="102"/>
      <c r="OGD1" s="102"/>
      <c r="OGE1" s="102"/>
      <c r="OGF1" s="102"/>
      <c r="OGG1" s="102"/>
      <c r="OGH1" s="102"/>
      <c r="OGI1" s="102"/>
      <c r="OGJ1" s="102"/>
      <c r="OGK1" s="102"/>
      <c r="OGL1" s="102"/>
      <c r="OGM1" s="102"/>
      <c r="OGN1" s="102"/>
      <c r="OGO1" s="102"/>
      <c r="OGP1" s="102"/>
      <c r="OGQ1" s="102"/>
      <c r="OGR1" s="102"/>
      <c r="OGS1" s="102"/>
      <c r="OGT1" s="102"/>
      <c r="OGU1" s="102"/>
      <c r="OGV1" s="102"/>
      <c r="OGW1" s="102"/>
      <c r="OGX1" s="102"/>
      <c r="OGY1" s="102"/>
      <c r="OGZ1" s="102"/>
      <c r="OHA1" s="102"/>
      <c r="OHB1" s="102"/>
      <c r="OHC1" s="102"/>
      <c r="OHD1" s="102"/>
      <c r="OHE1" s="102"/>
      <c r="OHF1" s="102"/>
      <c r="OHG1" s="102"/>
      <c r="OHH1" s="102"/>
      <c r="OHI1" s="102"/>
      <c r="OHJ1" s="102"/>
      <c r="OHK1" s="102"/>
      <c r="OHL1" s="102"/>
      <c r="OHM1" s="102"/>
      <c r="OHN1" s="102"/>
      <c r="OHO1" s="102"/>
      <c r="OHP1" s="102"/>
      <c r="OHQ1" s="102"/>
      <c r="OHR1" s="102"/>
      <c r="OHS1" s="102"/>
      <c r="OHT1" s="102"/>
      <c r="OHU1" s="102"/>
      <c r="OHV1" s="102"/>
      <c r="OHW1" s="102"/>
      <c r="OHX1" s="102"/>
      <c r="OHY1" s="102"/>
      <c r="OHZ1" s="102"/>
      <c r="OIA1" s="102"/>
      <c r="OIB1" s="102"/>
      <c r="OIC1" s="102"/>
      <c r="OID1" s="102"/>
      <c r="OIE1" s="102"/>
      <c r="OIF1" s="102"/>
      <c r="OIG1" s="102"/>
      <c r="OIH1" s="102"/>
      <c r="OII1" s="102"/>
      <c r="OIJ1" s="102"/>
      <c r="OIK1" s="102"/>
      <c r="OIL1" s="102"/>
      <c r="OIM1" s="102"/>
      <c r="OIN1" s="102"/>
      <c r="OIO1" s="102"/>
      <c r="OIP1" s="102"/>
      <c r="OIQ1" s="102"/>
      <c r="OIR1" s="102"/>
      <c r="OIS1" s="102"/>
      <c r="OIT1" s="102"/>
      <c r="OIU1" s="102"/>
      <c r="OIV1" s="102"/>
      <c r="OIW1" s="102"/>
      <c r="OIX1" s="102"/>
      <c r="OIY1" s="102"/>
      <c r="OIZ1" s="102"/>
      <c r="OJA1" s="102"/>
      <c r="OJB1" s="102"/>
      <c r="OJC1" s="102"/>
      <c r="OJD1" s="102"/>
      <c r="OJE1" s="102"/>
      <c r="OJF1" s="102"/>
      <c r="OJG1" s="102"/>
      <c r="OJH1" s="102"/>
      <c r="OJI1" s="102"/>
      <c r="OJJ1" s="102"/>
      <c r="OJK1" s="102"/>
      <c r="OJL1" s="102"/>
      <c r="OJM1" s="102"/>
      <c r="OJN1" s="102"/>
      <c r="OJO1" s="102"/>
      <c r="OJP1" s="102"/>
      <c r="OJQ1" s="102"/>
      <c r="OJR1" s="102"/>
      <c r="OJS1" s="102"/>
      <c r="OJT1" s="102"/>
      <c r="OJU1" s="102"/>
      <c r="OJV1" s="102"/>
      <c r="OJW1" s="102"/>
      <c r="OJX1" s="102"/>
      <c r="OJY1" s="102"/>
      <c r="OJZ1" s="102"/>
      <c r="OKA1" s="102"/>
      <c r="OKB1" s="102"/>
      <c r="OKC1" s="102"/>
      <c r="OKD1" s="102"/>
      <c r="OKE1" s="102"/>
      <c r="OKF1" s="102"/>
      <c r="OKG1" s="102"/>
      <c r="OKH1" s="102"/>
      <c r="OKI1" s="102"/>
      <c r="OKJ1" s="102"/>
      <c r="OKK1" s="102"/>
      <c r="OKL1" s="102"/>
      <c r="OKM1" s="102"/>
      <c r="OKN1" s="102"/>
      <c r="OKO1" s="102"/>
      <c r="OKP1" s="102"/>
      <c r="OKQ1" s="102"/>
      <c r="OKR1" s="102"/>
      <c r="OKS1" s="102"/>
      <c r="OKT1" s="102"/>
      <c r="OKU1" s="102"/>
      <c r="OKV1" s="102"/>
      <c r="OKW1" s="102"/>
      <c r="OKX1" s="102"/>
      <c r="OKY1" s="102"/>
      <c r="OKZ1" s="102"/>
      <c r="OLA1" s="102"/>
      <c r="OLB1" s="102"/>
      <c r="OLC1" s="102"/>
      <c r="OLD1" s="102"/>
      <c r="OLE1" s="102"/>
      <c r="OLF1" s="102"/>
      <c r="OLG1" s="102"/>
      <c r="OLH1" s="102"/>
      <c r="OLI1" s="102"/>
      <c r="OLJ1" s="102"/>
      <c r="OLK1" s="102"/>
      <c r="OLL1" s="102"/>
      <c r="OLM1" s="102"/>
      <c r="OLN1" s="102"/>
      <c r="OLO1" s="102"/>
      <c r="OLP1" s="102"/>
      <c r="OLQ1" s="102"/>
      <c r="OLR1" s="102"/>
      <c r="OLS1" s="102"/>
      <c r="OLT1" s="102"/>
      <c r="OLU1" s="102"/>
      <c r="OLV1" s="102"/>
      <c r="OLW1" s="102"/>
      <c r="OLX1" s="102"/>
      <c r="OLY1" s="102"/>
      <c r="OLZ1" s="102"/>
      <c r="OMA1" s="102"/>
      <c r="OMB1" s="102"/>
      <c r="OMC1" s="102"/>
      <c r="OMD1" s="102"/>
      <c r="OME1" s="102"/>
      <c r="OMF1" s="102"/>
      <c r="OMG1" s="102"/>
      <c r="OMH1" s="102"/>
      <c r="OMI1" s="102"/>
      <c r="OMJ1" s="102"/>
      <c r="OMK1" s="102"/>
      <c r="OML1" s="102"/>
      <c r="OMM1" s="102"/>
      <c r="OMN1" s="102"/>
      <c r="OMO1" s="102"/>
      <c r="OMP1" s="102"/>
      <c r="OMQ1" s="102"/>
      <c r="OMR1" s="102"/>
      <c r="OMS1" s="102"/>
      <c r="OMT1" s="102"/>
      <c r="OMU1" s="102"/>
      <c r="OMV1" s="102"/>
      <c r="OMW1" s="102"/>
      <c r="OMX1" s="102"/>
      <c r="OMY1" s="102"/>
      <c r="OMZ1" s="102"/>
      <c r="ONA1" s="102"/>
      <c r="ONB1" s="102"/>
      <c r="ONC1" s="102"/>
      <c r="OND1" s="102"/>
      <c r="ONE1" s="102"/>
      <c r="ONF1" s="102"/>
      <c r="ONG1" s="102"/>
      <c r="ONH1" s="102"/>
      <c r="ONI1" s="102"/>
      <c r="ONJ1" s="102"/>
      <c r="ONK1" s="102"/>
      <c r="ONL1" s="102"/>
      <c r="ONM1" s="102"/>
      <c r="ONN1" s="102"/>
      <c r="ONO1" s="102"/>
      <c r="ONP1" s="102"/>
      <c r="ONQ1" s="102"/>
      <c r="ONR1" s="102"/>
      <c r="ONS1" s="102"/>
      <c r="ONT1" s="102"/>
      <c r="ONU1" s="102"/>
      <c r="ONV1" s="102"/>
      <c r="ONW1" s="102"/>
      <c r="ONX1" s="102"/>
      <c r="ONY1" s="102"/>
      <c r="ONZ1" s="102"/>
      <c r="OOA1" s="102"/>
      <c r="OOB1" s="102"/>
      <c r="OOC1" s="102"/>
      <c r="OOD1" s="102"/>
      <c r="OOE1" s="102"/>
      <c r="OOF1" s="102"/>
      <c r="OOG1" s="102"/>
      <c r="OOH1" s="102"/>
      <c r="OOI1" s="102"/>
      <c r="OOJ1" s="102"/>
      <c r="OOK1" s="102"/>
      <c r="OOL1" s="102"/>
      <c r="OOM1" s="102"/>
      <c r="OON1" s="102"/>
      <c r="OOO1" s="102"/>
      <c r="OOP1" s="102"/>
      <c r="OOQ1" s="102"/>
      <c r="OOR1" s="102"/>
      <c r="OOS1" s="102"/>
      <c r="OOT1" s="102"/>
      <c r="OOU1" s="102"/>
      <c r="OOV1" s="102"/>
      <c r="OOW1" s="102"/>
      <c r="OOX1" s="102"/>
      <c r="OOY1" s="102"/>
      <c r="OOZ1" s="102"/>
      <c r="OPA1" s="102"/>
      <c r="OPB1" s="102"/>
      <c r="OPC1" s="102"/>
      <c r="OPD1" s="102"/>
      <c r="OPE1" s="102"/>
      <c r="OPF1" s="102"/>
      <c r="OPG1" s="102"/>
      <c r="OPH1" s="102"/>
      <c r="OPI1" s="102"/>
      <c r="OPJ1" s="102"/>
      <c r="OPK1" s="102"/>
      <c r="OPL1" s="102"/>
      <c r="OPM1" s="102"/>
      <c r="OPN1" s="102"/>
      <c r="OPO1" s="102"/>
      <c r="OPP1" s="102"/>
      <c r="OPQ1" s="102"/>
      <c r="OPR1" s="102"/>
      <c r="OPS1" s="102"/>
      <c r="OPT1" s="102"/>
      <c r="OPU1" s="102"/>
      <c r="OPV1" s="102"/>
      <c r="OPW1" s="102"/>
      <c r="OPX1" s="102"/>
      <c r="OPY1" s="102"/>
      <c r="OPZ1" s="102"/>
      <c r="OQA1" s="102"/>
      <c r="OQB1" s="102"/>
      <c r="OQC1" s="102"/>
      <c r="OQD1" s="102"/>
      <c r="OQE1" s="102"/>
      <c r="OQF1" s="102"/>
      <c r="OQG1" s="102"/>
      <c r="OQH1" s="102"/>
      <c r="OQI1" s="102"/>
      <c r="OQJ1" s="102"/>
      <c r="OQK1" s="102"/>
      <c r="OQL1" s="102"/>
      <c r="OQM1" s="102"/>
      <c r="OQN1" s="102"/>
      <c r="OQO1" s="102"/>
      <c r="OQP1" s="102"/>
      <c r="OQQ1" s="102"/>
      <c r="OQR1" s="102"/>
      <c r="OQS1" s="102"/>
      <c r="OQT1" s="102"/>
      <c r="OQU1" s="102"/>
      <c r="OQV1" s="102"/>
      <c r="OQW1" s="102"/>
      <c r="OQX1" s="102"/>
      <c r="OQY1" s="102"/>
      <c r="OQZ1" s="102"/>
      <c r="ORA1" s="102"/>
      <c r="ORB1" s="102"/>
      <c r="ORC1" s="102"/>
      <c r="ORD1" s="102"/>
      <c r="ORE1" s="102"/>
      <c r="ORF1" s="102"/>
      <c r="ORG1" s="102"/>
      <c r="ORH1" s="102"/>
      <c r="ORI1" s="102"/>
      <c r="ORJ1" s="102"/>
      <c r="ORK1" s="102"/>
      <c r="ORL1" s="102"/>
      <c r="ORM1" s="102"/>
      <c r="ORN1" s="102"/>
      <c r="ORO1" s="102"/>
      <c r="ORP1" s="102"/>
      <c r="ORQ1" s="102"/>
      <c r="ORR1" s="102"/>
      <c r="ORS1" s="102"/>
      <c r="ORT1" s="102"/>
      <c r="ORU1" s="102"/>
      <c r="ORV1" s="102"/>
      <c r="ORW1" s="102"/>
      <c r="ORX1" s="102"/>
      <c r="ORY1" s="102"/>
      <c r="ORZ1" s="102"/>
      <c r="OSA1" s="102"/>
      <c r="OSB1" s="102"/>
      <c r="OSC1" s="102"/>
      <c r="OSD1" s="102"/>
      <c r="OSE1" s="102"/>
      <c r="OSF1" s="102"/>
      <c r="OSG1" s="102"/>
      <c r="OSH1" s="102"/>
      <c r="OSI1" s="102"/>
      <c r="OSJ1" s="102"/>
      <c r="OSK1" s="102"/>
      <c r="OSL1" s="102"/>
      <c r="OSM1" s="102"/>
      <c r="OSN1" s="102"/>
      <c r="OSO1" s="102"/>
      <c r="OSP1" s="102"/>
      <c r="OSQ1" s="102"/>
      <c r="OSR1" s="102"/>
      <c r="OSS1" s="102"/>
      <c r="OST1" s="102"/>
      <c r="OSU1" s="102"/>
      <c r="OSV1" s="102"/>
      <c r="OSW1" s="102"/>
      <c r="OSX1" s="102"/>
      <c r="OSY1" s="102"/>
      <c r="OSZ1" s="102"/>
      <c r="OTA1" s="102"/>
      <c r="OTB1" s="102"/>
      <c r="OTC1" s="102"/>
      <c r="OTD1" s="102"/>
      <c r="OTE1" s="102"/>
      <c r="OTF1" s="102"/>
      <c r="OTG1" s="102"/>
      <c r="OTH1" s="102"/>
      <c r="OTI1" s="102"/>
      <c r="OTJ1" s="102"/>
      <c r="OTK1" s="102"/>
      <c r="OTL1" s="102"/>
      <c r="OTM1" s="102"/>
      <c r="OTN1" s="102"/>
      <c r="OTO1" s="102"/>
      <c r="OTP1" s="102"/>
      <c r="OTQ1" s="102"/>
      <c r="OTR1" s="102"/>
      <c r="OTS1" s="102"/>
      <c r="OTT1" s="102"/>
      <c r="OTU1" s="102"/>
      <c r="OTV1" s="102"/>
      <c r="OTW1" s="102"/>
      <c r="OTX1" s="102"/>
      <c r="OTY1" s="102"/>
      <c r="OTZ1" s="102"/>
      <c r="OUA1" s="102"/>
      <c r="OUB1" s="102"/>
      <c r="OUC1" s="102"/>
      <c r="OUD1" s="102"/>
      <c r="OUE1" s="102"/>
      <c r="OUF1" s="102"/>
      <c r="OUG1" s="102"/>
      <c r="OUH1" s="102"/>
      <c r="OUI1" s="102"/>
      <c r="OUJ1" s="102"/>
      <c r="OUK1" s="102"/>
      <c r="OUL1" s="102"/>
      <c r="OUM1" s="102"/>
      <c r="OUN1" s="102"/>
      <c r="OUO1" s="102"/>
      <c r="OUP1" s="102"/>
      <c r="OUQ1" s="102"/>
      <c r="OUR1" s="102"/>
      <c r="OUS1" s="102"/>
      <c r="OUT1" s="102"/>
      <c r="OUU1" s="102"/>
      <c r="OUV1" s="102"/>
      <c r="OUW1" s="102"/>
      <c r="OUX1" s="102"/>
      <c r="OUY1" s="102"/>
      <c r="OUZ1" s="102"/>
      <c r="OVA1" s="102"/>
      <c r="OVB1" s="102"/>
      <c r="OVC1" s="102"/>
      <c r="OVD1" s="102"/>
      <c r="OVE1" s="102"/>
      <c r="OVF1" s="102"/>
      <c r="OVG1" s="102"/>
      <c r="OVH1" s="102"/>
      <c r="OVI1" s="102"/>
      <c r="OVJ1" s="102"/>
      <c r="OVK1" s="102"/>
      <c r="OVL1" s="102"/>
      <c r="OVM1" s="102"/>
      <c r="OVN1" s="102"/>
      <c r="OVO1" s="102"/>
      <c r="OVP1" s="102"/>
      <c r="OVQ1" s="102"/>
      <c r="OVR1" s="102"/>
      <c r="OVS1" s="102"/>
      <c r="OVT1" s="102"/>
      <c r="OVU1" s="102"/>
      <c r="OVV1" s="102"/>
      <c r="OVW1" s="102"/>
      <c r="OVX1" s="102"/>
      <c r="OVY1" s="102"/>
      <c r="OVZ1" s="102"/>
      <c r="OWA1" s="102"/>
      <c r="OWB1" s="102"/>
      <c r="OWC1" s="102"/>
      <c r="OWD1" s="102"/>
      <c r="OWE1" s="102"/>
      <c r="OWF1" s="102"/>
      <c r="OWG1" s="102"/>
      <c r="OWH1" s="102"/>
      <c r="OWI1" s="102"/>
      <c r="OWJ1" s="102"/>
      <c r="OWK1" s="102"/>
      <c r="OWL1" s="102"/>
      <c r="OWM1" s="102"/>
      <c r="OWN1" s="102"/>
      <c r="OWO1" s="102"/>
      <c r="OWP1" s="102"/>
      <c r="OWQ1" s="102"/>
      <c r="OWR1" s="102"/>
      <c r="OWS1" s="102"/>
      <c r="OWT1" s="102"/>
      <c r="OWU1" s="102"/>
      <c r="OWV1" s="102"/>
      <c r="OWW1" s="102"/>
      <c r="OWX1" s="102"/>
      <c r="OWY1" s="102"/>
      <c r="OWZ1" s="102"/>
      <c r="OXA1" s="102"/>
      <c r="OXB1" s="102"/>
      <c r="OXC1" s="102"/>
      <c r="OXD1" s="102"/>
      <c r="OXE1" s="102"/>
      <c r="OXF1" s="102"/>
      <c r="OXG1" s="102"/>
      <c r="OXH1" s="102"/>
      <c r="OXI1" s="102"/>
      <c r="OXJ1" s="102"/>
      <c r="OXK1" s="102"/>
      <c r="OXL1" s="102"/>
      <c r="OXM1" s="102"/>
      <c r="OXN1" s="102"/>
      <c r="OXO1" s="102"/>
      <c r="OXP1" s="102"/>
      <c r="OXQ1" s="102"/>
      <c r="OXR1" s="102"/>
      <c r="OXS1" s="102"/>
      <c r="OXT1" s="102"/>
      <c r="OXU1" s="102"/>
      <c r="OXV1" s="102"/>
      <c r="OXW1" s="102"/>
      <c r="OXX1" s="102"/>
      <c r="OXY1" s="102"/>
      <c r="OXZ1" s="102"/>
      <c r="OYA1" s="102"/>
      <c r="OYB1" s="102"/>
      <c r="OYC1" s="102"/>
      <c r="OYD1" s="102"/>
      <c r="OYE1" s="102"/>
      <c r="OYF1" s="102"/>
      <c r="OYG1" s="102"/>
      <c r="OYH1" s="102"/>
      <c r="OYI1" s="102"/>
      <c r="OYJ1" s="102"/>
      <c r="OYK1" s="102"/>
      <c r="OYL1" s="102"/>
      <c r="OYM1" s="102"/>
      <c r="OYN1" s="102"/>
      <c r="OYO1" s="102"/>
      <c r="OYP1" s="102"/>
      <c r="OYQ1" s="102"/>
      <c r="OYR1" s="102"/>
      <c r="OYS1" s="102"/>
      <c r="OYT1" s="102"/>
      <c r="OYU1" s="102"/>
      <c r="OYV1" s="102"/>
      <c r="OYW1" s="102"/>
      <c r="OYX1" s="102"/>
      <c r="OYY1" s="102"/>
      <c r="OYZ1" s="102"/>
      <c r="OZA1" s="102"/>
      <c r="OZB1" s="102"/>
      <c r="OZC1" s="102"/>
      <c r="OZD1" s="102"/>
      <c r="OZE1" s="102"/>
      <c r="OZF1" s="102"/>
      <c r="OZG1" s="102"/>
      <c r="OZH1" s="102"/>
      <c r="OZI1" s="102"/>
      <c r="OZJ1" s="102"/>
      <c r="OZK1" s="102"/>
      <c r="OZL1" s="102"/>
      <c r="OZM1" s="102"/>
      <c r="OZN1" s="102"/>
      <c r="OZO1" s="102"/>
      <c r="OZP1" s="102"/>
      <c r="OZQ1" s="102"/>
      <c r="OZR1" s="102"/>
      <c r="OZS1" s="102"/>
      <c r="OZT1" s="102"/>
      <c r="OZU1" s="102"/>
      <c r="OZV1" s="102"/>
      <c r="OZW1" s="102"/>
      <c r="OZX1" s="102"/>
      <c r="OZY1" s="102"/>
      <c r="OZZ1" s="102"/>
      <c r="PAA1" s="102"/>
      <c r="PAB1" s="102"/>
      <c r="PAC1" s="102"/>
      <c r="PAD1" s="102"/>
      <c r="PAE1" s="102"/>
      <c r="PAF1" s="102"/>
      <c r="PAG1" s="102"/>
      <c r="PAH1" s="102"/>
      <c r="PAI1" s="102"/>
      <c r="PAJ1" s="102"/>
      <c r="PAK1" s="102"/>
      <c r="PAL1" s="102"/>
      <c r="PAM1" s="102"/>
      <c r="PAN1" s="102"/>
      <c r="PAO1" s="102"/>
      <c r="PAP1" s="102"/>
      <c r="PAQ1" s="102"/>
      <c r="PAR1" s="102"/>
      <c r="PAS1" s="102"/>
      <c r="PAT1" s="102"/>
      <c r="PAU1" s="102"/>
      <c r="PAV1" s="102"/>
      <c r="PAW1" s="102"/>
      <c r="PAX1" s="102"/>
      <c r="PAY1" s="102"/>
      <c r="PAZ1" s="102"/>
      <c r="PBA1" s="102"/>
      <c r="PBB1" s="102"/>
      <c r="PBC1" s="102"/>
      <c r="PBD1" s="102"/>
      <c r="PBE1" s="102"/>
      <c r="PBF1" s="102"/>
      <c r="PBG1" s="102"/>
      <c r="PBH1" s="102"/>
      <c r="PBI1" s="102"/>
      <c r="PBJ1" s="102"/>
      <c r="PBK1" s="102"/>
      <c r="PBL1" s="102"/>
      <c r="PBM1" s="102"/>
      <c r="PBN1" s="102"/>
      <c r="PBO1" s="102"/>
      <c r="PBP1" s="102"/>
      <c r="PBQ1" s="102"/>
      <c r="PBR1" s="102"/>
      <c r="PBS1" s="102"/>
      <c r="PBT1" s="102"/>
      <c r="PBU1" s="102"/>
      <c r="PBV1" s="102"/>
      <c r="PBW1" s="102"/>
      <c r="PBX1" s="102"/>
      <c r="PBY1" s="102"/>
      <c r="PBZ1" s="102"/>
      <c r="PCA1" s="102"/>
      <c r="PCB1" s="102"/>
      <c r="PCC1" s="102"/>
      <c r="PCD1" s="102"/>
      <c r="PCE1" s="102"/>
      <c r="PCF1" s="102"/>
      <c r="PCG1" s="102"/>
      <c r="PCH1" s="102"/>
      <c r="PCI1" s="102"/>
      <c r="PCJ1" s="102"/>
      <c r="PCK1" s="102"/>
      <c r="PCL1" s="102"/>
      <c r="PCM1" s="102"/>
      <c r="PCN1" s="102"/>
      <c r="PCO1" s="102"/>
      <c r="PCP1" s="102"/>
      <c r="PCQ1" s="102"/>
      <c r="PCR1" s="102"/>
      <c r="PCS1" s="102"/>
      <c r="PCT1" s="102"/>
      <c r="PCU1" s="102"/>
      <c r="PCV1" s="102"/>
      <c r="PCW1" s="102"/>
      <c r="PCX1" s="102"/>
      <c r="PCY1" s="102"/>
      <c r="PCZ1" s="102"/>
      <c r="PDA1" s="102"/>
      <c r="PDB1" s="102"/>
      <c r="PDC1" s="102"/>
      <c r="PDD1" s="102"/>
      <c r="PDE1" s="102"/>
      <c r="PDF1" s="102"/>
      <c r="PDG1" s="102"/>
      <c r="PDH1" s="102"/>
      <c r="PDI1" s="102"/>
      <c r="PDJ1" s="102"/>
      <c r="PDK1" s="102"/>
      <c r="PDL1" s="102"/>
      <c r="PDM1" s="102"/>
      <c r="PDN1" s="102"/>
      <c r="PDO1" s="102"/>
      <c r="PDP1" s="102"/>
      <c r="PDQ1" s="102"/>
      <c r="PDR1" s="102"/>
      <c r="PDS1" s="102"/>
      <c r="PDT1" s="102"/>
      <c r="PDU1" s="102"/>
      <c r="PDV1" s="102"/>
      <c r="PDW1" s="102"/>
      <c r="PDX1" s="102"/>
      <c r="PDY1" s="102"/>
      <c r="PDZ1" s="102"/>
      <c r="PEA1" s="102"/>
      <c r="PEB1" s="102"/>
      <c r="PEC1" s="102"/>
      <c r="PED1" s="102"/>
      <c r="PEE1" s="102"/>
      <c r="PEF1" s="102"/>
      <c r="PEG1" s="102"/>
      <c r="PEH1" s="102"/>
      <c r="PEI1" s="102"/>
      <c r="PEJ1" s="102"/>
      <c r="PEK1" s="102"/>
      <c r="PEL1" s="102"/>
      <c r="PEM1" s="102"/>
      <c r="PEN1" s="102"/>
      <c r="PEO1" s="102"/>
      <c r="PEP1" s="102"/>
      <c r="PEQ1" s="102"/>
      <c r="PER1" s="102"/>
      <c r="PES1" s="102"/>
      <c r="PET1" s="102"/>
      <c r="PEU1" s="102"/>
      <c r="PEV1" s="102"/>
      <c r="PEW1" s="102"/>
      <c r="PEX1" s="102"/>
      <c r="PEY1" s="102"/>
      <c r="PEZ1" s="102"/>
      <c r="PFA1" s="102"/>
      <c r="PFB1" s="102"/>
      <c r="PFC1" s="102"/>
      <c r="PFD1" s="102"/>
      <c r="PFE1" s="102"/>
      <c r="PFF1" s="102"/>
      <c r="PFG1" s="102"/>
      <c r="PFH1" s="102"/>
      <c r="PFI1" s="102"/>
      <c r="PFJ1" s="102"/>
      <c r="PFK1" s="102"/>
      <c r="PFL1" s="102"/>
      <c r="PFM1" s="102"/>
      <c r="PFN1" s="102"/>
      <c r="PFO1" s="102"/>
      <c r="PFP1" s="102"/>
      <c r="PFQ1" s="102"/>
      <c r="PFR1" s="102"/>
      <c r="PFS1" s="102"/>
      <c r="PFT1" s="102"/>
      <c r="PFU1" s="102"/>
      <c r="PFV1" s="102"/>
      <c r="PFW1" s="102"/>
      <c r="PFX1" s="102"/>
      <c r="PFY1" s="102"/>
      <c r="PFZ1" s="102"/>
      <c r="PGA1" s="102"/>
      <c r="PGB1" s="102"/>
      <c r="PGC1" s="102"/>
      <c r="PGD1" s="102"/>
      <c r="PGE1" s="102"/>
      <c r="PGF1" s="102"/>
      <c r="PGG1" s="102"/>
      <c r="PGH1" s="102"/>
      <c r="PGI1" s="102"/>
      <c r="PGJ1" s="102"/>
      <c r="PGK1" s="102"/>
      <c r="PGL1" s="102"/>
      <c r="PGM1" s="102"/>
      <c r="PGN1" s="102"/>
      <c r="PGO1" s="102"/>
      <c r="PGP1" s="102"/>
      <c r="PGQ1" s="102"/>
      <c r="PGR1" s="102"/>
      <c r="PGS1" s="102"/>
      <c r="PGT1" s="102"/>
      <c r="PGU1" s="102"/>
      <c r="PGV1" s="102"/>
      <c r="PGW1" s="102"/>
      <c r="PGX1" s="102"/>
      <c r="PGY1" s="102"/>
      <c r="PGZ1" s="102"/>
      <c r="PHA1" s="102"/>
      <c r="PHB1" s="102"/>
      <c r="PHC1" s="102"/>
      <c r="PHD1" s="102"/>
      <c r="PHE1" s="102"/>
      <c r="PHF1" s="102"/>
      <c r="PHG1" s="102"/>
      <c r="PHH1" s="102"/>
      <c r="PHI1" s="102"/>
      <c r="PHJ1" s="102"/>
      <c r="PHK1" s="102"/>
      <c r="PHL1" s="102"/>
      <c r="PHM1" s="102"/>
      <c r="PHN1" s="102"/>
      <c r="PHO1" s="102"/>
      <c r="PHP1" s="102"/>
      <c r="PHQ1" s="102"/>
      <c r="PHR1" s="102"/>
      <c r="PHS1" s="102"/>
      <c r="PHT1" s="102"/>
      <c r="PHU1" s="102"/>
      <c r="PHV1" s="102"/>
      <c r="PHW1" s="102"/>
      <c r="PHX1" s="102"/>
      <c r="PHY1" s="102"/>
      <c r="PHZ1" s="102"/>
      <c r="PIA1" s="102"/>
      <c r="PIB1" s="102"/>
      <c r="PIC1" s="102"/>
      <c r="PID1" s="102"/>
      <c r="PIE1" s="102"/>
      <c r="PIF1" s="102"/>
      <c r="PIG1" s="102"/>
      <c r="PIH1" s="102"/>
      <c r="PII1" s="102"/>
      <c r="PIJ1" s="102"/>
      <c r="PIK1" s="102"/>
      <c r="PIL1" s="102"/>
      <c r="PIM1" s="102"/>
      <c r="PIN1" s="102"/>
      <c r="PIO1" s="102"/>
      <c r="PIP1" s="102"/>
      <c r="PIQ1" s="102"/>
      <c r="PIR1" s="102"/>
      <c r="PIS1" s="102"/>
      <c r="PIT1" s="102"/>
      <c r="PIU1" s="102"/>
      <c r="PIV1" s="102"/>
      <c r="PIW1" s="102"/>
      <c r="PIX1" s="102"/>
      <c r="PIY1" s="102"/>
      <c r="PIZ1" s="102"/>
      <c r="PJA1" s="102"/>
      <c r="PJB1" s="102"/>
      <c r="PJC1" s="102"/>
      <c r="PJD1" s="102"/>
      <c r="PJE1" s="102"/>
      <c r="PJF1" s="102"/>
      <c r="PJG1" s="102"/>
      <c r="PJH1" s="102"/>
      <c r="PJI1" s="102"/>
      <c r="PJJ1" s="102"/>
      <c r="PJK1" s="102"/>
      <c r="PJL1" s="102"/>
      <c r="PJM1" s="102"/>
      <c r="PJN1" s="102"/>
      <c r="PJO1" s="102"/>
      <c r="PJP1" s="102"/>
      <c r="PJQ1" s="102"/>
      <c r="PJR1" s="102"/>
      <c r="PJS1" s="102"/>
      <c r="PJT1" s="102"/>
      <c r="PJU1" s="102"/>
      <c r="PJV1" s="102"/>
      <c r="PJW1" s="102"/>
      <c r="PJX1" s="102"/>
      <c r="PJY1" s="102"/>
      <c r="PJZ1" s="102"/>
      <c r="PKA1" s="102"/>
      <c r="PKB1" s="102"/>
      <c r="PKC1" s="102"/>
      <c r="PKD1" s="102"/>
      <c r="PKE1" s="102"/>
      <c r="PKF1" s="102"/>
      <c r="PKG1" s="102"/>
      <c r="PKH1" s="102"/>
      <c r="PKI1" s="102"/>
      <c r="PKJ1" s="102"/>
      <c r="PKK1" s="102"/>
      <c r="PKL1" s="102"/>
      <c r="PKM1" s="102"/>
      <c r="PKN1" s="102"/>
      <c r="PKO1" s="102"/>
      <c r="PKP1" s="102"/>
      <c r="PKQ1" s="102"/>
      <c r="PKR1" s="102"/>
      <c r="PKS1" s="102"/>
      <c r="PKT1" s="102"/>
      <c r="PKU1" s="102"/>
      <c r="PKV1" s="102"/>
      <c r="PKW1" s="102"/>
      <c r="PKX1" s="102"/>
      <c r="PKY1" s="102"/>
      <c r="PKZ1" s="102"/>
      <c r="PLA1" s="102"/>
      <c r="PLB1" s="102"/>
      <c r="PLC1" s="102"/>
      <c r="PLD1" s="102"/>
      <c r="PLE1" s="102"/>
      <c r="PLF1" s="102"/>
      <c r="PLG1" s="102"/>
      <c r="PLH1" s="102"/>
      <c r="PLI1" s="102"/>
      <c r="PLJ1" s="102"/>
      <c r="PLK1" s="102"/>
      <c r="PLL1" s="102"/>
      <c r="PLM1" s="102"/>
      <c r="PLN1" s="102"/>
      <c r="PLO1" s="102"/>
      <c r="PLP1" s="102"/>
      <c r="PLQ1" s="102"/>
      <c r="PLR1" s="102"/>
      <c r="PLS1" s="102"/>
      <c r="PLT1" s="102"/>
      <c r="PLU1" s="102"/>
      <c r="PLV1" s="102"/>
      <c r="PLW1" s="102"/>
      <c r="PLX1" s="102"/>
      <c r="PLY1" s="102"/>
      <c r="PLZ1" s="102"/>
      <c r="PMA1" s="102"/>
      <c r="PMB1" s="102"/>
      <c r="PMC1" s="102"/>
      <c r="PMD1" s="102"/>
      <c r="PME1" s="102"/>
      <c r="PMF1" s="102"/>
      <c r="PMG1" s="102"/>
      <c r="PMH1" s="102"/>
      <c r="PMI1" s="102"/>
      <c r="PMJ1" s="102"/>
      <c r="PMK1" s="102"/>
      <c r="PML1" s="102"/>
      <c r="PMM1" s="102"/>
      <c r="PMN1" s="102"/>
      <c r="PMO1" s="102"/>
      <c r="PMP1" s="102"/>
      <c r="PMQ1" s="102"/>
      <c r="PMR1" s="102"/>
      <c r="PMS1" s="102"/>
      <c r="PMT1" s="102"/>
      <c r="PMU1" s="102"/>
      <c r="PMV1" s="102"/>
      <c r="PMW1" s="102"/>
      <c r="PMX1" s="102"/>
      <c r="PMY1" s="102"/>
      <c r="PMZ1" s="102"/>
      <c r="PNA1" s="102"/>
      <c r="PNB1" s="102"/>
      <c r="PNC1" s="102"/>
      <c r="PND1" s="102"/>
      <c r="PNE1" s="102"/>
      <c r="PNF1" s="102"/>
      <c r="PNG1" s="102"/>
      <c r="PNH1" s="102"/>
      <c r="PNI1" s="102"/>
      <c r="PNJ1" s="102"/>
      <c r="PNK1" s="102"/>
      <c r="PNL1" s="102"/>
      <c r="PNM1" s="102"/>
      <c r="PNN1" s="102"/>
      <c r="PNO1" s="102"/>
      <c r="PNP1" s="102"/>
      <c r="PNQ1" s="102"/>
      <c r="PNR1" s="102"/>
      <c r="PNS1" s="102"/>
      <c r="PNT1" s="102"/>
      <c r="PNU1" s="102"/>
      <c r="PNV1" s="102"/>
      <c r="PNW1" s="102"/>
      <c r="PNX1" s="102"/>
      <c r="PNY1" s="102"/>
      <c r="PNZ1" s="102"/>
      <c r="POA1" s="102"/>
      <c r="POB1" s="102"/>
      <c r="POC1" s="102"/>
      <c r="POD1" s="102"/>
      <c r="POE1" s="102"/>
      <c r="POF1" s="102"/>
      <c r="POG1" s="102"/>
      <c r="POH1" s="102"/>
      <c r="POI1" s="102"/>
      <c r="POJ1" s="102"/>
      <c r="POK1" s="102"/>
      <c r="POL1" s="102"/>
      <c r="POM1" s="102"/>
      <c r="PON1" s="102"/>
      <c r="POO1" s="102"/>
      <c r="POP1" s="102"/>
      <c r="POQ1" s="102"/>
      <c r="POR1" s="102"/>
      <c r="POS1" s="102"/>
      <c r="POT1" s="102"/>
      <c r="POU1" s="102"/>
      <c r="POV1" s="102"/>
      <c r="POW1" s="102"/>
      <c r="POX1" s="102"/>
      <c r="POY1" s="102"/>
      <c r="POZ1" s="102"/>
      <c r="PPA1" s="102"/>
      <c r="PPB1" s="102"/>
      <c r="PPC1" s="102"/>
      <c r="PPD1" s="102"/>
      <c r="PPE1" s="102"/>
      <c r="PPF1" s="102"/>
      <c r="PPG1" s="102"/>
      <c r="PPH1" s="102"/>
      <c r="PPI1" s="102"/>
      <c r="PPJ1" s="102"/>
      <c r="PPK1" s="102"/>
      <c r="PPL1" s="102"/>
      <c r="PPM1" s="102"/>
      <c r="PPN1" s="102"/>
      <c r="PPO1" s="102"/>
      <c r="PPP1" s="102"/>
      <c r="PPQ1" s="102"/>
      <c r="PPR1" s="102"/>
      <c r="PPS1" s="102"/>
      <c r="PPT1" s="102"/>
      <c r="PPU1" s="102"/>
      <c r="PPV1" s="102"/>
      <c r="PPW1" s="102"/>
      <c r="PPX1" s="102"/>
      <c r="PPY1" s="102"/>
      <c r="PPZ1" s="102"/>
      <c r="PQA1" s="102"/>
      <c r="PQB1" s="102"/>
      <c r="PQC1" s="102"/>
      <c r="PQD1" s="102"/>
      <c r="PQE1" s="102"/>
      <c r="PQF1" s="102"/>
      <c r="PQG1" s="102"/>
      <c r="PQH1" s="102"/>
      <c r="PQI1" s="102"/>
      <c r="PQJ1" s="102"/>
      <c r="PQK1" s="102"/>
      <c r="PQL1" s="102"/>
      <c r="PQM1" s="102"/>
      <c r="PQN1" s="102"/>
      <c r="PQO1" s="102"/>
      <c r="PQP1" s="102"/>
      <c r="PQQ1" s="102"/>
      <c r="PQR1" s="102"/>
      <c r="PQS1" s="102"/>
      <c r="PQT1" s="102"/>
      <c r="PQU1" s="102"/>
      <c r="PQV1" s="102"/>
      <c r="PQW1" s="102"/>
      <c r="PQX1" s="102"/>
      <c r="PQY1" s="102"/>
      <c r="PQZ1" s="102"/>
      <c r="PRA1" s="102"/>
      <c r="PRB1" s="102"/>
      <c r="PRC1" s="102"/>
      <c r="PRD1" s="102"/>
      <c r="PRE1" s="102"/>
      <c r="PRF1" s="102"/>
      <c r="PRG1" s="102"/>
      <c r="PRH1" s="102"/>
      <c r="PRI1" s="102"/>
      <c r="PRJ1" s="102"/>
      <c r="PRK1" s="102"/>
      <c r="PRL1" s="102"/>
      <c r="PRM1" s="102"/>
      <c r="PRN1" s="102"/>
      <c r="PRO1" s="102"/>
      <c r="PRP1" s="102"/>
      <c r="PRQ1" s="102"/>
      <c r="PRR1" s="102"/>
      <c r="PRS1" s="102"/>
      <c r="PRT1" s="102"/>
      <c r="PRU1" s="102"/>
      <c r="PRV1" s="102"/>
      <c r="PRW1" s="102"/>
      <c r="PRX1" s="102"/>
      <c r="PRY1" s="102"/>
      <c r="PRZ1" s="102"/>
      <c r="PSA1" s="102"/>
      <c r="PSB1" s="102"/>
      <c r="PSC1" s="102"/>
      <c r="PSD1" s="102"/>
      <c r="PSE1" s="102"/>
      <c r="PSF1" s="102"/>
      <c r="PSG1" s="102"/>
      <c r="PSH1" s="102"/>
      <c r="PSI1" s="102"/>
      <c r="PSJ1" s="102"/>
      <c r="PSK1" s="102"/>
      <c r="PSL1" s="102"/>
      <c r="PSM1" s="102"/>
      <c r="PSN1" s="102"/>
      <c r="PSO1" s="102"/>
      <c r="PSP1" s="102"/>
      <c r="PSQ1" s="102"/>
      <c r="PSR1" s="102"/>
      <c r="PSS1" s="102"/>
      <c r="PST1" s="102"/>
      <c r="PSU1" s="102"/>
      <c r="PSV1" s="102"/>
      <c r="PSW1" s="102"/>
      <c r="PSX1" s="102"/>
      <c r="PSY1" s="102"/>
      <c r="PSZ1" s="102"/>
      <c r="PTA1" s="102"/>
      <c r="PTB1" s="102"/>
      <c r="PTC1" s="102"/>
      <c r="PTD1" s="102"/>
      <c r="PTE1" s="102"/>
      <c r="PTF1" s="102"/>
      <c r="PTG1" s="102"/>
      <c r="PTH1" s="102"/>
      <c r="PTI1" s="102"/>
      <c r="PTJ1" s="102"/>
      <c r="PTK1" s="102"/>
      <c r="PTL1" s="102"/>
      <c r="PTM1" s="102"/>
      <c r="PTN1" s="102"/>
      <c r="PTO1" s="102"/>
      <c r="PTP1" s="102"/>
      <c r="PTQ1" s="102"/>
      <c r="PTR1" s="102"/>
      <c r="PTS1" s="102"/>
      <c r="PTT1" s="102"/>
      <c r="PTU1" s="102"/>
      <c r="PTV1" s="102"/>
      <c r="PTW1" s="102"/>
      <c r="PTX1" s="102"/>
      <c r="PTY1" s="102"/>
      <c r="PTZ1" s="102"/>
      <c r="PUA1" s="102"/>
      <c r="PUB1" s="102"/>
      <c r="PUC1" s="102"/>
      <c r="PUD1" s="102"/>
      <c r="PUE1" s="102"/>
      <c r="PUF1" s="102"/>
      <c r="PUG1" s="102"/>
      <c r="PUH1" s="102"/>
      <c r="PUI1" s="102"/>
      <c r="PUJ1" s="102"/>
      <c r="PUK1" s="102"/>
      <c r="PUL1" s="102"/>
      <c r="PUM1" s="102"/>
      <c r="PUN1" s="102"/>
      <c r="PUO1" s="102"/>
      <c r="PUP1" s="102"/>
      <c r="PUQ1" s="102"/>
      <c r="PUR1" s="102"/>
      <c r="PUS1" s="102"/>
      <c r="PUT1" s="102"/>
      <c r="PUU1" s="102"/>
      <c r="PUV1" s="102"/>
      <c r="PUW1" s="102"/>
      <c r="PUX1" s="102"/>
      <c r="PUY1" s="102"/>
      <c r="PUZ1" s="102"/>
      <c r="PVA1" s="102"/>
      <c r="PVB1" s="102"/>
      <c r="PVC1" s="102"/>
      <c r="PVD1" s="102"/>
      <c r="PVE1" s="102"/>
      <c r="PVF1" s="102"/>
      <c r="PVG1" s="102"/>
      <c r="PVH1" s="102"/>
      <c r="PVI1" s="102"/>
      <c r="PVJ1" s="102"/>
      <c r="PVK1" s="102"/>
      <c r="PVL1" s="102"/>
      <c r="PVM1" s="102"/>
      <c r="PVN1" s="102"/>
      <c r="PVO1" s="102"/>
      <c r="PVP1" s="102"/>
      <c r="PVQ1" s="102"/>
      <c r="PVR1" s="102"/>
      <c r="PVS1" s="102"/>
      <c r="PVT1" s="102"/>
      <c r="PVU1" s="102"/>
      <c r="PVV1" s="102"/>
      <c r="PVW1" s="102"/>
      <c r="PVX1" s="102"/>
      <c r="PVY1" s="102"/>
      <c r="PVZ1" s="102"/>
      <c r="PWA1" s="102"/>
      <c r="PWB1" s="102"/>
      <c r="PWC1" s="102"/>
      <c r="PWD1" s="102"/>
      <c r="PWE1" s="102"/>
      <c r="PWF1" s="102"/>
      <c r="PWG1" s="102"/>
      <c r="PWH1" s="102"/>
      <c r="PWI1" s="102"/>
      <c r="PWJ1" s="102"/>
      <c r="PWK1" s="102"/>
      <c r="PWL1" s="102"/>
      <c r="PWM1" s="102"/>
      <c r="PWN1" s="102"/>
      <c r="PWO1" s="102"/>
      <c r="PWP1" s="102"/>
      <c r="PWQ1" s="102"/>
      <c r="PWR1" s="102"/>
      <c r="PWS1" s="102"/>
      <c r="PWT1" s="102"/>
      <c r="PWU1" s="102"/>
      <c r="PWV1" s="102"/>
      <c r="PWW1" s="102"/>
      <c r="PWX1" s="102"/>
      <c r="PWY1" s="102"/>
      <c r="PWZ1" s="102"/>
      <c r="PXA1" s="102"/>
      <c r="PXB1" s="102"/>
      <c r="PXC1" s="102"/>
      <c r="PXD1" s="102"/>
      <c r="PXE1" s="102"/>
      <c r="PXF1" s="102"/>
      <c r="PXG1" s="102"/>
      <c r="PXH1" s="102"/>
      <c r="PXI1" s="102"/>
      <c r="PXJ1" s="102"/>
      <c r="PXK1" s="102"/>
      <c r="PXL1" s="102"/>
      <c r="PXM1" s="102"/>
      <c r="PXN1" s="102"/>
      <c r="PXO1" s="102"/>
      <c r="PXP1" s="102"/>
      <c r="PXQ1" s="102"/>
      <c r="PXR1" s="102"/>
      <c r="PXS1" s="102"/>
      <c r="PXT1" s="102"/>
      <c r="PXU1" s="102"/>
      <c r="PXV1" s="102"/>
      <c r="PXW1" s="102"/>
      <c r="PXX1" s="102"/>
      <c r="PXY1" s="102"/>
      <c r="PXZ1" s="102"/>
      <c r="PYA1" s="102"/>
      <c r="PYB1" s="102"/>
      <c r="PYC1" s="102"/>
      <c r="PYD1" s="102"/>
      <c r="PYE1" s="102"/>
      <c r="PYF1" s="102"/>
      <c r="PYG1" s="102"/>
      <c r="PYH1" s="102"/>
      <c r="PYI1" s="102"/>
      <c r="PYJ1" s="102"/>
      <c r="PYK1" s="102"/>
      <c r="PYL1" s="102"/>
      <c r="PYM1" s="102"/>
      <c r="PYN1" s="102"/>
      <c r="PYO1" s="102"/>
      <c r="PYP1" s="102"/>
      <c r="PYQ1" s="102"/>
      <c r="PYR1" s="102"/>
      <c r="PYS1" s="102"/>
      <c r="PYT1" s="102"/>
      <c r="PYU1" s="102"/>
      <c r="PYV1" s="102"/>
      <c r="PYW1" s="102"/>
      <c r="PYX1" s="102"/>
      <c r="PYY1" s="102"/>
      <c r="PYZ1" s="102"/>
      <c r="PZA1" s="102"/>
      <c r="PZB1" s="102"/>
      <c r="PZC1" s="102"/>
      <c r="PZD1" s="102"/>
      <c r="PZE1" s="102"/>
      <c r="PZF1" s="102"/>
      <c r="PZG1" s="102"/>
      <c r="PZH1" s="102"/>
      <c r="PZI1" s="102"/>
      <c r="PZJ1" s="102"/>
      <c r="PZK1" s="102"/>
      <c r="PZL1" s="102"/>
      <c r="PZM1" s="102"/>
      <c r="PZN1" s="102"/>
      <c r="PZO1" s="102"/>
      <c r="PZP1" s="102"/>
      <c r="PZQ1" s="102"/>
      <c r="PZR1" s="102"/>
      <c r="PZS1" s="102"/>
      <c r="PZT1" s="102"/>
      <c r="PZU1" s="102"/>
      <c r="PZV1" s="102"/>
      <c r="PZW1" s="102"/>
      <c r="PZX1" s="102"/>
      <c r="PZY1" s="102"/>
      <c r="PZZ1" s="102"/>
      <c r="QAA1" s="102"/>
      <c r="QAB1" s="102"/>
      <c r="QAC1" s="102"/>
      <c r="QAD1" s="102"/>
      <c r="QAE1" s="102"/>
      <c r="QAF1" s="102"/>
      <c r="QAG1" s="102"/>
      <c r="QAH1" s="102"/>
      <c r="QAI1" s="102"/>
      <c r="QAJ1" s="102"/>
      <c r="QAK1" s="102"/>
      <c r="QAL1" s="102"/>
      <c r="QAM1" s="102"/>
      <c r="QAN1" s="102"/>
      <c r="QAO1" s="102"/>
      <c r="QAP1" s="102"/>
      <c r="QAQ1" s="102"/>
      <c r="QAR1" s="102"/>
      <c r="QAS1" s="102"/>
      <c r="QAT1" s="102"/>
      <c r="QAU1" s="102"/>
      <c r="QAV1" s="102"/>
      <c r="QAW1" s="102"/>
      <c r="QAX1" s="102"/>
      <c r="QAY1" s="102"/>
      <c r="QAZ1" s="102"/>
      <c r="QBA1" s="102"/>
      <c r="QBB1" s="102"/>
      <c r="QBC1" s="102"/>
      <c r="QBD1" s="102"/>
      <c r="QBE1" s="102"/>
      <c r="QBF1" s="102"/>
      <c r="QBG1" s="102"/>
      <c r="QBH1" s="102"/>
      <c r="QBI1" s="102"/>
      <c r="QBJ1" s="102"/>
      <c r="QBK1" s="102"/>
      <c r="QBL1" s="102"/>
      <c r="QBM1" s="102"/>
      <c r="QBN1" s="102"/>
      <c r="QBO1" s="102"/>
      <c r="QBP1" s="102"/>
      <c r="QBQ1" s="102"/>
      <c r="QBR1" s="102"/>
      <c r="QBS1" s="102"/>
      <c r="QBT1" s="102"/>
      <c r="QBU1" s="102"/>
      <c r="QBV1" s="102"/>
      <c r="QBW1" s="102"/>
      <c r="QBX1" s="102"/>
      <c r="QBY1" s="102"/>
      <c r="QBZ1" s="102"/>
      <c r="QCA1" s="102"/>
      <c r="QCB1" s="102"/>
      <c r="QCC1" s="102"/>
      <c r="QCD1" s="102"/>
      <c r="QCE1" s="102"/>
      <c r="QCF1" s="102"/>
      <c r="QCG1" s="102"/>
      <c r="QCH1" s="102"/>
      <c r="QCI1" s="102"/>
      <c r="QCJ1" s="102"/>
      <c r="QCK1" s="102"/>
      <c r="QCL1" s="102"/>
      <c r="QCM1" s="102"/>
      <c r="QCN1" s="102"/>
      <c r="QCO1" s="102"/>
      <c r="QCP1" s="102"/>
      <c r="QCQ1" s="102"/>
      <c r="QCR1" s="102"/>
      <c r="QCS1" s="102"/>
      <c r="QCT1" s="102"/>
      <c r="QCU1" s="102"/>
      <c r="QCV1" s="102"/>
      <c r="QCW1" s="102"/>
      <c r="QCX1" s="102"/>
      <c r="QCY1" s="102"/>
      <c r="QCZ1" s="102"/>
      <c r="QDA1" s="102"/>
      <c r="QDB1" s="102"/>
      <c r="QDC1" s="102"/>
      <c r="QDD1" s="102"/>
      <c r="QDE1" s="102"/>
      <c r="QDF1" s="102"/>
      <c r="QDG1" s="102"/>
      <c r="QDH1" s="102"/>
      <c r="QDI1" s="102"/>
      <c r="QDJ1" s="102"/>
      <c r="QDK1" s="102"/>
      <c r="QDL1" s="102"/>
      <c r="QDM1" s="102"/>
      <c r="QDN1" s="102"/>
      <c r="QDO1" s="102"/>
      <c r="QDP1" s="102"/>
      <c r="QDQ1" s="102"/>
      <c r="QDR1" s="102"/>
      <c r="QDS1" s="102"/>
      <c r="QDT1" s="102"/>
      <c r="QDU1" s="102"/>
      <c r="QDV1" s="102"/>
      <c r="QDW1" s="102"/>
      <c r="QDX1" s="102"/>
      <c r="QDY1" s="102"/>
      <c r="QDZ1" s="102"/>
      <c r="QEA1" s="102"/>
      <c r="QEB1" s="102"/>
      <c r="QEC1" s="102"/>
      <c r="QED1" s="102"/>
      <c r="QEE1" s="102"/>
      <c r="QEF1" s="102"/>
      <c r="QEG1" s="102"/>
      <c r="QEH1" s="102"/>
      <c r="QEI1" s="102"/>
      <c r="QEJ1" s="102"/>
      <c r="QEK1" s="102"/>
      <c r="QEL1" s="102"/>
      <c r="QEM1" s="102"/>
      <c r="QEN1" s="102"/>
      <c r="QEO1" s="102"/>
      <c r="QEP1" s="102"/>
      <c r="QEQ1" s="102"/>
      <c r="QER1" s="102"/>
      <c r="QES1" s="102"/>
      <c r="QET1" s="102"/>
      <c r="QEU1" s="102"/>
      <c r="QEV1" s="102"/>
      <c r="QEW1" s="102"/>
      <c r="QEX1" s="102"/>
      <c r="QEY1" s="102"/>
      <c r="QEZ1" s="102"/>
      <c r="QFA1" s="102"/>
      <c r="QFB1" s="102"/>
      <c r="QFC1" s="102"/>
      <c r="QFD1" s="102"/>
      <c r="QFE1" s="102"/>
      <c r="QFF1" s="102"/>
      <c r="QFG1" s="102"/>
      <c r="QFH1" s="102"/>
      <c r="QFI1" s="102"/>
      <c r="QFJ1" s="102"/>
      <c r="QFK1" s="102"/>
      <c r="QFL1" s="102"/>
      <c r="QFM1" s="102"/>
      <c r="QFN1" s="102"/>
      <c r="QFO1" s="102"/>
      <c r="QFP1" s="102"/>
      <c r="QFQ1" s="102"/>
      <c r="QFR1" s="102"/>
      <c r="QFS1" s="102"/>
      <c r="QFT1" s="102"/>
      <c r="QFU1" s="102"/>
      <c r="QFV1" s="102"/>
      <c r="QFW1" s="102"/>
      <c r="QFX1" s="102"/>
      <c r="QFY1" s="102"/>
      <c r="QFZ1" s="102"/>
      <c r="QGA1" s="102"/>
      <c r="QGB1" s="102"/>
      <c r="QGC1" s="102"/>
      <c r="QGD1" s="102"/>
      <c r="QGE1" s="102"/>
      <c r="QGF1" s="102"/>
      <c r="QGG1" s="102"/>
      <c r="QGH1" s="102"/>
      <c r="QGI1" s="102"/>
      <c r="QGJ1" s="102"/>
      <c r="QGK1" s="102"/>
      <c r="QGL1" s="102"/>
      <c r="QGM1" s="102"/>
      <c r="QGN1" s="102"/>
      <c r="QGO1" s="102"/>
      <c r="QGP1" s="102"/>
      <c r="QGQ1" s="102"/>
      <c r="QGR1" s="102"/>
      <c r="QGS1" s="102"/>
      <c r="QGT1" s="102"/>
      <c r="QGU1" s="102"/>
      <c r="QGV1" s="102"/>
      <c r="QGW1" s="102"/>
      <c r="QGX1" s="102"/>
      <c r="QGY1" s="102"/>
      <c r="QGZ1" s="102"/>
      <c r="QHA1" s="102"/>
      <c r="QHB1" s="102"/>
      <c r="QHC1" s="102"/>
      <c r="QHD1" s="102"/>
      <c r="QHE1" s="102"/>
      <c r="QHF1" s="102"/>
      <c r="QHG1" s="102"/>
      <c r="QHH1" s="102"/>
      <c r="QHI1" s="102"/>
      <c r="QHJ1" s="102"/>
      <c r="QHK1" s="102"/>
      <c r="QHL1" s="102"/>
      <c r="QHM1" s="102"/>
      <c r="QHN1" s="102"/>
      <c r="QHO1" s="102"/>
      <c r="QHP1" s="102"/>
      <c r="QHQ1" s="102"/>
      <c r="QHR1" s="102"/>
      <c r="QHS1" s="102"/>
      <c r="QHT1" s="102"/>
      <c r="QHU1" s="102"/>
      <c r="QHV1" s="102"/>
      <c r="QHW1" s="102"/>
      <c r="QHX1" s="102"/>
      <c r="QHY1" s="102"/>
      <c r="QHZ1" s="102"/>
      <c r="QIA1" s="102"/>
      <c r="QIB1" s="102"/>
      <c r="QIC1" s="102"/>
      <c r="QID1" s="102"/>
      <c r="QIE1" s="102"/>
      <c r="QIF1" s="102"/>
      <c r="QIG1" s="102"/>
      <c r="QIH1" s="102"/>
      <c r="QII1" s="102"/>
      <c r="QIJ1" s="102"/>
      <c r="QIK1" s="102"/>
      <c r="QIL1" s="102"/>
      <c r="QIM1" s="102"/>
      <c r="QIN1" s="102"/>
      <c r="QIO1" s="102"/>
      <c r="QIP1" s="102"/>
      <c r="QIQ1" s="102"/>
      <c r="QIR1" s="102"/>
      <c r="QIS1" s="102"/>
      <c r="QIT1" s="102"/>
      <c r="QIU1" s="102"/>
      <c r="QIV1" s="102"/>
      <c r="QIW1" s="102"/>
      <c r="QIX1" s="102"/>
      <c r="QIY1" s="102"/>
      <c r="QIZ1" s="102"/>
      <c r="QJA1" s="102"/>
      <c r="QJB1" s="102"/>
      <c r="QJC1" s="102"/>
      <c r="QJD1" s="102"/>
      <c r="QJE1" s="102"/>
      <c r="QJF1" s="102"/>
      <c r="QJG1" s="102"/>
      <c r="QJH1" s="102"/>
      <c r="QJI1" s="102"/>
      <c r="QJJ1" s="102"/>
      <c r="QJK1" s="102"/>
      <c r="QJL1" s="102"/>
      <c r="QJM1" s="102"/>
      <c r="QJN1" s="102"/>
      <c r="QJO1" s="102"/>
      <c r="QJP1" s="102"/>
      <c r="QJQ1" s="102"/>
      <c r="QJR1" s="102"/>
      <c r="QJS1" s="102"/>
      <c r="QJT1" s="102"/>
      <c r="QJU1" s="102"/>
      <c r="QJV1" s="102"/>
      <c r="QJW1" s="102"/>
      <c r="QJX1" s="102"/>
      <c r="QJY1" s="102"/>
      <c r="QJZ1" s="102"/>
      <c r="QKA1" s="102"/>
      <c r="QKB1" s="102"/>
      <c r="QKC1" s="102"/>
      <c r="QKD1" s="102"/>
      <c r="QKE1" s="102"/>
      <c r="QKF1" s="102"/>
      <c r="QKG1" s="102"/>
      <c r="QKH1" s="102"/>
      <c r="QKI1" s="102"/>
      <c r="QKJ1" s="102"/>
      <c r="QKK1" s="102"/>
      <c r="QKL1" s="102"/>
      <c r="QKM1" s="102"/>
      <c r="QKN1" s="102"/>
      <c r="QKO1" s="102"/>
      <c r="QKP1" s="102"/>
      <c r="QKQ1" s="102"/>
      <c r="QKR1" s="102"/>
      <c r="QKS1" s="102"/>
      <c r="QKT1" s="102"/>
      <c r="QKU1" s="102"/>
      <c r="QKV1" s="102"/>
      <c r="QKW1" s="102"/>
      <c r="QKX1" s="102"/>
      <c r="QKY1" s="102"/>
      <c r="QKZ1" s="102"/>
      <c r="QLA1" s="102"/>
      <c r="QLB1" s="102"/>
      <c r="QLC1" s="102"/>
      <c r="QLD1" s="102"/>
      <c r="QLE1" s="102"/>
      <c r="QLF1" s="102"/>
      <c r="QLG1" s="102"/>
      <c r="QLH1" s="102"/>
      <c r="QLI1" s="102"/>
      <c r="QLJ1" s="102"/>
      <c r="QLK1" s="102"/>
      <c r="QLL1" s="102"/>
      <c r="QLM1" s="102"/>
      <c r="QLN1" s="102"/>
      <c r="QLO1" s="102"/>
      <c r="QLP1" s="102"/>
      <c r="QLQ1" s="102"/>
      <c r="QLR1" s="102"/>
      <c r="QLS1" s="102"/>
      <c r="QLT1" s="102"/>
      <c r="QLU1" s="102"/>
      <c r="QLV1" s="102"/>
      <c r="QLW1" s="102"/>
      <c r="QLX1" s="102"/>
      <c r="QLY1" s="102"/>
      <c r="QLZ1" s="102"/>
      <c r="QMA1" s="102"/>
      <c r="QMB1" s="102"/>
      <c r="QMC1" s="102"/>
      <c r="QMD1" s="102"/>
      <c r="QME1" s="102"/>
      <c r="QMF1" s="102"/>
      <c r="QMG1" s="102"/>
      <c r="QMH1" s="102"/>
      <c r="QMI1" s="102"/>
      <c r="QMJ1" s="102"/>
      <c r="QMK1" s="102"/>
      <c r="QML1" s="102"/>
      <c r="QMM1" s="102"/>
      <c r="QMN1" s="102"/>
      <c r="QMO1" s="102"/>
      <c r="QMP1" s="102"/>
      <c r="QMQ1" s="102"/>
      <c r="QMR1" s="102"/>
      <c r="QMS1" s="102"/>
      <c r="QMT1" s="102"/>
      <c r="QMU1" s="102"/>
      <c r="QMV1" s="102"/>
      <c r="QMW1" s="102"/>
      <c r="QMX1" s="102"/>
      <c r="QMY1" s="102"/>
      <c r="QMZ1" s="102"/>
      <c r="QNA1" s="102"/>
      <c r="QNB1" s="102"/>
      <c r="QNC1" s="102"/>
      <c r="QND1" s="102"/>
      <c r="QNE1" s="102"/>
      <c r="QNF1" s="102"/>
      <c r="QNG1" s="102"/>
      <c r="QNH1" s="102"/>
      <c r="QNI1" s="102"/>
      <c r="QNJ1" s="102"/>
      <c r="QNK1" s="102"/>
      <c r="QNL1" s="102"/>
      <c r="QNM1" s="102"/>
      <c r="QNN1" s="102"/>
      <c r="QNO1" s="102"/>
      <c r="QNP1" s="102"/>
      <c r="QNQ1" s="102"/>
      <c r="QNR1" s="102"/>
      <c r="QNS1" s="102"/>
      <c r="QNT1" s="102"/>
      <c r="QNU1" s="102"/>
      <c r="QNV1" s="102"/>
      <c r="QNW1" s="102"/>
      <c r="QNX1" s="102"/>
      <c r="QNY1" s="102"/>
      <c r="QNZ1" s="102"/>
      <c r="QOA1" s="102"/>
      <c r="QOB1" s="102"/>
      <c r="QOC1" s="102"/>
      <c r="QOD1" s="102"/>
      <c r="QOE1" s="102"/>
      <c r="QOF1" s="102"/>
      <c r="QOG1" s="102"/>
      <c r="QOH1" s="102"/>
      <c r="QOI1" s="102"/>
      <c r="QOJ1" s="102"/>
      <c r="QOK1" s="102"/>
      <c r="QOL1" s="102"/>
      <c r="QOM1" s="102"/>
      <c r="QON1" s="102"/>
      <c r="QOO1" s="102"/>
      <c r="QOP1" s="102"/>
      <c r="QOQ1" s="102"/>
      <c r="QOR1" s="102"/>
      <c r="QOS1" s="102"/>
      <c r="QOT1" s="102"/>
      <c r="QOU1" s="102"/>
      <c r="QOV1" s="102"/>
      <c r="QOW1" s="102"/>
      <c r="QOX1" s="102"/>
      <c r="QOY1" s="102"/>
      <c r="QOZ1" s="102"/>
      <c r="QPA1" s="102"/>
      <c r="QPB1" s="102"/>
      <c r="QPC1" s="102"/>
      <c r="QPD1" s="102"/>
      <c r="QPE1" s="102"/>
      <c r="QPF1" s="102"/>
      <c r="QPG1" s="102"/>
      <c r="QPH1" s="102"/>
      <c r="QPI1" s="102"/>
      <c r="QPJ1" s="102"/>
      <c r="QPK1" s="102"/>
      <c r="QPL1" s="102"/>
      <c r="QPM1" s="102"/>
      <c r="QPN1" s="102"/>
      <c r="QPO1" s="102"/>
      <c r="QPP1" s="102"/>
      <c r="QPQ1" s="102"/>
      <c r="QPR1" s="102"/>
      <c r="QPS1" s="102"/>
      <c r="QPT1" s="102"/>
      <c r="QPU1" s="102"/>
      <c r="QPV1" s="102"/>
      <c r="QPW1" s="102"/>
      <c r="QPX1" s="102"/>
      <c r="QPY1" s="102"/>
      <c r="QPZ1" s="102"/>
      <c r="QQA1" s="102"/>
      <c r="QQB1" s="102"/>
      <c r="QQC1" s="102"/>
      <c r="QQD1" s="102"/>
      <c r="QQE1" s="102"/>
      <c r="QQF1" s="102"/>
      <c r="QQG1" s="102"/>
      <c r="QQH1" s="102"/>
      <c r="QQI1" s="102"/>
      <c r="QQJ1" s="102"/>
      <c r="QQK1" s="102"/>
      <c r="QQL1" s="102"/>
      <c r="QQM1" s="102"/>
      <c r="QQN1" s="102"/>
      <c r="QQO1" s="102"/>
      <c r="QQP1" s="102"/>
      <c r="QQQ1" s="102"/>
      <c r="QQR1" s="102"/>
      <c r="QQS1" s="102"/>
      <c r="QQT1" s="102"/>
      <c r="QQU1" s="102"/>
      <c r="QQV1" s="102"/>
      <c r="QQW1" s="102"/>
      <c r="QQX1" s="102"/>
      <c r="QQY1" s="102"/>
      <c r="QQZ1" s="102"/>
      <c r="QRA1" s="102"/>
      <c r="QRB1" s="102"/>
      <c r="QRC1" s="102"/>
      <c r="QRD1" s="102"/>
      <c r="QRE1" s="102"/>
      <c r="QRF1" s="102"/>
      <c r="QRG1" s="102"/>
      <c r="QRH1" s="102"/>
      <c r="QRI1" s="102"/>
      <c r="QRJ1" s="102"/>
      <c r="QRK1" s="102"/>
      <c r="QRL1" s="102"/>
      <c r="QRM1" s="102"/>
      <c r="QRN1" s="102"/>
      <c r="QRO1" s="102"/>
      <c r="QRP1" s="102"/>
      <c r="QRQ1" s="102"/>
      <c r="QRR1" s="102"/>
      <c r="QRS1" s="102"/>
      <c r="QRT1" s="102"/>
      <c r="QRU1" s="102"/>
      <c r="QRV1" s="102"/>
      <c r="QRW1" s="102"/>
      <c r="QRX1" s="102"/>
      <c r="QRY1" s="102"/>
      <c r="QRZ1" s="102"/>
      <c r="QSA1" s="102"/>
      <c r="QSB1" s="102"/>
      <c r="QSC1" s="102"/>
      <c r="QSD1" s="102"/>
      <c r="QSE1" s="102"/>
      <c r="QSF1" s="102"/>
      <c r="QSG1" s="102"/>
      <c r="QSH1" s="102"/>
      <c r="QSI1" s="102"/>
      <c r="QSJ1" s="102"/>
      <c r="QSK1" s="102"/>
      <c r="QSL1" s="102"/>
      <c r="QSM1" s="102"/>
      <c r="QSN1" s="102"/>
      <c r="QSO1" s="102"/>
      <c r="QSP1" s="102"/>
      <c r="QSQ1" s="102"/>
      <c r="QSR1" s="102"/>
      <c r="QSS1" s="102"/>
      <c r="QST1" s="102"/>
      <c r="QSU1" s="102"/>
      <c r="QSV1" s="102"/>
      <c r="QSW1" s="102"/>
      <c r="QSX1" s="102"/>
      <c r="QSY1" s="102"/>
      <c r="QSZ1" s="102"/>
      <c r="QTA1" s="102"/>
      <c r="QTB1" s="102"/>
      <c r="QTC1" s="102"/>
      <c r="QTD1" s="102"/>
      <c r="QTE1" s="102"/>
      <c r="QTF1" s="102"/>
      <c r="QTG1" s="102"/>
      <c r="QTH1" s="102"/>
      <c r="QTI1" s="102"/>
      <c r="QTJ1" s="102"/>
      <c r="QTK1" s="102"/>
      <c r="QTL1" s="102"/>
      <c r="QTM1" s="102"/>
      <c r="QTN1" s="102"/>
      <c r="QTO1" s="102"/>
      <c r="QTP1" s="102"/>
      <c r="QTQ1" s="102"/>
      <c r="QTR1" s="102"/>
      <c r="QTS1" s="102"/>
      <c r="QTT1" s="102"/>
      <c r="QTU1" s="102"/>
      <c r="QTV1" s="102"/>
      <c r="QTW1" s="102"/>
      <c r="QTX1" s="102"/>
      <c r="QTY1" s="102"/>
      <c r="QTZ1" s="102"/>
      <c r="QUA1" s="102"/>
      <c r="QUB1" s="102"/>
      <c r="QUC1" s="102"/>
      <c r="QUD1" s="102"/>
      <c r="QUE1" s="102"/>
      <c r="QUF1" s="102"/>
      <c r="QUG1" s="102"/>
      <c r="QUH1" s="102"/>
      <c r="QUI1" s="102"/>
      <c r="QUJ1" s="102"/>
      <c r="QUK1" s="102"/>
      <c r="QUL1" s="102"/>
      <c r="QUM1" s="102"/>
      <c r="QUN1" s="102"/>
      <c r="QUO1" s="102"/>
      <c r="QUP1" s="102"/>
      <c r="QUQ1" s="102"/>
      <c r="QUR1" s="102"/>
      <c r="QUS1" s="102"/>
      <c r="QUT1" s="102"/>
      <c r="QUU1" s="102"/>
      <c r="QUV1" s="102"/>
      <c r="QUW1" s="102"/>
      <c r="QUX1" s="102"/>
      <c r="QUY1" s="102"/>
      <c r="QUZ1" s="102"/>
      <c r="QVA1" s="102"/>
      <c r="QVB1" s="102"/>
      <c r="QVC1" s="102"/>
      <c r="QVD1" s="102"/>
      <c r="QVE1" s="102"/>
      <c r="QVF1" s="102"/>
      <c r="QVG1" s="102"/>
      <c r="QVH1" s="102"/>
      <c r="QVI1" s="102"/>
      <c r="QVJ1" s="102"/>
      <c r="QVK1" s="102"/>
      <c r="QVL1" s="102"/>
      <c r="QVM1" s="102"/>
      <c r="QVN1" s="102"/>
      <c r="QVO1" s="102"/>
      <c r="QVP1" s="102"/>
      <c r="QVQ1" s="102"/>
      <c r="QVR1" s="102"/>
      <c r="QVS1" s="102"/>
      <c r="QVT1" s="102"/>
      <c r="QVU1" s="102"/>
      <c r="QVV1" s="102"/>
      <c r="QVW1" s="102"/>
      <c r="QVX1" s="102"/>
      <c r="QVY1" s="102"/>
      <c r="QVZ1" s="102"/>
      <c r="QWA1" s="102"/>
      <c r="QWB1" s="102"/>
      <c r="QWC1" s="102"/>
      <c r="QWD1" s="102"/>
      <c r="QWE1" s="102"/>
      <c r="QWF1" s="102"/>
      <c r="QWG1" s="102"/>
      <c r="QWH1" s="102"/>
      <c r="QWI1" s="102"/>
      <c r="QWJ1" s="102"/>
      <c r="QWK1" s="102"/>
      <c r="QWL1" s="102"/>
      <c r="QWM1" s="102"/>
      <c r="QWN1" s="102"/>
      <c r="QWO1" s="102"/>
      <c r="QWP1" s="102"/>
      <c r="QWQ1" s="102"/>
      <c r="QWR1" s="102"/>
      <c r="QWS1" s="102"/>
      <c r="QWT1" s="102"/>
      <c r="QWU1" s="102"/>
      <c r="QWV1" s="102"/>
      <c r="QWW1" s="102"/>
      <c r="QWX1" s="102"/>
      <c r="QWY1" s="102"/>
      <c r="QWZ1" s="102"/>
      <c r="QXA1" s="102"/>
      <c r="QXB1" s="102"/>
      <c r="QXC1" s="102"/>
      <c r="QXD1" s="102"/>
      <c r="QXE1" s="102"/>
      <c r="QXF1" s="102"/>
      <c r="QXG1" s="102"/>
      <c r="QXH1" s="102"/>
      <c r="QXI1" s="102"/>
      <c r="QXJ1" s="102"/>
      <c r="QXK1" s="102"/>
      <c r="QXL1" s="102"/>
      <c r="QXM1" s="102"/>
      <c r="QXN1" s="102"/>
      <c r="QXO1" s="102"/>
      <c r="QXP1" s="102"/>
      <c r="QXQ1" s="102"/>
      <c r="QXR1" s="102"/>
      <c r="QXS1" s="102"/>
      <c r="QXT1" s="102"/>
      <c r="QXU1" s="102"/>
      <c r="QXV1" s="102"/>
      <c r="QXW1" s="102"/>
      <c r="QXX1" s="102"/>
      <c r="QXY1" s="102"/>
      <c r="QXZ1" s="102"/>
      <c r="QYA1" s="102"/>
      <c r="QYB1" s="102"/>
      <c r="QYC1" s="102"/>
      <c r="QYD1" s="102"/>
      <c r="QYE1" s="102"/>
      <c r="QYF1" s="102"/>
      <c r="QYG1" s="102"/>
      <c r="QYH1" s="102"/>
      <c r="QYI1" s="102"/>
      <c r="QYJ1" s="102"/>
      <c r="QYK1" s="102"/>
      <c r="QYL1" s="102"/>
      <c r="QYM1" s="102"/>
      <c r="QYN1" s="102"/>
      <c r="QYO1" s="102"/>
      <c r="QYP1" s="102"/>
      <c r="QYQ1" s="102"/>
      <c r="QYR1" s="102"/>
      <c r="QYS1" s="102"/>
      <c r="QYT1" s="102"/>
      <c r="QYU1" s="102"/>
      <c r="QYV1" s="102"/>
      <c r="QYW1" s="102"/>
      <c r="QYX1" s="102"/>
      <c r="QYY1" s="102"/>
      <c r="QYZ1" s="102"/>
      <c r="QZA1" s="102"/>
      <c r="QZB1" s="102"/>
      <c r="QZC1" s="102"/>
      <c r="QZD1" s="102"/>
      <c r="QZE1" s="102"/>
      <c r="QZF1" s="102"/>
      <c r="QZG1" s="102"/>
      <c r="QZH1" s="102"/>
      <c r="QZI1" s="102"/>
      <c r="QZJ1" s="102"/>
      <c r="QZK1" s="102"/>
      <c r="QZL1" s="102"/>
      <c r="QZM1" s="102"/>
      <c r="QZN1" s="102"/>
      <c r="QZO1" s="102"/>
      <c r="QZP1" s="102"/>
      <c r="QZQ1" s="102"/>
      <c r="QZR1" s="102"/>
      <c r="QZS1" s="102"/>
      <c r="QZT1" s="102"/>
      <c r="QZU1" s="102"/>
      <c r="QZV1" s="102"/>
      <c r="QZW1" s="102"/>
      <c r="QZX1" s="102"/>
      <c r="QZY1" s="102"/>
      <c r="QZZ1" s="102"/>
      <c r="RAA1" s="102"/>
      <c r="RAB1" s="102"/>
      <c r="RAC1" s="102"/>
      <c r="RAD1" s="102"/>
      <c r="RAE1" s="102"/>
      <c r="RAF1" s="102"/>
      <c r="RAG1" s="102"/>
      <c r="RAH1" s="102"/>
      <c r="RAI1" s="102"/>
      <c r="RAJ1" s="102"/>
      <c r="RAK1" s="102"/>
      <c r="RAL1" s="102"/>
      <c r="RAM1" s="102"/>
      <c r="RAN1" s="102"/>
      <c r="RAO1" s="102"/>
      <c r="RAP1" s="102"/>
      <c r="RAQ1" s="102"/>
      <c r="RAR1" s="102"/>
      <c r="RAS1" s="102"/>
      <c r="RAT1" s="102"/>
      <c r="RAU1" s="102"/>
      <c r="RAV1" s="102"/>
      <c r="RAW1" s="102"/>
      <c r="RAX1" s="102"/>
      <c r="RAY1" s="102"/>
      <c r="RAZ1" s="102"/>
      <c r="RBA1" s="102"/>
      <c r="RBB1" s="102"/>
      <c r="RBC1" s="102"/>
      <c r="RBD1" s="102"/>
      <c r="RBE1" s="102"/>
      <c r="RBF1" s="102"/>
      <c r="RBG1" s="102"/>
      <c r="RBH1" s="102"/>
      <c r="RBI1" s="102"/>
      <c r="RBJ1" s="102"/>
      <c r="RBK1" s="102"/>
      <c r="RBL1" s="102"/>
      <c r="RBM1" s="102"/>
      <c r="RBN1" s="102"/>
      <c r="RBO1" s="102"/>
      <c r="RBP1" s="102"/>
      <c r="RBQ1" s="102"/>
      <c r="RBR1" s="102"/>
      <c r="RBS1" s="102"/>
      <c r="RBT1" s="102"/>
      <c r="RBU1" s="102"/>
      <c r="RBV1" s="102"/>
      <c r="RBW1" s="102"/>
      <c r="RBX1" s="102"/>
      <c r="RBY1" s="102"/>
      <c r="RBZ1" s="102"/>
      <c r="RCA1" s="102"/>
      <c r="RCB1" s="102"/>
      <c r="RCC1" s="102"/>
      <c r="RCD1" s="102"/>
      <c r="RCE1" s="102"/>
      <c r="RCF1" s="102"/>
      <c r="RCG1" s="102"/>
      <c r="RCH1" s="102"/>
      <c r="RCI1" s="102"/>
      <c r="RCJ1" s="102"/>
      <c r="RCK1" s="102"/>
      <c r="RCL1" s="102"/>
      <c r="RCM1" s="102"/>
      <c r="RCN1" s="102"/>
      <c r="RCO1" s="102"/>
      <c r="RCP1" s="102"/>
      <c r="RCQ1" s="102"/>
      <c r="RCR1" s="102"/>
      <c r="RCS1" s="102"/>
      <c r="RCT1" s="102"/>
      <c r="RCU1" s="102"/>
      <c r="RCV1" s="102"/>
      <c r="RCW1" s="102"/>
      <c r="RCX1" s="102"/>
      <c r="RCY1" s="102"/>
      <c r="RCZ1" s="102"/>
      <c r="RDA1" s="102"/>
      <c r="RDB1" s="102"/>
      <c r="RDC1" s="102"/>
      <c r="RDD1" s="102"/>
      <c r="RDE1" s="102"/>
      <c r="RDF1" s="102"/>
      <c r="RDG1" s="102"/>
      <c r="RDH1" s="102"/>
      <c r="RDI1" s="102"/>
      <c r="RDJ1" s="102"/>
      <c r="RDK1" s="102"/>
      <c r="RDL1" s="102"/>
      <c r="RDM1" s="102"/>
      <c r="RDN1" s="102"/>
      <c r="RDO1" s="102"/>
      <c r="RDP1" s="102"/>
      <c r="RDQ1" s="102"/>
      <c r="RDR1" s="102"/>
      <c r="RDS1" s="102"/>
      <c r="RDT1" s="102"/>
      <c r="RDU1" s="102"/>
      <c r="RDV1" s="102"/>
      <c r="RDW1" s="102"/>
      <c r="RDX1" s="102"/>
      <c r="RDY1" s="102"/>
      <c r="RDZ1" s="102"/>
      <c r="REA1" s="102"/>
      <c r="REB1" s="102"/>
      <c r="REC1" s="102"/>
      <c r="RED1" s="102"/>
      <c r="REE1" s="102"/>
      <c r="REF1" s="102"/>
      <c r="REG1" s="102"/>
      <c r="REH1" s="102"/>
      <c r="REI1" s="102"/>
      <c r="REJ1" s="102"/>
      <c r="REK1" s="102"/>
      <c r="REL1" s="102"/>
      <c r="REM1" s="102"/>
      <c r="REN1" s="102"/>
      <c r="REO1" s="102"/>
      <c r="REP1" s="102"/>
      <c r="REQ1" s="102"/>
      <c r="RER1" s="102"/>
      <c r="RES1" s="102"/>
      <c r="RET1" s="102"/>
      <c r="REU1" s="102"/>
      <c r="REV1" s="102"/>
      <c r="REW1" s="102"/>
      <c r="REX1" s="102"/>
      <c r="REY1" s="102"/>
      <c r="REZ1" s="102"/>
      <c r="RFA1" s="102"/>
      <c r="RFB1" s="102"/>
      <c r="RFC1" s="102"/>
      <c r="RFD1" s="102"/>
      <c r="RFE1" s="102"/>
      <c r="RFF1" s="102"/>
      <c r="RFG1" s="102"/>
      <c r="RFH1" s="102"/>
      <c r="RFI1" s="102"/>
      <c r="RFJ1" s="102"/>
      <c r="RFK1" s="102"/>
      <c r="RFL1" s="102"/>
      <c r="RFM1" s="102"/>
      <c r="RFN1" s="102"/>
      <c r="RFO1" s="102"/>
      <c r="RFP1" s="102"/>
      <c r="RFQ1" s="102"/>
      <c r="RFR1" s="102"/>
      <c r="RFS1" s="102"/>
      <c r="RFT1" s="102"/>
      <c r="RFU1" s="102"/>
      <c r="RFV1" s="102"/>
      <c r="RFW1" s="102"/>
      <c r="RFX1" s="102"/>
      <c r="RFY1" s="102"/>
      <c r="RFZ1" s="102"/>
      <c r="RGA1" s="102"/>
      <c r="RGB1" s="102"/>
      <c r="RGC1" s="102"/>
      <c r="RGD1" s="102"/>
      <c r="RGE1" s="102"/>
      <c r="RGF1" s="102"/>
      <c r="RGG1" s="102"/>
      <c r="RGH1" s="102"/>
      <c r="RGI1" s="102"/>
      <c r="RGJ1" s="102"/>
      <c r="RGK1" s="102"/>
      <c r="RGL1" s="102"/>
      <c r="RGM1" s="102"/>
      <c r="RGN1" s="102"/>
      <c r="RGO1" s="102"/>
      <c r="RGP1" s="102"/>
      <c r="RGQ1" s="102"/>
      <c r="RGR1" s="102"/>
      <c r="RGS1" s="102"/>
      <c r="RGT1" s="102"/>
      <c r="RGU1" s="102"/>
      <c r="RGV1" s="102"/>
      <c r="RGW1" s="102"/>
      <c r="RGX1" s="102"/>
      <c r="RGY1" s="102"/>
      <c r="RGZ1" s="102"/>
      <c r="RHA1" s="102"/>
      <c r="RHB1" s="102"/>
      <c r="RHC1" s="102"/>
      <c r="RHD1" s="102"/>
      <c r="RHE1" s="102"/>
      <c r="RHF1" s="102"/>
      <c r="RHG1" s="102"/>
      <c r="RHH1" s="102"/>
      <c r="RHI1" s="102"/>
      <c r="RHJ1" s="102"/>
      <c r="RHK1" s="102"/>
      <c r="RHL1" s="102"/>
      <c r="RHM1" s="102"/>
      <c r="RHN1" s="102"/>
      <c r="RHO1" s="102"/>
      <c r="RHP1" s="102"/>
      <c r="RHQ1" s="102"/>
      <c r="RHR1" s="102"/>
      <c r="RHS1" s="102"/>
      <c r="RHT1" s="102"/>
      <c r="RHU1" s="102"/>
      <c r="RHV1" s="102"/>
      <c r="RHW1" s="102"/>
      <c r="RHX1" s="102"/>
      <c r="RHY1" s="102"/>
      <c r="RHZ1" s="102"/>
      <c r="RIA1" s="102"/>
      <c r="RIB1" s="102"/>
      <c r="RIC1" s="102"/>
      <c r="RID1" s="102"/>
      <c r="RIE1" s="102"/>
      <c r="RIF1" s="102"/>
      <c r="RIG1" s="102"/>
      <c r="RIH1" s="102"/>
      <c r="RII1" s="102"/>
      <c r="RIJ1" s="102"/>
      <c r="RIK1" s="102"/>
      <c r="RIL1" s="102"/>
      <c r="RIM1" s="102"/>
      <c r="RIN1" s="102"/>
      <c r="RIO1" s="102"/>
      <c r="RIP1" s="102"/>
      <c r="RIQ1" s="102"/>
      <c r="RIR1" s="102"/>
      <c r="RIS1" s="102"/>
      <c r="RIT1" s="102"/>
      <c r="RIU1" s="102"/>
      <c r="RIV1" s="102"/>
      <c r="RIW1" s="102"/>
      <c r="RIX1" s="102"/>
      <c r="RIY1" s="102"/>
      <c r="RIZ1" s="102"/>
      <c r="RJA1" s="102"/>
      <c r="RJB1" s="102"/>
      <c r="RJC1" s="102"/>
      <c r="RJD1" s="102"/>
      <c r="RJE1" s="102"/>
      <c r="RJF1" s="102"/>
      <c r="RJG1" s="102"/>
      <c r="RJH1" s="102"/>
      <c r="RJI1" s="102"/>
      <c r="RJJ1" s="102"/>
      <c r="RJK1" s="102"/>
      <c r="RJL1" s="102"/>
      <c r="RJM1" s="102"/>
      <c r="RJN1" s="102"/>
      <c r="RJO1" s="102"/>
      <c r="RJP1" s="102"/>
      <c r="RJQ1" s="102"/>
      <c r="RJR1" s="102"/>
      <c r="RJS1" s="102"/>
      <c r="RJT1" s="102"/>
      <c r="RJU1" s="102"/>
      <c r="RJV1" s="102"/>
      <c r="RJW1" s="102"/>
      <c r="RJX1" s="102"/>
      <c r="RJY1" s="102"/>
      <c r="RJZ1" s="102"/>
      <c r="RKA1" s="102"/>
      <c r="RKB1" s="102"/>
      <c r="RKC1" s="102"/>
      <c r="RKD1" s="102"/>
      <c r="RKE1" s="102"/>
      <c r="RKF1" s="102"/>
      <c r="RKG1" s="102"/>
      <c r="RKH1" s="102"/>
      <c r="RKI1" s="102"/>
      <c r="RKJ1" s="102"/>
      <c r="RKK1" s="102"/>
      <c r="RKL1" s="102"/>
      <c r="RKM1" s="102"/>
      <c r="RKN1" s="102"/>
      <c r="RKO1" s="102"/>
      <c r="RKP1" s="102"/>
      <c r="RKQ1" s="102"/>
      <c r="RKR1" s="102"/>
      <c r="RKS1" s="102"/>
      <c r="RKT1" s="102"/>
      <c r="RKU1" s="102"/>
      <c r="RKV1" s="102"/>
      <c r="RKW1" s="102"/>
      <c r="RKX1" s="102"/>
      <c r="RKY1" s="102"/>
      <c r="RKZ1" s="102"/>
      <c r="RLA1" s="102"/>
      <c r="RLB1" s="102"/>
      <c r="RLC1" s="102"/>
      <c r="RLD1" s="102"/>
      <c r="RLE1" s="102"/>
      <c r="RLF1" s="102"/>
      <c r="RLG1" s="102"/>
      <c r="RLH1" s="102"/>
      <c r="RLI1" s="102"/>
      <c r="RLJ1" s="102"/>
      <c r="RLK1" s="102"/>
      <c r="RLL1" s="102"/>
      <c r="RLM1" s="102"/>
      <c r="RLN1" s="102"/>
      <c r="RLO1" s="102"/>
      <c r="RLP1" s="102"/>
      <c r="RLQ1" s="102"/>
      <c r="RLR1" s="102"/>
      <c r="RLS1" s="102"/>
      <c r="RLT1" s="102"/>
      <c r="RLU1" s="102"/>
      <c r="RLV1" s="102"/>
      <c r="RLW1" s="102"/>
      <c r="RLX1" s="102"/>
      <c r="RLY1" s="102"/>
      <c r="RLZ1" s="102"/>
      <c r="RMA1" s="102"/>
      <c r="RMB1" s="102"/>
      <c r="RMC1" s="102"/>
      <c r="RMD1" s="102"/>
      <c r="RME1" s="102"/>
      <c r="RMF1" s="102"/>
      <c r="RMG1" s="102"/>
      <c r="RMH1" s="102"/>
      <c r="RMI1" s="102"/>
      <c r="RMJ1" s="102"/>
      <c r="RMK1" s="102"/>
      <c r="RML1" s="102"/>
      <c r="RMM1" s="102"/>
      <c r="RMN1" s="102"/>
      <c r="RMO1" s="102"/>
      <c r="RMP1" s="102"/>
      <c r="RMQ1" s="102"/>
      <c r="RMR1" s="102"/>
      <c r="RMS1" s="102"/>
      <c r="RMT1" s="102"/>
      <c r="RMU1" s="102"/>
      <c r="RMV1" s="102"/>
      <c r="RMW1" s="102"/>
      <c r="RMX1" s="102"/>
      <c r="RMY1" s="102"/>
      <c r="RMZ1" s="102"/>
      <c r="RNA1" s="102"/>
      <c r="RNB1" s="102"/>
      <c r="RNC1" s="102"/>
      <c r="RND1" s="102"/>
      <c r="RNE1" s="102"/>
      <c r="RNF1" s="102"/>
      <c r="RNG1" s="102"/>
      <c r="RNH1" s="102"/>
      <c r="RNI1" s="102"/>
      <c r="RNJ1" s="102"/>
      <c r="RNK1" s="102"/>
      <c r="RNL1" s="102"/>
      <c r="RNM1" s="102"/>
      <c r="RNN1" s="102"/>
      <c r="RNO1" s="102"/>
      <c r="RNP1" s="102"/>
      <c r="RNQ1" s="102"/>
      <c r="RNR1" s="102"/>
      <c r="RNS1" s="102"/>
      <c r="RNT1" s="102"/>
      <c r="RNU1" s="102"/>
      <c r="RNV1" s="102"/>
      <c r="RNW1" s="102"/>
      <c r="RNX1" s="102"/>
      <c r="RNY1" s="102"/>
      <c r="RNZ1" s="102"/>
      <c r="ROA1" s="102"/>
      <c r="ROB1" s="102"/>
      <c r="ROC1" s="102"/>
      <c r="ROD1" s="102"/>
      <c r="ROE1" s="102"/>
      <c r="ROF1" s="102"/>
      <c r="ROG1" s="102"/>
      <c r="ROH1" s="102"/>
      <c r="ROI1" s="102"/>
      <c r="ROJ1" s="102"/>
      <c r="ROK1" s="102"/>
      <c r="ROL1" s="102"/>
      <c r="ROM1" s="102"/>
      <c r="RON1" s="102"/>
      <c r="ROO1" s="102"/>
      <c r="ROP1" s="102"/>
      <c r="ROQ1" s="102"/>
      <c r="ROR1" s="102"/>
      <c r="ROS1" s="102"/>
      <c r="ROT1" s="102"/>
      <c r="ROU1" s="102"/>
      <c r="ROV1" s="102"/>
      <c r="ROW1" s="102"/>
      <c r="ROX1" s="102"/>
      <c r="ROY1" s="102"/>
      <c r="ROZ1" s="102"/>
      <c r="RPA1" s="102"/>
      <c r="RPB1" s="102"/>
      <c r="RPC1" s="102"/>
      <c r="RPD1" s="102"/>
      <c r="RPE1" s="102"/>
      <c r="RPF1" s="102"/>
      <c r="RPG1" s="102"/>
      <c r="RPH1" s="102"/>
      <c r="RPI1" s="102"/>
      <c r="RPJ1" s="102"/>
      <c r="RPK1" s="102"/>
      <c r="RPL1" s="102"/>
      <c r="RPM1" s="102"/>
      <c r="RPN1" s="102"/>
      <c r="RPO1" s="102"/>
      <c r="RPP1" s="102"/>
      <c r="RPQ1" s="102"/>
      <c r="RPR1" s="102"/>
      <c r="RPS1" s="102"/>
      <c r="RPT1" s="102"/>
      <c r="RPU1" s="102"/>
      <c r="RPV1" s="102"/>
      <c r="RPW1" s="102"/>
      <c r="RPX1" s="102"/>
      <c r="RPY1" s="102"/>
      <c r="RPZ1" s="102"/>
      <c r="RQA1" s="102"/>
      <c r="RQB1" s="102"/>
      <c r="RQC1" s="102"/>
      <c r="RQD1" s="102"/>
      <c r="RQE1" s="102"/>
      <c r="RQF1" s="102"/>
      <c r="RQG1" s="102"/>
      <c r="RQH1" s="102"/>
      <c r="RQI1" s="102"/>
      <c r="RQJ1" s="102"/>
      <c r="RQK1" s="102"/>
      <c r="RQL1" s="102"/>
      <c r="RQM1" s="102"/>
      <c r="RQN1" s="102"/>
      <c r="RQO1" s="102"/>
      <c r="RQP1" s="102"/>
      <c r="RQQ1" s="102"/>
      <c r="RQR1" s="102"/>
      <c r="RQS1" s="102"/>
      <c r="RQT1" s="102"/>
      <c r="RQU1" s="102"/>
      <c r="RQV1" s="102"/>
      <c r="RQW1" s="102"/>
      <c r="RQX1" s="102"/>
      <c r="RQY1" s="102"/>
      <c r="RQZ1" s="102"/>
      <c r="RRA1" s="102"/>
      <c r="RRB1" s="102"/>
      <c r="RRC1" s="102"/>
      <c r="RRD1" s="102"/>
      <c r="RRE1" s="102"/>
      <c r="RRF1" s="102"/>
      <c r="RRG1" s="102"/>
      <c r="RRH1" s="102"/>
      <c r="RRI1" s="102"/>
      <c r="RRJ1" s="102"/>
      <c r="RRK1" s="102"/>
      <c r="RRL1" s="102"/>
      <c r="RRM1" s="102"/>
      <c r="RRN1" s="102"/>
      <c r="RRO1" s="102"/>
      <c r="RRP1" s="102"/>
      <c r="RRQ1" s="102"/>
      <c r="RRR1" s="102"/>
      <c r="RRS1" s="102"/>
      <c r="RRT1" s="102"/>
      <c r="RRU1" s="102"/>
      <c r="RRV1" s="102"/>
      <c r="RRW1" s="102"/>
      <c r="RRX1" s="102"/>
      <c r="RRY1" s="102"/>
      <c r="RRZ1" s="102"/>
      <c r="RSA1" s="102"/>
      <c r="RSB1" s="102"/>
      <c r="RSC1" s="102"/>
      <c r="RSD1" s="102"/>
      <c r="RSE1" s="102"/>
      <c r="RSF1" s="102"/>
      <c r="RSG1" s="102"/>
      <c r="RSH1" s="102"/>
      <c r="RSI1" s="102"/>
      <c r="RSJ1" s="102"/>
      <c r="RSK1" s="102"/>
      <c r="RSL1" s="102"/>
      <c r="RSM1" s="102"/>
      <c r="RSN1" s="102"/>
      <c r="RSO1" s="102"/>
      <c r="RSP1" s="102"/>
      <c r="RSQ1" s="102"/>
      <c r="RSR1" s="102"/>
      <c r="RSS1" s="102"/>
      <c r="RST1" s="102"/>
      <c r="RSU1" s="102"/>
      <c r="RSV1" s="102"/>
      <c r="RSW1" s="102"/>
      <c r="RSX1" s="102"/>
      <c r="RSY1" s="102"/>
      <c r="RSZ1" s="102"/>
      <c r="RTA1" s="102"/>
      <c r="RTB1" s="102"/>
      <c r="RTC1" s="102"/>
      <c r="RTD1" s="102"/>
      <c r="RTE1" s="102"/>
      <c r="RTF1" s="102"/>
      <c r="RTG1" s="102"/>
      <c r="RTH1" s="102"/>
      <c r="RTI1" s="102"/>
      <c r="RTJ1" s="102"/>
      <c r="RTK1" s="102"/>
      <c r="RTL1" s="102"/>
      <c r="RTM1" s="102"/>
      <c r="RTN1" s="102"/>
      <c r="RTO1" s="102"/>
      <c r="RTP1" s="102"/>
      <c r="RTQ1" s="102"/>
      <c r="RTR1" s="102"/>
      <c r="RTS1" s="102"/>
      <c r="RTT1" s="102"/>
      <c r="RTU1" s="102"/>
      <c r="RTV1" s="102"/>
      <c r="RTW1" s="102"/>
      <c r="RTX1" s="102"/>
      <c r="RTY1" s="102"/>
      <c r="RTZ1" s="102"/>
      <c r="RUA1" s="102"/>
      <c r="RUB1" s="102"/>
      <c r="RUC1" s="102"/>
      <c r="RUD1" s="102"/>
      <c r="RUE1" s="102"/>
      <c r="RUF1" s="102"/>
      <c r="RUG1" s="102"/>
      <c r="RUH1" s="102"/>
      <c r="RUI1" s="102"/>
      <c r="RUJ1" s="102"/>
      <c r="RUK1" s="102"/>
      <c r="RUL1" s="102"/>
      <c r="RUM1" s="102"/>
      <c r="RUN1" s="102"/>
      <c r="RUO1" s="102"/>
      <c r="RUP1" s="102"/>
      <c r="RUQ1" s="102"/>
      <c r="RUR1" s="102"/>
      <c r="RUS1" s="102"/>
      <c r="RUT1" s="102"/>
      <c r="RUU1" s="102"/>
      <c r="RUV1" s="102"/>
      <c r="RUW1" s="102"/>
      <c r="RUX1" s="102"/>
      <c r="RUY1" s="102"/>
      <c r="RUZ1" s="102"/>
      <c r="RVA1" s="102"/>
      <c r="RVB1" s="102"/>
      <c r="RVC1" s="102"/>
      <c r="RVD1" s="102"/>
      <c r="RVE1" s="102"/>
      <c r="RVF1" s="102"/>
      <c r="RVG1" s="102"/>
      <c r="RVH1" s="102"/>
      <c r="RVI1" s="102"/>
      <c r="RVJ1" s="102"/>
      <c r="RVK1" s="102"/>
      <c r="RVL1" s="102"/>
      <c r="RVM1" s="102"/>
      <c r="RVN1" s="102"/>
      <c r="RVO1" s="102"/>
      <c r="RVP1" s="102"/>
      <c r="RVQ1" s="102"/>
      <c r="RVR1" s="102"/>
      <c r="RVS1" s="102"/>
      <c r="RVT1" s="102"/>
      <c r="RVU1" s="102"/>
      <c r="RVV1" s="102"/>
      <c r="RVW1" s="102"/>
      <c r="RVX1" s="102"/>
      <c r="RVY1" s="102"/>
      <c r="RVZ1" s="102"/>
      <c r="RWA1" s="102"/>
      <c r="RWB1" s="102"/>
      <c r="RWC1" s="102"/>
      <c r="RWD1" s="102"/>
      <c r="RWE1" s="102"/>
      <c r="RWF1" s="102"/>
      <c r="RWG1" s="102"/>
      <c r="RWH1" s="102"/>
      <c r="RWI1" s="102"/>
      <c r="RWJ1" s="102"/>
      <c r="RWK1" s="102"/>
      <c r="RWL1" s="102"/>
      <c r="RWM1" s="102"/>
      <c r="RWN1" s="102"/>
      <c r="RWO1" s="102"/>
      <c r="RWP1" s="102"/>
      <c r="RWQ1" s="102"/>
      <c r="RWR1" s="102"/>
      <c r="RWS1" s="102"/>
      <c r="RWT1" s="102"/>
      <c r="RWU1" s="102"/>
      <c r="RWV1" s="102"/>
      <c r="RWW1" s="102"/>
      <c r="RWX1" s="102"/>
      <c r="RWY1" s="102"/>
      <c r="RWZ1" s="102"/>
      <c r="RXA1" s="102"/>
      <c r="RXB1" s="102"/>
      <c r="RXC1" s="102"/>
      <c r="RXD1" s="102"/>
      <c r="RXE1" s="102"/>
      <c r="RXF1" s="102"/>
      <c r="RXG1" s="102"/>
      <c r="RXH1" s="102"/>
      <c r="RXI1" s="102"/>
      <c r="RXJ1" s="102"/>
      <c r="RXK1" s="102"/>
      <c r="RXL1" s="102"/>
      <c r="RXM1" s="102"/>
      <c r="RXN1" s="102"/>
      <c r="RXO1" s="102"/>
      <c r="RXP1" s="102"/>
      <c r="RXQ1" s="102"/>
      <c r="RXR1" s="102"/>
      <c r="RXS1" s="102"/>
      <c r="RXT1" s="102"/>
      <c r="RXU1" s="102"/>
      <c r="RXV1" s="102"/>
      <c r="RXW1" s="102"/>
      <c r="RXX1" s="102"/>
      <c r="RXY1" s="102"/>
      <c r="RXZ1" s="102"/>
      <c r="RYA1" s="102"/>
      <c r="RYB1" s="102"/>
      <c r="RYC1" s="102"/>
      <c r="RYD1" s="102"/>
      <c r="RYE1" s="102"/>
      <c r="RYF1" s="102"/>
      <c r="RYG1" s="102"/>
      <c r="RYH1" s="102"/>
      <c r="RYI1" s="102"/>
      <c r="RYJ1" s="102"/>
      <c r="RYK1" s="102"/>
      <c r="RYL1" s="102"/>
      <c r="RYM1" s="102"/>
      <c r="RYN1" s="102"/>
      <c r="RYO1" s="102"/>
      <c r="RYP1" s="102"/>
      <c r="RYQ1" s="102"/>
      <c r="RYR1" s="102"/>
      <c r="RYS1" s="102"/>
      <c r="RYT1" s="102"/>
      <c r="RYU1" s="102"/>
      <c r="RYV1" s="102"/>
      <c r="RYW1" s="102"/>
      <c r="RYX1" s="102"/>
      <c r="RYY1" s="102"/>
      <c r="RYZ1" s="102"/>
      <c r="RZA1" s="102"/>
      <c r="RZB1" s="102"/>
      <c r="RZC1" s="102"/>
      <c r="RZD1" s="102"/>
      <c r="RZE1" s="102"/>
      <c r="RZF1" s="102"/>
      <c r="RZG1" s="102"/>
      <c r="RZH1" s="102"/>
      <c r="RZI1" s="102"/>
      <c r="RZJ1" s="102"/>
      <c r="RZK1" s="102"/>
      <c r="RZL1" s="102"/>
      <c r="RZM1" s="102"/>
      <c r="RZN1" s="102"/>
      <c r="RZO1" s="102"/>
      <c r="RZP1" s="102"/>
      <c r="RZQ1" s="102"/>
      <c r="RZR1" s="102"/>
      <c r="RZS1" s="102"/>
      <c r="RZT1" s="102"/>
      <c r="RZU1" s="102"/>
      <c r="RZV1" s="102"/>
      <c r="RZW1" s="102"/>
      <c r="RZX1" s="102"/>
      <c r="RZY1" s="102"/>
      <c r="RZZ1" s="102"/>
      <c r="SAA1" s="102"/>
      <c r="SAB1" s="102"/>
      <c r="SAC1" s="102"/>
      <c r="SAD1" s="102"/>
      <c r="SAE1" s="102"/>
      <c r="SAF1" s="102"/>
      <c r="SAG1" s="102"/>
      <c r="SAH1" s="102"/>
      <c r="SAI1" s="102"/>
      <c r="SAJ1" s="102"/>
      <c r="SAK1" s="102"/>
      <c r="SAL1" s="102"/>
      <c r="SAM1" s="102"/>
      <c r="SAN1" s="102"/>
      <c r="SAO1" s="102"/>
      <c r="SAP1" s="102"/>
      <c r="SAQ1" s="102"/>
      <c r="SAR1" s="102"/>
      <c r="SAS1" s="102"/>
      <c r="SAT1" s="102"/>
      <c r="SAU1" s="102"/>
      <c r="SAV1" s="102"/>
      <c r="SAW1" s="102"/>
      <c r="SAX1" s="102"/>
      <c r="SAY1" s="102"/>
      <c r="SAZ1" s="102"/>
      <c r="SBA1" s="102"/>
      <c r="SBB1" s="102"/>
      <c r="SBC1" s="102"/>
      <c r="SBD1" s="102"/>
      <c r="SBE1" s="102"/>
      <c r="SBF1" s="102"/>
      <c r="SBG1" s="102"/>
      <c r="SBH1" s="102"/>
      <c r="SBI1" s="102"/>
      <c r="SBJ1" s="102"/>
      <c r="SBK1" s="102"/>
      <c r="SBL1" s="102"/>
      <c r="SBM1" s="102"/>
      <c r="SBN1" s="102"/>
      <c r="SBO1" s="102"/>
      <c r="SBP1" s="102"/>
      <c r="SBQ1" s="102"/>
      <c r="SBR1" s="102"/>
      <c r="SBS1" s="102"/>
      <c r="SBT1" s="102"/>
      <c r="SBU1" s="102"/>
      <c r="SBV1" s="102"/>
      <c r="SBW1" s="102"/>
      <c r="SBX1" s="102"/>
      <c r="SBY1" s="102"/>
      <c r="SBZ1" s="102"/>
      <c r="SCA1" s="102"/>
      <c r="SCB1" s="102"/>
      <c r="SCC1" s="102"/>
      <c r="SCD1" s="102"/>
      <c r="SCE1" s="102"/>
      <c r="SCF1" s="102"/>
      <c r="SCG1" s="102"/>
      <c r="SCH1" s="102"/>
      <c r="SCI1" s="102"/>
      <c r="SCJ1" s="102"/>
      <c r="SCK1" s="102"/>
      <c r="SCL1" s="102"/>
      <c r="SCM1" s="102"/>
      <c r="SCN1" s="102"/>
      <c r="SCO1" s="102"/>
      <c r="SCP1" s="102"/>
      <c r="SCQ1" s="102"/>
      <c r="SCR1" s="102"/>
      <c r="SCS1" s="102"/>
      <c r="SCT1" s="102"/>
      <c r="SCU1" s="102"/>
      <c r="SCV1" s="102"/>
      <c r="SCW1" s="102"/>
      <c r="SCX1" s="102"/>
      <c r="SCY1" s="102"/>
      <c r="SCZ1" s="102"/>
      <c r="SDA1" s="102"/>
      <c r="SDB1" s="102"/>
      <c r="SDC1" s="102"/>
      <c r="SDD1" s="102"/>
      <c r="SDE1" s="102"/>
      <c r="SDF1" s="102"/>
      <c r="SDG1" s="102"/>
      <c r="SDH1" s="102"/>
      <c r="SDI1" s="102"/>
      <c r="SDJ1" s="102"/>
      <c r="SDK1" s="102"/>
      <c r="SDL1" s="102"/>
      <c r="SDM1" s="102"/>
      <c r="SDN1" s="102"/>
      <c r="SDO1" s="102"/>
      <c r="SDP1" s="102"/>
      <c r="SDQ1" s="102"/>
      <c r="SDR1" s="102"/>
      <c r="SDS1" s="102"/>
      <c r="SDT1" s="102"/>
      <c r="SDU1" s="102"/>
      <c r="SDV1" s="102"/>
      <c r="SDW1" s="102"/>
      <c r="SDX1" s="102"/>
      <c r="SDY1" s="102"/>
      <c r="SDZ1" s="102"/>
      <c r="SEA1" s="102"/>
      <c r="SEB1" s="102"/>
      <c r="SEC1" s="102"/>
      <c r="SED1" s="102"/>
      <c r="SEE1" s="102"/>
      <c r="SEF1" s="102"/>
      <c r="SEG1" s="102"/>
      <c r="SEH1" s="102"/>
      <c r="SEI1" s="102"/>
      <c r="SEJ1" s="102"/>
      <c r="SEK1" s="102"/>
      <c r="SEL1" s="102"/>
      <c r="SEM1" s="102"/>
      <c r="SEN1" s="102"/>
      <c r="SEO1" s="102"/>
      <c r="SEP1" s="102"/>
      <c r="SEQ1" s="102"/>
      <c r="SER1" s="102"/>
      <c r="SES1" s="102"/>
      <c r="SET1" s="102"/>
      <c r="SEU1" s="102"/>
      <c r="SEV1" s="102"/>
      <c r="SEW1" s="102"/>
      <c r="SEX1" s="102"/>
      <c r="SEY1" s="102"/>
      <c r="SEZ1" s="102"/>
      <c r="SFA1" s="102"/>
      <c r="SFB1" s="102"/>
      <c r="SFC1" s="102"/>
      <c r="SFD1" s="102"/>
      <c r="SFE1" s="102"/>
      <c r="SFF1" s="102"/>
      <c r="SFG1" s="102"/>
      <c r="SFH1" s="102"/>
      <c r="SFI1" s="102"/>
      <c r="SFJ1" s="102"/>
      <c r="SFK1" s="102"/>
      <c r="SFL1" s="102"/>
      <c r="SFM1" s="102"/>
      <c r="SFN1" s="102"/>
      <c r="SFO1" s="102"/>
      <c r="SFP1" s="102"/>
      <c r="SFQ1" s="102"/>
      <c r="SFR1" s="102"/>
      <c r="SFS1" s="102"/>
      <c r="SFT1" s="102"/>
      <c r="SFU1" s="102"/>
      <c r="SFV1" s="102"/>
      <c r="SFW1" s="102"/>
      <c r="SFX1" s="102"/>
      <c r="SFY1" s="102"/>
      <c r="SFZ1" s="102"/>
      <c r="SGA1" s="102"/>
      <c r="SGB1" s="102"/>
      <c r="SGC1" s="102"/>
      <c r="SGD1" s="102"/>
      <c r="SGE1" s="102"/>
      <c r="SGF1" s="102"/>
      <c r="SGG1" s="102"/>
      <c r="SGH1" s="102"/>
      <c r="SGI1" s="102"/>
      <c r="SGJ1" s="102"/>
      <c r="SGK1" s="102"/>
      <c r="SGL1" s="102"/>
      <c r="SGM1" s="102"/>
      <c r="SGN1" s="102"/>
      <c r="SGO1" s="102"/>
      <c r="SGP1" s="102"/>
      <c r="SGQ1" s="102"/>
      <c r="SGR1" s="102"/>
      <c r="SGS1" s="102"/>
      <c r="SGT1" s="102"/>
      <c r="SGU1" s="102"/>
      <c r="SGV1" s="102"/>
      <c r="SGW1" s="102"/>
      <c r="SGX1" s="102"/>
      <c r="SGY1" s="102"/>
      <c r="SGZ1" s="102"/>
      <c r="SHA1" s="102"/>
      <c r="SHB1" s="102"/>
      <c r="SHC1" s="102"/>
      <c r="SHD1" s="102"/>
      <c r="SHE1" s="102"/>
      <c r="SHF1" s="102"/>
      <c r="SHG1" s="102"/>
      <c r="SHH1" s="102"/>
      <c r="SHI1" s="102"/>
      <c r="SHJ1" s="102"/>
      <c r="SHK1" s="102"/>
      <c r="SHL1" s="102"/>
      <c r="SHM1" s="102"/>
      <c r="SHN1" s="102"/>
      <c r="SHO1" s="102"/>
      <c r="SHP1" s="102"/>
      <c r="SHQ1" s="102"/>
      <c r="SHR1" s="102"/>
      <c r="SHS1" s="102"/>
      <c r="SHT1" s="102"/>
      <c r="SHU1" s="102"/>
      <c r="SHV1" s="102"/>
      <c r="SHW1" s="102"/>
      <c r="SHX1" s="102"/>
      <c r="SHY1" s="102"/>
      <c r="SHZ1" s="102"/>
      <c r="SIA1" s="102"/>
      <c r="SIB1" s="102"/>
      <c r="SIC1" s="102"/>
      <c r="SID1" s="102"/>
      <c r="SIE1" s="102"/>
      <c r="SIF1" s="102"/>
      <c r="SIG1" s="102"/>
      <c r="SIH1" s="102"/>
      <c r="SII1" s="102"/>
      <c r="SIJ1" s="102"/>
      <c r="SIK1" s="102"/>
      <c r="SIL1" s="102"/>
      <c r="SIM1" s="102"/>
      <c r="SIN1" s="102"/>
      <c r="SIO1" s="102"/>
      <c r="SIP1" s="102"/>
      <c r="SIQ1" s="102"/>
      <c r="SIR1" s="102"/>
      <c r="SIS1" s="102"/>
      <c r="SIT1" s="102"/>
      <c r="SIU1" s="102"/>
      <c r="SIV1" s="102"/>
      <c r="SIW1" s="102"/>
      <c r="SIX1" s="102"/>
      <c r="SIY1" s="102"/>
      <c r="SIZ1" s="102"/>
      <c r="SJA1" s="102"/>
      <c r="SJB1" s="102"/>
      <c r="SJC1" s="102"/>
      <c r="SJD1" s="102"/>
      <c r="SJE1" s="102"/>
      <c r="SJF1" s="102"/>
      <c r="SJG1" s="102"/>
      <c r="SJH1" s="102"/>
      <c r="SJI1" s="102"/>
      <c r="SJJ1" s="102"/>
      <c r="SJK1" s="102"/>
      <c r="SJL1" s="102"/>
      <c r="SJM1" s="102"/>
      <c r="SJN1" s="102"/>
      <c r="SJO1" s="102"/>
      <c r="SJP1" s="102"/>
      <c r="SJQ1" s="102"/>
      <c r="SJR1" s="102"/>
      <c r="SJS1" s="102"/>
      <c r="SJT1" s="102"/>
      <c r="SJU1" s="102"/>
      <c r="SJV1" s="102"/>
      <c r="SJW1" s="102"/>
      <c r="SJX1" s="102"/>
      <c r="SJY1" s="102"/>
      <c r="SJZ1" s="102"/>
      <c r="SKA1" s="102"/>
      <c r="SKB1" s="102"/>
      <c r="SKC1" s="102"/>
      <c r="SKD1" s="102"/>
      <c r="SKE1" s="102"/>
      <c r="SKF1" s="102"/>
      <c r="SKG1" s="102"/>
      <c r="SKH1" s="102"/>
      <c r="SKI1" s="102"/>
      <c r="SKJ1" s="102"/>
      <c r="SKK1" s="102"/>
      <c r="SKL1" s="102"/>
      <c r="SKM1" s="102"/>
      <c r="SKN1" s="102"/>
      <c r="SKO1" s="102"/>
      <c r="SKP1" s="102"/>
      <c r="SKQ1" s="102"/>
      <c r="SKR1" s="102"/>
      <c r="SKS1" s="102"/>
      <c r="SKT1" s="102"/>
      <c r="SKU1" s="102"/>
      <c r="SKV1" s="102"/>
      <c r="SKW1" s="102"/>
      <c r="SKX1" s="102"/>
      <c r="SKY1" s="102"/>
      <c r="SKZ1" s="102"/>
      <c r="SLA1" s="102"/>
      <c r="SLB1" s="102"/>
      <c r="SLC1" s="102"/>
      <c r="SLD1" s="102"/>
      <c r="SLE1" s="102"/>
      <c r="SLF1" s="102"/>
      <c r="SLG1" s="102"/>
      <c r="SLH1" s="102"/>
      <c r="SLI1" s="102"/>
      <c r="SLJ1" s="102"/>
      <c r="SLK1" s="102"/>
      <c r="SLL1" s="102"/>
      <c r="SLM1" s="102"/>
      <c r="SLN1" s="102"/>
      <c r="SLO1" s="102"/>
      <c r="SLP1" s="102"/>
      <c r="SLQ1" s="102"/>
      <c r="SLR1" s="102"/>
      <c r="SLS1" s="102"/>
      <c r="SLT1" s="102"/>
      <c r="SLU1" s="102"/>
      <c r="SLV1" s="102"/>
      <c r="SLW1" s="102"/>
      <c r="SLX1" s="102"/>
      <c r="SLY1" s="102"/>
      <c r="SLZ1" s="102"/>
      <c r="SMA1" s="102"/>
      <c r="SMB1" s="102"/>
      <c r="SMC1" s="102"/>
      <c r="SMD1" s="102"/>
      <c r="SME1" s="102"/>
      <c r="SMF1" s="102"/>
      <c r="SMG1" s="102"/>
      <c r="SMH1" s="102"/>
      <c r="SMI1" s="102"/>
      <c r="SMJ1" s="102"/>
      <c r="SMK1" s="102"/>
      <c r="SML1" s="102"/>
      <c r="SMM1" s="102"/>
      <c r="SMN1" s="102"/>
      <c r="SMO1" s="102"/>
      <c r="SMP1" s="102"/>
      <c r="SMQ1" s="102"/>
      <c r="SMR1" s="102"/>
      <c r="SMS1" s="102"/>
      <c r="SMT1" s="102"/>
      <c r="SMU1" s="102"/>
      <c r="SMV1" s="102"/>
      <c r="SMW1" s="102"/>
      <c r="SMX1" s="102"/>
      <c r="SMY1" s="102"/>
      <c r="SMZ1" s="102"/>
      <c r="SNA1" s="102"/>
      <c r="SNB1" s="102"/>
      <c r="SNC1" s="102"/>
      <c r="SND1" s="102"/>
      <c r="SNE1" s="102"/>
      <c r="SNF1" s="102"/>
      <c r="SNG1" s="102"/>
      <c r="SNH1" s="102"/>
      <c r="SNI1" s="102"/>
      <c r="SNJ1" s="102"/>
      <c r="SNK1" s="102"/>
      <c r="SNL1" s="102"/>
      <c r="SNM1" s="102"/>
      <c r="SNN1" s="102"/>
      <c r="SNO1" s="102"/>
      <c r="SNP1" s="102"/>
      <c r="SNQ1" s="102"/>
      <c r="SNR1" s="102"/>
      <c r="SNS1" s="102"/>
      <c r="SNT1" s="102"/>
      <c r="SNU1" s="102"/>
      <c r="SNV1" s="102"/>
      <c r="SNW1" s="102"/>
      <c r="SNX1" s="102"/>
      <c r="SNY1" s="102"/>
      <c r="SNZ1" s="102"/>
      <c r="SOA1" s="102"/>
      <c r="SOB1" s="102"/>
      <c r="SOC1" s="102"/>
      <c r="SOD1" s="102"/>
      <c r="SOE1" s="102"/>
      <c r="SOF1" s="102"/>
      <c r="SOG1" s="102"/>
      <c r="SOH1" s="102"/>
      <c r="SOI1" s="102"/>
      <c r="SOJ1" s="102"/>
      <c r="SOK1" s="102"/>
      <c r="SOL1" s="102"/>
      <c r="SOM1" s="102"/>
      <c r="SON1" s="102"/>
      <c r="SOO1" s="102"/>
      <c r="SOP1" s="102"/>
      <c r="SOQ1" s="102"/>
      <c r="SOR1" s="102"/>
      <c r="SOS1" s="102"/>
      <c r="SOT1" s="102"/>
      <c r="SOU1" s="102"/>
      <c r="SOV1" s="102"/>
      <c r="SOW1" s="102"/>
      <c r="SOX1" s="102"/>
      <c r="SOY1" s="102"/>
      <c r="SOZ1" s="102"/>
      <c r="SPA1" s="102"/>
      <c r="SPB1" s="102"/>
      <c r="SPC1" s="102"/>
      <c r="SPD1" s="102"/>
      <c r="SPE1" s="102"/>
      <c r="SPF1" s="102"/>
      <c r="SPG1" s="102"/>
      <c r="SPH1" s="102"/>
      <c r="SPI1" s="102"/>
      <c r="SPJ1" s="102"/>
      <c r="SPK1" s="102"/>
      <c r="SPL1" s="102"/>
      <c r="SPM1" s="102"/>
      <c r="SPN1" s="102"/>
      <c r="SPO1" s="102"/>
      <c r="SPP1" s="102"/>
      <c r="SPQ1" s="102"/>
      <c r="SPR1" s="102"/>
      <c r="SPS1" s="102"/>
      <c r="SPT1" s="102"/>
      <c r="SPU1" s="102"/>
      <c r="SPV1" s="102"/>
      <c r="SPW1" s="102"/>
      <c r="SPX1" s="102"/>
      <c r="SPY1" s="102"/>
      <c r="SPZ1" s="102"/>
      <c r="SQA1" s="102"/>
      <c r="SQB1" s="102"/>
      <c r="SQC1" s="102"/>
      <c r="SQD1" s="102"/>
      <c r="SQE1" s="102"/>
      <c r="SQF1" s="102"/>
      <c r="SQG1" s="102"/>
      <c r="SQH1" s="102"/>
      <c r="SQI1" s="102"/>
      <c r="SQJ1" s="102"/>
      <c r="SQK1" s="102"/>
      <c r="SQL1" s="102"/>
      <c r="SQM1" s="102"/>
      <c r="SQN1" s="102"/>
      <c r="SQO1" s="102"/>
      <c r="SQP1" s="102"/>
      <c r="SQQ1" s="102"/>
      <c r="SQR1" s="102"/>
      <c r="SQS1" s="102"/>
      <c r="SQT1" s="102"/>
      <c r="SQU1" s="102"/>
      <c r="SQV1" s="102"/>
      <c r="SQW1" s="102"/>
      <c r="SQX1" s="102"/>
      <c r="SQY1" s="102"/>
      <c r="SQZ1" s="102"/>
      <c r="SRA1" s="102"/>
      <c r="SRB1" s="102"/>
      <c r="SRC1" s="102"/>
      <c r="SRD1" s="102"/>
      <c r="SRE1" s="102"/>
      <c r="SRF1" s="102"/>
      <c r="SRG1" s="102"/>
      <c r="SRH1" s="102"/>
      <c r="SRI1" s="102"/>
      <c r="SRJ1" s="102"/>
      <c r="SRK1" s="102"/>
      <c r="SRL1" s="102"/>
      <c r="SRM1" s="102"/>
      <c r="SRN1" s="102"/>
      <c r="SRO1" s="102"/>
      <c r="SRP1" s="102"/>
      <c r="SRQ1" s="102"/>
      <c r="SRR1" s="102"/>
      <c r="SRS1" s="102"/>
      <c r="SRT1" s="102"/>
      <c r="SRU1" s="102"/>
      <c r="SRV1" s="102"/>
      <c r="SRW1" s="102"/>
      <c r="SRX1" s="102"/>
      <c r="SRY1" s="102"/>
      <c r="SRZ1" s="102"/>
      <c r="SSA1" s="102"/>
      <c r="SSB1" s="102"/>
      <c r="SSC1" s="102"/>
      <c r="SSD1" s="102"/>
      <c r="SSE1" s="102"/>
      <c r="SSF1" s="102"/>
      <c r="SSG1" s="102"/>
      <c r="SSH1" s="102"/>
      <c r="SSI1" s="102"/>
      <c r="SSJ1" s="102"/>
      <c r="SSK1" s="102"/>
      <c r="SSL1" s="102"/>
      <c r="SSM1" s="102"/>
      <c r="SSN1" s="102"/>
      <c r="SSO1" s="102"/>
      <c r="SSP1" s="102"/>
      <c r="SSQ1" s="102"/>
      <c r="SSR1" s="102"/>
      <c r="SSS1" s="102"/>
      <c r="SST1" s="102"/>
      <c r="SSU1" s="102"/>
      <c r="SSV1" s="102"/>
      <c r="SSW1" s="102"/>
      <c r="SSX1" s="102"/>
      <c r="SSY1" s="102"/>
      <c r="SSZ1" s="102"/>
      <c r="STA1" s="102"/>
      <c r="STB1" s="102"/>
      <c r="STC1" s="102"/>
      <c r="STD1" s="102"/>
      <c r="STE1" s="102"/>
      <c r="STF1" s="102"/>
      <c r="STG1" s="102"/>
      <c r="STH1" s="102"/>
      <c r="STI1" s="102"/>
      <c r="STJ1" s="102"/>
      <c r="STK1" s="102"/>
      <c r="STL1" s="102"/>
      <c r="STM1" s="102"/>
      <c r="STN1" s="102"/>
      <c r="STO1" s="102"/>
      <c r="STP1" s="102"/>
      <c r="STQ1" s="102"/>
      <c r="STR1" s="102"/>
      <c r="STS1" s="102"/>
      <c r="STT1" s="102"/>
      <c r="STU1" s="102"/>
      <c r="STV1" s="102"/>
      <c r="STW1" s="102"/>
      <c r="STX1" s="102"/>
      <c r="STY1" s="102"/>
      <c r="STZ1" s="102"/>
      <c r="SUA1" s="102"/>
      <c r="SUB1" s="102"/>
      <c r="SUC1" s="102"/>
      <c r="SUD1" s="102"/>
      <c r="SUE1" s="102"/>
      <c r="SUF1" s="102"/>
      <c r="SUG1" s="102"/>
      <c r="SUH1" s="102"/>
      <c r="SUI1" s="102"/>
      <c r="SUJ1" s="102"/>
      <c r="SUK1" s="102"/>
      <c r="SUL1" s="102"/>
      <c r="SUM1" s="102"/>
      <c r="SUN1" s="102"/>
      <c r="SUO1" s="102"/>
      <c r="SUP1" s="102"/>
      <c r="SUQ1" s="102"/>
      <c r="SUR1" s="102"/>
      <c r="SUS1" s="102"/>
      <c r="SUT1" s="102"/>
      <c r="SUU1" s="102"/>
      <c r="SUV1" s="102"/>
      <c r="SUW1" s="102"/>
      <c r="SUX1" s="102"/>
      <c r="SUY1" s="102"/>
      <c r="SUZ1" s="102"/>
      <c r="SVA1" s="102"/>
      <c r="SVB1" s="102"/>
      <c r="SVC1" s="102"/>
      <c r="SVD1" s="102"/>
      <c r="SVE1" s="102"/>
      <c r="SVF1" s="102"/>
      <c r="SVG1" s="102"/>
      <c r="SVH1" s="102"/>
      <c r="SVI1" s="102"/>
      <c r="SVJ1" s="102"/>
      <c r="SVK1" s="102"/>
      <c r="SVL1" s="102"/>
      <c r="SVM1" s="102"/>
      <c r="SVN1" s="102"/>
      <c r="SVO1" s="102"/>
      <c r="SVP1" s="102"/>
      <c r="SVQ1" s="102"/>
      <c r="SVR1" s="102"/>
      <c r="SVS1" s="102"/>
      <c r="SVT1" s="102"/>
      <c r="SVU1" s="102"/>
      <c r="SVV1" s="102"/>
      <c r="SVW1" s="102"/>
      <c r="SVX1" s="102"/>
      <c r="SVY1" s="102"/>
      <c r="SVZ1" s="102"/>
      <c r="SWA1" s="102"/>
      <c r="SWB1" s="102"/>
      <c r="SWC1" s="102"/>
      <c r="SWD1" s="102"/>
      <c r="SWE1" s="102"/>
      <c r="SWF1" s="102"/>
      <c r="SWG1" s="102"/>
      <c r="SWH1" s="102"/>
      <c r="SWI1" s="102"/>
      <c r="SWJ1" s="102"/>
      <c r="SWK1" s="102"/>
      <c r="SWL1" s="102"/>
      <c r="SWM1" s="102"/>
      <c r="SWN1" s="102"/>
      <c r="SWO1" s="102"/>
      <c r="SWP1" s="102"/>
      <c r="SWQ1" s="102"/>
      <c r="SWR1" s="102"/>
      <c r="SWS1" s="102"/>
      <c r="SWT1" s="102"/>
      <c r="SWU1" s="102"/>
      <c r="SWV1" s="102"/>
      <c r="SWW1" s="102"/>
      <c r="SWX1" s="102"/>
      <c r="SWY1" s="102"/>
      <c r="SWZ1" s="102"/>
      <c r="SXA1" s="102"/>
      <c r="SXB1" s="102"/>
      <c r="SXC1" s="102"/>
      <c r="SXD1" s="102"/>
      <c r="SXE1" s="102"/>
      <c r="SXF1" s="102"/>
      <c r="SXG1" s="102"/>
      <c r="SXH1" s="102"/>
      <c r="SXI1" s="102"/>
      <c r="SXJ1" s="102"/>
      <c r="SXK1" s="102"/>
      <c r="SXL1" s="102"/>
      <c r="SXM1" s="102"/>
      <c r="SXN1" s="102"/>
      <c r="SXO1" s="102"/>
      <c r="SXP1" s="102"/>
      <c r="SXQ1" s="102"/>
      <c r="SXR1" s="102"/>
      <c r="SXS1" s="102"/>
      <c r="SXT1" s="102"/>
      <c r="SXU1" s="102"/>
      <c r="SXV1" s="102"/>
      <c r="SXW1" s="102"/>
      <c r="SXX1" s="102"/>
      <c r="SXY1" s="102"/>
      <c r="SXZ1" s="102"/>
      <c r="SYA1" s="102"/>
      <c r="SYB1" s="102"/>
      <c r="SYC1" s="102"/>
      <c r="SYD1" s="102"/>
      <c r="SYE1" s="102"/>
      <c r="SYF1" s="102"/>
      <c r="SYG1" s="102"/>
      <c r="SYH1" s="102"/>
      <c r="SYI1" s="102"/>
      <c r="SYJ1" s="102"/>
      <c r="SYK1" s="102"/>
      <c r="SYL1" s="102"/>
      <c r="SYM1" s="102"/>
      <c r="SYN1" s="102"/>
      <c r="SYO1" s="102"/>
      <c r="SYP1" s="102"/>
      <c r="SYQ1" s="102"/>
      <c r="SYR1" s="102"/>
      <c r="SYS1" s="102"/>
      <c r="SYT1" s="102"/>
      <c r="SYU1" s="102"/>
      <c r="SYV1" s="102"/>
      <c r="SYW1" s="102"/>
      <c r="SYX1" s="102"/>
      <c r="SYY1" s="102"/>
      <c r="SYZ1" s="102"/>
      <c r="SZA1" s="102"/>
      <c r="SZB1" s="102"/>
      <c r="SZC1" s="102"/>
      <c r="SZD1" s="102"/>
      <c r="SZE1" s="102"/>
      <c r="SZF1" s="102"/>
      <c r="SZG1" s="102"/>
      <c r="SZH1" s="102"/>
      <c r="SZI1" s="102"/>
      <c r="SZJ1" s="102"/>
      <c r="SZK1" s="102"/>
      <c r="SZL1" s="102"/>
      <c r="SZM1" s="102"/>
      <c r="SZN1" s="102"/>
      <c r="SZO1" s="102"/>
      <c r="SZP1" s="102"/>
      <c r="SZQ1" s="102"/>
      <c r="SZR1" s="102"/>
      <c r="SZS1" s="102"/>
      <c r="SZT1" s="102"/>
      <c r="SZU1" s="102"/>
      <c r="SZV1" s="102"/>
      <c r="SZW1" s="102"/>
      <c r="SZX1" s="102"/>
      <c r="SZY1" s="102"/>
      <c r="SZZ1" s="102"/>
      <c r="TAA1" s="102"/>
      <c r="TAB1" s="102"/>
      <c r="TAC1" s="102"/>
      <c r="TAD1" s="102"/>
      <c r="TAE1" s="102"/>
      <c r="TAF1" s="102"/>
      <c r="TAG1" s="102"/>
      <c r="TAH1" s="102"/>
      <c r="TAI1" s="102"/>
      <c r="TAJ1" s="102"/>
      <c r="TAK1" s="102"/>
      <c r="TAL1" s="102"/>
      <c r="TAM1" s="102"/>
      <c r="TAN1" s="102"/>
      <c r="TAO1" s="102"/>
      <c r="TAP1" s="102"/>
      <c r="TAQ1" s="102"/>
      <c r="TAR1" s="102"/>
      <c r="TAS1" s="102"/>
      <c r="TAT1" s="102"/>
      <c r="TAU1" s="102"/>
      <c r="TAV1" s="102"/>
      <c r="TAW1" s="102"/>
      <c r="TAX1" s="102"/>
      <c r="TAY1" s="102"/>
      <c r="TAZ1" s="102"/>
      <c r="TBA1" s="102"/>
      <c r="TBB1" s="102"/>
      <c r="TBC1" s="102"/>
      <c r="TBD1" s="102"/>
      <c r="TBE1" s="102"/>
      <c r="TBF1" s="102"/>
      <c r="TBG1" s="102"/>
      <c r="TBH1" s="102"/>
      <c r="TBI1" s="102"/>
      <c r="TBJ1" s="102"/>
      <c r="TBK1" s="102"/>
      <c r="TBL1" s="102"/>
      <c r="TBM1" s="102"/>
      <c r="TBN1" s="102"/>
      <c r="TBO1" s="102"/>
      <c r="TBP1" s="102"/>
      <c r="TBQ1" s="102"/>
      <c r="TBR1" s="102"/>
      <c r="TBS1" s="102"/>
      <c r="TBT1" s="102"/>
      <c r="TBU1" s="102"/>
      <c r="TBV1" s="102"/>
      <c r="TBW1" s="102"/>
      <c r="TBX1" s="102"/>
      <c r="TBY1" s="102"/>
      <c r="TBZ1" s="102"/>
      <c r="TCA1" s="102"/>
      <c r="TCB1" s="102"/>
      <c r="TCC1" s="102"/>
      <c r="TCD1" s="102"/>
      <c r="TCE1" s="102"/>
      <c r="TCF1" s="102"/>
      <c r="TCG1" s="102"/>
      <c r="TCH1" s="102"/>
      <c r="TCI1" s="102"/>
      <c r="TCJ1" s="102"/>
      <c r="TCK1" s="102"/>
      <c r="TCL1" s="102"/>
      <c r="TCM1" s="102"/>
      <c r="TCN1" s="102"/>
      <c r="TCO1" s="102"/>
      <c r="TCP1" s="102"/>
      <c r="TCQ1" s="102"/>
      <c r="TCR1" s="102"/>
      <c r="TCS1" s="102"/>
      <c r="TCT1" s="102"/>
      <c r="TCU1" s="102"/>
      <c r="TCV1" s="102"/>
      <c r="TCW1" s="102"/>
      <c r="TCX1" s="102"/>
      <c r="TCY1" s="102"/>
      <c r="TCZ1" s="102"/>
      <c r="TDA1" s="102"/>
      <c r="TDB1" s="102"/>
      <c r="TDC1" s="102"/>
      <c r="TDD1" s="102"/>
      <c r="TDE1" s="102"/>
      <c r="TDF1" s="102"/>
      <c r="TDG1" s="102"/>
      <c r="TDH1" s="102"/>
      <c r="TDI1" s="102"/>
      <c r="TDJ1" s="102"/>
      <c r="TDK1" s="102"/>
      <c r="TDL1" s="102"/>
      <c r="TDM1" s="102"/>
      <c r="TDN1" s="102"/>
      <c r="TDO1" s="102"/>
      <c r="TDP1" s="102"/>
      <c r="TDQ1" s="102"/>
      <c r="TDR1" s="102"/>
      <c r="TDS1" s="102"/>
      <c r="TDT1" s="102"/>
      <c r="TDU1" s="102"/>
      <c r="TDV1" s="102"/>
      <c r="TDW1" s="102"/>
      <c r="TDX1" s="102"/>
      <c r="TDY1" s="102"/>
      <c r="TDZ1" s="102"/>
      <c r="TEA1" s="102"/>
      <c r="TEB1" s="102"/>
      <c r="TEC1" s="102"/>
      <c r="TED1" s="102"/>
      <c r="TEE1" s="102"/>
      <c r="TEF1" s="102"/>
      <c r="TEG1" s="102"/>
      <c r="TEH1" s="102"/>
      <c r="TEI1" s="102"/>
      <c r="TEJ1" s="102"/>
      <c r="TEK1" s="102"/>
      <c r="TEL1" s="102"/>
      <c r="TEM1" s="102"/>
      <c r="TEN1" s="102"/>
      <c r="TEO1" s="102"/>
      <c r="TEP1" s="102"/>
      <c r="TEQ1" s="102"/>
      <c r="TER1" s="102"/>
      <c r="TES1" s="102"/>
      <c r="TET1" s="102"/>
      <c r="TEU1" s="102"/>
      <c r="TEV1" s="102"/>
      <c r="TEW1" s="102"/>
      <c r="TEX1" s="102"/>
      <c r="TEY1" s="102"/>
      <c r="TEZ1" s="102"/>
      <c r="TFA1" s="102"/>
      <c r="TFB1" s="102"/>
      <c r="TFC1" s="102"/>
      <c r="TFD1" s="102"/>
      <c r="TFE1" s="102"/>
      <c r="TFF1" s="102"/>
      <c r="TFG1" s="102"/>
      <c r="TFH1" s="102"/>
      <c r="TFI1" s="102"/>
      <c r="TFJ1" s="102"/>
      <c r="TFK1" s="102"/>
      <c r="TFL1" s="102"/>
      <c r="TFM1" s="102"/>
      <c r="TFN1" s="102"/>
      <c r="TFO1" s="102"/>
      <c r="TFP1" s="102"/>
      <c r="TFQ1" s="102"/>
      <c r="TFR1" s="102"/>
      <c r="TFS1" s="102"/>
      <c r="TFT1" s="102"/>
      <c r="TFU1" s="102"/>
      <c r="TFV1" s="102"/>
      <c r="TFW1" s="102"/>
      <c r="TFX1" s="102"/>
      <c r="TFY1" s="102"/>
      <c r="TFZ1" s="102"/>
      <c r="TGA1" s="102"/>
      <c r="TGB1" s="102"/>
      <c r="TGC1" s="102"/>
      <c r="TGD1" s="102"/>
      <c r="TGE1" s="102"/>
      <c r="TGF1" s="102"/>
      <c r="TGG1" s="102"/>
      <c r="TGH1" s="102"/>
      <c r="TGI1" s="102"/>
      <c r="TGJ1" s="102"/>
      <c r="TGK1" s="102"/>
      <c r="TGL1" s="102"/>
      <c r="TGM1" s="102"/>
      <c r="TGN1" s="102"/>
      <c r="TGO1" s="102"/>
      <c r="TGP1" s="102"/>
      <c r="TGQ1" s="102"/>
      <c r="TGR1" s="102"/>
      <c r="TGS1" s="102"/>
      <c r="TGT1" s="102"/>
      <c r="TGU1" s="102"/>
      <c r="TGV1" s="102"/>
      <c r="TGW1" s="102"/>
      <c r="TGX1" s="102"/>
      <c r="TGY1" s="102"/>
      <c r="TGZ1" s="102"/>
      <c r="THA1" s="102"/>
      <c r="THB1" s="102"/>
      <c r="THC1" s="102"/>
      <c r="THD1" s="102"/>
      <c r="THE1" s="102"/>
      <c r="THF1" s="102"/>
      <c r="THG1" s="102"/>
      <c r="THH1" s="102"/>
      <c r="THI1" s="102"/>
      <c r="THJ1" s="102"/>
      <c r="THK1" s="102"/>
      <c r="THL1" s="102"/>
      <c r="THM1" s="102"/>
      <c r="THN1" s="102"/>
      <c r="THO1" s="102"/>
      <c r="THP1" s="102"/>
      <c r="THQ1" s="102"/>
      <c r="THR1" s="102"/>
      <c r="THS1" s="102"/>
      <c r="THT1" s="102"/>
      <c r="THU1" s="102"/>
      <c r="THV1" s="102"/>
      <c r="THW1" s="102"/>
      <c r="THX1" s="102"/>
      <c r="THY1" s="102"/>
      <c r="THZ1" s="102"/>
      <c r="TIA1" s="102"/>
      <c r="TIB1" s="102"/>
      <c r="TIC1" s="102"/>
      <c r="TID1" s="102"/>
      <c r="TIE1" s="102"/>
      <c r="TIF1" s="102"/>
      <c r="TIG1" s="102"/>
      <c r="TIH1" s="102"/>
      <c r="TII1" s="102"/>
      <c r="TIJ1" s="102"/>
      <c r="TIK1" s="102"/>
      <c r="TIL1" s="102"/>
      <c r="TIM1" s="102"/>
      <c r="TIN1" s="102"/>
      <c r="TIO1" s="102"/>
      <c r="TIP1" s="102"/>
      <c r="TIQ1" s="102"/>
      <c r="TIR1" s="102"/>
      <c r="TIS1" s="102"/>
      <c r="TIT1" s="102"/>
      <c r="TIU1" s="102"/>
      <c r="TIV1" s="102"/>
      <c r="TIW1" s="102"/>
      <c r="TIX1" s="102"/>
      <c r="TIY1" s="102"/>
      <c r="TIZ1" s="102"/>
      <c r="TJA1" s="102"/>
      <c r="TJB1" s="102"/>
      <c r="TJC1" s="102"/>
      <c r="TJD1" s="102"/>
      <c r="TJE1" s="102"/>
      <c r="TJF1" s="102"/>
      <c r="TJG1" s="102"/>
      <c r="TJH1" s="102"/>
      <c r="TJI1" s="102"/>
      <c r="TJJ1" s="102"/>
      <c r="TJK1" s="102"/>
      <c r="TJL1" s="102"/>
      <c r="TJM1" s="102"/>
      <c r="TJN1" s="102"/>
      <c r="TJO1" s="102"/>
      <c r="TJP1" s="102"/>
      <c r="TJQ1" s="102"/>
      <c r="TJR1" s="102"/>
      <c r="TJS1" s="102"/>
      <c r="TJT1" s="102"/>
      <c r="TJU1" s="102"/>
      <c r="TJV1" s="102"/>
      <c r="TJW1" s="102"/>
      <c r="TJX1" s="102"/>
      <c r="TJY1" s="102"/>
      <c r="TJZ1" s="102"/>
      <c r="TKA1" s="102"/>
      <c r="TKB1" s="102"/>
      <c r="TKC1" s="102"/>
      <c r="TKD1" s="102"/>
      <c r="TKE1" s="102"/>
      <c r="TKF1" s="102"/>
      <c r="TKG1" s="102"/>
      <c r="TKH1" s="102"/>
      <c r="TKI1" s="102"/>
      <c r="TKJ1" s="102"/>
      <c r="TKK1" s="102"/>
      <c r="TKL1" s="102"/>
      <c r="TKM1" s="102"/>
      <c r="TKN1" s="102"/>
      <c r="TKO1" s="102"/>
      <c r="TKP1" s="102"/>
      <c r="TKQ1" s="102"/>
      <c r="TKR1" s="102"/>
      <c r="TKS1" s="102"/>
      <c r="TKT1" s="102"/>
      <c r="TKU1" s="102"/>
      <c r="TKV1" s="102"/>
      <c r="TKW1" s="102"/>
      <c r="TKX1" s="102"/>
      <c r="TKY1" s="102"/>
      <c r="TKZ1" s="102"/>
      <c r="TLA1" s="102"/>
      <c r="TLB1" s="102"/>
      <c r="TLC1" s="102"/>
      <c r="TLD1" s="102"/>
      <c r="TLE1" s="102"/>
      <c r="TLF1" s="102"/>
      <c r="TLG1" s="102"/>
      <c r="TLH1" s="102"/>
      <c r="TLI1" s="102"/>
      <c r="TLJ1" s="102"/>
      <c r="TLK1" s="102"/>
      <c r="TLL1" s="102"/>
      <c r="TLM1" s="102"/>
      <c r="TLN1" s="102"/>
      <c r="TLO1" s="102"/>
      <c r="TLP1" s="102"/>
      <c r="TLQ1" s="102"/>
      <c r="TLR1" s="102"/>
      <c r="TLS1" s="102"/>
      <c r="TLT1" s="102"/>
      <c r="TLU1" s="102"/>
      <c r="TLV1" s="102"/>
      <c r="TLW1" s="102"/>
      <c r="TLX1" s="102"/>
      <c r="TLY1" s="102"/>
      <c r="TLZ1" s="102"/>
      <c r="TMA1" s="102"/>
      <c r="TMB1" s="102"/>
      <c r="TMC1" s="102"/>
      <c r="TMD1" s="102"/>
      <c r="TME1" s="102"/>
      <c r="TMF1" s="102"/>
      <c r="TMG1" s="102"/>
      <c r="TMH1" s="102"/>
      <c r="TMI1" s="102"/>
      <c r="TMJ1" s="102"/>
      <c r="TMK1" s="102"/>
      <c r="TML1" s="102"/>
      <c r="TMM1" s="102"/>
      <c r="TMN1" s="102"/>
      <c r="TMO1" s="102"/>
      <c r="TMP1" s="102"/>
      <c r="TMQ1" s="102"/>
      <c r="TMR1" s="102"/>
      <c r="TMS1" s="102"/>
      <c r="TMT1" s="102"/>
      <c r="TMU1" s="102"/>
      <c r="TMV1" s="102"/>
      <c r="TMW1" s="102"/>
      <c r="TMX1" s="102"/>
      <c r="TMY1" s="102"/>
      <c r="TMZ1" s="102"/>
      <c r="TNA1" s="102"/>
      <c r="TNB1" s="102"/>
      <c r="TNC1" s="102"/>
      <c r="TND1" s="102"/>
      <c r="TNE1" s="102"/>
      <c r="TNF1" s="102"/>
      <c r="TNG1" s="102"/>
      <c r="TNH1" s="102"/>
      <c r="TNI1" s="102"/>
      <c r="TNJ1" s="102"/>
      <c r="TNK1" s="102"/>
      <c r="TNL1" s="102"/>
      <c r="TNM1" s="102"/>
      <c r="TNN1" s="102"/>
      <c r="TNO1" s="102"/>
      <c r="TNP1" s="102"/>
      <c r="TNQ1" s="102"/>
      <c r="TNR1" s="102"/>
      <c r="TNS1" s="102"/>
      <c r="TNT1" s="102"/>
      <c r="TNU1" s="102"/>
      <c r="TNV1" s="102"/>
      <c r="TNW1" s="102"/>
      <c r="TNX1" s="102"/>
      <c r="TNY1" s="102"/>
      <c r="TNZ1" s="102"/>
      <c r="TOA1" s="102"/>
      <c r="TOB1" s="102"/>
      <c r="TOC1" s="102"/>
      <c r="TOD1" s="102"/>
      <c r="TOE1" s="102"/>
      <c r="TOF1" s="102"/>
      <c r="TOG1" s="102"/>
      <c r="TOH1" s="102"/>
      <c r="TOI1" s="102"/>
      <c r="TOJ1" s="102"/>
      <c r="TOK1" s="102"/>
      <c r="TOL1" s="102"/>
      <c r="TOM1" s="102"/>
      <c r="TON1" s="102"/>
      <c r="TOO1" s="102"/>
      <c r="TOP1" s="102"/>
      <c r="TOQ1" s="102"/>
      <c r="TOR1" s="102"/>
      <c r="TOS1" s="102"/>
      <c r="TOT1" s="102"/>
      <c r="TOU1" s="102"/>
      <c r="TOV1" s="102"/>
      <c r="TOW1" s="102"/>
      <c r="TOX1" s="102"/>
      <c r="TOY1" s="102"/>
      <c r="TOZ1" s="102"/>
      <c r="TPA1" s="102"/>
      <c r="TPB1" s="102"/>
      <c r="TPC1" s="102"/>
      <c r="TPD1" s="102"/>
      <c r="TPE1" s="102"/>
      <c r="TPF1" s="102"/>
      <c r="TPG1" s="102"/>
      <c r="TPH1" s="102"/>
      <c r="TPI1" s="102"/>
      <c r="TPJ1" s="102"/>
      <c r="TPK1" s="102"/>
      <c r="TPL1" s="102"/>
      <c r="TPM1" s="102"/>
      <c r="TPN1" s="102"/>
      <c r="TPO1" s="102"/>
      <c r="TPP1" s="102"/>
      <c r="TPQ1" s="102"/>
      <c r="TPR1" s="102"/>
      <c r="TPS1" s="102"/>
      <c r="TPT1" s="102"/>
      <c r="TPU1" s="102"/>
      <c r="TPV1" s="102"/>
      <c r="TPW1" s="102"/>
      <c r="TPX1" s="102"/>
      <c r="TPY1" s="102"/>
      <c r="TPZ1" s="102"/>
      <c r="TQA1" s="102"/>
      <c r="TQB1" s="102"/>
      <c r="TQC1" s="102"/>
      <c r="TQD1" s="102"/>
      <c r="TQE1" s="102"/>
      <c r="TQF1" s="102"/>
      <c r="TQG1" s="102"/>
      <c r="TQH1" s="102"/>
      <c r="TQI1" s="102"/>
      <c r="TQJ1" s="102"/>
      <c r="TQK1" s="102"/>
      <c r="TQL1" s="102"/>
      <c r="TQM1" s="102"/>
      <c r="TQN1" s="102"/>
      <c r="TQO1" s="102"/>
      <c r="TQP1" s="102"/>
      <c r="TQQ1" s="102"/>
      <c r="TQR1" s="102"/>
      <c r="TQS1" s="102"/>
      <c r="TQT1" s="102"/>
      <c r="TQU1" s="102"/>
      <c r="TQV1" s="102"/>
      <c r="TQW1" s="102"/>
      <c r="TQX1" s="102"/>
      <c r="TQY1" s="102"/>
      <c r="TQZ1" s="102"/>
      <c r="TRA1" s="102"/>
      <c r="TRB1" s="102"/>
      <c r="TRC1" s="102"/>
      <c r="TRD1" s="102"/>
      <c r="TRE1" s="102"/>
      <c r="TRF1" s="102"/>
      <c r="TRG1" s="102"/>
      <c r="TRH1" s="102"/>
      <c r="TRI1" s="102"/>
      <c r="TRJ1" s="102"/>
      <c r="TRK1" s="102"/>
      <c r="TRL1" s="102"/>
      <c r="TRM1" s="102"/>
      <c r="TRN1" s="102"/>
      <c r="TRO1" s="102"/>
      <c r="TRP1" s="102"/>
      <c r="TRQ1" s="102"/>
      <c r="TRR1" s="102"/>
      <c r="TRS1" s="102"/>
      <c r="TRT1" s="102"/>
      <c r="TRU1" s="102"/>
      <c r="TRV1" s="102"/>
      <c r="TRW1" s="102"/>
      <c r="TRX1" s="102"/>
      <c r="TRY1" s="102"/>
      <c r="TRZ1" s="102"/>
      <c r="TSA1" s="102"/>
      <c r="TSB1" s="102"/>
      <c r="TSC1" s="102"/>
      <c r="TSD1" s="102"/>
      <c r="TSE1" s="102"/>
      <c r="TSF1" s="102"/>
      <c r="TSG1" s="102"/>
      <c r="TSH1" s="102"/>
      <c r="TSI1" s="102"/>
      <c r="TSJ1" s="102"/>
      <c r="TSK1" s="102"/>
      <c r="TSL1" s="102"/>
      <c r="TSM1" s="102"/>
      <c r="TSN1" s="102"/>
      <c r="TSO1" s="102"/>
      <c r="TSP1" s="102"/>
      <c r="TSQ1" s="102"/>
      <c r="TSR1" s="102"/>
      <c r="TSS1" s="102"/>
      <c r="TST1" s="102"/>
      <c r="TSU1" s="102"/>
      <c r="TSV1" s="102"/>
      <c r="TSW1" s="102"/>
      <c r="TSX1" s="102"/>
      <c r="TSY1" s="102"/>
      <c r="TSZ1" s="102"/>
      <c r="TTA1" s="102"/>
      <c r="TTB1" s="102"/>
      <c r="TTC1" s="102"/>
      <c r="TTD1" s="102"/>
      <c r="TTE1" s="102"/>
      <c r="TTF1" s="102"/>
      <c r="TTG1" s="102"/>
      <c r="TTH1" s="102"/>
      <c r="TTI1" s="102"/>
      <c r="TTJ1" s="102"/>
      <c r="TTK1" s="102"/>
      <c r="TTL1" s="102"/>
      <c r="TTM1" s="102"/>
      <c r="TTN1" s="102"/>
      <c r="TTO1" s="102"/>
      <c r="TTP1" s="102"/>
      <c r="TTQ1" s="102"/>
      <c r="TTR1" s="102"/>
      <c r="TTS1" s="102"/>
      <c r="TTT1" s="102"/>
      <c r="TTU1" s="102"/>
      <c r="TTV1" s="102"/>
      <c r="TTW1" s="102"/>
      <c r="TTX1" s="102"/>
      <c r="TTY1" s="102"/>
      <c r="TTZ1" s="102"/>
      <c r="TUA1" s="102"/>
      <c r="TUB1" s="102"/>
      <c r="TUC1" s="102"/>
      <c r="TUD1" s="102"/>
      <c r="TUE1" s="102"/>
      <c r="TUF1" s="102"/>
      <c r="TUG1" s="102"/>
      <c r="TUH1" s="102"/>
      <c r="TUI1" s="102"/>
      <c r="TUJ1" s="102"/>
      <c r="TUK1" s="102"/>
      <c r="TUL1" s="102"/>
      <c r="TUM1" s="102"/>
      <c r="TUN1" s="102"/>
      <c r="TUO1" s="102"/>
      <c r="TUP1" s="102"/>
      <c r="TUQ1" s="102"/>
      <c r="TUR1" s="102"/>
      <c r="TUS1" s="102"/>
      <c r="TUT1" s="102"/>
      <c r="TUU1" s="102"/>
      <c r="TUV1" s="102"/>
      <c r="TUW1" s="102"/>
      <c r="TUX1" s="102"/>
      <c r="TUY1" s="102"/>
      <c r="TUZ1" s="102"/>
      <c r="TVA1" s="102"/>
      <c r="TVB1" s="102"/>
      <c r="TVC1" s="102"/>
      <c r="TVD1" s="102"/>
      <c r="TVE1" s="102"/>
      <c r="TVF1" s="102"/>
      <c r="TVG1" s="102"/>
      <c r="TVH1" s="102"/>
      <c r="TVI1" s="102"/>
      <c r="TVJ1" s="102"/>
      <c r="TVK1" s="102"/>
      <c r="TVL1" s="102"/>
      <c r="TVM1" s="102"/>
      <c r="TVN1" s="102"/>
      <c r="TVO1" s="102"/>
      <c r="TVP1" s="102"/>
      <c r="TVQ1" s="102"/>
      <c r="TVR1" s="102"/>
      <c r="TVS1" s="102"/>
      <c r="TVT1" s="102"/>
      <c r="TVU1" s="102"/>
      <c r="TVV1" s="102"/>
      <c r="TVW1" s="102"/>
      <c r="TVX1" s="102"/>
      <c r="TVY1" s="102"/>
      <c r="TVZ1" s="102"/>
      <c r="TWA1" s="102"/>
      <c r="TWB1" s="102"/>
      <c r="TWC1" s="102"/>
      <c r="TWD1" s="102"/>
      <c r="TWE1" s="102"/>
      <c r="TWF1" s="102"/>
      <c r="TWG1" s="102"/>
      <c r="TWH1" s="102"/>
      <c r="TWI1" s="102"/>
      <c r="TWJ1" s="102"/>
      <c r="TWK1" s="102"/>
      <c r="TWL1" s="102"/>
      <c r="TWM1" s="102"/>
      <c r="TWN1" s="102"/>
      <c r="TWO1" s="102"/>
      <c r="TWP1" s="102"/>
      <c r="TWQ1" s="102"/>
      <c r="TWR1" s="102"/>
      <c r="TWS1" s="102"/>
      <c r="TWT1" s="102"/>
      <c r="TWU1" s="102"/>
      <c r="TWV1" s="102"/>
      <c r="TWW1" s="102"/>
      <c r="TWX1" s="102"/>
      <c r="TWY1" s="102"/>
      <c r="TWZ1" s="102"/>
      <c r="TXA1" s="102"/>
      <c r="TXB1" s="102"/>
      <c r="TXC1" s="102"/>
      <c r="TXD1" s="102"/>
      <c r="TXE1" s="102"/>
      <c r="TXF1" s="102"/>
      <c r="TXG1" s="102"/>
      <c r="TXH1" s="102"/>
      <c r="TXI1" s="102"/>
      <c r="TXJ1" s="102"/>
      <c r="TXK1" s="102"/>
      <c r="TXL1" s="102"/>
      <c r="TXM1" s="102"/>
      <c r="TXN1" s="102"/>
      <c r="TXO1" s="102"/>
      <c r="TXP1" s="102"/>
      <c r="TXQ1" s="102"/>
      <c r="TXR1" s="102"/>
      <c r="TXS1" s="102"/>
      <c r="TXT1" s="102"/>
      <c r="TXU1" s="102"/>
      <c r="TXV1" s="102"/>
      <c r="TXW1" s="102"/>
      <c r="TXX1" s="102"/>
      <c r="TXY1" s="102"/>
      <c r="TXZ1" s="102"/>
      <c r="TYA1" s="102"/>
      <c r="TYB1" s="102"/>
      <c r="TYC1" s="102"/>
      <c r="TYD1" s="102"/>
      <c r="TYE1" s="102"/>
      <c r="TYF1" s="102"/>
      <c r="TYG1" s="102"/>
      <c r="TYH1" s="102"/>
      <c r="TYI1" s="102"/>
      <c r="TYJ1" s="102"/>
      <c r="TYK1" s="102"/>
      <c r="TYL1" s="102"/>
      <c r="TYM1" s="102"/>
      <c r="TYN1" s="102"/>
      <c r="TYO1" s="102"/>
      <c r="TYP1" s="102"/>
      <c r="TYQ1" s="102"/>
      <c r="TYR1" s="102"/>
      <c r="TYS1" s="102"/>
      <c r="TYT1" s="102"/>
      <c r="TYU1" s="102"/>
      <c r="TYV1" s="102"/>
      <c r="TYW1" s="102"/>
      <c r="TYX1" s="102"/>
      <c r="TYY1" s="102"/>
      <c r="TYZ1" s="102"/>
      <c r="TZA1" s="102"/>
      <c r="TZB1" s="102"/>
      <c r="TZC1" s="102"/>
      <c r="TZD1" s="102"/>
      <c r="TZE1" s="102"/>
      <c r="TZF1" s="102"/>
      <c r="TZG1" s="102"/>
      <c r="TZH1" s="102"/>
      <c r="TZI1" s="102"/>
      <c r="TZJ1" s="102"/>
      <c r="TZK1" s="102"/>
      <c r="TZL1" s="102"/>
      <c r="TZM1" s="102"/>
      <c r="TZN1" s="102"/>
      <c r="TZO1" s="102"/>
      <c r="TZP1" s="102"/>
      <c r="TZQ1" s="102"/>
      <c r="TZR1" s="102"/>
      <c r="TZS1" s="102"/>
      <c r="TZT1" s="102"/>
      <c r="TZU1" s="102"/>
      <c r="TZV1" s="102"/>
      <c r="TZW1" s="102"/>
      <c r="TZX1" s="102"/>
      <c r="TZY1" s="102"/>
      <c r="TZZ1" s="102"/>
      <c r="UAA1" s="102"/>
      <c r="UAB1" s="102"/>
      <c r="UAC1" s="102"/>
      <c r="UAD1" s="102"/>
      <c r="UAE1" s="102"/>
      <c r="UAF1" s="102"/>
      <c r="UAG1" s="102"/>
      <c r="UAH1" s="102"/>
      <c r="UAI1" s="102"/>
      <c r="UAJ1" s="102"/>
      <c r="UAK1" s="102"/>
      <c r="UAL1" s="102"/>
      <c r="UAM1" s="102"/>
      <c r="UAN1" s="102"/>
      <c r="UAO1" s="102"/>
      <c r="UAP1" s="102"/>
      <c r="UAQ1" s="102"/>
      <c r="UAR1" s="102"/>
      <c r="UAS1" s="102"/>
      <c r="UAT1" s="102"/>
      <c r="UAU1" s="102"/>
      <c r="UAV1" s="102"/>
      <c r="UAW1" s="102"/>
      <c r="UAX1" s="102"/>
      <c r="UAY1" s="102"/>
      <c r="UAZ1" s="102"/>
      <c r="UBA1" s="102"/>
      <c r="UBB1" s="102"/>
      <c r="UBC1" s="102"/>
      <c r="UBD1" s="102"/>
      <c r="UBE1" s="102"/>
      <c r="UBF1" s="102"/>
      <c r="UBG1" s="102"/>
      <c r="UBH1" s="102"/>
      <c r="UBI1" s="102"/>
      <c r="UBJ1" s="102"/>
      <c r="UBK1" s="102"/>
      <c r="UBL1" s="102"/>
      <c r="UBM1" s="102"/>
      <c r="UBN1" s="102"/>
      <c r="UBO1" s="102"/>
      <c r="UBP1" s="102"/>
      <c r="UBQ1" s="102"/>
      <c r="UBR1" s="102"/>
      <c r="UBS1" s="102"/>
      <c r="UBT1" s="102"/>
      <c r="UBU1" s="102"/>
      <c r="UBV1" s="102"/>
      <c r="UBW1" s="102"/>
      <c r="UBX1" s="102"/>
      <c r="UBY1" s="102"/>
      <c r="UBZ1" s="102"/>
      <c r="UCA1" s="102"/>
      <c r="UCB1" s="102"/>
      <c r="UCC1" s="102"/>
      <c r="UCD1" s="102"/>
      <c r="UCE1" s="102"/>
      <c r="UCF1" s="102"/>
      <c r="UCG1" s="102"/>
      <c r="UCH1" s="102"/>
      <c r="UCI1" s="102"/>
      <c r="UCJ1" s="102"/>
      <c r="UCK1" s="102"/>
      <c r="UCL1" s="102"/>
      <c r="UCM1" s="102"/>
      <c r="UCN1" s="102"/>
      <c r="UCO1" s="102"/>
      <c r="UCP1" s="102"/>
      <c r="UCQ1" s="102"/>
      <c r="UCR1" s="102"/>
      <c r="UCS1" s="102"/>
      <c r="UCT1" s="102"/>
      <c r="UCU1" s="102"/>
      <c r="UCV1" s="102"/>
      <c r="UCW1" s="102"/>
      <c r="UCX1" s="102"/>
      <c r="UCY1" s="102"/>
      <c r="UCZ1" s="102"/>
      <c r="UDA1" s="102"/>
      <c r="UDB1" s="102"/>
      <c r="UDC1" s="102"/>
      <c r="UDD1" s="102"/>
      <c r="UDE1" s="102"/>
      <c r="UDF1" s="102"/>
      <c r="UDG1" s="102"/>
      <c r="UDH1" s="102"/>
      <c r="UDI1" s="102"/>
      <c r="UDJ1" s="102"/>
      <c r="UDK1" s="102"/>
      <c r="UDL1" s="102"/>
      <c r="UDM1" s="102"/>
      <c r="UDN1" s="102"/>
      <c r="UDO1" s="102"/>
      <c r="UDP1" s="102"/>
      <c r="UDQ1" s="102"/>
      <c r="UDR1" s="102"/>
      <c r="UDS1" s="102"/>
      <c r="UDT1" s="102"/>
      <c r="UDU1" s="102"/>
      <c r="UDV1" s="102"/>
      <c r="UDW1" s="102"/>
      <c r="UDX1" s="102"/>
      <c r="UDY1" s="102"/>
      <c r="UDZ1" s="102"/>
      <c r="UEA1" s="102"/>
      <c r="UEB1" s="102"/>
      <c r="UEC1" s="102"/>
      <c r="UED1" s="102"/>
      <c r="UEE1" s="102"/>
      <c r="UEF1" s="102"/>
      <c r="UEG1" s="102"/>
      <c r="UEH1" s="102"/>
      <c r="UEI1" s="102"/>
      <c r="UEJ1" s="102"/>
      <c r="UEK1" s="102"/>
      <c r="UEL1" s="102"/>
      <c r="UEM1" s="102"/>
      <c r="UEN1" s="102"/>
      <c r="UEO1" s="102"/>
      <c r="UEP1" s="102"/>
      <c r="UEQ1" s="102"/>
      <c r="UER1" s="102"/>
      <c r="UES1" s="102"/>
      <c r="UET1" s="102"/>
      <c r="UEU1" s="102"/>
      <c r="UEV1" s="102"/>
      <c r="UEW1" s="102"/>
      <c r="UEX1" s="102"/>
      <c r="UEY1" s="102"/>
      <c r="UEZ1" s="102"/>
      <c r="UFA1" s="102"/>
      <c r="UFB1" s="102"/>
      <c r="UFC1" s="102"/>
      <c r="UFD1" s="102"/>
      <c r="UFE1" s="102"/>
      <c r="UFF1" s="102"/>
      <c r="UFG1" s="102"/>
      <c r="UFH1" s="102"/>
      <c r="UFI1" s="102"/>
      <c r="UFJ1" s="102"/>
      <c r="UFK1" s="102"/>
      <c r="UFL1" s="102"/>
      <c r="UFM1" s="102"/>
      <c r="UFN1" s="102"/>
      <c r="UFO1" s="102"/>
      <c r="UFP1" s="102"/>
      <c r="UFQ1" s="102"/>
      <c r="UFR1" s="102"/>
      <c r="UFS1" s="102"/>
      <c r="UFT1" s="102"/>
      <c r="UFU1" s="102"/>
      <c r="UFV1" s="102"/>
      <c r="UFW1" s="102"/>
      <c r="UFX1" s="102"/>
      <c r="UFY1" s="102"/>
      <c r="UFZ1" s="102"/>
      <c r="UGA1" s="102"/>
      <c r="UGB1" s="102"/>
      <c r="UGC1" s="102"/>
      <c r="UGD1" s="102"/>
      <c r="UGE1" s="102"/>
      <c r="UGF1" s="102"/>
      <c r="UGG1" s="102"/>
      <c r="UGH1" s="102"/>
      <c r="UGI1" s="102"/>
      <c r="UGJ1" s="102"/>
      <c r="UGK1" s="102"/>
      <c r="UGL1" s="102"/>
      <c r="UGM1" s="102"/>
      <c r="UGN1" s="102"/>
      <c r="UGO1" s="102"/>
      <c r="UGP1" s="102"/>
      <c r="UGQ1" s="102"/>
      <c r="UGR1" s="102"/>
      <c r="UGS1" s="102"/>
      <c r="UGT1" s="102"/>
      <c r="UGU1" s="102"/>
      <c r="UGV1" s="102"/>
      <c r="UGW1" s="102"/>
      <c r="UGX1" s="102"/>
      <c r="UGY1" s="102"/>
      <c r="UGZ1" s="102"/>
      <c r="UHA1" s="102"/>
      <c r="UHB1" s="102"/>
      <c r="UHC1" s="102"/>
      <c r="UHD1" s="102"/>
      <c r="UHE1" s="102"/>
      <c r="UHF1" s="102"/>
      <c r="UHG1" s="102"/>
      <c r="UHH1" s="102"/>
      <c r="UHI1" s="102"/>
      <c r="UHJ1" s="102"/>
      <c r="UHK1" s="102"/>
      <c r="UHL1" s="102"/>
      <c r="UHM1" s="102"/>
      <c r="UHN1" s="102"/>
      <c r="UHO1" s="102"/>
      <c r="UHP1" s="102"/>
      <c r="UHQ1" s="102"/>
      <c r="UHR1" s="102"/>
      <c r="UHS1" s="102"/>
      <c r="UHT1" s="102"/>
      <c r="UHU1" s="102"/>
      <c r="UHV1" s="102"/>
      <c r="UHW1" s="102"/>
      <c r="UHX1" s="102"/>
      <c r="UHY1" s="102"/>
      <c r="UHZ1" s="102"/>
      <c r="UIA1" s="102"/>
      <c r="UIB1" s="102"/>
      <c r="UIC1" s="102"/>
      <c r="UID1" s="102"/>
      <c r="UIE1" s="102"/>
      <c r="UIF1" s="102"/>
      <c r="UIG1" s="102"/>
      <c r="UIH1" s="102"/>
      <c r="UII1" s="102"/>
      <c r="UIJ1" s="102"/>
      <c r="UIK1" s="102"/>
      <c r="UIL1" s="102"/>
      <c r="UIM1" s="102"/>
      <c r="UIN1" s="102"/>
      <c r="UIO1" s="102"/>
      <c r="UIP1" s="102"/>
      <c r="UIQ1" s="102"/>
      <c r="UIR1" s="102"/>
      <c r="UIS1" s="102"/>
      <c r="UIT1" s="102"/>
      <c r="UIU1" s="102"/>
      <c r="UIV1" s="102"/>
      <c r="UIW1" s="102"/>
      <c r="UIX1" s="102"/>
      <c r="UIY1" s="102"/>
      <c r="UIZ1" s="102"/>
      <c r="UJA1" s="102"/>
      <c r="UJB1" s="102"/>
      <c r="UJC1" s="102"/>
      <c r="UJD1" s="102"/>
      <c r="UJE1" s="102"/>
      <c r="UJF1" s="102"/>
      <c r="UJG1" s="102"/>
      <c r="UJH1" s="102"/>
      <c r="UJI1" s="102"/>
      <c r="UJJ1" s="102"/>
      <c r="UJK1" s="102"/>
      <c r="UJL1" s="102"/>
      <c r="UJM1" s="102"/>
      <c r="UJN1" s="102"/>
      <c r="UJO1" s="102"/>
      <c r="UJP1" s="102"/>
      <c r="UJQ1" s="102"/>
      <c r="UJR1" s="102"/>
      <c r="UJS1" s="102"/>
      <c r="UJT1" s="102"/>
      <c r="UJU1" s="102"/>
      <c r="UJV1" s="102"/>
      <c r="UJW1" s="102"/>
      <c r="UJX1" s="102"/>
      <c r="UJY1" s="102"/>
      <c r="UJZ1" s="102"/>
      <c r="UKA1" s="102"/>
      <c r="UKB1" s="102"/>
      <c r="UKC1" s="102"/>
      <c r="UKD1" s="102"/>
      <c r="UKE1" s="102"/>
      <c r="UKF1" s="102"/>
      <c r="UKG1" s="102"/>
      <c r="UKH1" s="102"/>
      <c r="UKI1" s="102"/>
      <c r="UKJ1" s="102"/>
      <c r="UKK1" s="102"/>
      <c r="UKL1" s="102"/>
      <c r="UKM1" s="102"/>
      <c r="UKN1" s="102"/>
      <c r="UKO1" s="102"/>
      <c r="UKP1" s="102"/>
      <c r="UKQ1" s="102"/>
      <c r="UKR1" s="102"/>
      <c r="UKS1" s="102"/>
      <c r="UKT1" s="102"/>
      <c r="UKU1" s="102"/>
      <c r="UKV1" s="102"/>
      <c r="UKW1" s="102"/>
      <c r="UKX1" s="102"/>
      <c r="UKY1" s="102"/>
      <c r="UKZ1" s="102"/>
      <c r="ULA1" s="102"/>
      <c r="ULB1" s="102"/>
      <c r="ULC1" s="102"/>
      <c r="ULD1" s="102"/>
      <c r="ULE1" s="102"/>
      <c r="ULF1" s="102"/>
      <c r="ULG1" s="102"/>
      <c r="ULH1" s="102"/>
      <c r="ULI1" s="102"/>
      <c r="ULJ1" s="102"/>
      <c r="ULK1" s="102"/>
      <c r="ULL1" s="102"/>
      <c r="ULM1" s="102"/>
      <c r="ULN1" s="102"/>
      <c r="ULO1" s="102"/>
      <c r="ULP1" s="102"/>
      <c r="ULQ1" s="102"/>
      <c r="ULR1" s="102"/>
      <c r="ULS1" s="102"/>
      <c r="ULT1" s="102"/>
      <c r="ULU1" s="102"/>
      <c r="ULV1" s="102"/>
      <c r="ULW1" s="102"/>
      <c r="ULX1" s="102"/>
      <c r="ULY1" s="102"/>
      <c r="ULZ1" s="102"/>
      <c r="UMA1" s="102"/>
      <c r="UMB1" s="102"/>
      <c r="UMC1" s="102"/>
      <c r="UMD1" s="102"/>
      <c r="UME1" s="102"/>
      <c r="UMF1" s="102"/>
      <c r="UMG1" s="102"/>
      <c r="UMH1" s="102"/>
      <c r="UMI1" s="102"/>
      <c r="UMJ1" s="102"/>
      <c r="UMK1" s="102"/>
      <c r="UML1" s="102"/>
      <c r="UMM1" s="102"/>
      <c r="UMN1" s="102"/>
      <c r="UMO1" s="102"/>
      <c r="UMP1" s="102"/>
      <c r="UMQ1" s="102"/>
      <c r="UMR1" s="102"/>
      <c r="UMS1" s="102"/>
      <c r="UMT1" s="102"/>
      <c r="UMU1" s="102"/>
      <c r="UMV1" s="102"/>
      <c r="UMW1" s="102"/>
      <c r="UMX1" s="102"/>
      <c r="UMY1" s="102"/>
      <c r="UMZ1" s="102"/>
      <c r="UNA1" s="102"/>
      <c r="UNB1" s="102"/>
      <c r="UNC1" s="102"/>
      <c r="UND1" s="102"/>
      <c r="UNE1" s="102"/>
      <c r="UNF1" s="102"/>
      <c r="UNG1" s="102"/>
      <c r="UNH1" s="102"/>
      <c r="UNI1" s="102"/>
      <c r="UNJ1" s="102"/>
      <c r="UNK1" s="102"/>
      <c r="UNL1" s="102"/>
      <c r="UNM1" s="102"/>
      <c r="UNN1" s="102"/>
      <c r="UNO1" s="102"/>
      <c r="UNP1" s="102"/>
      <c r="UNQ1" s="102"/>
      <c r="UNR1" s="102"/>
      <c r="UNS1" s="102"/>
      <c r="UNT1" s="102"/>
      <c r="UNU1" s="102"/>
      <c r="UNV1" s="102"/>
      <c r="UNW1" s="102"/>
      <c r="UNX1" s="102"/>
      <c r="UNY1" s="102"/>
      <c r="UNZ1" s="102"/>
      <c r="UOA1" s="102"/>
      <c r="UOB1" s="102"/>
      <c r="UOC1" s="102"/>
      <c r="UOD1" s="102"/>
      <c r="UOE1" s="102"/>
      <c r="UOF1" s="102"/>
      <c r="UOG1" s="102"/>
      <c r="UOH1" s="102"/>
      <c r="UOI1" s="102"/>
      <c r="UOJ1" s="102"/>
      <c r="UOK1" s="102"/>
      <c r="UOL1" s="102"/>
      <c r="UOM1" s="102"/>
      <c r="UON1" s="102"/>
      <c r="UOO1" s="102"/>
      <c r="UOP1" s="102"/>
      <c r="UOQ1" s="102"/>
      <c r="UOR1" s="102"/>
      <c r="UOS1" s="102"/>
      <c r="UOT1" s="102"/>
      <c r="UOU1" s="102"/>
      <c r="UOV1" s="102"/>
      <c r="UOW1" s="102"/>
      <c r="UOX1" s="102"/>
      <c r="UOY1" s="102"/>
      <c r="UOZ1" s="102"/>
      <c r="UPA1" s="102"/>
      <c r="UPB1" s="102"/>
      <c r="UPC1" s="102"/>
      <c r="UPD1" s="102"/>
      <c r="UPE1" s="102"/>
      <c r="UPF1" s="102"/>
      <c r="UPG1" s="102"/>
      <c r="UPH1" s="102"/>
      <c r="UPI1" s="102"/>
      <c r="UPJ1" s="102"/>
      <c r="UPK1" s="102"/>
      <c r="UPL1" s="102"/>
      <c r="UPM1" s="102"/>
      <c r="UPN1" s="102"/>
      <c r="UPO1" s="102"/>
      <c r="UPP1" s="102"/>
      <c r="UPQ1" s="102"/>
      <c r="UPR1" s="102"/>
      <c r="UPS1" s="102"/>
      <c r="UPT1" s="102"/>
      <c r="UPU1" s="102"/>
      <c r="UPV1" s="102"/>
      <c r="UPW1" s="102"/>
      <c r="UPX1" s="102"/>
      <c r="UPY1" s="102"/>
      <c r="UPZ1" s="102"/>
      <c r="UQA1" s="102"/>
      <c r="UQB1" s="102"/>
      <c r="UQC1" s="102"/>
      <c r="UQD1" s="102"/>
      <c r="UQE1" s="102"/>
      <c r="UQF1" s="102"/>
      <c r="UQG1" s="102"/>
      <c r="UQH1" s="102"/>
      <c r="UQI1" s="102"/>
      <c r="UQJ1" s="102"/>
      <c r="UQK1" s="102"/>
      <c r="UQL1" s="102"/>
      <c r="UQM1" s="102"/>
      <c r="UQN1" s="102"/>
      <c r="UQO1" s="102"/>
      <c r="UQP1" s="102"/>
      <c r="UQQ1" s="102"/>
      <c r="UQR1" s="102"/>
      <c r="UQS1" s="102"/>
      <c r="UQT1" s="102"/>
      <c r="UQU1" s="102"/>
      <c r="UQV1" s="102"/>
      <c r="UQW1" s="102"/>
      <c r="UQX1" s="102"/>
      <c r="UQY1" s="102"/>
      <c r="UQZ1" s="102"/>
      <c r="URA1" s="102"/>
      <c r="URB1" s="102"/>
      <c r="URC1" s="102"/>
      <c r="URD1" s="102"/>
      <c r="URE1" s="102"/>
      <c r="URF1" s="102"/>
      <c r="URG1" s="102"/>
      <c r="URH1" s="102"/>
      <c r="URI1" s="102"/>
      <c r="URJ1" s="102"/>
      <c r="URK1" s="102"/>
      <c r="URL1" s="102"/>
      <c r="URM1" s="102"/>
      <c r="URN1" s="102"/>
      <c r="URO1" s="102"/>
      <c r="URP1" s="102"/>
      <c r="URQ1" s="102"/>
      <c r="URR1" s="102"/>
      <c r="URS1" s="102"/>
      <c r="URT1" s="102"/>
      <c r="URU1" s="102"/>
      <c r="URV1" s="102"/>
      <c r="URW1" s="102"/>
      <c r="URX1" s="102"/>
      <c r="URY1" s="102"/>
      <c r="URZ1" s="102"/>
      <c r="USA1" s="102"/>
      <c r="USB1" s="102"/>
      <c r="USC1" s="102"/>
      <c r="USD1" s="102"/>
      <c r="USE1" s="102"/>
      <c r="USF1" s="102"/>
      <c r="USG1" s="102"/>
      <c r="USH1" s="102"/>
      <c r="USI1" s="102"/>
      <c r="USJ1" s="102"/>
      <c r="USK1" s="102"/>
      <c r="USL1" s="102"/>
      <c r="USM1" s="102"/>
      <c r="USN1" s="102"/>
      <c r="USO1" s="102"/>
      <c r="USP1" s="102"/>
      <c r="USQ1" s="102"/>
      <c r="USR1" s="102"/>
      <c r="USS1" s="102"/>
      <c r="UST1" s="102"/>
      <c r="USU1" s="102"/>
      <c r="USV1" s="102"/>
      <c r="USW1" s="102"/>
      <c r="USX1" s="102"/>
      <c r="USY1" s="102"/>
      <c r="USZ1" s="102"/>
      <c r="UTA1" s="102"/>
      <c r="UTB1" s="102"/>
      <c r="UTC1" s="102"/>
      <c r="UTD1" s="102"/>
      <c r="UTE1" s="102"/>
      <c r="UTF1" s="102"/>
      <c r="UTG1" s="102"/>
      <c r="UTH1" s="102"/>
      <c r="UTI1" s="102"/>
      <c r="UTJ1" s="102"/>
      <c r="UTK1" s="102"/>
      <c r="UTL1" s="102"/>
      <c r="UTM1" s="102"/>
      <c r="UTN1" s="102"/>
      <c r="UTO1" s="102"/>
      <c r="UTP1" s="102"/>
      <c r="UTQ1" s="102"/>
      <c r="UTR1" s="102"/>
      <c r="UTS1" s="102"/>
      <c r="UTT1" s="102"/>
      <c r="UTU1" s="102"/>
      <c r="UTV1" s="102"/>
      <c r="UTW1" s="102"/>
      <c r="UTX1" s="102"/>
      <c r="UTY1" s="102"/>
      <c r="UTZ1" s="102"/>
      <c r="UUA1" s="102"/>
      <c r="UUB1" s="102"/>
      <c r="UUC1" s="102"/>
      <c r="UUD1" s="102"/>
      <c r="UUE1" s="102"/>
      <c r="UUF1" s="102"/>
      <c r="UUG1" s="102"/>
      <c r="UUH1" s="102"/>
      <c r="UUI1" s="102"/>
      <c r="UUJ1" s="102"/>
      <c r="UUK1" s="102"/>
      <c r="UUL1" s="102"/>
      <c r="UUM1" s="102"/>
      <c r="UUN1" s="102"/>
      <c r="UUO1" s="102"/>
      <c r="UUP1" s="102"/>
      <c r="UUQ1" s="102"/>
      <c r="UUR1" s="102"/>
      <c r="UUS1" s="102"/>
      <c r="UUT1" s="102"/>
      <c r="UUU1" s="102"/>
      <c r="UUV1" s="102"/>
      <c r="UUW1" s="102"/>
      <c r="UUX1" s="102"/>
      <c r="UUY1" s="102"/>
      <c r="UUZ1" s="102"/>
      <c r="UVA1" s="102"/>
      <c r="UVB1" s="102"/>
      <c r="UVC1" s="102"/>
      <c r="UVD1" s="102"/>
      <c r="UVE1" s="102"/>
      <c r="UVF1" s="102"/>
      <c r="UVG1" s="102"/>
      <c r="UVH1" s="102"/>
      <c r="UVI1" s="102"/>
      <c r="UVJ1" s="102"/>
      <c r="UVK1" s="102"/>
      <c r="UVL1" s="102"/>
      <c r="UVM1" s="102"/>
      <c r="UVN1" s="102"/>
      <c r="UVO1" s="102"/>
      <c r="UVP1" s="102"/>
      <c r="UVQ1" s="102"/>
      <c r="UVR1" s="102"/>
      <c r="UVS1" s="102"/>
      <c r="UVT1" s="102"/>
      <c r="UVU1" s="102"/>
      <c r="UVV1" s="102"/>
      <c r="UVW1" s="102"/>
      <c r="UVX1" s="102"/>
      <c r="UVY1" s="102"/>
      <c r="UVZ1" s="102"/>
      <c r="UWA1" s="102"/>
      <c r="UWB1" s="102"/>
      <c r="UWC1" s="102"/>
      <c r="UWD1" s="102"/>
      <c r="UWE1" s="102"/>
      <c r="UWF1" s="102"/>
      <c r="UWG1" s="102"/>
      <c r="UWH1" s="102"/>
      <c r="UWI1" s="102"/>
      <c r="UWJ1" s="102"/>
      <c r="UWK1" s="102"/>
      <c r="UWL1" s="102"/>
      <c r="UWM1" s="102"/>
      <c r="UWN1" s="102"/>
      <c r="UWO1" s="102"/>
      <c r="UWP1" s="102"/>
      <c r="UWQ1" s="102"/>
      <c r="UWR1" s="102"/>
      <c r="UWS1" s="102"/>
      <c r="UWT1" s="102"/>
      <c r="UWU1" s="102"/>
      <c r="UWV1" s="102"/>
      <c r="UWW1" s="102"/>
      <c r="UWX1" s="102"/>
      <c r="UWY1" s="102"/>
      <c r="UWZ1" s="102"/>
      <c r="UXA1" s="102"/>
      <c r="UXB1" s="102"/>
      <c r="UXC1" s="102"/>
      <c r="UXD1" s="102"/>
      <c r="UXE1" s="102"/>
      <c r="UXF1" s="102"/>
      <c r="UXG1" s="102"/>
      <c r="UXH1" s="102"/>
      <c r="UXI1" s="102"/>
      <c r="UXJ1" s="102"/>
      <c r="UXK1" s="102"/>
      <c r="UXL1" s="102"/>
      <c r="UXM1" s="102"/>
      <c r="UXN1" s="102"/>
      <c r="UXO1" s="102"/>
      <c r="UXP1" s="102"/>
      <c r="UXQ1" s="102"/>
      <c r="UXR1" s="102"/>
      <c r="UXS1" s="102"/>
      <c r="UXT1" s="102"/>
      <c r="UXU1" s="102"/>
      <c r="UXV1" s="102"/>
      <c r="UXW1" s="102"/>
      <c r="UXX1" s="102"/>
      <c r="UXY1" s="102"/>
      <c r="UXZ1" s="102"/>
      <c r="UYA1" s="102"/>
      <c r="UYB1" s="102"/>
      <c r="UYC1" s="102"/>
      <c r="UYD1" s="102"/>
      <c r="UYE1" s="102"/>
      <c r="UYF1" s="102"/>
      <c r="UYG1" s="102"/>
      <c r="UYH1" s="102"/>
      <c r="UYI1" s="102"/>
      <c r="UYJ1" s="102"/>
      <c r="UYK1" s="102"/>
      <c r="UYL1" s="102"/>
      <c r="UYM1" s="102"/>
      <c r="UYN1" s="102"/>
      <c r="UYO1" s="102"/>
      <c r="UYP1" s="102"/>
      <c r="UYQ1" s="102"/>
      <c r="UYR1" s="102"/>
      <c r="UYS1" s="102"/>
      <c r="UYT1" s="102"/>
      <c r="UYU1" s="102"/>
      <c r="UYV1" s="102"/>
      <c r="UYW1" s="102"/>
      <c r="UYX1" s="102"/>
      <c r="UYY1" s="102"/>
      <c r="UYZ1" s="102"/>
      <c r="UZA1" s="102"/>
      <c r="UZB1" s="102"/>
      <c r="UZC1" s="102"/>
      <c r="UZD1" s="102"/>
      <c r="UZE1" s="102"/>
      <c r="UZF1" s="102"/>
      <c r="UZG1" s="102"/>
      <c r="UZH1" s="102"/>
      <c r="UZI1" s="102"/>
      <c r="UZJ1" s="102"/>
      <c r="UZK1" s="102"/>
      <c r="UZL1" s="102"/>
      <c r="UZM1" s="102"/>
      <c r="UZN1" s="102"/>
      <c r="UZO1" s="102"/>
      <c r="UZP1" s="102"/>
      <c r="UZQ1" s="102"/>
      <c r="UZR1" s="102"/>
      <c r="UZS1" s="102"/>
      <c r="UZT1" s="102"/>
      <c r="UZU1" s="102"/>
      <c r="UZV1" s="102"/>
      <c r="UZW1" s="102"/>
      <c r="UZX1" s="102"/>
      <c r="UZY1" s="102"/>
      <c r="UZZ1" s="102"/>
      <c r="VAA1" s="102"/>
      <c r="VAB1" s="102"/>
      <c r="VAC1" s="102"/>
      <c r="VAD1" s="102"/>
      <c r="VAE1" s="102"/>
      <c r="VAF1" s="102"/>
      <c r="VAG1" s="102"/>
      <c r="VAH1" s="102"/>
      <c r="VAI1" s="102"/>
      <c r="VAJ1" s="102"/>
      <c r="VAK1" s="102"/>
      <c r="VAL1" s="102"/>
      <c r="VAM1" s="102"/>
      <c r="VAN1" s="102"/>
      <c r="VAO1" s="102"/>
      <c r="VAP1" s="102"/>
      <c r="VAQ1" s="102"/>
      <c r="VAR1" s="102"/>
      <c r="VAS1" s="102"/>
      <c r="VAT1" s="102"/>
      <c r="VAU1" s="102"/>
      <c r="VAV1" s="102"/>
      <c r="VAW1" s="102"/>
      <c r="VAX1" s="102"/>
      <c r="VAY1" s="102"/>
      <c r="VAZ1" s="102"/>
      <c r="VBA1" s="102"/>
      <c r="VBB1" s="102"/>
      <c r="VBC1" s="102"/>
      <c r="VBD1" s="102"/>
      <c r="VBE1" s="102"/>
      <c r="VBF1" s="102"/>
      <c r="VBG1" s="102"/>
      <c r="VBH1" s="102"/>
      <c r="VBI1" s="102"/>
      <c r="VBJ1" s="102"/>
      <c r="VBK1" s="102"/>
      <c r="VBL1" s="102"/>
      <c r="VBM1" s="102"/>
      <c r="VBN1" s="102"/>
      <c r="VBO1" s="102"/>
      <c r="VBP1" s="102"/>
      <c r="VBQ1" s="102"/>
      <c r="VBR1" s="102"/>
      <c r="VBS1" s="102"/>
      <c r="VBT1" s="102"/>
      <c r="VBU1" s="102"/>
      <c r="VBV1" s="102"/>
      <c r="VBW1" s="102"/>
      <c r="VBX1" s="102"/>
      <c r="VBY1" s="102"/>
      <c r="VBZ1" s="102"/>
      <c r="VCA1" s="102"/>
      <c r="VCB1" s="102"/>
      <c r="VCC1" s="102"/>
      <c r="VCD1" s="102"/>
      <c r="VCE1" s="102"/>
      <c r="VCF1" s="102"/>
      <c r="VCG1" s="102"/>
      <c r="VCH1" s="102"/>
      <c r="VCI1" s="102"/>
      <c r="VCJ1" s="102"/>
      <c r="VCK1" s="102"/>
      <c r="VCL1" s="102"/>
      <c r="VCM1" s="102"/>
      <c r="VCN1" s="102"/>
      <c r="VCO1" s="102"/>
      <c r="VCP1" s="102"/>
      <c r="VCQ1" s="102"/>
      <c r="VCR1" s="102"/>
      <c r="VCS1" s="102"/>
      <c r="VCT1" s="102"/>
      <c r="VCU1" s="102"/>
      <c r="VCV1" s="102"/>
      <c r="VCW1" s="102"/>
      <c r="VCX1" s="102"/>
      <c r="VCY1" s="102"/>
      <c r="VCZ1" s="102"/>
      <c r="VDA1" s="102"/>
      <c r="VDB1" s="102"/>
      <c r="VDC1" s="102"/>
      <c r="VDD1" s="102"/>
      <c r="VDE1" s="102"/>
      <c r="VDF1" s="102"/>
      <c r="VDG1" s="102"/>
      <c r="VDH1" s="102"/>
      <c r="VDI1" s="102"/>
      <c r="VDJ1" s="102"/>
      <c r="VDK1" s="102"/>
      <c r="VDL1" s="102"/>
      <c r="VDM1" s="102"/>
      <c r="VDN1" s="102"/>
      <c r="VDO1" s="102"/>
      <c r="VDP1" s="102"/>
      <c r="VDQ1" s="102"/>
      <c r="VDR1" s="102"/>
      <c r="VDS1" s="102"/>
      <c r="VDT1" s="102"/>
      <c r="VDU1" s="102"/>
      <c r="VDV1" s="102"/>
      <c r="VDW1" s="102"/>
      <c r="VDX1" s="102"/>
      <c r="VDY1" s="102"/>
      <c r="VDZ1" s="102"/>
      <c r="VEA1" s="102"/>
      <c r="VEB1" s="102"/>
      <c r="VEC1" s="102"/>
      <c r="VED1" s="102"/>
      <c r="VEE1" s="102"/>
      <c r="VEF1" s="102"/>
      <c r="VEG1" s="102"/>
      <c r="VEH1" s="102"/>
      <c r="VEI1" s="102"/>
      <c r="VEJ1" s="102"/>
      <c r="VEK1" s="102"/>
      <c r="VEL1" s="102"/>
      <c r="VEM1" s="102"/>
      <c r="VEN1" s="102"/>
      <c r="VEO1" s="102"/>
      <c r="VEP1" s="102"/>
      <c r="VEQ1" s="102"/>
      <c r="VER1" s="102"/>
      <c r="VES1" s="102"/>
      <c r="VET1" s="102"/>
      <c r="VEU1" s="102"/>
      <c r="VEV1" s="102"/>
      <c r="VEW1" s="102"/>
      <c r="VEX1" s="102"/>
      <c r="VEY1" s="102"/>
      <c r="VEZ1" s="102"/>
      <c r="VFA1" s="102"/>
      <c r="VFB1" s="102"/>
      <c r="VFC1" s="102"/>
      <c r="VFD1" s="102"/>
      <c r="VFE1" s="102"/>
      <c r="VFF1" s="102"/>
      <c r="VFG1" s="102"/>
      <c r="VFH1" s="102"/>
      <c r="VFI1" s="102"/>
      <c r="VFJ1" s="102"/>
      <c r="VFK1" s="102"/>
      <c r="VFL1" s="102"/>
      <c r="VFM1" s="102"/>
      <c r="VFN1" s="102"/>
      <c r="VFO1" s="102"/>
      <c r="VFP1" s="102"/>
      <c r="VFQ1" s="102"/>
      <c r="VFR1" s="102"/>
      <c r="VFS1" s="102"/>
      <c r="VFT1" s="102"/>
      <c r="VFU1" s="102"/>
      <c r="VFV1" s="102"/>
      <c r="VFW1" s="102"/>
      <c r="VFX1" s="102"/>
      <c r="VFY1" s="102"/>
      <c r="VFZ1" s="102"/>
      <c r="VGA1" s="102"/>
      <c r="VGB1" s="102"/>
      <c r="VGC1" s="102"/>
      <c r="VGD1" s="102"/>
      <c r="VGE1" s="102"/>
      <c r="VGF1" s="102"/>
      <c r="VGG1" s="102"/>
      <c r="VGH1" s="102"/>
      <c r="VGI1" s="102"/>
      <c r="VGJ1" s="102"/>
      <c r="VGK1" s="102"/>
      <c r="VGL1" s="102"/>
      <c r="VGM1" s="102"/>
      <c r="VGN1" s="102"/>
      <c r="VGO1" s="102"/>
      <c r="VGP1" s="102"/>
      <c r="VGQ1" s="102"/>
      <c r="VGR1" s="102"/>
      <c r="VGS1" s="102"/>
      <c r="VGT1" s="102"/>
      <c r="VGU1" s="102"/>
      <c r="VGV1" s="102"/>
      <c r="VGW1" s="102"/>
      <c r="VGX1" s="102"/>
      <c r="VGY1" s="102"/>
      <c r="VGZ1" s="102"/>
      <c r="VHA1" s="102"/>
      <c r="VHB1" s="102"/>
      <c r="VHC1" s="102"/>
      <c r="VHD1" s="102"/>
      <c r="VHE1" s="102"/>
      <c r="VHF1" s="102"/>
      <c r="VHG1" s="102"/>
      <c r="VHH1" s="102"/>
      <c r="VHI1" s="102"/>
      <c r="VHJ1" s="102"/>
      <c r="VHK1" s="102"/>
      <c r="VHL1" s="102"/>
      <c r="VHM1" s="102"/>
      <c r="VHN1" s="102"/>
      <c r="VHO1" s="102"/>
      <c r="VHP1" s="102"/>
      <c r="VHQ1" s="102"/>
      <c r="VHR1" s="102"/>
      <c r="VHS1" s="102"/>
      <c r="VHT1" s="102"/>
      <c r="VHU1" s="102"/>
      <c r="VHV1" s="102"/>
      <c r="VHW1" s="102"/>
      <c r="VHX1" s="102"/>
      <c r="VHY1" s="102"/>
      <c r="VHZ1" s="102"/>
      <c r="VIA1" s="102"/>
      <c r="VIB1" s="102"/>
      <c r="VIC1" s="102"/>
      <c r="VID1" s="102"/>
      <c r="VIE1" s="102"/>
      <c r="VIF1" s="102"/>
      <c r="VIG1" s="102"/>
      <c r="VIH1" s="102"/>
      <c r="VII1" s="102"/>
      <c r="VIJ1" s="102"/>
      <c r="VIK1" s="102"/>
      <c r="VIL1" s="102"/>
      <c r="VIM1" s="102"/>
      <c r="VIN1" s="102"/>
      <c r="VIO1" s="102"/>
      <c r="VIP1" s="102"/>
      <c r="VIQ1" s="102"/>
      <c r="VIR1" s="102"/>
      <c r="VIS1" s="102"/>
      <c r="VIT1" s="102"/>
      <c r="VIU1" s="102"/>
      <c r="VIV1" s="102"/>
      <c r="VIW1" s="102"/>
      <c r="VIX1" s="102"/>
      <c r="VIY1" s="102"/>
      <c r="VIZ1" s="102"/>
      <c r="VJA1" s="102"/>
      <c r="VJB1" s="102"/>
      <c r="VJC1" s="102"/>
      <c r="VJD1" s="102"/>
      <c r="VJE1" s="102"/>
      <c r="VJF1" s="102"/>
      <c r="VJG1" s="102"/>
      <c r="VJH1" s="102"/>
      <c r="VJI1" s="102"/>
      <c r="VJJ1" s="102"/>
      <c r="VJK1" s="102"/>
      <c r="VJL1" s="102"/>
      <c r="VJM1" s="102"/>
      <c r="VJN1" s="102"/>
      <c r="VJO1" s="102"/>
      <c r="VJP1" s="102"/>
      <c r="VJQ1" s="102"/>
      <c r="VJR1" s="102"/>
      <c r="VJS1" s="102"/>
      <c r="VJT1" s="102"/>
      <c r="VJU1" s="102"/>
      <c r="VJV1" s="102"/>
      <c r="VJW1" s="102"/>
      <c r="VJX1" s="102"/>
      <c r="VJY1" s="102"/>
      <c r="VJZ1" s="102"/>
      <c r="VKA1" s="102"/>
      <c r="VKB1" s="102"/>
      <c r="VKC1" s="102"/>
      <c r="VKD1" s="102"/>
      <c r="VKE1" s="102"/>
      <c r="VKF1" s="102"/>
      <c r="VKG1" s="102"/>
      <c r="VKH1" s="102"/>
      <c r="VKI1" s="102"/>
      <c r="VKJ1" s="102"/>
      <c r="VKK1" s="102"/>
      <c r="VKL1" s="102"/>
      <c r="VKM1" s="102"/>
      <c r="VKN1" s="102"/>
      <c r="VKO1" s="102"/>
      <c r="VKP1" s="102"/>
      <c r="VKQ1" s="102"/>
      <c r="VKR1" s="102"/>
      <c r="VKS1" s="102"/>
      <c r="VKT1" s="102"/>
      <c r="VKU1" s="102"/>
      <c r="VKV1" s="102"/>
      <c r="VKW1" s="102"/>
      <c r="VKX1" s="102"/>
      <c r="VKY1" s="102"/>
      <c r="VKZ1" s="102"/>
      <c r="VLA1" s="102"/>
      <c r="VLB1" s="102"/>
      <c r="VLC1" s="102"/>
      <c r="VLD1" s="102"/>
      <c r="VLE1" s="102"/>
      <c r="VLF1" s="102"/>
      <c r="VLG1" s="102"/>
      <c r="VLH1" s="102"/>
      <c r="VLI1" s="102"/>
      <c r="VLJ1" s="102"/>
      <c r="VLK1" s="102"/>
      <c r="VLL1" s="102"/>
      <c r="VLM1" s="102"/>
      <c r="VLN1" s="102"/>
      <c r="VLO1" s="102"/>
      <c r="VLP1" s="102"/>
      <c r="VLQ1" s="102"/>
      <c r="VLR1" s="102"/>
      <c r="VLS1" s="102"/>
      <c r="VLT1" s="102"/>
      <c r="VLU1" s="102"/>
      <c r="VLV1" s="102"/>
      <c r="VLW1" s="102"/>
      <c r="VLX1" s="102"/>
      <c r="VLY1" s="102"/>
      <c r="VLZ1" s="102"/>
      <c r="VMA1" s="102"/>
      <c r="VMB1" s="102"/>
      <c r="VMC1" s="102"/>
      <c r="VMD1" s="102"/>
      <c r="VME1" s="102"/>
      <c r="VMF1" s="102"/>
      <c r="VMG1" s="102"/>
      <c r="VMH1" s="102"/>
      <c r="VMI1" s="102"/>
      <c r="VMJ1" s="102"/>
      <c r="VMK1" s="102"/>
      <c r="VML1" s="102"/>
      <c r="VMM1" s="102"/>
      <c r="VMN1" s="102"/>
      <c r="VMO1" s="102"/>
      <c r="VMP1" s="102"/>
      <c r="VMQ1" s="102"/>
      <c r="VMR1" s="102"/>
      <c r="VMS1" s="102"/>
      <c r="VMT1" s="102"/>
      <c r="VMU1" s="102"/>
      <c r="VMV1" s="102"/>
      <c r="VMW1" s="102"/>
      <c r="VMX1" s="102"/>
      <c r="VMY1" s="102"/>
      <c r="VMZ1" s="102"/>
      <c r="VNA1" s="102"/>
      <c r="VNB1" s="102"/>
      <c r="VNC1" s="102"/>
      <c r="VND1" s="102"/>
      <c r="VNE1" s="102"/>
      <c r="VNF1" s="102"/>
      <c r="VNG1" s="102"/>
      <c r="VNH1" s="102"/>
      <c r="VNI1" s="102"/>
      <c r="VNJ1" s="102"/>
      <c r="VNK1" s="102"/>
      <c r="VNL1" s="102"/>
      <c r="VNM1" s="102"/>
      <c r="VNN1" s="102"/>
      <c r="VNO1" s="102"/>
      <c r="VNP1" s="102"/>
      <c r="VNQ1" s="102"/>
      <c r="VNR1" s="102"/>
      <c r="VNS1" s="102"/>
      <c r="VNT1" s="102"/>
      <c r="VNU1" s="102"/>
      <c r="VNV1" s="102"/>
      <c r="VNW1" s="102"/>
      <c r="VNX1" s="102"/>
      <c r="VNY1" s="102"/>
      <c r="VNZ1" s="102"/>
      <c r="VOA1" s="102"/>
      <c r="VOB1" s="102"/>
      <c r="VOC1" s="102"/>
      <c r="VOD1" s="102"/>
      <c r="VOE1" s="102"/>
      <c r="VOF1" s="102"/>
      <c r="VOG1" s="102"/>
      <c r="VOH1" s="102"/>
      <c r="VOI1" s="102"/>
      <c r="VOJ1" s="102"/>
      <c r="VOK1" s="102"/>
      <c r="VOL1" s="102"/>
      <c r="VOM1" s="102"/>
      <c r="VON1" s="102"/>
      <c r="VOO1" s="102"/>
      <c r="VOP1" s="102"/>
      <c r="VOQ1" s="102"/>
      <c r="VOR1" s="102"/>
      <c r="VOS1" s="102"/>
      <c r="VOT1" s="102"/>
      <c r="VOU1" s="102"/>
      <c r="VOV1" s="102"/>
      <c r="VOW1" s="102"/>
      <c r="VOX1" s="102"/>
      <c r="VOY1" s="102"/>
      <c r="VOZ1" s="102"/>
      <c r="VPA1" s="102"/>
      <c r="VPB1" s="102"/>
      <c r="VPC1" s="102"/>
      <c r="VPD1" s="102"/>
      <c r="VPE1" s="102"/>
      <c r="VPF1" s="102"/>
      <c r="VPG1" s="102"/>
      <c r="VPH1" s="102"/>
      <c r="VPI1" s="102"/>
      <c r="VPJ1" s="102"/>
      <c r="VPK1" s="102"/>
      <c r="VPL1" s="102"/>
      <c r="VPM1" s="102"/>
      <c r="VPN1" s="102"/>
      <c r="VPO1" s="102"/>
      <c r="VPP1" s="102"/>
      <c r="VPQ1" s="102"/>
      <c r="VPR1" s="102"/>
      <c r="VPS1" s="102"/>
      <c r="VPT1" s="102"/>
      <c r="VPU1" s="102"/>
      <c r="VPV1" s="102"/>
      <c r="VPW1" s="102"/>
      <c r="VPX1" s="102"/>
      <c r="VPY1" s="102"/>
      <c r="VPZ1" s="102"/>
      <c r="VQA1" s="102"/>
      <c r="VQB1" s="102"/>
      <c r="VQC1" s="102"/>
      <c r="VQD1" s="102"/>
      <c r="VQE1" s="102"/>
      <c r="VQF1" s="102"/>
      <c r="VQG1" s="102"/>
      <c r="VQH1" s="102"/>
      <c r="VQI1" s="102"/>
      <c r="VQJ1" s="102"/>
      <c r="VQK1" s="102"/>
      <c r="VQL1" s="102"/>
      <c r="VQM1" s="102"/>
      <c r="VQN1" s="102"/>
      <c r="VQO1" s="102"/>
      <c r="VQP1" s="102"/>
      <c r="VQQ1" s="102"/>
      <c r="VQR1" s="102"/>
      <c r="VQS1" s="102"/>
      <c r="VQT1" s="102"/>
      <c r="VQU1" s="102"/>
      <c r="VQV1" s="102"/>
      <c r="VQW1" s="102"/>
      <c r="VQX1" s="102"/>
      <c r="VQY1" s="102"/>
      <c r="VQZ1" s="102"/>
      <c r="VRA1" s="102"/>
      <c r="VRB1" s="102"/>
      <c r="VRC1" s="102"/>
      <c r="VRD1" s="102"/>
      <c r="VRE1" s="102"/>
      <c r="VRF1" s="102"/>
      <c r="VRG1" s="102"/>
      <c r="VRH1" s="102"/>
      <c r="VRI1" s="102"/>
      <c r="VRJ1" s="102"/>
      <c r="VRK1" s="102"/>
      <c r="VRL1" s="102"/>
      <c r="VRM1" s="102"/>
      <c r="VRN1" s="102"/>
      <c r="VRO1" s="102"/>
      <c r="VRP1" s="102"/>
      <c r="VRQ1" s="102"/>
      <c r="VRR1" s="102"/>
      <c r="VRS1" s="102"/>
      <c r="VRT1" s="102"/>
      <c r="VRU1" s="102"/>
      <c r="VRV1" s="102"/>
      <c r="VRW1" s="102"/>
      <c r="VRX1" s="102"/>
      <c r="VRY1" s="102"/>
      <c r="VRZ1" s="102"/>
      <c r="VSA1" s="102"/>
      <c r="VSB1" s="102"/>
      <c r="VSC1" s="102"/>
      <c r="VSD1" s="102"/>
      <c r="VSE1" s="102"/>
      <c r="VSF1" s="102"/>
      <c r="VSG1" s="102"/>
      <c r="VSH1" s="102"/>
      <c r="VSI1" s="102"/>
      <c r="VSJ1" s="102"/>
      <c r="VSK1" s="102"/>
      <c r="VSL1" s="102"/>
      <c r="VSM1" s="102"/>
      <c r="VSN1" s="102"/>
      <c r="VSO1" s="102"/>
      <c r="VSP1" s="102"/>
      <c r="VSQ1" s="102"/>
      <c r="VSR1" s="102"/>
      <c r="VSS1" s="102"/>
      <c r="VST1" s="102"/>
      <c r="VSU1" s="102"/>
      <c r="VSV1" s="102"/>
      <c r="VSW1" s="102"/>
      <c r="VSX1" s="102"/>
      <c r="VSY1" s="102"/>
      <c r="VSZ1" s="102"/>
      <c r="VTA1" s="102"/>
      <c r="VTB1" s="102"/>
      <c r="VTC1" s="102"/>
      <c r="VTD1" s="102"/>
      <c r="VTE1" s="102"/>
      <c r="VTF1" s="102"/>
      <c r="VTG1" s="102"/>
      <c r="VTH1" s="102"/>
      <c r="VTI1" s="102"/>
      <c r="VTJ1" s="102"/>
      <c r="VTK1" s="102"/>
      <c r="VTL1" s="102"/>
      <c r="VTM1" s="102"/>
      <c r="VTN1" s="102"/>
      <c r="VTO1" s="102"/>
      <c r="VTP1" s="102"/>
      <c r="VTQ1" s="102"/>
      <c r="VTR1" s="102"/>
      <c r="VTS1" s="102"/>
      <c r="VTT1" s="102"/>
      <c r="VTU1" s="102"/>
      <c r="VTV1" s="102"/>
      <c r="VTW1" s="102"/>
      <c r="VTX1" s="102"/>
      <c r="VTY1" s="102"/>
      <c r="VTZ1" s="102"/>
      <c r="VUA1" s="102"/>
      <c r="VUB1" s="102"/>
      <c r="VUC1" s="102"/>
      <c r="VUD1" s="102"/>
      <c r="VUE1" s="102"/>
      <c r="VUF1" s="102"/>
      <c r="VUG1" s="102"/>
      <c r="VUH1" s="102"/>
      <c r="VUI1" s="102"/>
      <c r="VUJ1" s="102"/>
      <c r="VUK1" s="102"/>
      <c r="VUL1" s="102"/>
      <c r="VUM1" s="102"/>
      <c r="VUN1" s="102"/>
      <c r="VUO1" s="102"/>
      <c r="VUP1" s="102"/>
      <c r="VUQ1" s="102"/>
      <c r="VUR1" s="102"/>
      <c r="VUS1" s="102"/>
      <c r="VUT1" s="102"/>
      <c r="VUU1" s="102"/>
      <c r="VUV1" s="102"/>
      <c r="VUW1" s="102"/>
      <c r="VUX1" s="102"/>
      <c r="VUY1" s="102"/>
      <c r="VUZ1" s="102"/>
      <c r="VVA1" s="102"/>
      <c r="VVB1" s="102"/>
      <c r="VVC1" s="102"/>
      <c r="VVD1" s="102"/>
      <c r="VVE1" s="102"/>
      <c r="VVF1" s="102"/>
      <c r="VVG1" s="102"/>
      <c r="VVH1" s="102"/>
      <c r="VVI1" s="102"/>
      <c r="VVJ1" s="102"/>
      <c r="VVK1" s="102"/>
      <c r="VVL1" s="102"/>
      <c r="VVM1" s="102"/>
      <c r="VVN1" s="102"/>
      <c r="VVO1" s="102"/>
      <c r="VVP1" s="102"/>
      <c r="VVQ1" s="102"/>
      <c r="VVR1" s="102"/>
      <c r="VVS1" s="102"/>
      <c r="VVT1" s="102"/>
      <c r="VVU1" s="102"/>
      <c r="VVV1" s="102"/>
      <c r="VVW1" s="102"/>
      <c r="VVX1" s="102"/>
      <c r="VVY1" s="102"/>
      <c r="VVZ1" s="102"/>
      <c r="VWA1" s="102"/>
      <c r="VWB1" s="102"/>
      <c r="VWC1" s="102"/>
      <c r="VWD1" s="102"/>
      <c r="VWE1" s="102"/>
      <c r="VWF1" s="102"/>
      <c r="VWG1" s="102"/>
      <c r="VWH1" s="102"/>
      <c r="VWI1" s="102"/>
      <c r="VWJ1" s="102"/>
      <c r="VWK1" s="102"/>
      <c r="VWL1" s="102"/>
      <c r="VWM1" s="102"/>
      <c r="VWN1" s="102"/>
      <c r="VWO1" s="102"/>
      <c r="VWP1" s="102"/>
      <c r="VWQ1" s="102"/>
      <c r="VWR1" s="102"/>
      <c r="VWS1" s="102"/>
      <c r="VWT1" s="102"/>
      <c r="VWU1" s="102"/>
      <c r="VWV1" s="102"/>
      <c r="VWW1" s="102"/>
      <c r="VWX1" s="102"/>
      <c r="VWY1" s="102"/>
      <c r="VWZ1" s="102"/>
      <c r="VXA1" s="102"/>
      <c r="VXB1" s="102"/>
      <c r="VXC1" s="102"/>
      <c r="VXD1" s="102"/>
      <c r="VXE1" s="102"/>
      <c r="VXF1" s="102"/>
      <c r="VXG1" s="102"/>
      <c r="VXH1" s="102"/>
      <c r="VXI1" s="102"/>
      <c r="VXJ1" s="102"/>
      <c r="VXK1" s="102"/>
      <c r="VXL1" s="102"/>
      <c r="VXM1" s="102"/>
      <c r="VXN1" s="102"/>
      <c r="VXO1" s="102"/>
      <c r="VXP1" s="102"/>
      <c r="VXQ1" s="102"/>
      <c r="VXR1" s="102"/>
      <c r="VXS1" s="102"/>
      <c r="VXT1" s="102"/>
      <c r="VXU1" s="102"/>
      <c r="VXV1" s="102"/>
      <c r="VXW1" s="102"/>
      <c r="VXX1" s="102"/>
      <c r="VXY1" s="102"/>
      <c r="VXZ1" s="102"/>
      <c r="VYA1" s="102"/>
      <c r="VYB1" s="102"/>
      <c r="VYC1" s="102"/>
      <c r="VYD1" s="102"/>
      <c r="VYE1" s="102"/>
      <c r="VYF1" s="102"/>
      <c r="VYG1" s="102"/>
      <c r="VYH1" s="102"/>
      <c r="VYI1" s="102"/>
      <c r="VYJ1" s="102"/>
      <c r="VYK1" s="102"/>
      <c r="VYL1" s="102"/>
      <c r="VYM1" s="102"/>
      <c r="VYN1" s="102"/>
      <c r="VYO1" s="102"/>
      <c r="VYP1" s="102"/>
      <c r="VYQ1" s="102"/>
      <c r="VYR1" s="102"/>
      <c r="VYS1" s="102"/>
      <c r="VYT1" s="102"/>
      <c r="VYU1" s="102"/>
      <c r="VYV1" s="102"/>
      <c r="VYW1" s="102"/>
      <c r="VYX1" s="102"/>
      <c r="VYY1" s="102"/>
      <c r="VYZ1" s="102"/>
      <c r="VZA1" s="102"/>
      <c r="VZB1" s="102"/>
      <c r="VZC1" s="102"/>
      <c r="VZD1" s="102"/>
      <c r="VZE1" s="102"/>
      <c r="VZF1" s="102"/>
      <c r="VZG1" s="102"/>
      <c r="VZH1" s="102"/>
      <c r="VZI1" s="102"/>
      <c r="VZJ1" s="102"/>
      <c r="VZK1" s="102"/>
      <c r="VZL1" s="102"/>
      <c r="VZM1" s="102"/>
      <c r="VZN1" s="102"/>
      <c r="VZO1" s="102"/>
      <c r="VZP1" s="102"/>
      <c r="VZQ1" s="102"/>
      <c r="VZR1" s="102"/>
      <c r="VZS1" s="102"/>
      <c r="VZT1" s="102"/>
      <c r="VZU1" s="102"/>
      <c r="VZV1" s="102"/>
      <c r="VZW1" s="102"/>
      <c r="VZX1" s="102"/>
      <c r="VZY1" s="102"/>
      <c r="VZZ1" s="102"/>
      <c r="WAA1" s="102"/>
      <c r="WAB1" s="102"/>
      <c r="WAC1" s="102"/>
      <c r="WAD1" s="102"/>
      <c r="WAE1" s="102"/>
      <c r="WAF1" s="102"/>
      <c r="WAG1" s="102"/>
      <c r="WAH1" s="102"/>
      <c r="WAI1" s="102"/>
      <c r="WAJ1" s="102"/>
      <c r="WAK1" s="102"/>
      <c r="WAL1" s="102"/>
      <c r="WAM1" s="102"/>
      <c r="WAN1" s="102"/>
      <c r="WAO1" s="102"/>
      <c r="WAP1" s="102"/>
      <c r="WAQ1" s="102"/>
      <c r="WAR1" s="102"/>
      <c r="WAS1" s="102"/>
      <c r="WAT1" s="102"/>
      <c r="WAU1" s="102"/>
      <c r="WAV1" s="102"/>
      <c r="WAW1" s="102"/>
      <c r="WAX1" s="102"/>
      <c r="WAY1" s="102"/>
      <c r="WAZ1" s="102"/>
      <c r="WBA1" s="102"/>
      <c r="WBB1" s="102"/>
      <c r="WBC1" s="102"/>
      <c r="WBD1" s="102"/>
      <c r="WBE1" s="102"/>
      <c r="WBF1" s="102"/>
      <c r="WBG1" s="102"/>
      <c r="WBH1" s="102"/>
      <c r="WBI1" s="102"/>
      <c r="WBJ1" s="102"/>
      <c r="WBK1" s="102"/>
      <c r="WBL1" s="102"/>
      <c r="WBM1" s="102"/>
      <c r="WBN1" s="102"/>
      <c r="WBO1" s="102"/>
      <c r="WBP1" s="102"/>
      <c r="WBQ1" s="102"/>
      <c r="WBR1" s="102"/>
      <c r="WBS1" s="102"/>
      <c r="WBT1" s="102"/>
      <c r="WBU1" s="102"/>
      <c r="WBV1" s="102"/>
      <c r="WBW1" s="102"/>
      <c r="WBX1" s="102"/>
      <c r="WBY1" s="102"/>
      <c r="WBZ1" s="102"/>
      <c r="WCA1" s="102"/>
      <c r="WCB1" s="102"/>
      <c r="WCC1" s="102"/>
      <c r="WCD1" s="102"/>
      <c r="WCE1" s="102"/>
      <c r="WCF1" s="102"/>
      <c r="WCG1" s="102"/>
      <c r="WCH1" s="102"/>
      <c r="WCI1" s="102"/>
      <c r="WCJ1" s="102"/>
      <c r="WCK1" s="102"/>
      <c r="WCL1" s="102"/>
      <c r="WCM1" s="102"/>
      <c r="WCN1" s="102"/>
      <c r="WCO1" s="102"/>
      <c r="WCP1" s="102"/>
      <c r="WCQ1" s="102"/>
      <c r="WCR1" s="102"/>
      <c r="WCS1" s="102"/>
      <c r="WCT1" s="102"/>
      <c r="WCU1" s="102"/>
      <c r="WCV1" s="102"/>
      <c r="WCW1" s="102"/>
      <c r="WCX1" s="102"/>
      <c r="WCY1" s="102"/>
      <c r="WCZ1" s="102"/>
      <c r="WDA1" s="102"/>
      <c r="WDB1" s="102"/>
      <c r="WDC1" s="102"/>
      <c r="WDD1" s="102"/>
      <c r="WDE1" s="102"/>
      <c r="WDF1" s="102"/>
      <c r="WDG1" s="102"/>
      <c r="WDH1" s="102"/>
      <c r="WDI1" s="102"/>
      <c r="WDJ1" s="102"/>
      <c r="WDK1" s="102"/>
      <c r="WDL1" s="102"/>
      <c r="WDM1" s="102"/>
      <c r="WDN1" s="102"/>
      <c r="WDO1" s="102"/>
      <c r="WDP1" s="102"/>
      <c r="WDQ1" s="102"/>
      <c r="WDR1" s="102"/>
      <c r="WDS1" s="102"/>
      <c r="WDT1" s="102"/>
      <c r="WDU1" s="102"/>
      <c r="WDV1" s="102"/>
      <c r="WDW1" s="102"/>
      <c r="WDX1" s="102"/>
      <c r="WDY1" s="102"/>
      <c r="WDZ1" s="102"/>
      <c r="WEA1" s="102"/>
      <c r="WEB1" s="102"/>
      <c r="WEC1" s="102"/>
      <c r="WED1" s="102"/>
      <c r="WEE1" s="102"/>
      <c r="WEF1" s="102"/>
      <c r="WEG1" s="102"/>
      <c r="WEH1" s="102"/>
      <c r="WEI1" s="102"/>
      <c r="WEJ1" s="102"/>
      <c r="WEK1" s="102"/>
      <c r="WEL1" s="102"/>
      <c r="WEM1" s="102"/>
      <c r="WEN1" s="102"/>
      <c r="WEO1" s="102"/>
      <c r="WEP1" s="102"/>
      <c r="WEQ1" s="102"/>
      <c r="WER1" s="102"/>
      <c r="WES1" s="102"/>
      <c r="WET1" s="102"/>
      <c r="WEU1" s="102"/>
      <c r="WEV1" s="102"/>
      <c r="WEW1" s="102"/>
      <c r="WEX1" s="102"/>
      <c r="WEY1" s="102"/>
      <c r="WEZ1" s="102"/>
      <c r="WFA1" s="102"/>
      <c r="WFB1" s="102"/>
      <c r="WFC1" s="102"/>
      <c r="WFD1" s="102"/>
      <c r="WFE1" s="102"/>
      <c r="WFF1" s="102"/>
      <c r="WFG1" s="102"/>
      <c r="WFH1" s="102"/>
      <c r="WFI1" s="102"/>
      <c r="WFJ1" s="102"/>
      <c r="WFK1" s="102"/>
      <c r="WFL1" s="102"/>
      <c r="WFM1" s="102"/>
      <c r="WFN1" s="102"/>
      <c r="WFO1" s="102"/>
      <c r="WFP1" s="102"/>
      <c r="WFQ1" s="102"/>
      <c r="WFR1" s="102"/>
      <c r="WFS1" s="102"/>
      <c r="WFT1" s="102"/>
      <c r="WFU1" s="102"/>
      <c r="WFV1" s="102"/>
      <c r="WFW1" s="102"/>
      <c r="WFX1" s="102"/>
      <c r="WFY1" s="102"/>
      <c r="WFZ1" s="102"/>
      <c r="WGA1" s="102"/>
      <c r="WGB1" s="102"/>
      <c r="WGC1" s="102"/>
      <c r="WGD1" s="102"/>
      <c r="WGE1" s="102"/>
      <c r="WGF1" s="102"/>
      <c r="WGG1" s="102"/>
      <c r="WGH1" s="102"/>
      <c r="WGI1" s="102"/>
      <c r="WGJ1" s="102"/>
      <c r="WGK1" s="102"/>
      <c r="WGL1" s="102"/>
      <c r="WGM1" s="102"/>
      <c r="WGN1" s="102"/>
      <c r="WGO1" s="102"/>
      <c r="WGP1" s="102"/>
      <c r="WGQ1" s="102"/>
      <c r="WGR1" s="102"/>
      <c r="WGS1" s="102"/>
      <c r="WGT1" s="102"/>
      <c r="WGU1" s="102"/>
      <c r="WGV1" s="102"/>
      <c r="WGW1" s="102"/>
      <c r="WGX1" s="102"/>
      <c r="WGY1" s="102"/>
      <c r="WGZ1" s="102"/>
      <c r="WHA1" s="102"/>
      <c r="WHB1" s="102"/>
      <c r="WHC1" s="102"/>
      <c r="WHD1" s="102"/>
      <c r="WHE1" s="102"/>
      <c r="WHF1" s="102"/>
      <c r="WHG1" s="102"/>
      <c r="WHH1" s="102"/>
      <c r="WHI1" s="102"/>
      <c r="WHJ1" s="102"/>
      <c r="WHK1" s="102"/>
      <c r="WHL1" s="102"/>
      <c r="WHM1" s="102"/>
      <c r="WHN1" s="102"/>
      <c r="WHO1" s="102"/>
      <c r="WHP1" s="102"/>
      <c r="WHQ1" s="102"/>
      <c r="WHR1" s="102"/>
      <c r="WHS1" s="102"/>
      <c r="WHT1" s="102"/>
      <c r="WHU1" s="102"/>
      <c r="WHV1" s="102"/>
      <c r="WHW1" s="102"/>
      <c r="WHX1" s="102"/>
      <c r="WHY1" s="102"/>
      <c r="WHZ1" s="102"/>
      <c r="WIA1" s="102"/>
      <c r="WIB1" s="102"/>
      <c r="WIC1" s="102"/>
      <c r="WID1" s="102"/>
      <c r="WIE1" s="102"/>
      <c r="WIF1" s="102"/>
      <c r="WIG1" s="102"/>
      <c r="WIH1" s="102"/>
      <c r="WII1" s="102"/>
      <c r="WIJ1" s="102"/>
      <c r="WIK1" s="102"/>
      <c r="WIL1" s="102"/>
      <c r="WIM1" s="102"/>
      <c r="WIN1" s="102"/>
      <c r="WIO1" s="102"/>
      <c r="WIP1" s="102"/>
      <c r="WIQ1" s="102"/>
      <c r="WIR1" s="102"/>
      <c r="WIS1" s="102"/>
      <c r="WIT1" s="102"/>
      <c r="WIU1" s="102"/>
      <c r="WIV1" s="102"/>
      <c r="WIW1" s="102"/>
      <c r="WIX1" s="102"/>
      <c r="WIY1" s="102"/>
      <c r="WIZ1" s="102"/>
      <c r="WJA1" s="102"/>
      <c r="WJB1" s="102"/>
      <c r="WJC1" s="102"/>
      <c r="WJD1" s="102"/>
      <c r="WJE1" s="102"/>
      <c r="WJF1" s="102"/>
      <c r="WJG1" s="102"/>
      <c r="WJH1" s="102"/>
      <c r="WJI1" s="102"/>
      <c r="WJJ1" s="102"/>
      <c r="WJK1" s="102"/>
      <c r="WJL1" s="102"/>
      <c r="WJM1" s="102"/>
      <c r="WJN1" s="102"/>
      <c r="WJO1" s="102"/>
      <c r="WJP1" s="102"/>
      <c r="WJQ1" s="102"/>
      <c r="WJR1" s="102"/>
      <c r="WJS1" s="102"/>
      <c r="WJT1" s="102"/>
      <c r="WJU1" s="102"/>
      <c r="WJV1" s="102"/>
      <c r="WJW1" s="102"/>
      <c r="WJX1" s="102"/>
      <c r="WJY1" s="102"/>
      <c r="WJZ1" s="102"/>
      <c r="WKA1" s="102"/>
      <c r="WKB1" s="102"/>
      <c r="WKC1" s="102"/>
      <c r="WKD1" s="102"/>
      <c r="WKE1" s="102"/>
      <c r="WKF1" s="102"/>
      <c r="WKG1" s="102"/>
      <c r="WKH1" s="102"/>
      <c r="WKI1" s="102"/>
      <c r="WKJ1" s="102"/>
      <c r="WKK1" s="102"/>
      <c r="WKL1" s="102"/>
      <c r="WKM1" s="102"/>
      <c r="WKN1" s="102"/>
      <c r="WKO1" s="102"/>
      <c r="WKP1" s="102"/>
      <c r="WKQ1" s="102"/>
      <c r="WKR1" s="102"/>
      <c r="WKS1" s="102"/>
      <c r="WKT1" s="102"/>
      <c r="WKU1" s="102"/>
      <c r="WKV1" s="102"/>
      <c r="WKW1" s="102"/>
      <c r="WKX1" s="102"/>
      <c r="WKY1" s="102"/>
      <c r="WKZ1" s="102"/>
      <c r="WLA1" s="102"/>
      <c r="WLB1" s="102"/>
      <c r="WLC1" s="102"/>
      <c r="WLD1" s="102"/>
      <c r="WLE1" s="102"/>
      <c r="WLF1" s="102"/>
      <c r="WLG1" s="102"/>
      <c r="WLH1" s="102"/>
      <c r="WLI1" s="102"/>
      <c r="WLJ1" s="102"/>
      <c r="WLK1" s="102"/>
      <c r="WLL1" s="102"/>
      <c r="WLM1" s="102"/>
      <c r="WLN1" s="102"/>
      <c r="WLO1" s="102"/>
      <c r="WLP1" s="102"/>
      <c r="WLQ1" s="102"/>
      <c r="WLR1" s="102"/>
      <c r="WLS1" s="102"/>
      <c r="WLT1" s="102"/>
      <c r="WLU1" s="102"/>
      <c r="WLV1" s="102"/>
      <c r="WLW1" s="102"/>
      <c r="WLX1" s="102"/>
      <c r="WLY1" s="102"/>
      <c r="WLZ1" s="102"/>
      <c r="WMA1" s="102"/>
      <c r="WMB1" s="102"/>
      <c r="WMC1" s="102"/>
      <c r="WMD1" s="102"/>
      <c r="WME1" s="102"/>
      <c r="WMF1" s="102"/>
      <c r="WMG1" s="102"/>
      <c r="WMH1" s="102"/>
      <c r="WMI1" s="102"/>
      <c r="WMJ1" s="102"/>
      <c r="WMK1" s="102"/>
      <c r="WML1" s="102"/>
      <c r="WMM1" s="102"/>
      <c r="WMN1" s="102"/>
      <c r="WMO1" s="102"/>
      <c r="WMP1" s="102"/>
      <c r="WMQ1" s="102"/>
      <c r="WMR1" s="102"/>
      <c r="WMS1" s="102"/>
      <c r="WMT1" s="102"/>
      <c r="WMU1" s="102"/>
      <c r="WMV1" s="102"/>
      <c r="WMW1" s="102"/>
      <c r="WMX1" s="102"/>
      <c r="WMY1" s="102"/>
      <c r="WMZ1" s="102"/>
      <c r="WNA1" s="102"/>
      <c r="WNB1" s="102"/>
      <c r="WNC1" s="102"/>
      <c r="WND1" s="102"/>
      <c r="WNE1" s="102"/>
      <c r="WNF1" s="102"/>
      <c r="WNG1" s="102"/>
      <c r="WNH1" s="102"/>
      <c r="WNI1" s="102"/>
      <c r="WNJ1" s="102"/>
      <c r="WNK1" s="102"/>
      <c r="WNL1" s="102"/>
      <c r="WNM1" s="102"/>
      <c r="WNN1" s="102"/>
      <c r="WNO1" s="102"/>
      <c r="WNP1" s="102"/>
      <c r="WNQ1" s="102"/>
      <c r="WNR1" s="102"/>
      <c r="WNS1" s="102"/>
      <c r="WNT1" s="102"/>
      <c r="WNU1" s="102"/>
      <c r="WNV1" s="102"/>
      <c r="WNW1" s="102"/>
      <c r="WNX1" s="102"/>
      <c r="WNY1" s="102"/>
      <c r="WNZ1" s="102"/>
      <c r="WOA1" s="102"/>
      <c r="WOB1" s="102"/>
      <c r="WOC1" s="102"/>
      <c r="WOD1" s="102"/>
      <c r="WOE1" s="102"/>
      <c r="WOF1" s="102"/>
      <c r="WOG1" s="102"/>
      <c r="WOH1" s="102"/>
      <c r="WOI1" s="102"/>
      <c r="WOJ1" s="102"/>
      <c r="WOK1" s="102"/>
      <c r="WOL1" s="102"/>
      <c r="WOM1" s="102"/>
      <c r="WON1" s="102"/>
      <c r="WOO1" s="102"/>
      <c r="WOP1" s="102"/>
      <c r="WOQ1" s="102"/>
      <c r="WOR1" s="102"/>
      <c r="WOS1" s="102"/>
      <c r="WOT1" s="102"/>
      <c r="WOU1" s="102"/>
      <c r="WOV1" s="102"/>
      <c r="WOW1" s="102"/>
      <c r="WOX1" s="102"/>
      <c r="WOY1" s="102"/>
      <c r="WOZ1" s="102"/>
      <c r="WPA1" s="102"/>
      <c r="WPB1" s="102"/>
      <c r="WPC1" s="102"/>
      <c r="WPD1" s="102"/>
      <c r="WPE1" s="102"/>
      <c r="WPF1" s="102"/>
      <c r="WPG1" s="102"/>
      <c r="WPH1" s="102"/>
      <c r="WPI1" s="102"/>
      <c r="WPJ1" s="102"/>
      <c r="WPK1" s="102"/>
      <c r="WPL1" s="102"/>
      <c r="WPM1" s="102"/>
      <c r="WPN1" s="102"/>
      <c r="WPO1" s="102"/>
      <c r="WPP1" s="102"/>
      <c r="WPQ1" s="102"/>
      <c r="WPR1" s="102"/>
      <c r="WPS1" s="102"/>
      <c r="WPT1" s="102"/>
      <c r="WPU1" s="102"/>
      <c r="WPV1" s="102"/>
      <c r="WPW1" s="102"/>
      <c r="WPX1" s="102"/>
      <c r="WPY1" s="102"/>
      <c r="WPZ1" s="102"/>
      <c r="WQA1" s="102"/>
      <c r="WQB1" s="102"/>
      <c r="WQC1" s="102"/>
      <c r="WQD1" s="102"/>
      <c r="WQE1" s="102"/>
      <c r="WQF1" s="102"/>
      <c r="WQG1" s="102"/>
      <c r="WQH1" s="102"/>
      <c r="WQI1" s="102"/>
      <c r="WQJ1" s="102"/>
      <c r="WQK1" s="102"/>
      <c r="WQL1" s="102"/>
      <c r="WQM1" s="102"/>
      <c r="WQN1" s="102"/>
      <c r="WQO1" s="102"/>
      <c r="WQP1" s="102"/>
      <c r="WQQ1" s="102"/>
      <c r="WQR1" s="102"/>
      <c r="WQS1" s="102"/>
      <c r="WQT1" s="102"/>
      <c r="WQU1" s="102"/>
      <c r="WQV1" s="102"/>
      <c r="WQW1" s="102"/>
      <c r="WQX1" s="102"/>
      <c r="WQY1" s="102"/>
      <c r="WQZ1" s="102"/>
      <c r="WRA1" s="102"/>
      <c r="WRB1" s="102"/>
      <c r="WRC1" s="102"/>
      <c r="WRD1" s="102"/>
      <c r="WRE1" s="102"/>
      <c r="WRF1" s="102"/>
      <c r="WRG1" s="102"/>
      <c r="WRH1" s="102"/>
      <c r="WRI1" s="102"/>
      <c r="WRJ1" s="102"/>
      <c r="WRK1" s="102"/>
      <c r="WRL1" s="102"/>
      <c r="WRM1" s="102"/>
      <c r="WRN1" s="102"/>
      <c r="WRO1" s="102"/>
      <c r="WRP1" s="102"/>
      <c r="WRQ1" s="102"/>
      <c r="WRR1" s="102"/>
      <c r="WRS1" s="102"/>
      <c r="WRT1" s="102"/>
      <c r="WRU1" s="102"/>
      <c r="WRV1" s="102"/>
      <c r="WRW1" s="102"/>
      <c r="WRX1" s="102"/>
      <c r="WRY1" s="102"/>
      <c r="WRZ1" s="102"/>
      <c r="WSA1" s="102"/>
      <c r="WSB1" s="102"/>
      <c r="WSC1" s="102"/>
      <c r="WSD1" s="102"/>
      <c r="WSE1" s="102"/>
      <c r="WSF1" s="102"/>
      <c r="WSG1" s="102"/>
      <c r="WSH1" s="102"/>
      <c r="WSI1" s="102"/>
      <c r="WSJ1" s="102"/>
      <c r="WSK1" s="102"/>
      <c r="WSL1" s="102"/>
      <c r="WSM1" s="102"/>
      <c r="WSN1" s="102"/>
      <c r="WSO1" s="102"/>
      <c r="WSP1" s="102"/>
      <c r="WSQ1" s="102"/>
      <c r="WSR1" s="102"/>
      <c r="WSS1" s="102"/>
      <c r="WST1" s="102"/>
      <c r="WSU1" s="102"/>
      <c r="WSV1" s="102"/>
      <c r="WSW1" s="102"/>
      <c r="WSX1" s="102"/>
      <c r="WSY1" s="102"/>
      <c r="WSZ1" s="102"/>
      <c r="WTA1" s="102"/>
      <c r="WTB1" s="102"/>
      <c r="WTC1" s="102"/>
      <c r="WTD1" s="102"/>
      <c r="WTE1" s="102"/>
      <c r="WTF1" s="102"/>
      <c r="WTG1" s="102"/>
      <c r="WTH1" s="102"/>
      <c r="WTI1" s="102"/>
      <c r="WTJ1" s="102"/>
      <c r="WTK1" s="102"/>
      <c r="WTL1" s="102"/>
      <c r="WTM1" s="102"/>
      <c r="WTN1" s="102"/>
      <c r="WTO1" s="102"/>
      <c r="WTP1" s="102"/>
      <c r="WTQ1" s="102"/>
      <c r="WTR1" s="102"/>
      <c r="WTS1" s="102"/>
      <c r="WTT1" s="102"/>
      <c r="WTU1" s="102"/>
      <c r="WTV1" s="102"/>
      <c r="WTW1" s="102"/>
      <c r="WTX1" s="102"/>
      <c r="WTY1" s="102"/>
      <c r="WTZ1" s="102"/>
      <c r="WUA1" s="102"/>
      <c r="WUB1" s="102"/>
      <c r="WUC1" s="102"/>
      <c r="WUD1" s="102"/>
      <c r="WUE1" s="102"/>
      <c r="WUF1" s="102"/>
      <c r="WUG1" s="102"/>
      <c r="WUH1" s="102"/>
      <c r="WUI1" s="102"/>
      <c r="WUJ1" s="102"/>
      <c r="WUK1" s="102"/>
      <c r="WUL1" s="102"/>
      <c r="WUM1" s="102"/>
      <c r="WUN1" s="102"/>
      <c r="WUO1" s="102"/>
      <c r="WUP1" s="102"/>
      <c r="WUQ1" s="102"/>
      <c r="WUR1" s="102"/>
      <c r="WUS1" s="102"/>
      <c r="WUT1" s="102"/>
      <c r="WUU1" s="102"/>
      <c r="WUV1" s="102"/>
      <c r="WUW1" s="102"/>
      <c r="WUX1" s="102"/>
      <c r="WUY1" s="102"/>
      <c r="WUZ1" s="102"/>
      <c r="WVA1" s="102"/>
      <c r="WVB1" s="102"/>
      <c r="WVC1" s="102"/>
      <c r="WVD1" s="102"/>
      <c r="WVE1" s="102"/>
      <c r="WVF1" s="102"/>
      <c r="WVG1" s="102"/>
      <c r="WVH1" s="102"/>
      <c r="WVI1" s="102"/>
      <c r="WVJ1" s="102"/>
      <c r="WVK1" s="102"/>
      <c r="WVL1" s="102"/>
      <c r="WVM1" s="102"/>
      <c r="WVN1" s="102"/>
      <c r="WVO1" s="102"/>
      <c r="WVP1" s="102"/>
      <c r="WVQ1" s="102"/>
      <c r="WVR1" s="102"/>
      <c r="WVS1" s="102"/>
      <c r="WVT1" s="102"/>
      <c r="WVU1" s="102"/>
      <c r="WVV1" s="102"/>
      <c r="WVW1" s="102"/>
      <c r="WVX1" s="102"/>
      <c r="WVY1" s="102"/>
      <c r="WVZ1" s="102"/>
      <c r="WWA1" s="102"/>
      <c r="WWB1" s="102"/>
      <c r="WWC1" s="102"/>
      <c r="WWD1" s="102"/>
      <c r="WWE1" s="102"/>
      <c r="WWF1" s="102"/>
      <c r="WWG1" s="102"/>
      <c r="WWH1" s="102"/>
      <c r="WWI1" s="102"/>
      <c r="WWJ1" s="102"/>
      <c r="WWK1" s="102"/>
      <c r="WWL1" s="102"/>
      <c r="WWM1" s="102"/>
      <c r="WWN1" s="102"/>
      <c r="WWO1" s="102"/>
      <c r="WWP1" s="102"/>
      <c r="WWQ1" s="102"/>
      <c r="WWR1" s="102"/>
      <c r="WWS1" s="102"/>
      <c r="WWT1" s="102"/>
      <c r="WWU1" s="102"/>
      <c r="WWV1" s="102"/>
      <c r="WWW1" s="102"/>
      <c r="WWX1" s="102"/>
      <c r="WWY1" s="102"/>
      <c r="WWZ1" s="102"/>
      <c r="WXA1" s="102"/>
      <c r="WXB1" s="102"/>
      <c r="WXC1" s="102"/>
      <c r="WXD1" s="102"/>
      <c r="WXE1" s="102"/>
      <c r="WXF1" s="102"/>
      <c r="WXG1" s="102"/>
      <c r="WXH1" s="102"/>
      <c r="WXI1" s="102"/>
      <c r="WXJ1" s="102"/>
      <c r="WXK1" s="102"/>
      <c r="WXL1" s="102"/>
      <c r="WXM1" s="102"/>
      <c r="WXN1" s="102"/>
      <c r="WXO1" s="102"/>
      <c r="WXP1" s="102"/>
      <c r="WXQ1" s="102"/>
      <c r="WXR1" s="102"/>
      <c r="WXS1" s="102"/>
      <c r="WXT1" s="102"/>
      <c r="WXU1" s="102"/>
      <c r="WXV1" s="102"/>
      <c r="WXW1" s="102"/>
      <c r="WXX1" s="102"/>
      <c r="WXY1" s="102"/>
      <c r="WXZ1" s="102"/>
      <c r="WYA1" s="102"/>
      <c r="WYB1" s="102"/>
      <c r="WYC1" s="102"/>
      <c r="WYD1" s="102"/>
      <c r="WYE1" s="102"/>
      <c r="WYF1" s="102"/>
      <c r="WYG1" s="102"/>
      <c r="WYH1" s="102"/>
      <c r="WYI1" s="102"/>
      <c r="WYJ1" s="102"/>
      <c r="WYK1" s="102"/>
      <c r="WYL1" s="102"/>
      <c r="WYM1" s="102"/>
      <c r="WYN1" s="102"/>
      <c r="WYO1" s="102"/>
      <c r="WYP1" s="102"/>
      <c r="WYQ1" s="102"/>
      <c r="WYR1" s="102"/>
      <c r="WYS1" s="102"/>
      <c r="WYT1" s="102"/>
      <c r="WYU1" s="102"/>
      <c r="WYV1" s="102"/>
      <c r="WYW1" s="102"/>
      <c r="WYX1" s="102"/>
      <c r="WYY1" s="102"/>
      <c r="WYZ1" s="102"/>
      <c r="WZA1" s="102"/>
      <c r="WZB1" s="102"/>
      <c r="WZC1" s="102"/>
      <c r="WZD1" s="102"/>
      <c r="WZE1" s="102"/>
      <c r="WZF1" s="102"/>
      <c r="WZG1" s="102"/>
      <c r="WZH1" s="102"/>
      <c r="WZI1" s="102"/>
      <c r="WZJ1" s="102"/>
      <c r="WZK1" s="102"/>
      <c r="WZL1" s="102"/>
      <c r="WZM1" s="102"/>
      <c r="WZN1" s="102"/>
      <c r="WZO1" s="102"/>
      <c r="WZP1" s="102"/>
      <c r="WZQ1" s="102"/>
      <c r="WZR1" s="102"/>
      <c r="WZS1" s="102"/>
      <c r="WZT1" s="102"/>
      <c r="WZU1" s="102"/>
      <c r="WZV1" s="102"/>
      <c r="WZW1" s="102"/>
      <c r="WZX1" s="102"/>
      <c r="WZY1" s="102"/>
      <c r="WZZ1" s="102"/>
      <c r="XAA1" s="102"/>
      <c r="XAB1" s="102"/>
      <c r="XAC1" s="102"/>
      <c r="XAD1" s="102"/>
      <c r="XAE1" s="102"/>
      <c r="XAF1" s="102"/>
      <c r="XAG1" s="102"/>
      <c r="XAH1" s="102"/>
      <c r="XAI1" s="102"/>
      <c r="XAJ1" s="102"/>
      <c r="XAK1" s="102"/>
      <c r="XAL1" s="102"/>
      <c r="XAM1" s="102"/>
      <c r="XAN1" s="102"/>
      <c r="XAO1" s="102"/>
      <c r="XAP1" s="102"/>
      <c r="XAQ1" s="102"/>
      <c r="XAR1" s="102"/>
      <c r="XAS1" s="102"/>
      <c r="XAT1" s="102"/>
      <c r="XAU1" s="102"/>
      <c r="XAV1" s="102"/>
      <c r="XAW1" s="102"/>
      <c r="XAX1" s="102"/>
      <c r="XAY1" s="102"/>
      <c r="XAZ1" s="102"/>
      <c r="XBA1" s="102"/>
      <c r="XBB1" s="102"/>
      <c r="XBC1" s="102"/>
      <c r="XBD1" s="102"/>
      <c r="XBE1" s="102"/>
      <c r="XBF1" s="102"/>
      <c r="XBG1" s="102"/>
      <c r="XBH1" s="102"/>
      <c r="XBI1" s="102"/>
      <c r="XBJ1" s="102"/>
      <c r="XBK1" s="102"/>
      <c r="XBL1" s="102"/>
      <c r="XBM1" s="102"/>
      <c r="XBN1" s="102"/>
      <c r="XBO1" s="102"/>
      <c r="XBP1" s="102"/>
      <c r="XBQ1" s="102"/>
      <c r="XBR1" s="102"/>
      <c r="XBS1" s="102"/>
      <c r="XBT1" s="102"/>
      <c r="XBU1" s="102"/>
      <c r="XBV1" s="102"/>
      <c r="XBW1" s="102"/>
      <c r="XBX1" s="102"/>
      <c r="XBY1" s="102"/>
      <c r="XBZ1" s="102"/>
      <c r="XCA1" s="102"/>
      <c r="XCB1" s="102"/>
      <c r="XCC1" s="102"/>
      <c r="XCD1" s="102"/>
      <c r="XCE1" s="102"/>
      <c r="XCF1" s="102"/>
      <c r="XCG1" s="102"/>
      <c r="XCH1" s="102"/>
      <c r="XCI1" s="102"/>
      <c r="XCJ1" s="102"/>
      <c r="XCK1" s="102"/>
      <c r="XCL1" s="102"/>
      <c r="XCM1" s="102"/>
      <c r="XCN1" s="102"/>
      <c r="XCO1" s="102"/>
      <c r="XCP1" s="102"/>
      <c r="XCQ1" s="102"/>
      <c r="XCR1" s="102"/>
      <c r="XCS1" s="102"/>
      <c r="XCT1" s="102"/>
      <c r="XCU1" s="102"/>
      <c r="XCV1" s="102"/>
      <c r="XCW1" s="102"/>
      <c r="XCX1" s="102"/>
      <c r="XCY1" s="102"/>
      <c r="XCZ1" s="102"/>
      <c r="XDA1" s="102"/>
      <c r="XDB1" s="102"/>
      <c r="XDC1" s="102"/>
      <c r="XDD1" s="102"/>
      <c r="XDE1" s="102"/>
      <c r="XDF1" s="102"/>
      <c r="XDG1" s="102"/>
      <c r="XDH1" s="102"/>
      <c r="XDI1" s="102"/>
      <c r="XDJ1" s="102"/>
      <c r="XDK1" s="102"/>
      <c r="XDL1" s="102"/>
      <c r="XDM1" s="102"/>
      <c r="XDN1" s="102"/>
      <c r="XDO1" s="102"/>
      <c r="XDP1" s="102"/>
      <c r="XDQ1" s="102"/>
      <c r="XDR1" s="102"/>
      <c r="XDS1" s="102"/>
      <c r="XDT1" s="102"/>
      <c r="XDU1" s="102"/>
      <c r="XDV1" s="102"/>
      <c r="XDW1" s="102"/>
      <c r="XDX1" s="102"/>
      <c r="XDY1" s="102"/>
      <c r="XDZ1" s="102"/>
      <c r="XEA1" s="102"/>
      <c r="XEB1" s="102"/>
      <c r="XEC1" s="102"/>
      <c r="XED1" s="102"/>
      <c r="XEE1" s="102"/>
      <c r="XEF1" s="102"/>
      <c r="XEG1" s="102"/>
      <c r="XEH1" s="102"/>
      <c r="XEI1" s="102"/>
      <c r="XEJ1" s="102"/>
      <c r="XEK1" s="102"/>
      <c r="XEL1" s="102"/>
      <c r="XEM1" s="102"/>
      <c r="XEN1" s="102"/>
      <c r="XEO1" s="102"/>
      <c r="XEP1" s="102"/>
      <c r="XEQ1" s="102"/>
      <c r="XER1" s="102"/>
      <c r="XES1" s="102"/>
      <c r="XET1" s="102"/>
      <c r="XEU1" s="102"/>
      <c r="XEV1" s="102"/>
      <c r="XEW1" s="102"/>
      <c r="XEX1" s="102"/>
      <c r="XEY1" s="102"/>
      <c r="XEZ1" s="102"/>
      <c r="XFA1" s="102"/>
      <c r="XFB1" s="102"/>
      <c r="XFC1" s="102"/>
      <c r="XFD1" s="102"/>
    </row>
    <row r="2" spans="1:16384" s="893" customFormat="1" ht="15" x14ac:dyDescent="0.25">
      <c r="A2" s="921"/>
      <c r="B2" s="921"/>
      <c r="C2" s="916"/>
      <c r="D2" s="917"/>
      <c r="E2" s="916"/>
      <c r="F2" s="916"/>
      <c r="G2" s="916"/>
      <c r="H2" s="916"/>
      <c r="I2" s="916"/>
      <c r="J2" s="916"/>
      <c r="K2" s="916"/>
      <c r="L2" s="916"/>
      <c r="M2" s="916"/>
      <c r="N2" s="891"/>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2"/>
      <c r="AV2" s="892"/>
      <c r="AW2" s="892"/>
      <c r="AX2" s="892"/>
      <c r="AY2" s="892"/>
      <c r="AZ2" s="892"/>
      <c r="BA2" s="892"/>
      <c r="BB2" s="892"/>
      <c r="BC2" s="892"/>
      <c r="BD2" s="892"/>
      <c r="BE2" s="892"/>
      <c r="BF2" s="892"/>
      <c r="BG2" s="892"/>
      <c r="BH2" s="892"/>
      <c r="BI2" s="892"/>
      <c r="BJ2" s="892"/>
      <c r="BK2" s="892"/>
      <c r="BL2" s="892"/>
      <c r="BM2" s="892"/>
      <c r="BN2" s="892"/>
      <c r="BO2" s="892"/>
      <c r="BP2" s="892"/>
      <c r="BQ2" s="892"/>
      <c r="BR2" s="892"/>
      <c r="BS2" s="892"/>
      <c r="BT2" s="892"/>
      <c r="BU2" s="892"/>
      <c r="BV2" s="892"/>
      <c r="BW2" s="892"/>
      <c r="BX2" s="892"/>
      <c r="BY2" s="892"/>
      <c r="BZ2" s="892"/>
      <c r="CA2" s="892"/>
      <c r="CB2" s="892"/>
      <c r="CC2" s="892"/>
      <c r="CD2" s="892"/>
      <c r="CE2" s="892"/>
      <c r="CF2" s="892"/>
      <c r="CG2" s="892"/>
      <c r="CH2" s="892"/>
      <c r="CI2" s="892"/>
      <c r="CJ2" s="892"/>
      <c r="CK2" s="892"/>
      <c r="CL2" s="892"/>
      <c r="CM2" s="892"/>
      <c r="CN2" s="892"/>
      <c r="CO2" s="892"/>
      <c r="CP2" s="892"/>
      <c r="CQ2" s="892"/>
      <c r="CR2" s="892"/>
      <c r="CS2" s="892"/>
      <c r="CT2" s="892"/>
      <c r="CU2" s="892"/>
      <c r="CV2" s="892"/>
      <c r="CW2" s="892"/>
      <c r="CX2" s="892"/>
      <c r="CY2" s="892"/>
      <c r="CZ2" s="892"/>
      <c r="DA2" s="892"/>
      <c r="DB2" s="892"/>
      <c r="DC2" s="892"/>
      <c r="DD2" s="892"/>
      <c r="DE2" s="892"/>
      <c r="DF2" s="892"/>
      <c r="DG2" s="892"/>
      <c r="DH2" s="892"/>
      <c r="DI2" s="892"/>
      <c r="DJ2" s="892"/>
      <c r="DK2" s="892"/>
      <c r="DL2" s="892"/>
      <c r="DM2" s="892"/>
      <c r="DN2" s="892"/>
      <c r="DO2" s="892"/>
      <c r="DP2" s="892"/>
      <c r="DQ2" s="892"/>
      <c r="DR2" s="892"/>
      <c r="DS2" s="892"/>
      <c r="DT2" s="892"/>
      <c r="DU2" s="892"/>
      <c r="DV2" s="892"/>
      <c r="DW2" s="892"/>
      <c r="DX2" s="892"/>
      <c r="DY2" s="892"/>
      <c r="DZ2" s="892"/>
      <c r="EA2" s="892"/>
      <c r="EB2" s="892"/>
      <c r="EC2" s="892"/>
      <c r="ED2" s="892"/>
      <c r="EE2" s="892"/>
      <c r="EF2" s="892"/>
      <c r="EG2" s="892"/>
      <c r="EH2" s="892"/>
      <c r="EI2" s="892"/>
      <c r="EJ2" s="892"/>
      <c r="EK2" s="892"/>
      <c r="EL2" s="892"/>
      <c r="EM2" s="892"/>
      <c r="EN2" s="892"/>
      <c r="EO2" s="892"/>
      <c r="EP2" s="892"/>
      <c r="EQ2" s="892"/>
      <c r="ER2" s="892"/>
      <c r="ES2" s="892"/>
      <c r="ET2" s="892"/>
      <c r="EU2" s="892"/>
      <c r="EV2" s="892"/>
      <c r="EW2" s="892"/>
      <c r="EX2" s="892"/>
      <c r="EY2" s="892"/>
      <c r="EZ2" s="892"/>
      <c r="FA2" s="892"/>
      <c r="FB2" s="892"/>
      <c r="FC2" s="892"/>
      <c r="FD2" s="892"/>
      <c r="FE2" s="892"/>
      <c r="FF2" s="892"/>
      <c r="FG2" s="892"/>
      <c r="FH2" s="892"/>
      <c r="FI2" s="892"/>
      <c r="FJ2" s="892"/>
      <c r="FK2" s="892"/>
      <c r="FL2" s="892"/>
      <c r="FM2" s="892"/>
      <c r="FN2" s="892"/>
      <c r="FO2" s="892"/>
      <c r="FP2" s="892"/>
      <c r="FQ2" s="892"/>
      <c r="FR2" s="892"/>
      <c r="FS2" s="892"/>
      <c r="FT2" s="892"/>
      <c r="FU2" s="892"/>
      <c r="FV2" s="892"/>
      <c r="FW2" s="892"/>
      <c r="FX2" s="892"/>
      <c r="FY2" s="892"/>
      <c r="FZ2" s="892"/>
      <c r="GA2" s="892"/>
      <c r="GB2" s="892"/>
      <c r="GC2" s="892"/>
      <c r="GD2" s="892"/>
      <c r="GE2" s="892"/>
      <c r="GF2" s="892"/>
      <c r="GG2" s="892"/>
      <c r="GH2" s="892"/>
      <c r="GI2" s="892"/>
      <c r="GJ2" s="892"/>
      <c r="GK2" s="892"/>
      <c r="GL2" s="892"/>
      <c r="GM2" s="892"/>
      <c r="GN2" s="892"/>
      <c r="GO2" s="892"/>
      <c r="GP2" s="892"/>
      <c r="GQ2" s="892"/>
      <c r="GR2" s="892"/>
      <c r="GS2" s="892"/>
      <c r="GT2" s="892"/>
      <c r="GU2" s="892"/>
      <c r="GV2" s="892"/>
      <c r="GW2" s="892"/>
      <c r="GX2" s="892"/>
      <c r="GY2" s="892"/>
      <c r="GZ2" s="892"/>
      <c r="HA2" s="892"/>
      <c r="HB2" s="892"/>
      <c r="HC2" s="892"/>
      <c r="HD2" s="892"/>
      <c r="HE2" s="892"/>
      <c r="HF2" s="892"/>
      <c r="HG2" s="892"/>
      <c r="HH2" s="892"/>
      <c r="HI2" s="892"/>
      <c r="HJ2" s="892"/>
      <c r="HK2" s="892"/>
      <c r="HL2" s="892"/>
      <c r="HM2" s="892"/>
      <c r="HN2" s="892"/>
      <c r="HO2" s="892"/>
      <c r="HP2" s="892"/>
      <c r="HQ2" s="892"/>
      <c r="HR2" s="892"/>
      <c r="HS2" s="892"/>
      <c r="HT2" s="892"/>
      <c r="HU2" s="892"/>
      <c r="HV2" s="892"/>
      <c r="HW2" s="892"/>
      <c r="HX2" s="892"/>
      <c r="HY2" s="892"/>
      <c r="HZ2" s="892"/>
      <c r="IA2" s="892"/>
      <c r="IB2" s="892"/>
      <c r="IC2" s="892"/>
      <c r="ID2" s="892"/>
      <c r="IE2" s="892"/>
      <c r="IF2" s="892"/>
      <c r="IG2" s="892"/>
      <c r="IH2" s="892"/>
      <c r="II2" s="892"/>
      <c r="IJ2" s="892"/>
      <c r="IK2" s="892"/>
      <c r="IL2" s="892"/>
      <c r="IM2" s="892"/>
      <c r="IN2" s="892"/>
      <c r="IO2" s="892"/>
      <c r="IP2" s="892"/>
      <c r="IQ2" s="892"/>
      <c r="IR2" s="892"/>
      <c r="IS2" s="892"/>
      <c r="IT2" s="892"/>
      <c r="IU2" s="892"/>
      <c r="IV2" s="892"/>
      <c r="IW2" s="892"/>
      <c r="IX2" s="892"/>
      <c r="IY2" s="892"/>
      <c r="IZ2" s="892"/>
      <c r="JA2" s="892"/>
      <c r="JB2" s="892"/>
      <c r="JC2" s="892"/>
      <c r="JD2" s="892"/>
      <c r="JE2" s="892"/>
      <c r="JF2" s="892"/>
      <c r="JG2" s="892"/>
      <c r="JH2" s="892"/>
      <c r="JI2" s="892"/>
      <c r="JJ2" s="892"/>
      <c r="JK2" s="892"/>
      <c r="JL2" s="892"/>
      <c r="JM2" s="892"/>
      <c r="JN2" s="892"/>
      <c r="JO2" s="892"/>
      <c r="JP2" s="892"/>
      <c r="JQ2" s="892"/>
      <c r="JR2" s="892"/>
      <c r="JS2" s="892"/>
      <c r="JT2" s="892"/>
      <c r="JU2" s="892"/>
      <c r="JV2" s="892"/>
      <c r="JW2" s="892"/>
      <c r="JX2" s="892"/>
      <c r="JY2" s="892"/>
      <c r="JZ2" s="892"/>
      <c r="KA2" s="892"/>
      <c r="KB2" s="892"/>
      <c r="KC2" s="892"/>
      <c r="KD2" s="892"/>
      <c r="KE2" s="892"/>
      <c r="KF2" s="892"/>
      <c r="KG2" s="892"/>
      <c r="KH2" s="892"/>
      <c r="KI2" s="892"/>
      <c r="KJ2" s="892"/>
      <c r="KK2" s="892"/>
      <c r="KL2" s="892"/>
      <c r="KM2" s="892"/>
      <c r="KN2" s="892"/>
      <c r="KO2" s="892"/>
      <c r="KP2" s="892"/>
      <c r="KQ2" s="892"/>
      <c r="KR2" s="892"/>
      <c r="KS2" s="892"/>
      <c r="KT2" s="892"/>
      <c r="KU2" s="892"/>
      <c r="KV2" s="892"/>
      <c r="KW2" s="892"/>
      <c r="KX2" s="892"/>
      <c r="KY2" s="892"/>
      <c r="KZ2" s="892"/>
      <c r="LA2" s="892"/>
      <c r="LB2" s="892"/>
      <c r="LC2" s="892"/>
      <c r="LD2" s="892"/>
      <c r="LE2" s="892"/>
      <c r="LF2" s="892"/>
      <c r="LG2" s="892"/>
      <c r="LH2" s="892"/>
      <c r="LI2" s="892"/>
      <c r="LJ2" s="892"/>
      <c r="LK2" s="892"/>
      <c r="LL2" s="892"/>
      <c r="LM2" s="892"/>
      <c r="LN2" s="892"/>
      <c r="LO2" s="892"/>
      <c r="LP2" s="892"/>
      <c r="LQ2" s="892"/>
      <c r="LR2" s="892"/>
      <c r="LS2" s="892"/>
      <c r="LT2" s="892"/>
      <c r="LU2" s="892"/>
      <c r="LV2" s="892"/>
      <c r="LW2" s="892"/>
      <c r="LX2" s="892"/>
      <c r="LY2" s="892"/>
      <c r="LZ2" s="892"/>
      <c r="MA2" s="892"/>
      <c r="MB2" s="892"/>
      <c r="MC2" s="892"/>
      <c r="MD2" s="892"/>
      <c r="ME2" s="892"/>
      <c r="MF2" s="892"/>
      <c r="MG2" s="892"/>
      <c r="MH2" s="892"/>
      <c r="MI2" s="892"/>
      <c r="MJ2" s="892"/>
      <c r="MK2" s="892"/>
      <c r="ML2" s="892"/>
      <c r="MM2" s="892"/>
      <c r="MN2" s="892"/>
      <c r="MO2" s="892"/>
      <c r="MP2" s="892"/>
      <c r="MQ2" s="892"/>
      <c r="MR2" s="892"/>
      <c r="MS2" s="892"/>
      <c r="MT2" s="892"/>
      <c r="MU2" s="892"/>
      <c r="MV2" s="892"/>
      <c r="MW2" s="892"/>
      <c r="MX2" s="892"/>
      <c r="MY2" s="892"/>
      <c r="MZ2" s="892"/>
      <c r="NA2" s="892"/>
      <c r="NB2" s="892"/>
      <c r="NC2" s="892"/>
      <c r="ND2" s="892"/>
      <c r="NE2" s="892"/>
      <c r="NF2" s="892"/>
      <c r="NG2" s="892"/>
      <c r="NH2" s="892"/>
      <c r="NI2" s="892"/>
      <c r="NJ2" s="892"/>
      <c r="NK2" s="892"/>
      <c r="NL2" s="892"/>
      <c r="NM2" s="892"/>
      <c r="NN2" s="892"/>
      <c r="NO2" s="892"/>
      <c r="NP2" s="892"/>
      <c r="NQ2" s="892"/>
      <c r="NR2" s="892"/>
      <c r="NS2" s="892"/>
      <c r="NT2" s="892"/>
      <c r="NU2" s="892"/>
      <c r="NV2" s="892"/>
      <c r="NW2" s="892"/>
      <c r="NX2" s="892"/>
      <c r="NY2" s="892"/>
      <c r="NZ2" s="892"/>
      <c r="OA2" s="892"/>
      <c r="OB2" s="892"/>
      <c r="OC2" s="892"/>
      <c r="OD2" s="892"/>
      <c r="OE2" s="892"/>
      <c r="OF2" s="892"/>
      <c r="OG2" s="892"/>
      <c r="OH2" s="892"/>
      <c r="OI2" s="892"/>
      <c r="OJ2" s="892"/>
      <c r="OK2" s="892"/>
      <c r="OL2" s="892"/>
      <c r="OM2" s="892"/>
      <c r="ON2" s="892"/>
      <c r="OO2" s="892"/>
      <c r="OP2" s="892"/>
      <c r="OQ2" s="892"/>
      <c r="OR2" s="892"/>
      <c r="OS2" s="892"/>
      <c r="OT2" s="892"/>
      <c r="OU2" s="892"/>
      <c r="OV2" s="892"/>
      <c r="OW2" s="892"/>
      <c r="OX2" s="892"/>
      <c r="OY2" s="892"/>
      <c r="OZ2" s="892"/>
      <c r="PA2" s="892"/>
      <c r="PB2" s="892"/>
      <c r="PC2" s="892"/>
      <c r="PD2" s="892"/>
      <c r="PE2" s="892"/>
      <c r="PF2" s="892"/>
      <c r="PG2" s="892"/>
      <c r="PH2" s="892"/>
      <c r="PI2" s="892"/>
      <c r="PJ2" s="892"/>
      <c r="PK2" s="892"/>
      <c r="PL2" s="892"/>
      <c r="PM2" s="892"/>
      <c r="PN2" s="892"/>
      <c r="PO2" s="892"/>
      <c r="PP2" s="892"/>
      <c r="PQ2" s="892"/>
      <c r="PR2" s="892"/>
      <c r="PS2" s="892"/>
      <c r="PT2" s="892"/>
      <c r="PU2" s="892"/>
      <c r="PV2" s="892"/>
      <c r="PW2" s="892"/>
      <c r="PX2" s="892"/>
      <c r="PY2" s="892"/>
      <c r="PZ2" s="892"/>
      <c r="QA2" s="892"/>
      <c r="QB2" s="892"/>
      <c r="QC2" s="892"/>
      <c r="QD2" s="892"/>
      <c r="QE2" s="892"/>
      <c r="QF2" s="892"/>
      <c r="QG2" s="892"/>
      <c r="QH2" s="892"/>
      <c r="QI2" s="892"/>
      <c r="QJ2" s="892"/>
      <c r="QK2" s="892"/>
      <c r="QL2" s="892"/>
      <c r="QM2" s="892"/>
      <c r="QN2" s="892"/>
      <c r="QO2" s="892"/>
      <c r="QP2" s="892"/>
      <c r="QQ2" s="892"/>
      <c r="QR2" s="892"/>
      <c r="QS2" s="892"/>
      <c r="QT2" s="892"/>
      <c r="QU2" s="892"/>
      <c r="QV2" s="892"/>
      <c r="QW2" s="892"/>
      <c r="QX2" s="892"/>
      <c r="QY2" s="892"/>
      <c r="QZ2" s="892"/>
      <c r="RA2" s="892"/>
      <c r="RB2" s="892"/>
      <c r="RC2" s="892"/>
      <c r="RD2" s="892"/>
      <c r="RE2" s="892"/>
      <c r="RF2" s="892"/>
      <c r="RG2" s="892"/>
      <c r="RH2" s="892"/>
      <c r="RI2" s="892"/>
      <c r="RJ2" s="892"/>
      <c r="RK2" s="892"/>
      <c r="RL2" s="892"/>
      <c r="RM2" s="892"/>
      <c r="RN2" s="892"/>
      <c r="RO2" s="892"/>
      <c r="RP2" s="892"/>
      <c r="RQ2" s="892"/>
      <c r="RR2" s="892"/>
      <c r="RS2" s="892"/>
      <c r="RT2" s="892"/>
      <c r="RU2" s="892"/>
      <c r="RV2" s="892"/>
      <c r="RW2" s="892"/>
      <c r="RX2" s="892"/>
      <c r="RY2" s="892"/>
      <c r="RZ2" s="892"/>
      <c r="SA2" s="892"/>
      <c r="SB2" s="892"/>
      <c r="SC2" s="892"/>
      <c r="SD2" s="892"/>
      <c r="SE2" s="892"/>
      <c r="SF2" s="892"/>
      <c r="SG2" s="892"/>
      <c r="SH2" s="892"/>
      <c r="SI2" s="892"/>
      <c r="SJ2" s="892"/>
      <c r="SK2" s="892"/>
      <c r="SL2" s="892"/>
      <c r="SM2" s="892"/>
      <c r="SN2" s="892"/>
      <c r="SO2" s="892"/>
      <c r="SP2" s="892"/>
      <c r="SQ2" s="892"/>
      <c r="SR2" s="892"/>
      <c r="SS2" s="892"/>
      <c r="ST2" s="892"/>
      <c r="SU2" s="892"/>
      <c r="SV2" s="892"/>
      <c r="SW2" s="892"/>
      <c r="SX2" s="892"/>
      <c r="SY2" s="892"/>
      <c r="SZ2" s="892"/>
      <c r="TA2" s="892"/>
      <c r="TB2" s="892"/>
      <c r="TC2" s="892"/>
      <c r="TD2" s="892"/>
      <c r="TE2" s="892"/>
      <c r="TF2" s="892"/>
      <c r="TG2" s="892"/>
      <c r="TH2" s="892"/>
      <c r="TI2" s="892"/>
      <c r="TJ2" s="892"/>
      <c r="TK2" s="892"/>
      <c r="TL2" s="892"/>
      <c r="TM2" s="892"/>
      <c r="TN2" s="892"/>
      <c r="TO2" s="892"/>
      <c r="TP2" s="892"/>
      <c r="TQ2" s="892"/>
      <c r="TR2" s="892"/>
      <c r="TS2" s="892"/>
      <c r="TT2" s="892"/>
      <c r="TU2" s="892"/>
      <c r="TV2" s="892"/>
      <c r="TW2" s="892"/>
      <c r="TX2" s="892"/>
      <c r="TY2" s="892"/>
      <c r="TZ2" s="892"/>
      <c r="UA2" s="892"/>
      <c r="UB2" s="892"/>
      <c r="UC2" s="892"/>
      <c r="UD2" s="892"/>
      <c r="UE2" s="892"/>
      <c r="UF2" s="892"/>
      <c r="UG2" s="892"/>
      <c r="UH2" s="892"/>
      <c r="UI2" s="892"/>
      <c r="UJ2" s="892"/>
      <c r="UK2" s="892"/>
      <c r="UL2" s="892"/>
      <c r="UM2" s="892"/>
      <c r="UN2" s="892"/>
      <c r="UO2" s="892"/>
      <c r="UP2" s="892"/>
      <c r="UQ2" s="892"/>
      <c r="UR2" s="892"/>
      <c r="US2" s="892"/>
      <c r="UT2" s="892"/>
      <c r="UU2" s="892"/>
      <c r="UV2" s="892"/>
      <c r="UW2" s="892"/>
      <c r="UX2" s="892"/>
      <c r="UY2" s="892"/>
      <c r="UZ2" s="892"/>
      <c r="VA2" s="892"/>
      <c r="VB2" s="892"/>
      <c r="VC2" s="892"/>
      <c r="VD2" s="892"/>
      <c r="VE2" s="892"/>
      <c r="VF2" s="892"/>
      <c r="VG2" s="892"/>
      <c r="VH2" s="892"/>
      <c r="VI2" s="892"/>
      <c r="VJ2" s="892"/>
      <c r="VK2" s="892"/>
      <c r="VL2" s="892"/>
      <c r="VM2" s="892"/>
      <c r="VN2" s="892"/>
      <c r="VO2" s="892"/>
      <c r="VP2" s="892"/>
      <c r="VQ2" s="892"/>
      <c r="VR2" s="892"/>
      <c r="VS2" s="892"/>
      <c r="VT2" s="892"/>
      <c r="VU2" s="892"/>
      <c r="VV2" s="892"/>
      <c r="VW2" s="892"/>
      <c r="VX2" s="892"/>
      <c r="VY2" s="892"/>
      <c r="VZ2" s="892"/>
      <c r="WA2" s="892"/>
      <c r="WB2" s="892"/>
      <c r="WC2" s="892"/>
      <c r="WD2" s="892"/>
      <c r="WE2" s="892"/>
      <c r="WF2" s="892"/>
      <c r="WG2" s="892"/>
      <c r="WH2" s="892"/>
      <c r="WI2" s="892"/>
      <c r="WJ2" s="892"/>
      <c r="WK2" s="892"/>
      <c r="WL2" s="892"/>
      <c r="WM2" s="892"/>
      <c r="WN2" s="892"/>
      <c r="WO2" s="892"/>
      <c r="WP2" s="892"/>
      <c r="WQ2" s="892"/>
      <c r="WR2" s="892"/>
      <c r="WS2" s="892"/>
      <c r="WT2" s="892"/>
      <c r="WU2" s="892"/>
      <c r="WV2" s="892"/>
      <c r="WW2" s="892"/>
      <c r="WX2" s="892"/>
      <c r="WY2" s="892"/>
      <c r="WZ2" s="892"/>
      <c r="XA2" s="892"/>
      <c r="XB2" s="892"/>
      <c r="XC2" s="892"/>
      <c r="XD2" s="892"/>
      <c r="XE2" s="892"/>
      <c r="XF2" s="892"/>
      <c r="XG2" s="892"/>
      <c r="XH2" s="892"/>
      <c r="XI2" s="892"/>
      <c r="XJ2" s="892"/>
      <c r="XK2" s="892"/>
      <c r="XL2" s="892"/>
      <c r="XM2" s="892"/>
      <c r="XN2" s="892"/>
      <c r="XO2" s="892"/>
      <c r="XP2" s="892"/>
      <c r="XQ2" s="892"/>
      <c r="XR2" s="892"/>
      <c r="XS2" s="892"/>
      <c r="XT2" s="892"/>
      <c r="XU2" s="892"/>
      <c r="XV2" s="892"/>
      <c r="XW2" s="892"/>
      <c r="XX2" s="892"/>
      <c r="XY2" s="892"/>
      <c r="XZ2" s="892"/>
      <c r="YA2" s="892"/>
      <c r="YB2" s="892"/>
      <c r="YC2" s="892"/>
      <c r="YD2" s="892"/>
      <c r="YE2" s="892"/>
      <c r="YF2" s="892"/>
      <c r="YG2" s="892"/>
      <c r="YH2" s="892"/>
      <c r="YI2" s="892"/>
      <c r="YJ2" s="892"/>
      <c r="YK2" s="892"/>
      <c r="YL2" s="892"/>
      <c r="YM2" s="892"/>
      <c r="YN2" s="892"/>
      <c r="YO2" s="892"/>
      <c r="YP2" s="892"/>
      <c r="YQ2" s="892"/>
      <c r="YR2" s="892"/>
      <c r="YS2" s="892"/>
      <c r="YT2" s="892"/>
      <c r="YU2" s="892"/>
      <c r="YV2" s="892"/>
      <c r="YW2" s="892"/>
      <c r="YX2" s="892"/>
      <c r="YY2" s="892"/>
      <c r="YZ2" s="892"/>
      <c r="ZA2" s="892"/>
      <c r="ZB2" s="892"/>
      <c r="ZC2" s="892"/>
      <c r="ZD2" s="892"/>
      <c r="ZE2" s="892"/>
      <c r="ZF2" s="892"/>
      <c r="ZG2" s="892"/>
      <c r="ZH2" s="892"/>
      <c r="ZI2" s="892"/>
      <c r="ZJ2" s="892"/>
      <c r="ZK2" s="892"/>
      <c r="ZL2" s="892"/>
      <c r="ZM2" s="892"/>
      <c r="ZN2" s="892"/>
      <c r="ZO2" s="892"/>
      <c r="ZP2" s="892"/>
      <c r="ZQ2" s="892"/>
      <c r="ZR2" s="892"/>
      <c r="ZS2" s="892"/>
      <c r="ZT2" s="892"/>
      <c r="ZU2" s="892"/>
      <c r="ZV2" s="892"/>
      <c r="ZW2" s="892"/>
      <c r="ZX2" s="892"/>
      <c r="ZY2" s="892"/>
      <c r="ZZ2" s="892"/>
      <c r="AAA2" s="892"/>
      <c r="AAB2" s="892"/>
      <c r="AAC2" s="892"/>
      <c r="AAD2" s="892"/>
      <c r="AAE2" s="892"/>
      <c r="AAF2" s="892"/>
      <c r="AAG2" s="892"/>
      <c r="AAH2" s="892"/>
      <c r="AAI2" s="892"/>
      <c r="AAJ2" s="892"/>
      <c r="AAK2" s="892"/>
      <c r="AAL2" s="892"/>
      <c r="AAM2" s="892"/>
      <c r="AAN2" s="892"/>
      <c r="AAO2" s="892"/>
      <c r="AAP2" s="892"/>
      <c r="AAQ2" s="892"/>
      <c r="AAR2" s="892"/>
      <c r="AAS2" s="892"/>
      <c r="AAT2" s="892"/>
      <c r="AAU2" s="892"/>
      <c r="AAV2" s="892"/>
      <c r="AAW2" s="892"/>
      <c r="AAX2" s="892"/>
      <c r="AAY2" s="892"/>
      <c r="AAZ2" s="892"/>
      <c r="ABA2" s="892"/>
      <c r="ABB2" s="892"/>
      <c r="ABC2" s="892"/>
      <c r="ABD2" s="892"/>
      <c r="ABE2" s="892"/>
      <c r="ABF2" s="892"/>
      <c r="ABG2" s="892"/>
      <c r="ABH2" s="892"/>
      <c r="ABI2" s="892"/>
      <c r="ABJ2" s="892"/>
      <c r="ABK2" s="892"/>
      <c r="ABL2" s="892"/>
      <c r="ABM2" s="892"/>
      <c r="ABN2" s="892"/>
      <c r="ABO2" s="892"/>
      <c r="ABP2" s="892"/>
      <c r="ABQ2" s="892"/>
      <c r="ABR2" s="892"/>
      <c r="ABS2" s="892"/>
      <c r="ABT2" s="892"/>
      <c r="ABU2" s="892"/>
      <c r="ABV2" s="892"/>
      <c r="ABW2" s="892"/>
      <c r="ABX2" s="892"/>
      <c r="ABY2" s="892"/>
      <c r="ABZ2" s="892"/>
      <c r="ACA2" s="892"/>
      <c r="ACB2" s="892"/>
      <c r="ACC2" s="892"/>
      <c r="ACD2" s="892"/>
      <c r="ACE2" s="892"/>
      <c r="ACF2" s="892"/>
      <c r="ACG2" s="892"/>
      <c r="ACH2" s="892"/>
      <c r="ACI2" s="892"/>
      <c r="ACJ2" s="892"/>
      <c r="ACK2" s="892"/>
      <c r="ACL2" s="892"/>
      <c r="ACM2" s="892"/>
      <c r="ACN2" s="892"/>
      <c r="ACO2" s="892"/>
      <c r="ACP2" s="892"/>
      <c r="ACQ2" s="892"/>
      <c r="ACR2" s="892"/>
      <c r="ACS2" s="892"/>
      <c r="ACT2" s="892"/>
      <c r="ACU2" s="892"/>
      <c r="ACV2" s="892"/>
      <c r="ACW2" s="892"/>
      <c r="ACX2" s="892"/>
      <c r="ACY2" s="892"/>
      <c r="ACZ2" s="892"/>
      <c r="ADA2" s="892"/>
      <c r="ADB2" s="892"/>
      <c r="ADC2" s="892"/>
      <c r="ADD2" s="892"/>
      <c r="ADE2" s="892"/>
      <c r="ADF2" s="892"/>
      <c r="ADG2" s="892"/>
      <c r="ADH2" s="892"/>
      <c r="ADI2" s="892"/>
      <c r="ADJ2" s="892"/>
      <c r="ADK2" s="892"/>
      <c r="ADL2" s="892"/>
      <c r="ADM2" s="892"/>
      <c r="ADN2" s="892"/>
      <c r="ADO2" s="892"/>
      <c r="ADP2" s="892"/>
      <c r="ADQ2" s="892"/>
      <c r="ADR2" s="892"/>
      <c r="ADS2" s="892"/>
      <c r="ADT2" s="892"/>
      <c r="ADU2" s="892"/>
      <c r="ADV2" s="892"/>
      <c r="ADW2" s="892"/>
      <c r="ADX2" s="892"/>
      <c r="ADY2" s="892"/>
      <c r="ADZ2" s="892"/>
      <c r="AEA2" s="892"/>
      <c r="AEB2" s="892"/>
      <c r="AEC2" s="892"/>
      <c r="AED2" s="892"/>
      <c r="AEE2" s="892"/>
      <c r="AEF2" s="892"/>
      <c r="AEG2" s="892"/>
      <c r="AEH2" s="892"/>
      <c r="AEI2" s="892"/>
      <c r="AEJ2" s="892"/>
      <c r="AEK2" s="892"/>
      <c r="AEL2" s="892"/>
      <c r="AEM2" s="892"/>
      <c r="AEN2" s="892"/>
      <c r="AEO2" s="892"/>
      <c r="AEP2" s="892"/>
      <c r="AEQ2" s="892"/>
      <c r="AER2" s="892"/>
      <c r="AES2" s="892"/>
      <c r="AET2" s="892"/>
      <c r="AEU2" s="892"/>
      <c r="AEV2" s="892"/>
      <c r="AEW2" s="892"/>
      <c r="AEX2" s="892"/>
      <c r="AEY2" s="892"/>
      <c r="AEZ2" s="892"/>
      <c r="AFA2" s="892"/>
      <c r="AFB2" s="892"/>
      <c r="AFC2" s="892"/>
      <c r="AFD2" s="892"/>
      <c r="AFE2" s="892"/>
      <c r="AFF2" s="892"/>
      <c r="AFG2" s="892"/>
      <c r="AFH2" s="892"/>
      <c r="AFI2" s="892"/>
      <c r="AFJ2" s="892"/>
      <c r="AFK2" s="892"/>
      <c r="AFL2" s="892"/>
      <c r="AFM2" s="892"/>
      <c r="AFN2" s="892"/>
      <c r="AFO2" s="892"/>
      <c r="AFP2" s="892"/>
      <c r="AFQ2" s="892"/>
      <c r="AFR2" s="892"/>
      <c r="AFS2" s="892"/>
      <c r="AFT2" s="892"/>
      <c r="AFU2" s="892"/>
      <c r="AFV2" s="892"/>
      <c r="AFW2" s="892"/>
      <c r="AFX2" s="892"/>
      <c r="AFY2" s="892"/>
      <c r="AFZ2" s="892"/>
      <c r="AGA2" s="892"/>
      <c r="AGB2" s="892"/>
      <c r="AGC2" s="892"/>
      <c r="AGD2" s="892"/>
      <c r="AGE2" s="892"/>
      <c r="AGF2" s="892"/>
      <c r="AGG2" s="892"/>
      <c r="AGH2" s="892"/>
      <c r="AGI2" s="892"/>
      <c r="AGJ2" s="892"/>
      <c r="AGK2" s="892"/>
      <c r="AGL2" s="892"/>
      <c r="AGM2" s="892"/>
      <c r="AGN2" s="892"/>
      <c r="AGO2" s="892"/>
      <c r="AGP2" s="892"/>
      <c r="AGQ2" s="892"/>
      <c r="AGR2" s="892"/>
      <c r="AGS2" s="892"/>
      <c r="AGT2" s="892"/>
      <c r="AGU2" s="892"/>
      <c r="AGV2" s="892"/>
      <c r="AGW2" s="892"/>
      <c r="AGX2" s="892"/>
      <c r="AGY2" s="892"/>
      <c r="AGZ2" s="892"/>
      <c r="AHA2" s="892"/>
      <c r="AHB2" s="892"/>
      <c r="AHC2" s="892"/>
      <c r="AHD2" s="892"/>
      <c r="AHE2" s="892"/>
      <c r="AHF2" s="892"/>
      <c r="AHG2" s="892"/>
      <c r="AHH2" s="892"/>
      <c r="AHI2" s="892"/>
      <c r="AHJ2" s="892"/>
      <c r="AHK2" s="892"/>
      <c r="AHL2" s="892"/>
      <c r="AHM2" s="892"/>
      <c r="AHN2" s="892"/>
      <c r="AHO2" s="892"/>
      <c r="AHP2" s="892"/>
      <c r="AHQ2" s="892"/>
      <c r="AHR2" s="892"/>
      <c r="AHS2" s="892"/>
      <c r="AHT2" s="892"/>
      <c r="AHU2" s="892"/>
      <c r="AHV2" s="892"/>
      <c r="AHW2" s="892"/>
      <c r="AHX2" s="892"/>
      <c r="AHY2" s="892"/>
      <c r="AHZ2" s="892"/>
      <c r="AIA2" s="892"/>
      <c r="AIB2" s="892"/>
      <c r="AIC2" s="892"/>
      <c r="AID2" s="892"/>
      <c r="AIE2" s="892"/>
      <c r="AIF2" s="892"/>
      <c r="AIG2" s="892"/>
      <c r="AIH2" s="892"/>
      <c r="AII2" s="892"/>
      <c r="AIJ2" s="892"/>
      <c r="AIK2" s="892"/>
      <c r="AIL2" s="892"/>
      <c r="AIM2" s="892"/>
      <c r="AIN2" s="892"/>
      <c r="AIO2" s="892"/>
      <c r="AIP2" s="892"/>
      <c r="AIQ2" s="892"/>
      <c r="AIR2" s="892"/>
      <c r="AIS2" s="892"/>
      <c r="AIT2" s="892"/>
      <c r="AIU2" s="892"/>
      <c r="AIV2" s="892"/>
      <c r="AIW2" s="892"/>
      <c r="AIX2" s="892"/>
      <c r="AIY2" s="892"/>
      <c r="AIZ2" s="892"/>
      <c r="AJA2" s="892"/>
      <c r="AJB2" s="892"/>
      <c r="AJC2" s="892"/>
      <c r="AJD2" s="892"/>
      <c r="AJE2" s="892"/>
      <c r="AJF2" s="892"/>
      <c r="AJG2" s="892"/>
      <c r="AJH2" s="892"/>
      <c r="AJI2" s="892"/>
      <c r="AJJ2" s="892"/>
      <c r="AJK2" s="892"/>
      <c r="AJL2" s="892"/>
      <c r="AJM2" s="892"/>
      <c r="AJN2" s="892"/>
      <c r="AJO2" s="892"/>
      <c r="AJP2" s="892"/>
      <c r="AJQ2" s="892"/>
      <c r="AJR2" s="892"/>
      <c r="AJS2" s="892"/>
      <c r="AJT2" s="892"/>
      <c r="AJU2" s="892"/>
      <c r="AJV2" s="892"/>
      <c r="AJW2" s="892"/>
      <c r="AJX2" s="892"/>
      <c r="AJY2" s="892"/>
      <c r="AJZ2" s="892"/>
      <c r="AKA2" s="892"/>
      <c r="AKB2" s="892"/>
      <c r="AKC2" s="892"/>
      <c r="AKD2" s="892"/>
      <c r="AKE2" s="892"/>
      <c r="AKF2" s="892"/>
      <c r="AKG2" s="892"/>
      <c r="AKH2" s="892"/>
      <c r="AKI2" s="892"/>
      <c r="AKJ2" s="892"/>
      <c r="AKK2" s="892"/>
      <c r="AKL2" s="892"/>
      <c r="AKM2" s="892"/>
      <c r="AKN2" s="892"/>
      <c r="AKO2" s="892"/>
      <c r="AKP2" s="892"/>
      <c r="AKQ2" s="892"/>
      <c r="AKR2" s="892"/>
      <c r="AKS2" s="892"/>
      <c r="AKT2" s="892"/>
      <c r="AKU2" s="892"/>
      <c r="AKV2" s="892"/>
      <c r="AKW2" s="892"/>
      <c r="AKX2" s="892"/>
      <c r="AKY2" s="892"/>
      <c r="AKZ2" s="892"/>
      <c r="ALA2" s="892"/>
      <c r="ALB2" s="892"/>
      <c r="ALC2" s="892"/>
      <c r="ALD2" s="892"/>
      <c r="ALE2" s="892"/>
      <c r="ALF2" s="892"/>
      <c r="ALG2" s="892"/>
      <c r="ALH2" s="892"/>
      <c r="ALI2" s="892"/>
      <c r="ALJ2" s="892"/>
      <c r="ALK2" s="892"/>
      <c r="ALL2" s="892"/>
      <c r="ALM2" s="892"/>
      <c r="ALN2" s="892"/>
      <c r="ALO2" s="892"/>
      <c r="ALP2" s="892"/>
      <c r="ALQ2" s="892"/>
      <c r="ALR2" s="892"/>
      <c r="ALS2" s="892"/>
      <c r="ALT2" s="892"/>
      <c r="ALU2" s="892"/>
      <c r="ALV2" s="892"/>
      <c r="ALW2" s="892"/>
      <c r="ALX2" s="892"/>
      <c r="ALY2" s="892"/>
      <c r="ALZ2" s="892"/>
      <c r="AMA2" s="892"/>
      <c r="AMB2" s="892"/>
      <c r="AMC2" s="892"/>
      <c r="AMD2" s="892"/>
      <c r="AME2" s="892"/>
      <c r="AMF2" s="892"/>
      <c r="AMG2" s="892"/>
      <c r="AMH2" s="892"/>
      <c r="AMI2" s="892"/>
      <c r="AMJ2" s="892"/>
      <c r="AMK2" s="892"/>
      <c r="AML2" s="892"/>
      <c r="AMM2" s="892"/>
      <c r="AMN2" s="892"/>
      <c r="AMO2" s="892"/>
      <c r="AMP2" s="892"/>
      <c r="AMQ2" s="892"/>
      <c r="AMR2" s="892"/>
      <c r="AMS2" s="892"/>
      <c r="AMT2" s="892"/>
      <c r="AMU2" s="892"/>
      <c r="AMV2" s="892"/>
      <c r="AMW2" s="892"/>
      <c r="AMX2" s="892"/>
      <c r="AMY2" s="892"/>
      <c r="AMZ2" s="892"/>
      <c r="ANA2" s="892"/>
      <c r="ANB2" s="892"/>
      <c r="ANC2" s="892"/>
      <c r="AND2" s="892"/>
      <c r="ANE2" s="892"/>
      <c r="ANF2" s="892"/>
      <c r="ANG2" s="892"/>
      <c r="ANH2" s="892"/>
      <c r="ANI2" s="892"/>
      <c r="ANJ2" s="892"/>
      <c r="ANK2" s="892"/>
      <c r="ANL2" s="892"/>
      <c r="ANM2" s="892"/>
      <c r="ANN2" s="892"/>
      <c r="ANO2" s="892"/>
      <c r="ANP2" s="892"/>
      <c r="ANQ2" s="892"/>
      <c r="ANR2" s="892"/>
      <c r="ANS2" s="892"/>
      <c r="ANT2" s="892"/>
      <c r="ANU2" s="892"/>
      <c r="ANV2" s="892"/>
      <c r="ANW2" s="892"/>
      <c r="ANX2" s="892"/>
      <c r="ANY2" s="892"/>
      <c r="ANZ2" s="892"/>
      <c r="AOA2" s="892"/>
      <c r="AOB2" s="892"/>
      <c r="AOC2" s="892"/>
      <c r="AOD2" s="892"/>
      <c r="AOE2" s="892"/>
      <c r="AOF2" s="892"/>
      <c r="AOG2" s="892"/>
      <c r="AOH2" s="892"/>
      <c r="AOI2" s="892"/>
      <c r="AOJ2" s="892"/>
      <c r="AOK2" s="892"/>
      <c r="AOL2" s="892"/>
      <c r="AOM2" s="892"/>
      <c r="AON2" s="892"/>
      <c r="AOO2" s="892"/>
      <c r="AOP2" s="892"/>
      <c r="AOQ2" s="892"/>
      <c r="AOR2" s="892"/>
      <c r="AOS2" s="892"/>
      <c r="AOT2" s="892"/>
      <c r="AOU2" s="892"/>
      <c r="AOV2" s="892"/>
      <c r="AOW2" s="892"/>
      <c r="AOX2" s="892"/>
      <c r="AOY2" s="892"/>
      <c r="AOZ2" s="892"/>
      <c r="APA2" s="892"/>
      <c r="APB2" s="892"/>
      <c r="APC2" s="892"/>
      <c r="APD2" s="892"/>
      <c r="APE2" s="892"/>
      <c r="APF2" s="892"/>
      <c r="APG2" s="892"/>
      <c r="APH2" s="892"/>
      <c r="API2" s="892"/>
      <c r="APJ2" s="892"/>
      <c r="APK2" s="892"/>
      <c r="APL2" s="892"/>
      <c r="APM2" s="892"/>
      <c r="APN2" s="892"/>
      <c r="APO2" s="892"/>
      <c r="APP2" s="892"/>
      <c r="APQ2" s="892"/>
      <c r="APR2" s="892"/>
      <c r="APS2" s="892"/>
      <c r="APT2" s="892"/>
      <c r="APU2" s="892"/>
      <c r="APV2" s="892"/>
      <c r="APW2" s="892"/>
      <c r="APX2" s="892"/>
      <c r="APY2" s="892"/>
      <c r="APZ2" s="892"/>
      <c r="AQA2" s="892"/>
      <c r="AQB2" s="892"/>
      <c r="AQC2" s="892"/>
      <c r="AQD2" s="892"/>
      <c r="AQE2" s="892"/>
      <c r="AQF2" s="892"/>
      <c r="AQG2" s="892"/>
      <c r="AQH2" s="892"/>
      <c r="AQI2" s="892"/>
      <c r="AQJ2" s="892"/>
      <c r="AQK2" s="892"/>
      <c r="AQL2" s="892"/>
      <c r="AQM2" s="892"/>
      <c r="AQN2" s="892"/>
      <c r="AQO2" s="892"/>
      <c r="AQP2" s="892"/>
      <c r="AQQ2" s="892"/>
      <c r="AQR2" s="892"/>
      <c r="AQS2" s="892"/>
      <c r="AQT2" s="892"/>
      <c r="AQU2" s="892"/>
      <c r="AQV2" s="892"/>
      <c r="AQW2" s="892"/>
      <c r="AQX2" s="892"/>
      <c r="AQY2" s="892"/>
      <c r="AQZ2" s="892"/>
      <c r="ARA2" s="892"/>
      <c r="ARB2" s="892"/>
      <c r="ARC2" s="892"/>
      <c r="ARD2" s="892"/>
      <c r="ARE2" s="892"/>
      <c r="ARF2" s="892"/>
      <c r="ARG2" s="892"/>
      <c r="ARH2" s="892"/>
      <c r="ARI2" s="892"/>
      <c r="ARJ2" s="892"/>
      <c r="ARK2" s="892"/>
      <c r="ARL2" s="892"/>
      <c r="ARM2" s="892"/>
      <c r="ARN2" s="892"/>
      <c r="ARO2" s="892"/>
      <c r="ARP2" s="892"/>
      <c r="ARQ2" s="892"/>
      <c r="ARR2" s="892"/>
      <c r="ARS2" s="892"/>
      <c r="ART2" s="892"/>
      <c r="ARU2" s="892"/>
      <c r="ARV2" s="892"/>
      <c r="ARW2" s="892"/>
      <c r="ARX2" s="892"/>
      <c r="ARY2" s="892"/>
      <c r="ARZ2" s="892"/>
      <c r="ASA2" s="892"/>
      <c r="ASB2" s="892"/>
      <c r="ASC2" s="892"/>
      <c r="ASD2" s="892"/>
      <c r="ASE2" s="892"/>
      <c r="ASF2" s="892"/>
      <c r="ASG2" s="892"/>
      <c r="ASH2" s="892"/>
      <c r="ASI2" s="892"/>
      <c r="ASJ2" s="892"/>
      <c r="ASK2" s="892"/>
      <c r="ASL2" s="892"/>
      <c r="ASM2" s="892"/>
      <c r="ASN2" s="892"/>
      <c r="ASO2" s="892"/>
      <c r="ASP2" s="892"/>
      <c r="ASQ2" s="892"/>
      <c r="ASR2" s="892"/>
      <c r="ASS2" s="892"/>
      <c r="AST2" s="892"/>
      <c r="ASU2" s="892"/>
      <c r="ASV2" s="892"/>
      <c r="ASW2" s="892"/>
      <c r="ASX2" s="892"/>
      <c r="ASY2" s="892"/>
      <c r="ASZ2" s="892"/>
      <c r="ATA2" s="892"/>
      <c r="ATB2" s="892"/>
      <c r="ATC2" s="892"/>
      <c r="ATD2" s="892"/>
      <c r="ATE2" s="892"/>
      <c r="ATF2" s="892"/>
      <c r="ATG2" s="892"/>
      <c r="ATH2" s="892"/>
      <c r="ATI2" s="892"/>
      <c r="ATJ2" s="892"/>
      <c r="ATK2" s="892"/>
      <c r="ATL2" s="892"/>
      <c r="ATM2" s="892"/>
      <c r="ATN2" s="892"/>
      <c r="ATO2" s="892"/>
      <c r="ATP2" s="892"/>
      <c r="ATQ2" s="892"/>
      <c r="ATR2" s="892"/>
      <c r="ATS2" s="892"/>
      <c r="ATT2" s="892"/>
      <c r="ATU2" s="892"/>
      <c r="ATV2" s="892"/>
      <c r="ATW2" s="892"/>
      <c r="ATX2" s="892"/>
      <c r="ATY2" s="892"/>
      <c r="ATZ2" s="892"/>
      <c r="AUA2" s="892"/>
      <c r="AUB2" s="892"/>
      <c r="AUC2" s="892"/>
      <c r="AUD2" s="892"/>
      <c r="AUE2" s="892"/>
      <c r="AUF2" s="892"/>
      <c r="AUG2" s="892"/>
      <c r="AUH2" s="892"/>
      <c r="AUI2" s="892"/>
      <c r="AUJ2" s="892"/>
      <c r="AUK2" s="892"/>
      <c r="AUL2" s="892"/>
      <c r="AUM2" s="892"/>
      <c r="AUN2" s="892"/>
      <c r="AUO2" s="892"/>
      <c r="AUP2" s="892"/>
      <c r="AUQ2" s="892"/>
      <c r="AUR2" s="892"/>
      <c r="AUS2" s="892"/>
      <c r="AUT2" s="892"/>
      <c r="AUU2" s="892"/>
      <c r="AUV2" s="892"/>
      <c r="AUW2" s="892"/>
      <c r="AUX2" s="892"/>
      <c r="AUY2" s="892"/>
      <c r="AUZ2" s="892"/>
      <c r="AVA2" s="892"/>
      <c r="AVB2" s="892"/>
      <c r="AVC2" s="892"/>
      <c r="AVD2" s="892"/>
      <c r="AVE2" s="892"/>
      <c r="AVF2" s="892"/>
      <c r="AVG2" s="892"/>
      <c r="AVH2" s="892"/>
      <c r="AVI2" s="892"/>
      <c r="AVJ2" s="892"/>
      <c r="AVK2" s="892"/>
      <c r="AVL2" s="892"/>
      <c r="AVM2" s="892"/>
      <c r="AVN2" s="892"/>
      <c r="AVO2" s="892"/>
      <c r="AVP2" s="892"/>
      <c r="AVQ2" s="892"/>
      <c r="AVR2" s="892"/>
      <c r="AVS2" s="892"/>
      <c r="AVT2" s="892"/>
      <c r="AVU2" s="892"/>
      <c r="AVV2" s="892"/>
      <c r="AVW2" s="892"/>
      <c r="AVX2" s="892"/>
      <c r="AVY2" s="892"/>
      <c r="AVZ2" s="892"/>
      <c r="AWA2" s="892"/>
      <c r="AWB2" s="892"/>
      <c r="AWC2" s="892"/>
      <c r="AWD2" s="892"/>
      <c r="AWE2" s="892"/>
      <c r="AWF2" s="892"/>
      <c r="AWG2" s="892"/>
      <c r="AWH2" s="892"/>
      <c r="AWI2" s="892"/>
      <c r="AWJ2" s="892"/>
      <c r="AWK2" s="892"/>
      <c r="AWL2" s="892"/>
      <c r="AWM2" s="892"/>
      <c r="AWN2" s="892"/>
      <c r="AWO2" s="892"/>
      <c r="AWP2" s="892"/>
      <c r="AWQ2" s="892"/>
      <c r="AWR2" s="892"/>
      <c r="AWS2" s="892"/>
      <c r="AWT2" s="892"/>
      <c r="AWU2" s="892"/>
      <c r="AWV2" s="892"/>
      <c r="AWW2" s="892"/>
      <c r="AWX2" s="892"/>
      <c r="AWY2" s="892"/>
      <c r="AWZ2" s="892"/>
      <c r="AXA2" s="892"/>
      <c r="AXB2" s="892"/>
      <c r="AXC2" s="892"/>
      <c r="AXD2" s="892"/>
      <c r="AXE2" s="892"/>
      <c r="AXF2" s="892"/>
      <c r="AXG2" s="892"/>
      <c r="AXH2" s="892"/>
      <c r="AXI2" s="892"/>
      <c r="AXJ2" s="892"/>
      <c r="AXK2" s="892"/>
      <c r="AXL2" s="892"/>
      <c r="AXM2" s="892"/>
      <c r="AXN2" s="892"/>
      <c r="AXO2" s="892"/>
      <c r="AXP2" s="892"/>
      <c r="AXQ2" s="892"/>
      <c r="AXR2" s="892"/>
      <c r="AXS2" s="892"/>
      <c r="AXT2" s="892"/>
      <c r="AXU2" s="892"/>
      <c r="AXV2" s="892"/>
      <c r="AXW2" s="892"/>
      <c r="AXX2" s="892"/>
      <c r="AXY2" s="892"/>
      <c r="AXZ2" s="892"/>
      <c r="AYA2" s="892"/>
      <c r="AYB2" s="892"/>
      <c r="AYC2" s="892"/>
      <c r="AYD2" s="892"/>
      <c r="AYE2" s="892"/>
      <c r="AYF2" s="892"/>
      <c r="AYG2" s="892"/>
      <c r="AYH2" s="892"/>
      <c r="AYI2" s="892"/>
      <c r="AYJ2" s="892"/>
      <c r="AYK2" s="892"/>
      <c r="AYL2" s="892"/>
      <c r="AYM2" s="892"/>
      <c r="AYN2" s="892"/>
      <c r="AYO2" s="892"/>
      <c r="AYP2" s="892"/>
      <c r="AYQ2" s="892"/>
      <c r="AYR2" s="892"/>
      <c r="AYS2" s="892"/>
      <c r="AYT2" s="892"/>
      <c r="AYU2" s="892"/>
      <c r="AYV2" s="892"/>
      <c r="AYW2" s="892"/>
      <c r="AYX2" s="892"/>
      <c r="AYY2" s="892"/>
      <c r="AYZ2" s="892"/>
      <c r="AZA2" s="892"/>
      <c r="AZB2" s="892"/>
      <c r="AZC2" s="892"/>
      <c r="AZD2" s="892"/>
      <c r="AZE2" s="892"/>
      <c r="AZF2" s="892"/>
      <c r="AZG2" s="892"/>
      <c r="AZH2" s="892"/>
      <c r="AZI2" s="892"/>
      <c r="AZJ2" s="892"/>
      <c r="AZK2" s="892"/>
      <c r="AZL2" s="892"/>
      <c r="AZM2" s="892"/>
      <c r="AZN2" s="892"/>
      <c r="AZO2" s="892"/>
      <c r="AZP2" s="892"/>
      <c r="AZQ2" s="892"/>
      <c r="AZR2" s="892"/>
      <c r="AZS2" s="892"/>
      <c r="AZT2" s="892"/>
      <c r="AZU2" s="892"/>
      <c r="AZV2" s="892"/>
      <c r="AZW2" s="892"/>
      <c r="AZX2" s="892"/>
      <c r="AZY2" s="892"/>
      <c r="AZZ2" s="892"/>
      <c r="BAA2" s="892"/>
      <c r="BAB2" s="892"/>
      <c r="BAC2" s="892"/>
      <c r="BAD2" s="892"/>
      <c r="BAE2" s="892"/>
      <c r="BAF2" s="892"/>
      <c r="BAG2" s="892"/>
      <c r="BAH2" s="892"/>
      <c r="BAI2" s="892"/>
      <c r="BAJ2" s="892"/>
      <c r="BAK2" s="892"/>
      <c r="BAL2" s="892"/>
      <c r="BAM2" s="892"/>
      <c r="BAN2" s="892"/>
      <c r="BAO2" s="892"/>
      <c r="BAP2" s="892"/>
      <c r="BAQ2" s="892"/>
      <c r="BAR2" s="892"/>
      <c r="BAS2" s="892"/>
      <c r="BAT2" s="892"/>
      <c r="BAU2" s="892"/>
      <c r="BAV2" s="892"/>
      <c r="BAW2" s="892"/>
      <c r="BAX2" s="892"/>
      <c r="BAY2" s="892"/>
      <c r="BAZ2" s="892"/>
      <c r="BBA2" s="892"/>
      <c r="BBB2" s="892"/>
      <c r="BBC2" s="892"/>
      <c r="BBD2" s="892"/>
      <c r="BBE2" s="892"/>
      <c r="BBF2" s="892"/>
      <c r="BBG2" s="892"/>
      <c r="BBH2" s="892"/>
      <c r="BBI2" s="892"/>
      <c r="BBJ2" s="892"/>
      <c r="BBK2" s="892"/>
      <c r="BBL2" s="892"/>
      <c r="BBM2" s="892"/>
      <c r="BBN2" s="892"/>
      <c r="BBO2" s="892"/>
      <c r="BBP2" s="892"/>
      <c r="BBQ2" s="892"/>
      <c r="BBR2" s="892"/>
      <c r="BBS2" s="892"/>
      <c r="BBT2" s="892"/>
      <c r="BBU2" s="892"/>
      <c r="BBV2" s="892"/>
      <c r="BBW2" s="892"/>
      <c r="BBX2" s="892"/>
      <c r="BBY2" s="892"/>
      <c r="BBZ2" s="892"/>
      <c r="BCA2" s="892"/>
      <c r="BCB2" s="892"/>
      <c r="BCC2" s="892"/>
      <c r="BCD2" s="892"/>
      <c r="BCE2" s="892"/>
      <c r="BCF2" s="892"/>
      <c r="BCG2" s="892"/>
      <c r="BCH2" s="892"/>
      <c r="BCI2" s="892"/>
      <c r="BCJ2" s="892"/>
      <c r="BCK2" s="892"/>
      <c r="BCL2" s="892"/>
      <c r="BCM2" s="892"/>
      <c r="BCN2" s="892"/>
      <c r="BCO2" s="892"/>
      <c r="BCP2" s="892"/>
      <c r="BCQ2" s="892"/>
      <c r="BCR2" s="892"/>
      <c r="BCS2" s="892"/>
      <c r="BCT2" s="892"/>
      <c r="BCU2" s="892"/>
      <c r="BCV2" s="892"/>
      <c r="BCW2" s="892"/>
      <c r="BCX2" s="892"/>
      <c r="BCY2" s="892"/>
      <c r="BCZ2" s="892"/>
      <c r="BDA2" s="892"/>
      <c r="BDB2" s="892"/>
      <c r="BDC2" s="892"/>
      <c r="BDD2" s="892"/>
      <c r="BDE2" s="892"/>
      <c r="BDF2" s="892"/>
      <c r="BDG2" s="892"/>
      <c r="BDH2" s="892"/>
      <c r="BDI2" s="892"/>
      <c r="BDJ2" s="892"/>
      <c r="BDK2" s="892"/>
      <c r="BDL2" s="892"/>
      <c r="BDM2" s="892"/>
      <c r="BDN2" s="892"/>
      <c r="BDO2" s="892"/>
      <c r="BDP2" s="892"/>
      <c r="BDQ2" s="892"/>
      <c r="BDR2" s="892"/>
      <c r="BDS2" s="892"/>
      <c r="BDT2" s="892"/>
      <c r="BDU2" s="892"/>
      <c r="BDV2" s="892"/>
      <c r="BDW2" s="892"/>
      <c r="BDX2" s="892"/>
      <c r="BDY2" s="892"/>
      <c r="BDZ2" s="892"/>
      <c r="BEA2" s="892"/>
      <c r="BEB2" s="892"/>
      <c r="BEC2" s="892"/>
      <c r="BED2" s="892"/>
      <c r="BEE2" s="892"/>
      <c r="BEF2" s="892"/>
      <c r="BEG2" s="892"/>
      <c r="BEH2" s="892"/>
      <c r="BEI2" s="892"/>
      <c r="BEJ2" s="892"/>
      <c r="BEK2" s="892"/>
      <c r="BEL2" s="892"/>
      <c r="BEM2" s="892"/>
      <c r="BEN2" s="892"/>
      <c r="BEO2" s="892"/>
      <c r="BEP2" s="892"/>
      <c r="BEQ2" s="892"/>
      <c r="BER2" s="892"/>
      <c r="BES2" s="892"/>
      <c r="BET2" s="892"/>
      <c r="BEU2" s="892"/>
      <c r="BEV2" s="892"/>
      <c r="BEW2" s="892"/>
      <c r="BEX2" s="892"/>
      <c r="BEY2" s="892"/>
      <c r="BEZ2" s="892"/>
      <c r="BFA2" s="892"/>
      <c r="BFB2" s="892"/>
      <c r="BFC2" s="892"/>
      <c r="BFD2" s="892"/>
      <c r="BFE2" s="892"/>
      <c r="BFF2" s="892"/>
      <c r="BFG2" s="892"/>
      <c r="BFH2" s="892"/>
      <c r="BFI2" s="892"/>
      <c r="BFJ2" s="892"/>
      <c r="BFK2" s="892"/>
      <c r="BFL2" s="892"/>
      <c r="BFM2" s="892"/>
      <c r="BFN2" s="892"/>
      <c r="BFO2" s="892"/>
      <c r="BFP2" s="892"/>
      <c r="BFQ2" s="892"/>
      <c r="BFR2" s="892"/>
      <c r="BFS2" s="892"/>
      <c r="BFT2" s="892"/>
      <c r="BFU2" s="892"/>
      <c r="BFV2" s="892"/>
      <c r="BFW2" s="892"/>
      <c r="BFX2" s="892"/>
      <c r="BFY2" s="892"/>
      <c r="BFZ2" s="892"/>
      <c r="BGA2" s="892"/>
      <c r="BGB2" s="892"/>
      <c r="BGC2" s="892"/>
      <c r="BGD2" s="892"/>
      <c r="BGE2" s="892"/>
      <c r="BGF2" s="892"/>
      <c r="BGG2" s="892"/>
      <c r="BGH2" s="892"/>
      <c r="BGI2" s="892"/>
      <c r="BGJ2" s="892"/>
      <c r="BGK2" s="892"/>
      <c r="BGL2" s="892"/>
      <c r="BGM2" s="892"/>
      <c r="BGN2" s="892"/>
      <c r="BGO2" s="892"/>
      <c r="BGP2" s="892"/>
      <c r="BGQ2" s="892"/>
      <c r="BGR2" s="892"/>
      <c r="BGS2" s="892"/>
      <c r="BGT2" s="892"/>
      <c r="BGU2" s="892"/>
      <c r="BGV2" s="892"/>
      <c r="BGW2" s="892"/>
      <c r="BGX2" s="892"/>
      <c r="BGY2" s="892"/>
      <c r="BGZ2" s="892"/>
      <c r="BHA2" s="892"/>
      <c r="BHB2" s="892"/>
      <c r="BHC2" s="892"/>
      <c r="BHD2" s="892"/>
      <c r="BHE2" s="892"/>
      <c r="BHF2" s="892"/>
      <c r="BHG2" s="892"/>
      <c r="BHH2" s="892"/>
      <c r="BHI2" s="892"/>
      <c r="BHJ2" s="892"/>
      <c r="BHK2" s="892"/>
      <c r="BHL2" s="892"/>
      <c r="BHM2" s="892"/>
      <c r="BHN2" s="892"/>
      <c r="BHO2" s="892"/>
      <c r="BHP2" s="892"/>
      <c r="BHQ2" s="892"/>
      <c r="BHR2" s="892"/>
      <c r="BHS2" s="892"/>
      <c r="BHT2" s="892"/>
      <c r="BHU2" s="892"/>
      <c r="BHV2" s="892"/>
      <c r="BHW2" s="892"/>
      <c r="BHX2" s="892"/>
      <c r="BHY2" s="892"/>
      <c r="BHZ2" s="892"/>
      <c r="BIA2" s="892"/>
      <c r="BIB2" s="892"/>
      <c r="BIC2" s="892"/>
      <c r="BID2" s="892"/>
      <c r="BIE2" s="892"/>
      <c r="BIF2" s="892"/>
      <c r="BIG2" s="892"/>
      <c r="BIH2" s="892"/>
      <c r="BII2" s="892"/>
      <c r="BIJ2" s="892"/>
      <c r="BIK2" s="892"/>
      <c r="BIL2" s="892"/>
      <c r="BIM2" s="892"/>
      <c r="BIN2" s="892"/>
      <c r="BIO2" s="892"/>
      <c r="BIP2" s="892"/>
      <c r="BIQ2" s="892"/>
      <c r="BIR2" s="892"/>
      <c r="BIS2" s="892"/>
      <c r="BIT2" s="892"/>
      <c r="BIU2" s="892"/>
      <c r="BIV2" s="892"/>
      <c r="BIW2" s="892"/>
      <c r="BIX2" s="892"/>
      <c r="BIY2" s="892"/>
      <c r="BIZ2" s="892"/>
      <c r="BJA2" s="892"/>
      <c r="BJB2" s="892"/>
      <c r="BJC2" s="892"/>
      <c r="BJD2" s="892"/>
      <c r="BJE2" s="892"/>
      <c r="BJF2" s="892"/>
      <c r="BJG2" s="892"/>
      <c r="BJH2" s="892"/>
      <c r="BJI2" s="892"/>
      <c r="BJJ2" s="892"/>
      <c r="BJK2" s="892"/>
      <c r="BJL2" s="892"/>
      <c r="BJM2" s="892"/>
      <c r="BJN2" s="892"/>
      <c r="BJO2" s="892"/>
      <c r="BJP2" s="892"/>
      <c r="BJQ2" s="892"/>
      <c r="BJR2" s="892"/>
      <c r="BJS2" s="892"/>
      <c r="BJT2" s="892"/>
      <c r="BJU2" s="892"/>
      <c r="BJV2" s="892"/>
      <c r="BJW2" s="892"/>
      <c r="BJX2" s="892"/>
      <c r="BJY2" s="892"/>
      <c r="BJZ2" s="892"/>
      <c r="BKA2" s="892"/>
      <c r="BKB2" s="892"/>
      <c r="BKC2" s="892"/>
      <c r="BKD2" s="892"/>
      <c r="BKE2" s="892"/>
      <c r="BKF2" s="892"/>
      <c r="BKG2" s="892"/>
      <c r="BKH2" s="892"/>
      <c r="BKI2" s="892"/>
      <c r="BKJ2" s="892"/>
      <c r="BKK2" s="892"/>
      <c r="BKL2" s="892"/>
      <c r="BKM2" s="892"/>
      <c r="BKN2" s="892"/>
      <c r="BKO2" s="892"/>
      <c r="BKP2" s="892"/>
      <c r="BKQ2" s="892"/>
      <c r="BKR2" s="892"/>
      <c r="BKS2" s="892"/>
      <c r="BKT2" s="892"/>
      <c r="BKU2" s="892"/>
      <c r="BKV2" s="892"/>
      <c r="BKW2" s="892"/>
      <c r="BKX2" s="892"/>
      <c r="BKY2" s="892"/>
      <c r="BKZ2" s="892"/>
      <c r="BLA2" s="892"/>
      <c r="BLB2" s="892"/>
      <c r="BLC2" s="892"/>
      <c r="BLD2" s="892"/>
      <c r="BLE2" s="892"/>
      <c r="BLF2" s="892"/>
      <c r="BLG2" s="892"/>
      <c r="BLH2" s="892"/>
      <c r="BLI2" s="892"/>
      <c r="BLJ2" s="892"/>
      <c r="BLK2" s="892"/>
      <c r="BLL2" s="892"/>
      <c r="BLM2" s="892"/>
      <c r="BLN2" s="892"/>
      <c r="BLO2" s="892"/>
      <c r="BLP2" s="892"/>
      <c r="BLQ2" s="892"/>
      <c r="BLR2" s="892"/>
      <c r="BLS2" s="892"/>
      <c r="BLT2" s="892"/>
      <c r="BLU2" s="892"/>
      <c r="BLV2" s="892"/>
      <c r="BLW2" s="892"/>
      <c r="BLX2" s="892"/>
      <c r="BLY2" s="892"/>
      <c r="BLZ2" s="892"/>
      <c r="BMA2" s="892"/>
      <c r="BMB2" s="892"/>
      <c r="BMC2" s="892"/>
      <c r="BMD2" s="892"/>
      <c r="BME2" s="892"/>
      <c r="BMF2" s="892"/>
      <c r="BMG2" s="892"/>
      <c r="BMH2" s="892"/>
      <c r="BMI2" s="892"/>
      <c r="BMJ2" s="892"/>
      <c r="BMK2" s="892"/>
      <c r="BML2" s="892"/>
      <c r="BMM2" s="892"/>
      <c r="BMN2" s="892"/>
      <c r="BMO2" s="892"/>
      <c r="BMP2" s="892"/>
      <c r="BMQ2" s="892"/>
      <c r="BMR2" s="892"/>
      <c r="BMS2" s="892"/>
      <c r="BMT2" s="892"/>
      <c r="BMU2" s="892"/>
      <c r="BMV2" s="892"/>
      <c r="BMW2" s="892"/>
      <c r="BMX2" s="892"/>
      <c r="BMY2" s="892"/>
      <c r="BMZ2" s="892"/>
      <c r="BNA2" s="892"/>
      <c r="BNB2" s="892"/>
      <c r="BNC2" s="892"/>
      <c r="BND2" s="892"/>
      <c r="BNE2" s="892"/>
      <c r="BNF2" s="892"/>
      <c r="BNG2" s="892"/>
      <c r="BNH2" s="892"/>
      <c r="BNI2" s="892"/>
      <c r="BNJ2" s="892"/>
      <c r="BNK2" s="892"/>
      <c r="BNL2" s="892"/>
      <c r="BNM2" s="892"/>
      <c r="BNN2" s="892"/>
      <c r="BNO2" s="892"/>
      <c r="BNP2" s="892"/>
      <c r="BNQ2" s="892"/>
      <c r="BNR2" s="892"/>
      <c r="BNS2" s="892"/>
      <c r="BNT2" s="892"/>
      <c r="BNU2" s="892"/>
      <c r="BNV2" s="892"/>
      <c r="BNW2" s="892"/>
      <c r="BNX2" s="892"/>
      <c r="BNY2" s="892"/>
      <c r="BNZ2" s="892"/>
      <c r="BOA2" s="892"/>
      <c r="BOB2" s="892"/>
      <c r="BOC2" s="892"/>
      <c r="BOD2" s="892"/>
      <c r="BOE2" s="892"/>
      <c r="BOF2" s="892"/>
      <c r="BOG2" s="892"/>
      <c r="BOH2" s="892"/>
      <c r="BOI2" s="892"/>
      <c r="BOJ2" s="892"/>
      <c r="BOK2" s="892"/>
      <c r="BOL2" s="892"/>
      <c r="BOM2" s="892"/>
      <c r="BON2" s="892"/>
      <c r="BOO2" s="892"/>
      <c r="BOP2" s="892"/>
      <c r="BOQ2" s="892"/>
      <c r="BOR2" s="892"/>
      <c r="BOS2" s="892"/>
      <c r="BOT2" s="892"/>
      <c r="BOU2" s="892"/>
      <c r="BOV2" s="892"/>
      <c r="BOW2" s="892"/>
      <c r="BOX2" s="892"/>
      <c r="BOY2" s="892"/>
      <c r="BOZ2" s="892"/>
      <c r="BPA2" s="892"/>
      <c r="BPB2" s="892"/>
      <c r="BPC2" s="892"/>
      <c r="BPD2" s="892"/>
      <c r="BPE2" s="892"/>
      <c r="BPF2" s="892"/>
      <c r="BPG2" s="892"/>
      <c r="BPH2" s="892"/>
      <c r="BPI2" s="892"/>
      <c r="BPJ2" s="892"/>
      <c r="BPK2" s="892"/>
      <c r="BPL2" s="892"/>
      <c r="BPM2" s="892"/>
      <c r="BPN2" s="892"/>
      <c r="BPO2" s="892"/>
      <c r="BPP2" s="892"/>
      <c r="BPQ2" s="892"/>
      <c r="BPR2" s="892"/>
      <c r="BPS2" s="892"/>
      <c r="BPT2" s="892"/>
      <c r="BPU2" s="892"/>
      <c r="BPV2" s="892"/>
      <c r="BPW2" s="892"/>
      <c r="BPX2" s="892"/>
      <c r="BPY2" s="892"/>
      <c r="BPZ2" s="892"/>
      <c r="BQA2" s="892"/>
      <c r="BQB2" s="892"/>
      <c r="BQC2" s="892"/>
      <c r="BQD2" s="892"/>
      <c r="BQE2" s="892"/>
      <c r="BQF2" s="892"/>
      <c r="BQG2" s="892"/>
      <c r="BQH2" s="892"/>
      <c r="BQI2" s="892"/>
      <c r="BQJ2" s="892"/>
      <c r="BQK2" s="892"/>
      <c r="BQL2" s="892"/>
      <c r="BQM2" s="892"/>
      <c r="BQN2" s="892"/>
      <c r="BQO2" s="892"/>
      <c r="BQP2" s="892"/>
      <c r="BQQ2" s="892"/>
      <c r="BQR2" s="892"/>
      <c r="BQS2" s="892"/>
      <c r="BQT2" s="892"/>
      <c r="BQU2" s="892"/>
      <c r="BQV2" s="892"/>
      <c r="BQW2" s="892"/>
      <c r="BQX2" s="892"/>
      <c r="BQY2" s="892"/>
      <c r="BQZ2" s="892"/>
      <c r="BRA2" s="892"/>
      <c r="BRB2" s="892"/>
      <c r="BRC2" s="892"/>
      <c r="BRD2" s="892"/>
      <c r="BRE2" s="892"/>
      <c r="BRF2" s="892"/>
      <c r="BRG2" s="892"/>
      <c r="BRH2" s="892"/>
      <c r="BRI2" s="892"/>
      <c r="BRJ2" s="892"/>
      <c r="BRK2" s="892"/>
      <c r="BRL2" s="892"/>
      <c r="BRM2" s="892"/>
      <c r="BRN2" s="892"/>
      <c r="BRO2" s="892"/>
      <c r="BRP2" s="892"/>
      <c r="BRQ2" s="892"/>
      <c r="BRR2" s="892"/>
      <c r="BRS2" s="892"/>
      <c r="BRT2" s="892"/>
      <c r="BRU2" s="892"/>
      <c r="BRV2" s="892"/>
      <c r="BRW2" s="892"/>
      <c r="BRX2" s="892"/>
      <c r="BRY2" s="892"/>
      <c r="BRZ2" s="892"/>
      <c r="BSA2" s="892"/>
      <c r="BSB2" s="892"/>
      <c r="BSC2" s="892"/>
      <c r="BSD2" s="892"/>
      <c r="BSE2" s="892"/>
      <c r="BSF2" s="892"/>
      <c r="BSG2" s="892"/>
      <c r="BSH2" s="892"/>
      <c r="BSI2" s="892"/>
      <c r="BSJ2" s="892"/>
      <c r="BSK2" s="892"/>
      <c r="BSL2" s="892"/>
      <c r="BSM2" s="892"/>
      <c r="BSN2" s="892"/>
      <c r="BSO2" s="892"/>
      <c r="BSP2" s="892"/>
      <c r="BSQ2" s="892"/>
      <c r="BSR2" s="892"/>
      <c r="BSS2" s="892"/>
      <c r="BST2" s="892"/>
      <c r="BSU2" s="892"/>
      <c r="BSV2" s="892"/>
      <c r="BSW2" s="892"/>
      <c r="BSX2" s="892"/>
      <c r="BSY2" s="892"/>
      <c r="BSZ2" s="892"/>
      <c r="BTA2" s="892"/>
      <c r="BTB2" s="892"/>
      <c r="BTC2" s="892"/>
      <c r="BTD2" s="892"/>
      <c r="BTE2" s="892"/>
      <c r="BTF2" s="892"/>
      <c r="BTG2" s="892"/>
      <c r="BTH2" s="892"/>
      <c r="BTI2" s="892"/>
      <c r="BTJ2" s="892"/>
      <c r="BTK2" s="892"/>
      <c r="BTL2" s="892"/>
      <c r="BTM2" s="892"/>
      <c r="BTN2" s="892"/>
      <c r="BTO2" s="892"/>
      <c r="BTP2" s="892"/>
      <c r="BTQ2" s="892"/>
      <c r="BTR2" s="892"/>
      <c r="BTS2" s="892"/>
      <c r="BTT2" s="892"/>
      <c r="BTU2" s="892"/>
      <c r="BTV2" s="892"/>
      <c r="BTW2" s="892"/>
      <c r="BTX2" s="892"/>
      <c r="BTY2" s="892"/>
      <c r="BTZ2" s="892"/>
      <c r="BUA2" s="892"/>
      <c r="BUB2" s="892"/>
      <c r="BUC2" s="892"/>
      <c r="BUD2" s="892"/>
      <c r="BUE2" s="892"/>
      <c r="BUF2" s="892"/>
      <c r="BUG2" s="892"/>
      <c r="BUH2" s="892"/>
      <c r="BUI2" s="892"/>
      <c r="BUJ2" s="892"/>
      <c r="BUK2" s="892"/>
      <c r="BUL2" s="892"/>
      <c r="BUM2" s="892"/>
      <c r="BUN2" s="892"/>
      <c r="BUO2" s="892"/>
      <c r="BUP2" s="892"/>
      <c r="BUQ2" s="892"/>
      <c r="BUR2" s="892"/>
      <c r="BUS2" s="892"/>
      <c r="BUT2" s="892"/>
      <c r="BUU2" s="892"/>
      <c r="BUV2" s="892"/>
      <c r="BUW2" s="892"/>
      <c r="BUX2" s="892"/>
      <c r="BUY2" s="892"/>
      <c r="BUZ2" s="892"/>
      <c r="BVA2" s="892"/>
      <c r="BVB2" s="892"/>
      <c r="BVC2" s="892"/>
      <c r="BVD2" s="892"/>
      <c r="BVE2" s="892"/>
      <c r="BVF2" s="892"/>
      <c r="BVG2" s="892"/>
      <c r="BVH2" s="892"/>
      <c r="BVI2" s="892"/>
      <c r="BVJ2" s="892"/>
      <c r="BVK2" s="892"/>
      <c r="BVL2" s="892"/>
      <c r="BVM2" s="892"/>
      <c r="BVN2" s="892"/>
      <c r="BVO2" s="892"/>
      <c r="BVP2" s="892"/>
      <c r="BVQ2" s="892"/>
      <c r="BVR2" s="892"/>
      <c r="BVS2" s="892"/>
      <c r="BVT2" s="892"/>
      <c r="BVU2" s="892"/>
      <c r="BVV2" s="892"/>
      <c r="BVW2" s="892"/>
      <c r="BVX2" s="892"/>
      <c r="BVY2" s="892"/>
      <c r="BVZ2" s="892"/>
      <c r="BWA2" s="892"/>
      <c r="BWB2" s="892"/>
      <c r="BWC2" s="892"/>
      <c r="BWD2" s="892"/>
      <c r="BWE2" s="892"/>
      <c r="BWF2" s="892"/>
      <c r="BWG2" s="892"/>
      <c r="BWH2" s="892"/>
      <c r="BWI2" s="892"/>
      <c r="BWJ2" s="892"/>
      <c r="BWK2" s="892"/>
      <c r="BWL2" s="892"/>
      <c r="BWM2" s="892"/>
      <c r="BWN2" s="892"/>
      <c r="BWO2" s="892"/>
      <c r="BWP2" s="892"/>
      <c r="BWQ2" s="892"/>
      <c r="BWR2" s="892"/>
      <c r="BWS2" s="892"/>
      <c r="BWT2" s="892"/>
      <c r="BWU2" s="892"/>
      <c r="BWV2" s="892"/>
      <c r="BWW2" s="892"/>
      <c r="BWX2" s="892"/>
      <c r="BWY2" s="892"/>
      <c r="BWZ2" s="892"/>
      <c r="BXA2" s="892"/>
      <c r="BXB2" s="892"/>
      <c r="BXC2" s="892"/>
      <c r="BXD2" s="892"/>
      <c r="BXE2" s="892"/>
      <c r="BXF2" s="892"/>
      <c r="BXG2" s="892"/>
      <c r="BXH2" s="892"/>
      <c r="BXI2" s="892"/>
      <c r="BXJ2" s="892"/>
      <c r="BXK2" s="892"/>
      <c r="BXL2" s="892"/>
      <c r="BXM2" s="892"/>
      <c r="BXN2" s="892"/>
      <c r="BXO2" s="892"/>
      <c r="BXP2" s="892"/>
      <c r="BXQ2" s="892"/>
      <c r="BXR2" s="892"/>
      <c r="BXS2" s="892"/>
      <c r="BXT2" s="892"/>
      <c r="BXU2" s="892"/>
      <c r="BXV2" s="892"/>
      <c r="BXW2" s="892"/>
      <c r="BXX2" s="892"/>
      <c r="BXY2" s="892"/>
      <c r="BXZ2" s="892"/>
      <c r="BYA2" s="892"/>
      <c r="BYB2" s="892"/>
      <c r="BYC2" s="892"/>
      <c r="BYD2" s="892"/>
      <c r="BYE2" s="892"/>
      <c r="BYF2" s="892"/>
      <c r="BYG2" s="892"/>
      <c r="BYH2" s="892"/>
      <c r="BYI2" s="892"/>
      <c r="BYJ2" s="892"/>
      <c r="BYK2" s="892"/>
      <c r="BYL2" s="892"/>
      <c r="BYM2" s="892"/>
      <c r="BYN2" s="892"/>
      <c r="BYO2" s="892"/>
      <c r="BYP2" s="892"/>
      <c r="BYQ2" s="892"/>
      <c r="BYR2" s="892"/>
      <c r="BYS2" s="892"/>
      <c r="BYT2" s="892"/>
      <c r="BYU2" s="892"/>
      <c r="BYV2" s="892"/>
      <c r="BYW2" s="892"/>
      <c r="BYX2" s="892"/>
      <c r="BYY2" s="892"/>
      <c r="BYZ2" s="892"/>
      <c r="BZA2" s="892"/>
      <c r="BZB2" s="892"/>
      <c r="BZC2" s="892"/>
      <c r="BZD2" s="892"/>
      <c r="BZE2" s="892"/>
      <c r="BZF2" s="892"/>
      <c r="BZG2" s="892"/>
      <c r="BZH2" s="892"/>
      <c r="BZI2" s="892"/>
      <c r="BZJ2" s="892"/>
      <c r="BZK2" s="892"/>
      <c r="BZL2" s="892"/>
      <c r="BZM2" s="892"/>
      <c r="BZN2" s="892"/>
      <c r="BZO2" s="892"/>
      <c r="BZP2" s="892"/>
      <c r="BZQ2" s="892"/>
      <c r="BZR2" s="892"/>
      <c r="BZS2" s="892"/>
      <c r="BZT2" s="892"/>
      <c r="BZU2" s="892"/>
      <c r="BZV2" s="892"/>
      <c r="BZW2" s="892"/>
      <c r="BZX2" s="892"/>
      <c r="BZY2" s="892"/>
      <c r="BZZ2" s="892"/>
      <c r="CAA2" s="892"/>
      <c r="CAB2" s="892"/>
      <c r="CAC2" s="892"/>
      <c r="CAD2" s="892"/>
      <c r="CAE2" s="892"/>
      <c r="CAF2" s="892"/>
      <c r="CAG2" s="892"/>
      <c r="CAH2" s="892"/>
      <c r="CAI2" s="892"/>
      <c r="CAJ2" s="892"/>
      <c r="CAK2" s="892"/>
      <c r="CAL2" s="892"/>
      <c r="CAM2" s="892"/>
      <c r="CAN2" s="892"/>
      <c r="CAO2" s="892"/>
      <c r="CAP2" s="892"/>
      <c r="CAQ2" s="892"/>
      <c r="CAR2" s="892"/>
      <c r="CAS2" s="892"/>
      <c r="CAT2" s="892"/>
      <c r="CAU2" s="892"/>
      <c r="CAV2" s="892"/>
      <c r="CAW2" s="892"/>
      <c r="CAX2" s="892"/>
      <c r="CAY2" s="892"/>
      <c r="CAZ2" s="892"/>
      <c r="CBA2" s="892"/>
      <c r="CBB2" s="892"/>
      <c r="CBC2" s="892"/>
      <c r="CBD2" s="892"/>
      <c r="CBE2" s="892"/>
      <c r="CBF2" s="892"/>
      <c r="CBG2" s="892"/>
      <c r="CBH2" s="892"/>
      <c r="CBI2" s="892"/>
      <c r="CBJ2" s="892"/>
      <c r="CBK2" s="892"/>
      <c r="CBL2" s="892"/>
      <c r="CBM2" s="892"/>
      <c r="CBN2" s="892"/>
      <c r="CBO2" s="892"/>
      <c r="CBP2" s="892"/>
      <c r="CBQ2" s="892"/>
      <c r="CBR2" s="892"/>
      <c r="CBS2" s="892"/>
      <c r="CBT2" s="892"/>
      <c r="CBU2" s="892"/>
      <c r="CBV2" s="892"/>
      <c r="CBW2" s="892"/>
      <c r="CBX2" s="892"/>
      <c r="CBY2" s="892"/>
      <c r="CBZ2" s="892"/>
      <c r="CCA2" s="892"/>
      <c r="CCB2" s="892"/>
      <c r="CCC2" s="892"/>
      <c r="CCD2" s="892"/>
      <c r="CCE2" s="892"/>
      <c r="CCF2" s="892"/>
      <c r="CCG2" s="892"/>
      <c r="CCH2" s="892"/>
      <c r="CCI2" s="892"/>
      <c r="CCJ2" s="892"/>
      <c r="CCK2" s="892"/>
      <c r="CCL2" s="892"/>
      <c r="CCM2" s="892"/>
      <c r="CCN2" s="892"/>
      <c r="CCO2" s="892"/>
      <c r="CCP2" s="892"/>
      <c r="CCQ2" s="892"/>
      <c r="CCR2" s="892"/>
      <c r="CCS2" s="892"/>
      <c r="CCT2" s="892"/>
      <c r="CCU2" s="892"/>
      <c r="CCV2" s="892"/>
      <c r="CCW2" s="892"/>
      <c r="CCX2" s="892"/>
      <c r="CCY2" s="892"/>
      <c r="CCZ2" s="892"/>
      <c r="CDA2" s="892"/>
      <c r="CDB2" s="892"/>
      <c r="CDC2" s="892"/>
      <c r="CDD2" s="892"/>
      <c r="CDE2" s="892"/>
      <c r="CDF2" s="892"/>
      <c r="CDG2" s="892"/>
      <c r="CDH2" s="892"/>
      <c r="CDI2" s="892"/>
      <c r="CDJ2" s="892"/>
      <c r="CDK2" s="892"/>
      <c r="CDL2" s="892"/>
      <c r="CDM2" s="892"/>
      <c r="CDN2" s="892"/>
      <c r="CDO2" s="892"/>
      <c r="CDP2" s="892"/>
      <c r="CDQ2" s="892"/>
      <c r="CDR2" s="892"/>
      <c r="CDS2" s="892"/>
      <c r="CDT2" s="892"/>
      <c r="CDU2" s="892"/>
      <c r="CDV2" s="892"/>
      <c r="CDW2" s="892"/>
      <c r="CDX2" s="892"/>
      <c r="CDY2" s="892"/>
      <c r="CDZ2" s="892"/>
      <c r="CEA2" s="892"/>
      <c r="CEB2" s="892"/>
      <c r="CEC2" s="892"/>
      <c r="CED2" s="892"/>
      <c r="CEE2" s="892"/>
      <c r="CEF2" s="892"/>
      <c r="CEG2" s="892"/>
      <c r="CEH2" s="892"/>
      <c r="CEI2" s="892"/>
      <c r="CEJ2" s="892"/>
      <c r="CEK2" s="892"/>
      <c r="CEL2" s="892"/>
      <c r="CEM2" s="892"/>
      <c r="CEN2" s="892"/>
      <c r="CEO2" s="892"/>
      <c r="CEP2" s="892"/>
      <c r="CEQ2" s="892"/>
      <c r="CER2" s="892"/>
      <c r="CES2" s="892"/>
      <c r="CET2" s="892"/>
      <c r="CEU2" s="892"/>
      <c r="CEV2" s="892"/>
      <c r="CEW2" s="892"/>
      <c r="CEX2" s="892"/>
      <c r="CEY2" s="892"/>
      <c r="CEZ2" s="892"/>
      <c r="CFA2" s="892"/>
      <c r="CFB2" s="892"/>
      <c r="CFC2" s="892"/>
      <c r="CFD2" s="892"/>
      <c r="CFE2" s="892"/>
      <c r="CFF2" s="892"/>
      <c r="CFG2" s="892"/>
      <c r="CFH2" s="892"/>
      <c r="CFI2" s="892"/>
      <c r="CFJ2" s="892"/>
      <c r="CFK2" s="892"/>
      <c r="CFL2" s="892"/>
      <c r="CFM2" s="892"/>
      <c r="CFN2" s="892"/>
      <c r="CFO2" s="892"/>
      <c r="CFP2" s="892"/>
      <c r="CFQ2" s="892"/>
      <c r="CFR2" s="892"/>
      <c r="CFS2" s="892"/>
      <c r="CFT2" s="892"/>
      <c r="CFU2" s="892"/>
      <c r="CFV2" s="892"/>
      <c r="CFW2" s="892"/>
      <c r="CFX2" s="892"/>
      <c r="CFY2" s="892"/>
      <c r="CFZ2" s="892"/>
      <c r="CGA2" s="892"/>
      <c r="CGB2" s="892"/>
      <c r="CGC2" s="892"/>
      <c r="CGD2" s="892"/>
      <c r="CGE2" s="892"/>
      <c r="CGF2" s="892"/>
      <c r="CGG2" s="892"/>
      <c r="CGH2" s="892"/>
      <c r="CGI2" s="892"/>
      <c r="CGJ2" s="892"/>
      <c r="CGK2" s="892"/>
      <c r="CGL2" s="892"/>
      <c r="CGM2" s="892"/>
      <c r="CGN2" s="892"/>
      <c r="CGO2" s="892"/>
      <c r="CGP2" s="892"/>
      <c r="CGQ2" s="892"/>
      <c r="CGR2" s="892"/>
      <c r="CGS2" s="892"/>
      <c r="CGT2" s="892"/>
      <c r="CGU2" s="892"/>
      <c r="CGV2" s="892"/>
      <c r="CGW2" s="892"/>
      <c r="CGX2" s="892"/>
      <c r="CGY2" s="892"/>
      <c r="CGZ2" s="892"/>
      <c r="CHA2" s="892"/>
      <c r="CHB2" s="892"/>
      <c r="CHC2" s="892"/>
      <c r="CHD2" s="892"/>
      <c r="CHE2" s="892"/>
      <c r="CHF2" s="892"/>
      <c r="CHG2" s="892"/>
      <c r="CHH2" s="892"/>
      <c r="CHI2" s="892"/>
      <c r="CHJ2" s="892"/>
      <c r="CHK2" s="892"/>
      <c r="CHL2" s="892"/>
      <c r="CHM2" s="892"/>
      <c r="CHN2" s="892"/>
      <c r="CHO2" s="892"/>
      <c r="CHP2" s="892"/>
      <c r="CHQ2" s="892"/>
      <c r="CHR2" s="892"/>
      <c r="CHS2" s="892"/>
      <c r="CHT2" s="892"/>
      <c r="CHU2" s="892"/>
      <c r="CHV2" s="892"/>
      <c r="CHW2" s="892"/>
      <c r="CHX2" s="892"/>
      <c r="CHY2" s="892"/>
      <c r="CHZ2" s="892"/>
      <c r="CIA2" s="892"/>
      <c r="CIB2" s="892"/>
      <c r="CIC2" s="892"/>
      <c r="CID2" s="892"/>
      <c r="CIE2" s="892"/>
      <c r="CIF2" s="892"/>
      <c r="CIG2" s="892"/>
      <c r="CIH2" s="892"/>
      <c r="CII2" s="892"/>
      <c r="CIJ2" s="892"/>
      <c r="CIK2" s="892"/>
      <c r="CIL2" s="892"/>
      <c r="CIM2" s="892"/>
      <c r="CIN2" s="892"/>
      <c r="CIO2" s="892"/>
      <c r="CIP2" s="892"/>
      <c r="CIQ2" s="892"/>
      <c r="CIR2" s="892"/>
      <c r="CIS2" s="892"/>
      <c r="CIT2" s="892"/>
      <c r="CIU2" s="892"/>
      <c r="CIV2" s="892"/>
      <c r="CIW2" s="892"/>
      <c r="CIX2" s="892"/>
      <c r="CIY2" s="892"/>
      <c r="CIZ2" s="892"/>
      <c r="CJA2" s="892"/>
      <c r="CJB2" s="892"/>
      <c r="CJC2" s="892"/>
      <c r="CJD2" s="892"/>
      <c r="CJE2" s="892"/>
      <c r="CJF2" s="892"/>
      <c r="CJG2" s="892"/>
      <c r="CJH2" s="892"/>
      <c r="CJI2" s="892"/>
      <c r="CJJ2" s="892"/>
      <c r="CJK2" s="892"/>
      <c r="CJL2" s="892"/>
      <c r="CJM2" s="892"/>
      <c r="CJN2" s="892"/>
      <c r="CJO2" s="892"/>
      <c r="CJP2" s="892"/>
      <c r="CJQ2" s="892"/>
      <c r="CJR2" s="892"/>
      <c r="CJS2" s="892"/>
      <c r="CJT2" s="892"/>
      <c r="CJU2" s="892"/>
      <c r="CJV2" s="892"/>
      <c r="CJW2" s="892"/>
      <c r="CJX2" s="892"/>
      <c r="CJY2" s="892"/>
      <c r="CJZ2" s="892"/>
      <c r="CKA2" s="892"/>
      <c r="CKB2" s="892"/>
      <c r="CKC2" s="892"/>
      <c r="CKD2" s="892"/>
      <c r="CKE2" s="892"/>
      <c r="CKF2" s="892"/>
      <c r="CKG2" s="892"/>
      <c r="CKH2" s="892"/>
      <c r="CKI2" s="892"/>
      <c r="CKJ2" s="892"/>
      <c r="CKK2" s="892"/>
      <c r="CKL2" s="892"/>
      <c r="CKM2" s="892"/>
      <c r="CKN2" s="892"/>
      <c r="CKO2" s="892"/>
      <c r="CKP2" s="892"/>
      <c r="CKQ2" s="892"/>
      <c r="CKR2" s="892"/>
      <c r="CKS2" s="892"/>
      <c r="CKT2" s="892"/>
      <c r="CKU2" s="892"/>
      <c r="CKV2" s="892"/>
      <c r="CKW2" s="892"/>
      <c r="CKX2" s="892"/>
      <c r="CKY2" s="892"/>
      <c r="CKZ2" s="892"/>
      <c r="CLA2" s="892"/>
      <c r="CLB2" s="892"/>
      <c r="CLC2" s="892"/>
      <c r="CLD2" s="892"/>
      <c r="CLE2" s="892"/>
      <c r="CLF2" s="892"/>
      <c r="CLG2" s="892"/>
      <c r="CLH2" s="892"/>
      <c r="CLI2" s="892"/>
      <c r="CLJ2" s="892"/>
      <c r="CLK2" s="892"/>
      <c r="CLL2" s="892"/>
      <c r="CLM2" s="892"/>
      <c r="CLN2" s="892"/>
      <c r="CLO2" s="892"/>
      <c r="CLP2" s="892"/>
      <c r="CLQ2" s="892"/>
      <c r="CLR2" s="892"/>
      <c r="CLS2" s="892"/>
      <c r="CLT2" s="892"/>
      <c r="CLU2" s="892"/>
      <c r="CLV2" s="892"/>
      <c r="CLW2" s="892"/>
      <c r="CLX2" s="892"/>
      <c r="CLY2" s="892"/>
      <c r="CLZ2" s="892"/>
      <c r="CMA2" s="892"/>
      <c r="CMB2" s="892"/>
      <c r="CMC2" s="892"/>
      <c r="CMD2" s="892"/>
      <c r="CME2" s="892"/>
      <c r="CMF2" s="892"/>
      <c r="CMG2" s="892"/>
      <c r="CMH2" s="892"/>
      <c r="CMI2" s="892"/>
      <c r="CMJ2" s="892"/>
      <c r="CMK2" s="892"/>
      <c r="CML2" s="892"/>
      <c r="CMM2" s="892"/>
      <c r="CMN2" s="892"/>
      <c r="CMO2" s="892"/>
      <c r="CMP2" s="892"/>
      <c r="CMQ2" s="892"/>
      <c r="CMR2" s="892"/>
      <c r="CMS2" s="892"/>
      <c r="CMT2" s="892"/>
      <c r="CMU2" s="892"/>
      <c r="CMV2" s="892"/>
      <c r="CMW2" s="892"/>
      <c r="CMX2" s="892"/>
      <c r="CMY2" s="892"/>
      <c r="CMZ2" s="892"/>
      <c r="CNA2" s="892"/>
      <c r="CNB2" s="892"/>
      <c r="CNC2" s="892"/>
      <c r="CND2" s="892"/>
      <c r="CNE2" s="892"/>
      <c r="CNF2" s="892"/>
      <c r="CNG2" s="892"/>
      <c r="CNH2" s="892"/>
      <c r="CNI2" s="892"/>
      <c r="CNJ2" s="892"/>
      <c r="CNK2" s="892"/>
      <c r="CNL2" s="892"/>
      <c r="CNM2" s="892"/>
      <c r="CNN2" s="892"/>
      <c r="CNO2" s="892"/>
      <c r="CNP2" s="892"/>
      <c r="CNQ2" s="892"/>
      <c r="CNR2" s="892"/>
      <c r="CNS2" s="892"/>
      <c r="CNT2" s="892"/>
      <c r="CNU2" s="892"/>
      <c r="CNV2" s="892"/>
      <c r="CNW2" s="892"/>
      <c r="CNX2" s="892"/>
      <c r="CNY2" s="892"/>
      <c r="CNZ2" s="892"/>
      <c r="COA2" s="892"/>
      <c r="COB2" s="892"/>
      <c r="COC2" s="892"/>
      <c r="COD2" s="892"/>
      <c r="COE2" s="892"/>
      <c r="COF2" s="892"/>
      <c r="COG2" s="892"/>
      <c r="COH2" s="892"/>
      <c r="COI2" s="892"/>
      <c r="COJ2" s="892"/>
      <c r="COK2" s="892"/>
      <c r="COL2" s="892"/>
      <c r="COM2" s="892"/>
      <c r="CON2" s="892"/>
      <c r="COO2" s="892"/>
      <c r="COP2" s="892"/>
      <c r="COQ2" s="892"/>
      <c r="COR2" s="892"/>
      <c r="COS2" s="892"/>
      <c r="COT2" s="892"/>
      <c r="COU2" s="892"/>
      <c r="COV2" s="892"/>
      <c r="COW2" s="892"/>
      <c r="COX2" s="892"/>
      <c r="COY2" s="892"/>
      <c r="COZ2" s="892"/>
      <c r="CPA2" s="892"/>
      <c r="CPB2" s="892"/>
      <c r="CPC2" s="892"/>
      <c r="CPD2" s="892"/>
      <c r="CPE2" s="892"/>
      <c r="CPF2" s="892"/>
      <c r="CPG2" s="892"/>
      <c r="CPH2" s="892"/>
      <c r="CPI2" s="892"/>
      <c r="CPJ2" s="892"/>
      <c r="CPK2" s="892"/>
      <c r="CPL2" s="892"/>
      <c r="CPM2" s="892"/>
      <c r="CPN2" s="892"/>
      <c r="CPO2" s="892"/>
      <c r="CPP2" s="892"/>
      <c r="CPQ2" s="892"/>
      <c r="CPR2" s="892"/>
      <c r="CPS2" s="892"/>
      <c r="CPT2" s="892"/>
      <c r="CPU2" s="892"/>
      <c r="CPV2" s="892"/>
      <c r="CPW2" s="892"/>
      <c r="CPX2" s="892"/>
      <c r="CPY2" s="892"/>
      <c r="CPZ2" s="892"/>
      <c r="CQA2" s="892"/>
      <c r="CQB2" s="892"/>
      <c r="CQC2" s="892"/>
      <c r="CQD2" s="892"/>
      <c r="CQE2" s="892"/>
      <c r="CQF2" s="892"/>
      <c r="CQG2" s="892"/>
      <c r="CQH2" s="892"/>
      <c r="CQI2" s="892"/>
      <c r="CQJ2" s="892"/>
      <c r="CQK2" s="892"/>
      <c r="CQL2" s="892"/>
      <c r="CQM2" s="892"/>
      <c r="CQN2" s="892"/>
      <c r="CQO2" s="892"/>
      <c r="CQP2" s="892"/>
      <c r="CQQ2" s="892"/>
      <c r="CQR2" s="892"/>
      <c r="CQS2" s="892"/>
      <c r="CQT2" s="892"/>
      <c r="CQU2" s="892"/>
      <c r="CQV2" s="892"/>
      <c r="CQW2" s="892"/>
      <c r="CQX2" s="892"/>
      <c r="CQY2" s="892"/>
      <c r="CQZ2" s="892"/>
      <c r="CRA2" s="892"/>
      <c r="CRB2" s="892"/>
      <c r="CRC2" s="892"/>
      <c r="CRD2" s="892"/>
      <c r="CRE2" s="892"/>
      <c r="CRF2" s="892"/>
      <c r="CRG2" s="892"/>
      <c r="CRH2" s="892"/>
      <c r="CRI2" s="892"/>
      <c r="CRJ2" s="892"/>
      <c r="CRK2" s="892"/>
      <c r="CRL2" s="892"/>
      <c r="CRM2" s="892"/>
      <c r="CRN2" s="892"/>
      <c r="CRO2" s="892"/>
      <c r="CRP2" s="892"/>
      <c r="CRQ2" s="892"/>
      <c r="CRR2" s="892"/>
      <c r="CRS2" s="892"/>
      <c r="CRT2" s="892"/>
      <c r="CRU2" s="892"/>
      <c r="CRV2" s="892"/>
      <c r="CRW2" s="892"/>
      <c r="CRX2" s="892"/>
      <c r="CRY2" s="892"/>
      <c r="CRZ2" s="892"/>
      <c r="CSA2" s="892"/>
      <c r="CSB2" s="892"/>
      <c r="CSC2" s="892"/>
      <c r="CSD2" s="892"/>
      <c r="CSE2" s="892"/>
      <c r="CSF2" s="892"/>
      <c r="CSG2" s="892"/>
      <c r="CSH2" s="892"/>
      <c r="CSI2" s="892"/>
      <c r="CSJ2" s="892"/>
      <c r="CSK2" s="892"/>
      <c r="CSL2" s="892"/>
      <c r="CSM2" s="892"/>
      <c r="CSN2" s="892"/>
      <c r="CSO2" s="892"/>
      <c r="CSP2" s="892"/>
      <c r="CSQ2" s="892"/>
      <c r="CSR2" s="892"/>
      <c r="CSS2" s="892"/>
      <c r="CST2" s="892"/>
      <c r="CSU2" s="892"/>
      <c r="CSV2" s="892"/>
      <c r="CSW2" s="892"/>
      <c r="CSX2" s="892"/>
      <c r="CSY2" s="892"/>
      <c r="CSZ2" s="892"/>
      <c r="CTA2" s="892"/>
      <c r="CTB2" s="892"/>
      <c r="CTC2" s="892"/>
      <c r="CTD2" s="892"/>
      <c r="CTE2" s="892"/>
      <c r="CTF2" s="892"/>
      <c r="CTG2" s="892"/>
      <c r="CTH2" s="892"/>
      <c r="CTI2" s="892"/>
      <c r="CTJ2" s="892"/>
      <c r="CTK2" s="892"/>
      <c r="CTL2" s="892"/>
      <c r="CTM2" s="892"/>
      <c r="CTN2" s="892"/>
      <c r="CTO2" s="892"/>
      <c r="CTP2" s="892"/>
      <c r="CTQ2" s="892"/>
      <c r="CTR2" s="892"/>
      <c r="CTS2" s="892"/>
      <c r="CTT2" s="892"/>
      <c r="CTU2" s="892"/>
      <c r="CTV2" s="892"/>
      <c r="CTW2" s="892"/>
      <c r="CTX2" s="892"/>
      <c r="CTY2" s="892"/>
      <c r="CTZ2" s="892"/>
      <c r="CUA2" s="892"/>
      <c r="CUB2" s="892"/>
      <c r="CUC2" s="892"/>
      <c r="CUD2" s="892"/>
      <c r="CUE2" s="892"/>
      <c r="CUF2" s="892"/>
      <c r="CUG2" s="892"/>
      <c r="CUH2" s="892"/>
      <c r="CUI2" s="892"/>
      <c r="CUJ2" s="892"/>
      <c r="CUK2" s="892"/>
      <c r="CUL2" s="892"/>
      <c r="CUM2" s="892"/>
      <c r="CUN2" s="892"/>
      <c r="CUO2" s="892"/>
      <c r="CUP2" s="892"/>
      <c r="CUQ2" s="892"/>
      <c r="CUR2" s="892"/>
      <c r="CUS2" s="892"/>
      <c r="CUT2" s="892"/>
      <c r="CUU2" s="892"/>
      <c r="CUV2" s="892"/>
      <c r="CUW2" s="892"/>
      <c r="CUX2" s="892"/>
      <c r="CUY2" s="892"/>
      <c r="CUZ2" s="892"/>
      <c r="CVA2" s="892"/>
      <c r="CVB2" s="892"/>
      <c r="CVC2" s="892"/>
      <c r="CVD2" s="892"/>
      <c r="CVE2" s="892"/>
      <c r="CVF2" s="892"/>
      <c r="CVG2" s="892"/>
      <c r="CVH2" s="892"/>
      <c r="CVI2" s="892"/>
      <c r="CVJ2" s="892"/>
      <c r="CVK2" s="892"/>
      <c r="CVL2" s="892"/>
      <c r="CVM2" s="892"/>
      <c r="CVN2" s="892"/>
      <c r="CVO2" s="892"/>
      <c r="CVP2" s="892"/>
      <c r="CVQ2" s="892"/>
      <c r="CVR2" s="892"/>
      <c r="CVS2" s="892"/>
      <c r="CVT2" s="892"/>
      <c r="CVU2" s="892"/>
      <c r="CVV2" s="892"/>
      <c r="CVW2" s="892"/>
      <c r="CVX2" s="892"/>
      <c r="CVY2" s="892"/>
      <c r="CVZ2" s="892"/>
      <c r="CWA2" s="892"/>
      <c r="CWB2" s="892"/>
      <c r="CWC2" s="892"/>
      <c r="CWD2" s="892"/>
      <c r="CWE2" s="892"/>
      <c r="CWF2" s="892"/>
      <c r="CWG2" s="892"/>
      <c r="CWH2" s="892"/>
      <c r="CWI2" s="892"/>
      <c r="CWJ2" s="892"/>
      <c r="CWK2" s="892"/>
      <c r="CWL2" s="892"/>
      <c r="CWM2" s="892"/>
      <c r="CWN2" s="892"/>
      <c r="CWO2" s="892"/>
      <c r="CWP2" s="892"/>
      <c r="CWQ2" s="892"/>
      <c r="CWR2" s="892"/>
      <c r="CWS2" s="892"/>
      <c r="CWT2" s="892"/>
      <c r="CWU2" s="892"/>
      <c r="CWV2" s="892"/>
      <c r="CWW2" s="892"/>
      <c r="CWX2" s="892"/>
      <c r="CWY2" s="892"/>
      <c r="CWZ2" s="892"/>
      <c r="CXA2" s="892"/>
      <c r="CXB2" s="892"/>
      <c r="CXC2" s="892"/>
      <c r="CXD2" s="892"/>
      <c r="CXE2" s="892"/>
      <c r="CXF2" s="892"/>
      <c r="CXG2" s="892"/>
      <c r="CXH2" s="892"/>
      <c r="CXI2" s="892"/>
      <c r="CXJ2" s="892"/>
      <c r="CXK2" s="892"/>
      <c r="CXL2" s="892"/>
      <c r="CXM2" s="892"/>
      <c r="CXN2" s="892"/>
      <c r="CXO2" s="892"/>
      <c r="CXP2" s="892"/>
      <c r="CXQ2" s="892"/>
      <c r="CXR2" s="892"/>
      <c r="CXS2" s="892"/>
      <c r="CXT2" s="892"/>
      <c r="CXU2" s="892"/>
      <c r="CXV2" s="892"/>
      <c r="CXW2" s="892"/>
      <c r="CXX2" s="892"/>
      <c r="CXY2" s="892"/>
      <c r="CXZ2" s="892"/>
      <c r="CYA2" s="892"/>
      <c r="CYB2" s="892"/>
      <c r="CYC2" s="892"/>
      <c r="CYD2" s="892"/>
      <c r="CYE2" s="892"/>
      <c r="CYF2" s="892"/>
      <c r="CYG2" s="892"/>
      <c r="CYH2" s="892"/>
      <c r="CYI2" s="892"/>
      <c r="CYJ2" s="892"/>
      <c r="CYK2" s="892"/>
      <c r="CYL2" s="892"/>
      <c r="CYM2" s="892"/>
      <c r="CYN2" s="892"/>
      <c r="CYO2" s="892"/>
      <c r="CYP2" s="892"/>
      <c r="CYQ2" s="892"/>
      <c r="CYR2" s="892"/>
      <c r="CYS2" s="892"/>
      <c r="CYT2" s="892"/>
      <c r="CYU2" s="892"/>
      <c r="CYV2" s="892"/>
      <c r="CYW2" s="892"/>
      <c r="CYX2" s="892"/>
      <c r="CYY2" s="892"/>
      <c r="CYZ2" s="892"/>
      <c r="CZA2" s="892"/>
      <c r="CZB2" s="892"/>
      <c r="CZC2" s="892"/>
      <c r="CZD2" s="892"/>
      <c r="CZE2" s="892"/>
      <c r="CZF2" s="892"/>
      <c r="CZG2" s="892"/>
      <c r="CZH2" s="892"/>
      <c r="CZI2" s="892"/>
      <c r="CZJ2" s="892"/>
      <c r="CZK2" s="892"/>
      <c r="CZL2" s="892"/>
      <c r="CZM2" s="892"/>
      <c r="CZN2" s="892"/>
      <c r="CZO2" s="892"/>
      <c r="CZP2" s="892"/>
      <c r="CZQ2" s="892"/>
      <c r="CZR2" s="892"/>
      <c r="CZS2" s="892"/>
      <c r="CZT2" s="892"/>
      <c r="CZU2" s="892"/>
      <c r="CZV2" s="892"/>
      <c r="CZW2" s="892"/>
      <c r="CZX2" s="892"/>
      <c r="CZY2" s="892"/>
      <c r="CZZ2" s="892"/>
      <c r="DAA2" s="892"/>
      <c r="DAB2" s="892"/>
      <c r="DAC2" s="892"/>
      <c r="DAD2" s="892"/>
      <c r="DAE2" s="892"/>
      <c r="DAF2" s="892"/>
      <c r="DAG2" s="892"/>
      <c r="DAH2" s="892"/>
      <c r="DAI2" s="892"/>
      <c r="DAJ2" s="892"/>
      <c r="DAK2" s="892"/>
      <c r="DAL2" s="892"/>
      <c r="DAM2" s="892"/>
      <c r="DAN2" s="892"/>
      <c r="DAO2" s="892"/>
      <c r="DAP2" s="892"/>
      <c r="DAQ2" s="892"/>
      <c r="DAR2" s="892"/>
      <c r="DAS2" s="892"/>
      <c r="DAT2" s="892"/>
      <c r="DAU2" s="892"/>
      <c r="DAV2" s="892"/>
      <c r="DAW2" s="892"/>
      <c r="DAX2" s="892"/>
      <c r="DAY2" s="892"/>
      <c r="DAZ2" s="892"/>
      <c r="DBA2" s="892"/>
      <c r="DBB2" s="892"/>
      <c r="DBC2" s="892"/>
      <c r="DBD2" s="892"/>
      <c r="DBE2" s="892"/>
      <c r="DBF2" s="892"/>
      <c r="DBG2" s="892"/>
      <c r="DBH2" s="892"/>
      <c r="DBI2" s="892"/>
      <c r="DBJ2" s="892"/>
      <c r="DBK2" s="892"/>
      <c r="DBL2" s="892"/>
      <c r="DBM2" s="892"/>
      <c r="DBN2" s="892"/>
      <c r="DBO2" s="892"/>
      <c r="DBP2" s="892"/>
      <c r="DBQ2" s="892"/>
      <c r="DBR2" s="892"/>
      <c r="DBS2" s="892"/>
      <c r="DBT2" s="892"/>
      <c r="DBU2" s="892"/>
      <c r="DBV2" s="892"/>
      <c r="DBW2" s="892"/>
      <c r="DBX2" s="892"/>
      <c r="DBY2" s="892"/>
      <c r="DBZ2" s="892"/>
      <c r="DCA2" s="892"/>
      <c r="DCB2" s="892"/>
      <c r="DCC2" s="892"/>
      <c r="DCD2" s="892"/>
      <c r="DCE2" s="892"/>
      <c r="DCF2" s="892"/>
      <c r="DCG2" s="892"/>
      <c r="DCH2" s="892"/>
      <c r="DCI2" s="892"/>
      <c r="DCJ2" s="892"/>
      <c r="DCK2" s="892"/>
      <c r="DCL2" s="892"/>
      <c r="DCM2" s="892"/>
      <c r="DCN2" s="892"/>
      <c r="DCO2" s="892"/>
      <c r="DCP2" s="892"/>
      <c r="DCQ2" s="892"/>
      <c r="DCR2" s="892"/>
      <c r="DCS2" s="892"/>
      <c r="DCT2" s="892"/>
      <c r="DCU2" s="892"/>
      <c r="DCV2" s="892"/>
      <c r="DCW2" s="892"/>
      <c r="DCX2" s="892"/>
      <c r="DCY2" s="892"/>
      <c r="DCZ2" s="892"/>
      <c r="DDA2" s="892"/>
      <c r="DDB2" s="892"/>
      <c r="DDC2" s="892"/>
      <c r="DDD2" s="892"/>
      <c r="DDE2" s="892"/>
      <c r="DDF2" s="892"/>
      <c r="DDG2" s="892"/>
      <c r="DDH2" s="892"/>
      <c r="DDI2" s="892"/>
      <c r="DDJ2" s="892"/>
      <c r="DDK2" s="892"/>
      <c r="DDL2" s="892"/>
      <c r="DDM2" s="892"/>
      <c r="DDN2" s="892"/>
      <c r="DDO2" s="892"/>
      <c r="DDP2" s="892"/>
      <c r="DDQ2" s="892"/>
      <c r="DDR2" s="892"/>
      <c r="DDS2" s="892"/>
      <c r="DDT2" s="892"/>
      <c r="DDU2" s="892"/>
      <c r="DDV2" s="892"/>
      <c r="DDW2" s="892"/>
      <c r="DDX2" s="892"/>
      <c r="DDY2" s="892"/>
      <c r="DDZ2" s="892"/>
      <c r="DEA2" s="892"/>
      <c r="DEB2" s="892"/>
      <c r="DEC2" s="892"/>
      <c r="DED2" s="892"/>
      <c r="DEE2" s="892"/>
      <c r="DEF2" s="892"/>
      <c r="DEG2" s="892"/>
      <c r="DEH2" s="892"/>
      <c r="DEI2" s="892"/>
      <c r="DEJ2" s="892"/>
      <c r="DEK2" s="892"/>
      <c r="DEL2" s="892"/>
      <c r="DEM2" s="892"/>
      <c r="DEN2" s="892"/>
      <c r="DEO2" s="892"/>
      <c r="DEP2" s="892"/>
      <c r="DEQ2" s="892"/>
      <c r="DER2" s="892"/>
      <c r="DES2" s="892"/>
      <c r="DET2" s="892"/>
      <c r="DEU2" s="892"/>
      <c r="DEV2" s="892"/>
      <c r="DEW2" s="892"/>
      <c r="DEX2" s="892"/>
      <c r="DEY2" s="892"/>
      <c r="DEZ2" s="892"/>
      <c r="DFA2" s="892"/>
      <c r="DFB2" s="892"/>
      <c r="DFC2" s="892"/>
      <c r="DFD2" s="892"/>
      <c r="DFE2" s="892"/>
      <c r="DFF2" s="892"/>
      <c r="DFG2" s="892"/>
      <c r="DFH2" s="892"/>
      <c r="DFI2" s="892"/>
      <c r="DFJ2" s="892"/>
      <c r="DFK2" s="892"/>
      <c r="DFL2" s="892"/>
      <c r="DFM2" s="892"/>
      <c r="DFN2" s="892"/>
      <c r="DFO2" s="892"/>
      <c r="DFP2" s="892"/>
      <c r="DFQ2" s="892"/>
      <c r="DFR2" s="892"/>
      <c r="DFS2" s="892"/>
      <c r="DFT2" s="892"/>
      <c r="DFU2" s="892"/>
      <c r="DFV2" s="892"/>
      <c r="DFW2" s="892"/>
      <c r="DFX2" s="892"/>
      <c r="DFY2" s="892"/>
      <c r="DFZ2" s="892"/>
      <c r="DGA2" s="892"/>
      <c r="DGB2" s="892"/>
      <c r="DGC2" s="892"/>
      <c r="DGD2" s="892"/>
      <c r="DGE2" s="892"/>
      <c r="DGF2" s="892"/>
      <c r="DGG2" s="892"/>
      <c r="DGH2" s="892"/>
      <c r="DGI2" s="892"/>
      <c r="DGJ2" s="892"/>
      <c r="DGK2" s="892"/>
      <c r="DGL2" s="892"/>
      <c r="DGM2" s="892"/>
      <c r="DGN2" s="892"/>
      <c r="DGO2" s="892"/>
      <c r="DGP2" s="892"/>
      <c r="DGQ2" s="892"/>
      <c r="DGR2" s="892"/>
      <c r="DGS2" s="892"/>
      <c r="DGT2" s="892"/>
      <c r="DGU2" s="892"/>
      <c r="DGV2" s="892"/>
      <c r="DGW2" s="892"/>
      <c r="DGX2" s="892"/>
      <c r="DGY2" s="892"/>
      <c r="DGZ2" s="892"/>
      <c r="DHA2" s="892"/>
      <c r="DHB2" s="892"/>
      <c r="DHC2" s="892"/>
      <c r="DHD2" s="892"/>
      <c r="DHE2" s="892"/>
      <c r="DHF2" s="892"/>
      <c r="DHG2" s="892"/>
      <c r="DHH2" s="892"/>
      <c r="DHI2" s="892"/>
      <c r="DHJ2" s="892"/>
      <c r="DHK2" s="892"/>
      <c r="DHL2" s="892"/>
      <c r="DHM2" s="892"/>
      <c r="DHN2" s="892"/>
      <c r="DHO2" s="892"/>
      <c r="DHP2" s="892"/>
      <c r="DHQ2" s="892"/>
      <c r="DHR2" s="892"/>
      <c r="DHS2" s="892"/>
      <c r="DHT2" s="892"/>
      <c r="DHU2" s="892"/>
      <c r="DHV2" s="892"/>
      <c r="DHW2" s="892"/>
      <c r="DHX2" s="892"/>
      <c r="DHY2" s="892"/>
      <c r="DHZ2" s="892"/>
      <c r="DIA2" s="892"/>
      <c r="DIB2" s="892"/>
      <c r="DIC2" s="892"/>
      <c r="DID2" s="892"/>
      <c r="DIE2" s="892"/>
      <c r="DIF2" s="892"/>
      <c r="DIG2" s="892"/>
      <c r="DIH2" s="892"/>
      <c r="DII2" s="892"/>
      <c r="DIJ2" s="892"/>
      <c r="DIK2" s="892"/>
      <c r="DIL2" s="892"/>
      <c r="DIM2" s="892"/>
      <c r="DIN2" s="892"/>
      <c r="DIO2" s="892"/>
      <c r="DIP2" s="892"/>
      <c r="DIQ2" s="892"/>
      <c r="DIR2" s="892"/>
      <c r="DIS2" s="892"/>
      <c r="DIT2" s="892"/>
      <c r="DIU2" s="892"/>
      <c r="DIV2" s="892"/>
      <c r="DIW2" s="892"/>
      <c r="DIX2" s="892"/>
      <c r="DIY2" s="892"/>
      <c r="DIZ2" s="892"/>
      <c r="DJA2" s="892"/>
      <c r="DJB2" s="892"/>
      <c r="DJC2" s="892"/>
      <c r="DJD2" s="892"/>
      <c r="DJE2" s="892"/>
      <c r="DJF2" s="892"/>
      <c r="DJG2" s="892"/>
      <c r="DJH2" s="892"/>
      <c r="DJI2" s="892"/>
      <c r="DJJ2" s="892"/>
      <c r="DJK2" s="892"/>
      <c r="DJL2" s="892"/>
      <c r="DJM2" s="892"/>
      <c r="DJN2" s="892"/>
      <c r="DJO2" s="892"/>
      <c r="DJP2" s="892"/>
      <c r="DJQ2" s="892"/>
      <c r="DJR2" s="892"/>
      <c r="DJS2" s="892"/>
      <c r="DJT2" s="892"/>
      <c r="DJU2" s="892"/>
      <c r="DJV2" s="892"/>
      <c r="DJW2" s="892"/>
      <c r="DJX2" s="892"/>
      <c r="DJY2" s="892"/>
      <c r="DJZ2" s="892"/>
      <c r="DKA2" s="892"/>
      <c r="DKB2" s="892"/>
      <c r="DKC2" s="892"/>
      <c r="DKD2" s="892"/>
      <c r="DKE2" s="892"/>
      <c r="DKF2" s="892"/>
      <c r="DKG2" s="892"/>
      <c r="DKH2" s="892"/>
      <c r="DKI2" s="892"/>
      <c r="DKJ2" s="892"/>
      <c r="DKK2" s="892"/>
      <c r="DKL2" s="892"/>
      <c r="DKM2" s="892"/>
      <c r="DKN2" s="892"/>
      <c r="DKO2" s="892"/>
      <c r="DKP2" s="892"/>
      <c r="DKQ2" s="892"/>
      <c r="DKR2" s="892"/>
      <c r="DKS2" s="892"/>
      <c r="DKT2" s="892"/>
      <c r="DKU2" s="892"/>
      <c r="DKV2" s="892"/>
      <c r="DKW2" s="892"/>
      <c r="DKX2" s="892"/>
      <c r="DKY2" s="892"/>
      <c r="DKZ2" s="892"/>
      <c r="DLA2" s="892"/>
      <c r="DLB2" s="892"/>
      <c r="DLC2" s="892"/>
      <c r="DLD2" s="892"/>
      <c r="DLE2" s="892"/>
      <c r="DLF2" s="892"/>
      <c r="DLG2" s="892"/>
      <c r="DLH2" s="892"/>
      <c r="DLI2" s="892"/>
      <c r="DLJ2" s="892"/>
      <c r="DLK2" s="892"/>
      <c r="DLL2" s="892"/>
      <c r="DLM2" s="892"/>
      <c r="DLN2" s="892"/>
      <c r="DLO2" s="892"/>
      <c r="DLP2" s="892"/>
      <c r="DLQ2" s="892"/>
      <c r="DLR2" s="892"/>
      <c r="DLS2" s="892"/>
      <c r="DLT2" s="892"/>
      <c r="DLU2" s="892"/>
      <c r="DLV2" s="892"/>
      <c r="DLW2" s="892"/>
      <c r="DLX2" s="892"/>
      <c r="DLY2" s="892"/>
      <c r="DLZ2" s="892"/>
      <c r="DMA2" s="892"/>
      <c r="DMB2" s="892"/>
      <c r="DMC2" s="892"/>
      <c r="DMD2" s="892"/>
      <c r="DME2" s="892"/>
      <c r="DMF2" s="892"/>
      <c r="DMG2" s="892"/>
      <c r="DMH2" s="892"/>
      <c r="DMI2" s="892"/>
      <c r="DMJ2" s="892"/>
      <c r="DMK2" s="892"/>
      <c r="DML2" s="892"/>
      <c r="DMM2" s="892"/>
      <c r="DMN2" s="892"/>
      <c r="DMO2" s="892"/>
      <c r="DMP2" s="892"/>
      <c r="DMQ2" s="892"/>
      <c r="DMR2" s="892"/>
      <c r="DMS2" s="892"/>
      <c r="DMT2" s="892"/>
      <c r="DMU2" s="892"/>
      <c r="DMV2" s="892"/>
      <c r="DMW2" s="892"/>
      <c r="DMX2" s="892"/>
      <c r="DMY2" s="892"/>
      <c r="DMZ2" s="892"/>
      <c r="DNA2" s="892"/>
      <c r="DNB2" s="892"/>
      <c r="DNC2" s="892"/>
      <c r="DND2" s="892"/>
      <c r="DNE2" s="892"/>
      <c r="DNF2" s="892"/>
      <c r="DNG2" s="892"/>
      <c r="DNH2" s="892"/>
      <c r="DNI2" s="892"/>
      <c r="DNJ2" s="892"/>
      <c r="DNK2" s="892"/>
      <c r="DNL2" s="892"/>
      <c r="DNM2" s="892"/>
      <c r="DNN2" s="892"/>
      <c r="DNO2" s="892"/>
      <c r="DNP2" s="892"/>
      <c r="DNQ2" s="892"/>
      <c r="DNR2" s="892"/>
      <c r="DNS2" s="892"/>
      <c r="DNT2" s="892"/>
      <c r="DNU2" s="892"/>
      <c r="DNV2" s="892"/>
      <c r="DNW2" s="892"/>
      <c r="DNX2" s="892"/>
      <c r="DNY2" s="892"/>
      <c r="DNZ2" s="892"/>
      <c r="DOA2" s="892"/>
      <c r="DOB2" s="892"/>
      <c r="DOC2" s="892"/>
      <c r="DOD2" s="892"/>
      <c r="DOE2" s="892"/>
      <c r="DOF2" s="892"/>
      <c r="DOG2" s="892"/>
      <c r="DOH2" s="892"/>
      <c r="DOI2" s="892"/>
      <c r="DOJ2" s="892"/>
      <c r="DOK2" s="892"/>
      <c r="DOL2" s="892"/>
      <c r="DOM2" s="892"/>
      <c r="DON2" s="892"/>
      <c r="DOO2" s="892"/>
      <c r="DOP2" s="892"/>
      <c r="DOQ2" s="892"/>
      <c r="DOR2" s="892"/>
      <c r="DOS2" s="892"/>
      <c r="DOT2" s="892"/>
      <c r="DOU2" s="892"/>
      <c r="DOV2" s="892"/>
      <c r="DOW2" s="892"/>
      <c r="DOX2" s="892"/>
      <c r="DOY2" s="892"/>
      <c r="DOZ2" s="892"/>
      <c r="DPA2" s="892"/>
      <c r="DPB2" s="892"/>
      <c r="DPC2" s="892"/>
      <c r="DPD2" s="892"/>
      <c r="DPE2" s="892"/>
      <c r="DPF2" s="892"/>
      <c r="DPG2" s="892"/>
      <c r="DPH2" s="892"/>
      <c r="DPI2" s="892"/>
      <c r="DPJ2" s="892"/>
      <c r="DPK2" s="892"/>
      <c r="DPL2" s="892"/>
      <c r="DPM2" s="892"/>
      <c r="DPN2" s="892"/>
      <c r="DPO2" s="892"/>
      <c r="DPP2" s="892"/>
      <c r="DPQ2" s="892"/>
      <c r="DPR2" s="892"/>
      <c r="DPS2" s="892"/>
      <c r="DPT2" s="892"/>
      <c r="DPU2" s="892"/>
      <c r="DPV2" s="892"/>
      <c r="DPW2" s="892"/>
      <c r="DPX2" s="892"/>
      <c r="DPY2" s="892"/>
      <c r="DPZ2" s="892"/>
      <c r="DQA2" s="892"/>
      <c r="DQB2" s="892"/>
      <c r="DQC2" s="892"/>
      <c r="DQD2" s="892"/>
      <c r="DQE2" s="892"/>
      <c r="DQF2" s="892"/>
      <c r="DQG2" s="892"/>
      <c r="DQH2" s="892"/>
      <c r="DQI2" s="892"/>
      <c r="DQJ2" s="892"/>
      <c r="DQK2" s="892"/>
      <c r="DQL2" s="892"/>
      <c r="DQM2" s="892"/>
      <c r="DQN2" s="892"/>
      <c r="DQO2" s="892"/>
      <c r="DQP2" s="892"/>
      <c r="DQQ2" s="892"/>
      <c r="DQR2" s="892"/>
      <c r="DQS2" s="892"/>
      <c r="DQT2" s="892"/>
      <c r="DQU2" s="892"/>
      <c r="DQV2" s="892"/>
      <c r="DQW2" s="892"/>
      <c r="DQX2" s="892"/>
      <c r="DQY2" s="892"/>
      <c r="DQZ2" s="892"/>
      <c r="DRA2" s="892"/>
      <c r="DRB2" s="892"/>
      <c r="DRC2" s="892"/>
      <c r="DRD2" s="892"/>
      <c r="DRE2" s="892"/>
      <c r="DRF2" s="892"/>
      <c r="DRG2" s="892"/>
      <c r="DRH2" s="892"/>
      <c r="DRI2" s="892"/>
      <c r="DRJ2" s="892"/>
      <c r="DRK2" s="892"/>
      <c r="DRL2" s="892"/>
      <c r="DRM2" s="892"/>
      <c r="DRN2" s="892"/>
      <c r="DRO2" s="892"/>
      <c r="DRP2" s="892"/>
      <c r="DRQ2" s="892"/>
      <c r="DRR2" s="892"/>
      <c r="DRS2" s="892"/>
      <c r="DRT2" s="892"/>
      <c r="DRU2" s="892"/>
      <c r="DRV2" s="892"/>
      <c r="DRW2" s="892"/>
      <c r="DRX2" s="892"/>
      <c r="DRY2" s="892"/>
      <c r="DRZ2" s="892"/>
      <c r="DSA2" s="892"/>
      <c r="DSB2" s="892"/>
      <c r="DSC2" s="892"/>
      <c r="DSD2" s="892"/>
      <c r="DSE2" s="892"/>
      <c r="DSF2" s="892"/>
      <c r="DSG2" s="892"/>
      <c r="DSH2" s="892"/>
      <c r="DSI2" s="892"/>
      <c r="DSJ2" s="892"/>
      <c r="DSK2" s="892"/>
      <c r="DSL2" s="892"/>
      <c r="DSM2" s="892"/>
      <c r="DSN2" s="892"/>
      <c r="DSO2" s="892"/>
      <c r="DSP2" s="892"/>
      <c r="DSQ2" s="892"/>
      <c r="DSR2" s="892"/>
      <c r="DSS2" s="892"/>
      <c r="DST2" s="892"/>
      <c r="DSU2" s="892"/>
      <c r="DSV2" s="892"/>
      <c r="DSW2" s="892"/>
      <c r="DSX2" s="892"/>
      <c r="DSY2" s="892"/>
      <c r="DSZ2" s="892"/>
      <c r="DTA2" s="892"/>
      <c r="DTB2" s="892"/>
      <c r="DTC2" s="892"/>
      <c r="DTD2" s="892"/>
      <c r="DTE2" s="892"/>
      <c r="DTF2" s="892"/>
      <c r="DTG2" s="892"/>
      <c r="DTH2" s="892"/>
      <c r="DTI2" s="892"/>
      <c r="DTJ2" s="892"/>
      <c r="DTK2" s="892"/>
      <c r="DTL2" s="892"/>
      <c r="DTM2" s="892"/>
      <c r="DTN2" s="892"/>
      <c r="DTO2" s="892"/>
      <c r="DTP2" s="892"/>
      <c r="DTQ2" s="892"/>
      <c r="DTR2" s="892"/>
      <c r="DTS2" s="892"/>
      <c r="DTT2" s="892"/>
      <c r="DTU2" s="892"/>
      <c r="DTV2" s="892"/>
      <c r="DTW2" s="892"/>
      <c r="DTX2" s="892"/>
      <c r="DTY2" s="892"/>
      <c r="DTZ2" s="892"/>
      <c r="DUA2" s="892"/>
      <c r="DUB2" s="892"/>
      <c r="DUC2" s="892"/>
      <c r="DUD2" s="892"/>
      <c r="DUE2" s="892"/>
      <c r="DUF2" s="892"/>
      <c r="DUG2" s="892"/>
      <c r="DUH2" s="892"/>
      <c r="DUI2" s="892"/>
      <c r="DUJ2" s="892"/>
      <c r="DUK2" s="892"/>
      <c r="DUL2" s="892"/>
      <c r="DUM2" s="892"/>
      <c r="DUN2" s="892"/>
      <c r="DUO2" s="892"/>
      <c r="DUP2" s="892"/>
      <c r="DUQ2" s="892"/>
      <c r="DUR2" s="892"/>
      <c r="DUS2" s="892"/>
      <c r="DUT2" s="892"/>
      <c r="DUU2" s="892"/>
      <c r="DUV2" s="892"/>
      <c r="DUW2" s="892"/>
      <c r="DUX2" s="892"/>
      <c r="DUY2" s="892"/>
      <c r="DUZ2" s="892"/>
      <c r="DVA2" s="892"/>
      <c r="DVB2" s="892"/>
      <c r="DVC2" s="892"/>
      <c r="DVD2" s="892"/>
      <c r="DVE2" s="892"/>
      <c r="DVF2" s="892"/>
      <c r="DVG2" s="892"/>
      <c r="DVH2" s="892"/>
      <c r="DVI2" s="892"/>
      <c r="DVJ2" s="892"/>
      <c r="DVK2" s="892"/>
      <c r="DVL2" s="892"/>
      <c r="DVM2" s="892"/>
      <c r="DVN2" s="892"/>
      <c r="DVO2" s="892"/>
      <c r="DVP2" s="892"/>
      <c r="DVQ2" s="892"/>
      <c r="DVR2" s="892"/>
      <c r="DVS2" s="892"/>
      <c r="DVT2" s="892"/>
      <c r="DVU2" s="892"/>
      <c r="DVV2" s="892"/>
      <c r="DVW2" s="892"/>
      <c r="DVX2" s="892"/>
      <c r="DVY2" s="892"/>
      <c r="DVZ2" s="892"/>
      <c r="DWA2" s="892"/>
      <c r="DWB2" s="892"/>
      <c r="DWC2" s="892"/>
      <c r="DWD2" s="892"/>
      <c r="DWE2" s="892"/>
      <c r="DWF2" s="892"/>
      <c r="DWG2" s="892"/>
      <c r="DWH2" s="892"/>
      <c r="DWI2" s="892"/>
      <c r="DWJ2" s="892"/>
      <c r="DWK2" s="892"/>
      <c r="DWL2" s="892"/>
      <c r="DWM2" s="892"/>
      <c r="DWN2" s="892"/>
      <c r="DWO2" s="892"/>
      <c r="DWP2" s="892"/>
      <c r="DWQ2" s="892"/>
      <c r="DWR2" s="892"/>
      <c r="DWS2" s="892"/>
      <c r="DWT2" s="892"/>
      <c r="DWU2" s="892"/>
      <c r="DWV2" s="892"/>
      <c r="DWW2" s="892"/>
      <c r="DWX2" s="892"/>
      <c r="DWY2" s="892"/>
      <c r="DWZ2" s="892"/>
      <c r="DXA2" s="892"/>
      <c r="DXB2" s="892"/>
      <c r="DXC2" s="892"/>
      <c r="DXD2" s="892"/>
      <c r="DXE2" s="892"/>
      <c r="DXF2" s="892"/>
      <c r="DXG2" s="892"/>
      <c r="DXH2" s="892"/>
      <c r="DXI2" s="892"/>
      <c r="DXJ2" s="892"/>
      <c r="DXK2" s="892"/>
      <c r="DXL2" s="892"/>
      <c r="DXM2" s="892"/>
      <c r="DXN2" s="892"/>
      <c r="DXO2" s="892"/>
      <c r="DXP2" s="892"/>
      <c r="DXQ2" s="892"/>
      <c r="DXR2" s="892"/>
      <c r="DXS2" s="892"/>
      <c r="DXT2" s="892"/>
      <c r="DXU2" s="892"/>
      <c r="DXV2" s="892"/>
      <c r="DXW2" s="892"/>
      <c r="DXX2" s="892"/>
      <c r="DXY2" s="892"/>
      <c r="DXZ2" s="892"/>
      <c r="DYA2" s="892"/>
      <c r="DYB2" s="892"/>
      <c r="DYC2" s="892"/>
      <c r="DYD2" s="892"/>
      <c r="DYE2" s="892"/>
      <c r="DYF2" s="892"/>
      <c r="DYG2" s="892"/>
      <c r="DYH2" s="892"/>
      <c r="DYI2" s="892"/>
      <c r="DYJ2" s="892"/>
      <c r="DYK2" s="892"/>
      <c r="DYL2" s="892"/>
      <c r="DYM2" s="892"/>
      <c r="DYN2" s="892"/>
      <c r="DYO2" s="892"/>
      <c r="DYP2" s="892"/>
      <c r="DYQ2" s="892"/>
      <c r="DYR2" s="892"/>
      <c r="DYS2" s="892"/>
      <c r="DYT2" s="892"/>
      <c r="DYU2" s="892"/>
      <c r="DYV2" s="892"/>
      <c r="DYW2" s="892"/>
      <c r="DYX2" s="892"/>
      <c r="DYY2" s="892"/>
      <c r="DYZ2" s="892"/>
      <c r="DZA2" s="892"/>
      <c r="DZB2" s="892"/>
      <c r="DZC2" s="892"/>
      <c r="DZD2" s="892"/>
      <c r="DZE2" s="892"/>
      <c r="DZF2" s="892"/>
      <c r="DZG2" s="892"/>
      <c r="DZH2" s="892"/>
      <c r="DZI2" s="892"/>
      <c r="DZJ2" s="892"/>
      <c r="DZK2" s="892"/>
      <c r="DZL2" s="892"/>
      <c r="DZM2" s="892"/>
      <c r="DZN2" s="892"/>
      <c r="DZO2" s="892"/>
      <c r="DZP2" s="892"/>
      <c r="DZQ2" s="892"/>
      <c r="DZR2" s="892"/>
      <c r="DZS2" s="892"/>
      <c r="DZT2" s="892"/>
      <c r="DZU2" s="892"/>
      <c r="DZV2" s="892"/>
      <c r="DZW2" s="892"/>
      <c r="DZX2" s="892"/>
      <c r="DZY2" s="892"/>
      <c r="DZZ2" s="892"/>
      <c r="EAA2" s="892"/>
      <c r="EAB2" s="892"/>
      <c r="EAC2" s="892"/>
      <c r="EAD2" s="892"/>
      <c r="EAE2" s="892"/>
      <c r="EAF2" s="892"/>
      <c r="EAG2" s="892"/>
      <c r="EAH2" s="892"/>
      <c r="EAI2" s="892"/>
      <c r="EAJ2" s="892"/>
      <c r="EAK2" s="892"/>
      <c r="EAL2" s="892"/>
      <c r="EAM2" s="892"/>
      <c r="EAN2" s="892"/>
      <c r="EAO2" s="892"/>
      <c r="EAP2" s="892"/>
      <c r="EAQ2" s="892"/>
      <c r="EAR2" s="892"/>
      <c r="EAS2" s="892"/>
      <c r="EAT2" s="892"/>
      <c r="EAU2" s="892"/>
      <c r="EAV2" s="892"/>
      <c r="EAW2" s="892"/>
      <c r="EAX2" s="892"/>
      <c r="EAY2" s="892"/>
      <c r="EAZ2" s="892"/>
      <c r="EBA2" s="892"/>
      <c r="EBB2" s="892"/>
      <c r="EBC2" s="892"/>
      <c r="EBD2" s="892"/>
      <c r="EBE2" s="892"/>
      <c r="EBF2" s="892"/>
      <c r="EBG2" s="892"/>
      <c r="EBH2" s="892"/>
      <c r="EBI2" s="892"/>
      <c r="EBJ2" s="892"/>
      <c r="EBK2" s="892"/>
      <c r="EBL2" s="892"/>
      <c r="EBM2" s="892"/>
      <c r="EBN2" s="892"/>
      <c r="EBO2" s="892"/>
      <c r="EBP2" s="892"/>
      <c r="EBQ2" s="892"/>
      <c r="EBR2" s="892"/>
      <c r="EBS2" s="892"/>
      <c r="EBT2" s="892"/>
      <c r="EBU2" s="892"/>
      <c r="EBV2" s="892"/>
      <c r="EBW2" s="892"/>
      <c r="EBX2" s="892"/>
      <c r="EBY2" s="892"/>
      <c r="EBZ2" s="892"/>
      <c r="ECA2" s="892"/>
      <c r="ECB2" s="892"/>
      <c r="ECC2" s="892"/>
      <c r="ECD2" s="892"/>
      <c r="ECE2" s="892"/>
      <c r="ECF2" s="892"/>
      <c r="ECG2" s="892"/>
      <c r="ECH2" s="892"/>
      <c r="ECI2" s="892"/>
      <c r="ECJ2" s="892"/>
      <c r="ECK2" s="892"/>
      <c r="ECL2" s="892"/>
      <c r="ECM2" s="892"/>
      <c r="ECN2" s="892"/>
      <c r="ECO2" s="892"/>
      <c r="ECP2" s="892"/>
      <c r="ECQ2" s="892"/>
      <c r="ECR2" s="892"/>
      <c r="ECS2" s="892"/>
      <c r="ECT2" s="892"/>
      <c r="ECU2" s="892"/>
      <c r="ECV2" s="892"/>
      <c r="ECW2" s="892"/>
      <c r="ECX2" s="892"/>
      <c r="ECY2" s="892"/>
      <c r="ECZ2" s="892"/>
      <c r="EDA2" s="892"/>
      <c r="EDB2" s="892"/>
      <c r="EDC2" s="892"/>
      <c r="EDD2" s="892"/>
      <c r="EDE2" s="892"/>
      <c r="EDF2" s="892"/>
      <c r="EDG2" s="892"/>
      <c r="EDH2" s="892"/>
      <c r="EDI2" s="892"/>
      <c r="EDJ2" s="892"/>
      <c r="EDK2" s="892"/>
      <c r="EDL2" s="892"/>
      <c r="EDM2" s="892"/>
      <c r="EDN2" s="892"/>
      <c r="EDO2" s="892"/>
      <c r="EDP2" s="892"/>
      <c r="EDQ2" s="892"/>
      <c r="EDR2" s="892"/>
      <c r="EDS2" s="892"/>
      <c r="EDT2" s="892"/>
      <c r="EDU2" s="892"/>
      <c r="EDV2" s="892"/>
      <c r="EDW2" s="892"/>
      <c r="EDX2" s="892"/>
      <c r="EDY2" s="892"/>
      <c r="EDZ2" s="892"/>
      <c r="EEA2" s="892"/>
      <c r="EEB2" s="892"/>
      <c r="EEC2" s="892"/>
      <c r="EED2" s="892"/>
      <c r="EEE2" s="892"/>
      <c r="EEF2" s="892"/>
      <c r="EEG2" s="892"/>
      <c r="EEH2" s="892"/>
      <c r="EEI2" s="892"/>
      <c r="EEJ2" s="892"/>
      <c r="EEK2" s="892"/>
      <c r="EEL2" s="892"/>
      <c r="EEM2" s="892"/>
      <c r="EEN2" s="892"/>
      <c r="EEO2" s="892"/>
      <c r="EEP2" s="892"/>
      <c r="EEQ2" s="892"/>
      <c r="EER2" s="892"/>
      <c r="EES2" s="892"/>
      <c r="EET2" s="892"/>
      <c r="EEU2" s="892"/>
      <c r="EEV2" s="892"/>
      <c r="EEW2" s="892"/>
      <c r="EEX2" s="892"/>
      <c r="EEY2" s="892"/>
      <c r="EEZ2" s="892"/>
      <c r="EFA2" s="892"/>
      <c r="EFB2" s="892"/>
      <c r="EFC2" s="892"/>
      <c r="EFD2" s="892"/>
      <c r="EFE2" s="892"/>
      <c r="EFF2" s="892"/>
      <c r="EFG2" s="892"/>
      <c r="EFH2" s="892"/>
      <c r="EFI2" s="892"/>
      <c r="EFJ2" s="892"/>
      <c r="EFK2" s="892"/>
      <c r="EFL2" s="892"/>
      <c r="EFM2" s="892"/>
      <c r="EFN2" s="892"/>
      <c r="EFO2" s="892"/>
      <c r="EFP2" s="892"/>
      <c r="EFQ2" s="892"/>
      <c r="EFR2" s="892"/>
      <c r="EFS2" s="892"/>
      <c r="EFT2" s="892"/>
      <c r="EFU2" s="892"/>
      <c r="EFV2" s="892"/>
      <c r="EFW2" s="892"/>
      <c r="EFX2" s="892"/>
      <c r="EFY2" s="892"/>
      <c r="EFZ2" s="892"/>
      <c r="EGA2" s="892"/>
      <c r="EGB2" s="892"/>
      <c r="EGC2" s="892"/>
      <c r="EGD2" s="892"/>
      <c r="EGE2" s="892"/>
      <c r="EGF2" s="892"/>
      <c r="EGG2" s="892"/>
      <c r="EGH2" s="892"/>
      <c r="EGI2" s="892"/>
      <c r="EGJ2" s="892"/>
      <c r="EGK2" s="892"/>
      <c r="EGL2" s="892"/>
      <c r="EGM2" s="892"/>
      <c r="EGN2" s="892"/>
      <c r="EGO2" s="892"/>
      <c r="EGP2" s="892"/>
      <c r="EGQ2" s="892"/>
      <c r="EGR2" s="892"/>
      <c r="EGS2" s="892"/>
      <c r="EGT2" s="892"/>
      <c r="EGU2" s="892"/>
      <c r="EGV2" s="892"/>
      <c r="EGW2" s="892"/>
      <c r="EGX2" s="892"/>
      <c r="EGY2" s="892"/>
      <c r="EGZ2" s="892"/>
      <c r="EHA2" s="892"/>
      <c r="EHB2" s="892"/>
      <c r="EHC2" s="892"/>
      <c r="EHD2" s="892"/>
      <c r="EHE2" s="892"/>
      <c r="EHF2" s="892"/>
      <c r="EHG2" s="892"/>
      <c r="EHH2" s="892"/>
      <c r="EHI2" s="892"/>
      <c r="EHJ2" s="892"/>
      <c r="EHK2" s="892"/>
      <c r="EHL2" s="892"/>
      <c r="EHM2" s="892"/>
      <c r="EHN2" s="892"/>
      <c r="EHO2" s="892"/>
      <c r="EHP2" s="892"/>
      <c r="EHQ2" s="892"/>
      <c r="EHR2" s="892"/>
      <c r="EHS2" s="892"/>
      <c r="EHT2" s="892"/>
      <c r="EHU2" s="892"/>
      <c r="EHV2" s="892"/>
      <c r="EHW2" s="892"/>
      <c r="EHX2" s="892"/>
      <c r="EHY2" s="892"/>
      <c r="EHZ2" s="892"/>
      <c r="EIA2" s="892"/>
      <c r="EIB2" s="892"/>
      <c r="EIC2" s="892"/>
      <c r="EID2" s="892"/>
      <c r="EIE2" s="892"/>
      <c r="EIF2" s="892"/>
      <c r="EIG2" s="892"/>
      <c r="EIH2" s="892"/>
      <c r="EII2" s="892"/>
      <c r="EIJ2" s="892"/>
      <c r="EIK2" s="892"/>
      <c r="EIL2" s="892"/>
      <c r="EIM2" s="892"/>
      <c r="EIN2" s="892"/>
      <c r="EIO2" s="892"/>
      <c r="EIP2" s="892"/>
      <c r="EIQ2" s="892"/>
      <c r="EIR2" s="892"/>
      <c r="EIS2" s="892"/>
      <c r="EIT2" s="892"/>
      <c r="EIU2" s="892"/>
      <c r="EIV2" s="892"/>
      <c r="EIW2" s="892"/>
      <c r="EIX2" s="892"/>
      <c r="EIY2" s="892"/>
      <c r="EIZ2" s="892"/>
      <c r="EJA2" s="892"/>
      <c r="EJB2" s="892"/>
      <c r="EJC2" s="892"/>
      <c r="EJD2" s="892"/>
      <c r="EJE2" s="892"/>
      <c r="EJF2" s="892"/>
      <c r="EJG2" s="892"/>
      <c r="EJH2" s="892"/>
      <c r="EJI2" s="892"/>
      <c r="EJJ2" s="892"/>
      <c r="EJK2" s="892"/>
      <c r="EJL2" s="892"/>
      <c r="EJM2" s="892"/>
      <c r="EJN2" s="892"/>
      <c r="EJO2" s="892"/>
      <c r="EJP2" s="892"/>
      <c r="EJQ2" s="892"/>
      <c r="EJR2" s="892"/>
      <c r="EJS2" s="892"/>
      <c r="EJT2" s="892"/>
      <c r="EJU2" s="892"/>
      <c r="EJV2" s="892"/>
      <c r="EJW2" s="892"/>
      <c r="EJX2" s="892"/>
      <c r="EJY2" s="892"/>
      <c r="EJZ2" s="892"/>
      <c r="EKA2" s="892"/>
      <c r="EKB2" s="892"/>
      <c r="EKC2" s="892"/>
      <c r="EKD2" s="892"/>
      <c r="EKE2" s="892"/>
      <c r="EKF2" s="892"/>
      <c r="EKG2" s="892"/>
      <c r="EKH2" s="892"/>
      <c r="EKI2" s="892"/>
      <c r="EKJ2" s="892"/>
      <c r="EKK2" s="892"/>
      <c r="EKL2" s="892"/>
      <c r="EKM2" s="892"/>
      <c r="EKN2" s="892"/>
      <c r="EKO2" s="892"/>
      <c r="EKP2" s="892"/>
      <c r="EKQ2" s="892"/>
      <c r="EKR2" s="892"/>
      <c r="EKS2" s="892"/>
      <c r="EKT2" s="892"/>
      <c r="EKU2" s="892"/>
      <c r="EKV2" s="892"/>
      <c r="EKW2" s="892"/>
      <c r="EKX2" s="892"/>
      <c r="EKY2" s="892"/>
      <c r="EKZ2" s="892"/>
      <c r="ELA2" s="892"/>
      <c r="ELB2" s="892"/>
      <c r="ELC2" s="892"/>
      <c r="ELD2" s="892"/>
      <c r="ELE2" s="892"/>
      <c r="ELF2" s="892"/>
      <c r="ELG2" s="892"/>
      <c r="ELH2" s="892"/>
      <c r="ELI2" s="892"/>
      <c r="ELJ2" s="892"/>
      <c r="ELK2" s="892"/>
      <c r="ELL2" s="892"/>
      <c r="ELM2" s="892"/>
      <c r="ELN2" s="892"/>
      <c r="ELO2" s="892"/>
      <c r="ELP2" s="892"/>
      <c r="ELQ2" s="892"/>
      <c r="ELR2" s="892"/>
      <c r="ELS2" s="892"/>
      <c r="ELT2" s="892"/>
      <c r="ELU2" s="892"/>
      <c r="ELV2" s="892"/>
      <c r="ELW2" s="892"/>
      <c r="ELX2" s="892"/>
      <c r="ELY2" s="892"/>
      <c r="ELZ2" s="892"/>
      <c r="EMA2" s="892"/>
      <c r="EMB2" s="892"/>
      <c r="EMC2" s="892"/>
      <c r="EMD2" s="892"/>
      <c r="EME2" s="892"/>
      <c r="EMF2" s="892"/>
      <c r="EMG2" s="892"/>
      <c r="EMH2" s="892"/>
      <c r="EMI2" s="892"/>
      <c r="EMJ2" s="892"/>
      <c r="EMK2" s="892"/>
      <c r="EML2" s="892"/>
      <c r="EMM2" s="892"/>
      <c r="EMN2" s="892"/>
      <c r="EMO2" s="892"/>
      <c r="EMP2" s="892"/>
      <c r="EMQ2" s="892"/>
      <c r="EMR2" s="892"/>
      <c r="EMS2" s="892"/>
      <c r="EMT2" s="892"/>
      <c r="EMU2" s="892"/>
      <c r="EMV2" s="892"/>
      <c r="EMW2" s="892"/>
      <c r="EMX2" s="892"/>
      <c r="EMY2" s="892"/>
      <c r="EMZ2" s="892"/>
      <c r="ENA2" s="892"/>
      <c r="ENB2" s="892"/>
      <c r="ENC2" s="892"/>
      <c r="END2" s="892"/>
      <c r="ENE2" s="892"/>
      <c r="ENF2" s="892"/>
      <c r="ENG2" s="892"/>
      <c r="ENH2" s="892"/>
      <c r="ENI2" s="892"/>
      <c r="ENJ2" s="892"/>
      <c r="ENK2" s="892"/>
      <c r="ENL2" s="892"/>
      <c r="ENM2" s="892"/>
      <c r="ENN2" s="892"/>
      <c r="ENO2" s="892"/>
      <c r="ENP2" s="892"/>
      <c r="ENQ2" s="892"/>
      <c r="ENR2" s="892"/>
      <c r="ENS2" s="892"/>
      <c r="ENT2" s="892"/>
      <c r="ENU2" s="892"/>
      <c r="ENV2" s="892"/>
      <c r="ENW2" s="892"/>
      <c r="ENX2" s="892"/>
      <c r="ENY2" s="892"/>
      <c r="ENZ2" s="892"/>
      <c r="EOA2" s="892"/>
      <c r="EOB2" s="892"/>
      <c r="EOC2" s="892"/>
      <c r="EOD2" s="892"/>
      <c r="EOE2" s="892"/>
      <c r="EOF2" s="892"/>
      <c r="EOG2" s="892"/>
      <c r="EOH2" s="892"/>
      <c r="EOI2" s="892"/>
      <c r="EOJ2" s="892"/>
      <c r="EOK2" s="892"/>
      <c r="EOL2" s="892"/>
      <c r="EOM2" s="892"/>
      <c r="EON2" s="892"/>
      <c r="EOO2" s="892"/>
      <c r="EOP2" s="892"/>
      <c r="EOQ2" s="892"/>
      <c r="EOR2" s="892"/>
      <c r="EOS2" s="892"/>
      <c r="EOT2" s="892"/>
      <c r="EOU2" s="892"/>
      <c r="EOV2" s="892"/>
      <c r="EOW2" s="892"/>
      <c r="EOX2" s="892"/>
      <c r="EOY2" s="892"/>
      <c r="EOZ2" s="892"/>
      <c r="EPA2" s="892"/>
      <c r="EPB2" s="892"/>
      <c r="EPC2" s="892"/>
      <c r="EPD2" s="892"/>
      <c r="EPE2" s="892"/>
      <c r="EPF2" s="892"/>
      <c r="EPG2" s="892"/>
      <c r="EPH2" s="892"/>
      <c r="EPI2" s="892"/>
      <c r="EPJ2" s="892"/>
      <c r="EPK2" s="892"/>
      <c r="EPL2" s="892"/>
      <c r="EPM2" s="892"/>
      <c r="EPN2" s="892"/>
      <c r="EPO2" s="892"/>
      <c r="EPP2" s="892"/>
      <c r="EPQ2" s="892"/>
      <c r="EPR2" s="892"/>
      <c r="EPS2" s="892"/>
      <c r="EPT2" s="892"/>
      <c r="EPU2" s="892"/>
      <c r="EPV2" s="892"/>
      <c r="EPW2" s="892"/>
      <c r="EPX2" s="892"/>
      <c r="EPY2" s="892"/>
      <c r="EPZ2" s="892"/>
      <c r="EQA2" s="892"/>
      <c r="EQB2" s="892"/>
      <c r="EQC2" s="892"/>
      <c r="EQD2" s="892"/>
      <c r="EQE2" s="892"/>
      <c r="EQF2" s="892"/>
      <c r="EQG2" s="892"/>
      <c r="EQH2" s="892"/>
      <c r="EQI2" s="892"/>
      <c r="EQJ2" s="892"/>
      <c r="EQK2" s="892"/>
      <c r="EQL2" s="892"/>
      <c r="EQM2" s="892"/>
      <c r="EQN2" s="892"/>
      <c r="EQO2" s="892"/>
      <c r="EQP2" s="892"/>
      <c r="EQQ2" s="892"/>
      <c r="EQR2" s="892"/>
      <c r="EQS2" s="892"/>
      <c r="EQT2" s="892"/>
      <c r="EQU2" s="892"/>
      <c r="EQV2" s="892"/>
      <c r="EQW2" s="892"/>
      <c r="EQX2" s="892"/>
      <c r="EQY2" s="892"/>
      <c r="EQZ2" s="892"/>
      <c r="ERA2" s="892"/>
      <c r="ERB2" s="892"/>
      <c r="ERC2" s="892"/>
      <c r="ERD2" s="892"/>
      <c r="ERE2" s="892"/>
      <c r="ERF2" s="892"/>
      <c r="ERG2" s="892"/>
      <c r="ERH2" s="892"/>
      <c r="ERI2" s="892"/>
      <c r="ERJ2" s="892"/>
      <c r="ERK2" s="892"/>
      <c r="ERL2" s="892"/>
      <c r="ERM2" s="892"/>
      <c r="ERN2" s="892"/>
      <c r="ERO2" s="892"/>
      <c r="ERP2" s="892"/>
      <c r="ERQ2" s="892"/>
      <c r="ERR2" s="892"/>
      <c r="ERS2" s="892"/>
      <c r="ERT2" s="892"/>
      <c r="ERU2" s="892"/>
      <c r="ERV2" s="892"/>
      <c r="ERW2" s="892"/>
      <c r="ERX2" s="892"/>
      <c r="ERY2" s="892"/>
      <c r="ERZ2" s="892"/>
      <c r="ESA2" s="892"/>
      <c r="ESB2" s="892"/>
      <c r="ESC2" s="892"/>
      <c r="ESD2" s="892"/>
      <c r="ESE2" s="892"/>
      <c r="ESF2" s="892"/>
      <c r="ESG2" s="892"/>
      <c r="ESH2" s="892"/>
      <c r="ESI2" s="892"/>
      <c r="ESJ2" s="892"/>
      <c r="ESK2" s="892"/>
      <c r="ESL2" s="892"/>
      <c r="ESM2" s="892"/>
      <c r="ESN2" s="892"/>
      <c r="ESO2" s="892"/>
      <c r="ESP2" s="892"/>
      <c r="ESQ2" s="892"/>
      <c r="ESR2" s="892"/>
      <c r="ESS2" s="892"/>
      <c r="EST2" s="892"/>
      <c r="ESU2" s="892"/>
      <c r="ESV2" s="892"/>
      <c r="ESW2" s="892"/>
      <c r="ESX2" s="892"/>
      <c r="ESY2" s="892"/>
      <c r="ESZ2" s="892"/>
      <c r="ETA2" s="892"/>
      <c r="ETB2" s="892"/>
      <c r="ETC2" s="892"/>
      <c r="ETD2" s="892"/>
      <c r="ETE2" s="892"/>
      <c r="ETF2" s="892"/>
      <c r="ETG2" s="892"/>
      <c r="ETH2" s="892"/>
      <c r="ETI2" s="892"/>
      <c r="ETJ2" s="892"/>
      <c r="ETK2" s="892"/>
      <c r="ETL2" s="892"/>
      <c r="ETM2" s="892"/>
      <c r="ETN2" s="892"/>
      <c r="ETO2" s="892"/>
      <c r="ETP2" s="892"/>
      <c r="ETQ2" s="892"/>
      <c r="ETR2" s="892"/>
      <c r="ETS2" s="892"/>
      <c r="ETT2" s="892"/>
      <c r="ETU2" s="892"/>
      <c r="ETV2" s="892"/>
      <c r="ETW2" s="892"/>
      <c r="ETX2" s="892"/>
      <c r="ETY2" s="892"/>
      <c r="ETZ2" s="892"/>
      <c r="EUA2" s="892"/>
      <c r="EUB2" s="892"/>
      <c r="EUC2" s="892"/>
      <c r="EUD2" s="892"/>
      <c r="EUE2" s="892"/>
      <c r="EUF2" s="892"/>
      <c r="EUG2" s="892"/>
      <c r="EUH2" s="892"/>
      <c r="EUI2" s="892"/>
      <c r="EUJ2" s="892"/>
      <c r="EUK2" s="892"/>
      <c r="EUL2" s="892"/>
      <c r="EUM2" s="892"/>
      <c r="EUN2" s="892"/>
      <c r="EUO2" s="892"/>
      <c r="EUP2" s="892"/>
      <c r="EUQ2" s="892"/>
      <c r="EUR2" s="892"/>
      <c r="EUS2" s="892"/>
      <c r="EUT2" s="892"/>
      <c r="EUU2" s="892"/>
      <c r="EUV2" s="892"/>
      <c r="EUW2" s="892"/>
      <c r="EUX2" s="892"/>
      <c r="EUY2" s="892"/>
      <c r="EUZ2" s="892"/>
      <c r="EVA2" s="892"/>
      <c r="EVB2" s="892"/>
      <c r="EVC2" s="892"/>
      <c r="EVD2" s="892"/>
      <c r="EVE2" s="892"/>
      <c r="EVF2" s="892"/>
      <c r="EVG2" s="892"/>
      <c r="EVH2" s="892"/>
      <c r="EVI2" s="892"/>
      <c r="EVJ2" s="892"/>
      <c r="EVK2" s="892"/>
      <c r="EVL2" s="892"/>
      <c r="EVM2" s="892"/>
      <c r="EVN2" s="892"/>
      <c r="EVO2" s="892"/>
      <c r="EVP2" s="892"/>
      <c r="EVQ2" s="892"/>
      <c r="EVR2" s="892"/>
      <c r="EVS2" s="892"/>
      <c r="EVT2" s="892"/>
      <c r="EVU2" s="892"/>
      <c r="EVV2" s="892"/>
      <c r="EVW2" s="892"/>
      <c r="EVX2" s="892"/>
      <c r="EVY2" s="892"/>
      <c r="EVZ2" s="892"/>
      <c r="EWA2" s="892"/>
      <c r="EWB2" s="892"/>
      <c r="EWC2" s="892"/>
      <c r="EWD2" s="892"/>
      <c r="EWE2" s="892"/>
      <c r="EWF2" s="892"/>
      <c r="EWG2" s="892"/>
      <c r="EWH2" s="892"/>
      <c r="EWI2" s="892"/>
      <c r="EWJ2" s="892"/>
      <c r="EWK2" s="892"/>
      <c r="EWL2" s="892"/>
      <c r="EWM2" s="892"/>
      <c r="EWN2" s="892"/>
      <c r="EWO2" s="892"/>
      <c r="EWP2" s="892"/>
      <c r="EWQ2" s="892"/>
      <c r="EWR2" s="892"/>
      <c r="EWS2" s="892"/>
      <c r="EWT2" s="892"/>
      <c r="EWU2" s="892"/>
      <c r="EWV2" s="892"/>
      <c r="EWW2" s="892"/>
      <c r="EWX2" s="892"/>
      <c r="EWY2" s="892"/>
      <c r="EWZ2" s="892"/>
      <c r="EXA2" s="892"/>
      <c r="EXB2" s="892"/>
      <c r="EXC2" s="892"/>
      <c r="EXD2" s="892"/>
      <c r="EXE2" s="892"/>
      <c r="EXF2" s="892"/>
      <c r="EXG2" s="892"/>
      <c r="EXH2" s="892"/>
      <c r="EXI2" s="892"/>
      <c r="EXJ2" s="892"/>
      <c r="EXK2" s="892"/>
      <c r="EXL2" s="892"/>
      <c r="EXM2" s="892"/>
      <c r="EXN2" s="892"/>
      <c r="EXO2" s="892"/>
      <c r="EXP2" s="892"/>
      <c r="EXQ2" s="892"/>
      <c r="EXR2" s="892"/>
      <c r="EXS2" s="892"/>
      <c r="EXT2" s="892"/>
      <c r="EXU2" s="892"/>
      <c r="EXV2" s="892"/>
      <c r="EXW2" s="892"/>
      <c r="EXX2" s="892"/>
      <c r="EXY2" s="892"/>
      <c r="EXZ2" s="892"/>
      <c r="EYA2" s="892"/>
      <c r="EYB2" s="892"/>
      <c r="EYC2" s="892"/>
      <c r="EYD2" s="892"/>
      <c r="EYE2" s="892"/>
      <c r="EYF2" s="892"/>
      <c r="EYG2" s="892"/>
      <c r="EYH2" s="892"/>
      <c r="EYI2" s="892"/>
      <c r="EYJ2" s="892"/>
      <c r="EYK2" s="892"/>
      <c r="EYL2" s="892"/>
      <c r="EYM2" s="892"/>
      <c r="EYN2" s="892"/>
      <c r="EYO2" s="892"/>
      <c r="EYP2" s="892"/>
      <c r="EYQ2" s="892"/>
      <c r="EYR2" s="892"/>
      <c r="EYS2" s="892"/>
      <c r="EYT2" s="892"/>
      <c r="EYU2" s="892"/>
      <c r="EYV2" s="892"/>
      <c r="EYW2" s="892"/>
      <c r="EYX2" s="892"/>
      <c r="EYY2" s="892"/>
      <c r="EYZ2" s="892"/>
      <c r="EZA2" s="892"/>
      <c r="EZB2" s="892"/>
      <c r="EZC2" s="892"/>
      <c r="EZD2" s="892"/>
      <c r="EZE2" s="892"/>
      <c r="EZF2" s="892"/>
      <c r="EZG2" s="892"/>
      <c r="EZH2" s="892"/>
      <c r="EZI2" s="892"/>
      <c r="EZJ2" s="892"/>
      <c r="EZK2" s="892"/>
      <c r="EZL2" s="892"/>
      <c r="EZM2" s="892"/>
      <c r="EZN2" s="892"/>
      <c r="EZO2" s="892"/>
      <c r="EZP2" s="892"/>
      <c r="EZQ2" s="892"/>
      <c r="EZR2" s="892"/>
      <c r="EZS2" s="892"/>
      <c r="EZT2" s="892"/>
      <c r="EZU2" s="892"/>
      <c r="EZV2" s="892"/>
      <c r="EZW2" s="892"/>
      <c r="EZX2" s="892"/>
      <c r="EZY2" s="892"/>
      <c r="EZZ2" s="892"/>
      <c r="FAA2" s="892"/>
      <c r="FAB2" s="892"/>
      <c r="FAC2" s="892"/>
      <c r="FAD2" s="892"/>
      <c r="FAE2" s="892"/>
      <c r="FAF2" s="892"/>
      <c r="FAG2" s="892"/>
      <c r="FAH2" s="892"/>
      <c r="FAI2" s="892"/>
      <c r="FAJ2" s="892"/>
      <c r="FAK2" s="892"/>
      <c r="FAL2" s="892"/>
      <c r="FAM2" s="892"/>
      <c r="FAN2" s="892"/>
      <c r="FAO2" s="892"/>
      <c r="FAP2" s="892"/>
      <c r="FAQ2" s="892"/>
      <c r="FAR2" s="892"/>
      <c r="FAS2" s="892"/>
      <c r="FAT2" s="892"/>
      <c r="FAU2" s="892"/>
      <c r="FAV2" s="892"/>
      <c r="FAW2" s="892"/>
      <c r="FAX2" s="892"/>
      <c r="FAY2" s="892"/>
      <c r="FAZ2" s="892"/>
      <c r="FBA2" s="892"/>
      <c r="FBB2" s="892"/>
      <c r="FBC2" s="892"/>
      <c r="FBD2" s="892"/>
      <c r="FBE2" s="892"/>
      <c r="FBF2" s="892"/>
      <c r="FBG2" s="892"/>
      <c r="FBH2" s="892"/>
      <c r="FBI2" s="892"/>
      <c r="FBJ2" s="892"/>
      <c r="FBK2" s="892"/>
      <c r="FBL2" s="892"/>
      <c r="FBM2" s="892"/>
      <c r="FBN2" s="892"/>
      <c r="FBO2" s="892"/>
      <c r="FBP2" s="892"/>
      <c r="FBQ2" s="892"/>
      <c r="FBR2" s="892"/>
      <c r="FBS2" s="892"/>
      <c r="FBT2" s="892"/>
      <c r="FBU2" s="892"/>
      <c r="FBV2" s="892"/>
      <c r="FBW2" s="892"/>
      <c r="FBX2" s="892"/>
      <c r="FBY2" s="892"/>
      <c r="FBZ2" s="892"/>
      <c r="FCA2" s="892"/>
      <c r="FCB2" s="892"/>
      <c r="FCC2" s="892"/>
      <c r="FCD2" s="892"/>
      <c r="FCE2" s="892"/>
      <c r="FCF2" s="892"/>
      <c r="FCG2" s="892"/>
      <c r="FCH2" s="892"/>
      <c r="FCI2" s="892"/>
      <c r="FCJ2" s="892"/>
      <c r="FCK2" s="892"/>
      <c r="FCL2" s="892"/>
      <c r="FCM2" s="892"/>
      <c r="FCN2" s="892"/>
      <c r="FCO2" s="892"/>
      <c r="FCP2" s="892"/>
      <c r="FCQ2" s="892"/>
      <c r="FCR2" s="892"/>
      <c r="FCS2" s="892"/>
      <c r="FCT2" s="892"/>
      <c r="FCU2" s="892"/>
      <c r="FCV2" s="892"/>
      <c r="FCW2" s="892"/>
      <c r="FCX2" s="892"/>
      <c r="FCY2" s="892"/>
      <c r="FCZ2" s="892"/>
      <c r="FDA2" s="892"/>
      <c r="FDB2" s="892"/>
      <c r="FDC2" s="892"/>
      <c r="FDD2" s="892"/>
      <c r="FDE2" s="892"/>
      <c r="FDF2" s="892"/>
      <c r="FDG2" s="892"/>
      <c r="FDH2" s="892"/>
      <c r="FDI2" s="892"/>
      <c r="FDJ2" s="892"/>
      <c r="FDK2" s="892"/>
      <c r="FDL2" s="892"/>
      <c r="FDM2" s="892"/>
      <c r="FDN2" s="892"/>
      <c r="FDO2" s="892"/>
      <c r="FDP2" s="892"/>
      <c r="FDQ2" s="892"/>
      <c r="FDR2" s="892"/>
      <c r="FDS2" s="892"/>
      <c r="FDT2" s="892"/>
      <c r="FDU2" s="892"/>
      <c r="FDV2" s="892"/>
      <c r="FDW2" s="892"/>
      <c r="FDX2" s="892"/>
      <c r="FDY2" s="892"/>
      <c r="FDZ2" s="892"/>
      <c r="FEA2" s="892"/>
      <c r="FEB2" s="892"/>
      <c r="FEC2" s="892"/>
      <c r="FED2" s="892"/>
      <c r="FEE2" s="892"/>
      <c r="FEF2" s="892"/>
      <c r="FEG2" s="892"/>
      <c r="FEH2" s="892"/>
      <c r="FEI2" s="892"/>
      <c r="FEJ2" s="892"/>
      <c r="FEK2" s="892"/>
      <c r="FEL2" s="892"/>
      <c r="FEM2" s="892"/>
      <c r="FEN2" s="892"/>
      <c r="FEO2" s="892"/>
      <c r="FEP2" s="892"/>
      <c r="FEQ2" s="892"/>
      <c r="FER2" s="892"/>
      <c r="FES2" s="892"/>
      <c r="FET2" s="892"/>
      <c r="FEU2" s="892"/>
      <c r="FEV2" s="892"/>
      <c r="FEW2" s="892"/>
      <c r="FEX2" s="892"/>
      <c r="FEY2" s="892"/>
      <c r="FEZ2" s="892"/>
      <c r="FFA2" s="892"/>
      <c r="FFB2" s="892"/>
      <c r="FFC2" s="892"/>
      <c r="FFD2" s="892"/>
      <c r="FFE2" s="892"/>
      <c r="FFF2" s="892"/>
      <c r="FFG2" s="892"/>
      <c r="FFH2" s="892"/>
      <c r="FFI2" s="892"/>
      <c r="FFJ2" s="892"/>
      <c r="FFK2" s="892"/>
      <c r="FFL2" s="892"/>
      <c r="FFM2" s="892"/>
      <c r="FFN2" s="892"/>
      <c r="FFO2" s="892"/>
      <c r="FFP2" s="892"/>
      <c r="FFQ2" s="892"/>
      <c r="FFR2" s="892"/>
      <c r="FFS2" s="892"/>
      <c r="FFT2" s="892"/>
      <c r="FFU2" s="892"/>
      <c r="FFV2" s="892"/>
      <c r="FFW2" s="892"/>
      <c r="FFX2" s="892"/>
      <c r="FFY2" s="892"/>
      <c r="FFZ2" s="892"/>
      <c r="FGA2" s="892"/>
      <c r="FGB2" s="892"/>
      <c r="FGC2" s="892"/>
      <c r="FGD2" s="892"/>
      <c r="FGE2" s="892"/>
      <c r="FGF2" s="892"/>
      <c r="FGG2" s="892"/>
      <c r="FGH2" s="892"/>
      <c r="FGI2" s="892"/>
      <c r="FGJ2" s="892"/>
      <c r="FGK2" s="892"/>
      <c r="FGL2" s="892"/>
      <c r="FGM2" s="892"/>
      <c r="FGN2" s="892"/>
      <c r="FGO2" s="892"/>
      <c r="FGP2" s="892"/>
      <c r="FGQ2" s="892"/>
      <c r="FGR2" s="892"/>
      <c r="FGS2" s="892"/>
      <c r="FGT2" s="892"/>
      <c r="FGU2" s="892"/>
      <c r="FGV2" s="892"/>
      <c r="FGW2" s="892"/>
      <c r="FGX2" s="892"/>
      <c r="FGY2" s="892"/>
      <c r="FGZ2" s="892"/>
      <c r="FHA2" s="892"/>
      <c r="FHB2" s="892"/>
      <c r="FHC2" s="892"/>
      <c r="FHD2" s="892"/>
      <c r="FHE2" s="892"/>
      <c r="FHF2" s="892"/>
      <c r="FHG2" s="892"/>
      <c r="FHH2" s="892"/>
      <c r="FHI2" s="892"/>
      <c r="FHJ2" s="892"/>
      <c r="FHK2" s="892"/>
      <c r="FHL2" s="892"/>
      <c r="FHM2" s="892"/>
      <c r="FHN2" s="892"/>
      <c r="FHO2" s="892"/>
      <c r="FHP2" s="892"/>
      <c r="FHQ2" s="892"/>
      <c r="FHR2" s="892"/>
      <c r="FHS2" s="892"/>
      <c r="FHT2" s="892"/>
      <c r="FHU2" s="892"/>
      <c r="FHV2" s="892"/>
      <c r="FHW2" s="892"/>
      <c r="FHX2" s="892"/>
      <c r="FHY2" s="892"/>
      <c r="FHZ2" s="892"/>
      <c r="FIA2" s="892"/>
      <c r="FIB2" s="892"/>
      <c r="FIC2" s="892"/>
      <c r="FID2" s="892"/>
      <c r="FIE2" s="892"/>
      <c r="FIF2" s="892"/>
      <c r="FIG2" s="892"/>
      <c r="FIH2" s="892"/>
      <c r="FII2" s="892"/>
      <c r="FIJ2" s="892"/>
      <c r="FIK2" s="892"/>
      <c r="FIL2" s="892"/>
      <c r="FIM2" s="892"/>
      <c r="FIN2" s="892"/>
      <c r="FIO2" s="892"/>
      <c r="FIP2" s="892"/>
      <c r="FIQ2" s="892"/>
      <c r="FIR2" s="892"/>
      <c r="FIS2" s="892"/>
      <c r="FIT2" s="892"/>
      <c r="FIU2" s="892"/>
      <c r="FIV2" s="892"/>
      <c r="FIW2" s="892"/>
      <c r="FIX2" s="892"/>
      <c r="FIY2" s="892"/>
      <c r="FIZ2" s="892"/>
      <c r="FJA2" s="892"/>
      <c r="FJB2" s="892"/>
      <c r="FJC2" s="892"/>
      <c r="FJD2" s="892"/>
      <c r="FJE2" s="892"/>
      <c r="FJF2" s="892"/>
      <c r="FJG2" s="892"/>
      <c r="FJH2" s="892"/>
      <c r="FJI2" s="892"/>
      <c r="FJJ2" s="892"/>
      <c r="FJK2" s="892"/>
      <c r="FJL2" s="892"/>
      <c r="FJM2" s="892"/>
      <c r="FJN2" s="892"/>
      <c r="FJO2" s="892"/>
      <c r="FJP2" s="892"/>
      <c r="FJQ2" s="892"/>
      <c r="FJR2" s="892"/>
      <c r="FJS2" s="892"/>
      <c r="FJT2" s="892"/>
      <c r="FJU2" s="892"/>
      <c r="FJV2" s="892"/>
      <c r="FJW2" s="892"/>
      <c r="FJX2" s="892"/>
      <c r="FJY2" s="892"/>
      <c r="FJZ2" s="892"/>
      <c r="FKA2" s="892"/>
      <c r="FKB2" s="892"/>
      <c r="FKC2" s="892"/>
      <c r="FKD2" s="892"/>
      <c r="FKE2" s="892"/>
      <c r="FKF2" s="892"/>
      <c r="FKG2" s="892"/>
      <c r="FKH2" s="892"/>
      <c r="FKI2" s="892"/>
      <c r="FKJ2" s="892"/>
      <c r="FKK2" s="892"/>
      <c r="FKL2" s="892"/>
      <c r="FKM2" s="892"/>
      <c r="FKN2" s="892"/>
      <c r="FKO2" s="892"/>
      <c r="FKP2" s="892"/>
      <c r="FKQ2" s="892"/>
      <c r="FKR2" s="892"/>
      <c r="FKS2" s="892"/>
      <c r="FKT2" s="892"/>
      <c r="FKU2" s="892"/>
      <c r="FKV2" s="892"/>
      <c r="FKW2" s="892"/>
      <c r="FKX2" s="892"/>
      <c r="FKY2" s="892"/>
      <c r="FKZ2" s="892"/>
      <c r="FLA2" s="892"/>
      <c r="FLB2" s="892"/>
      <c r="FLC2" s="892"/>
      <c r="FLD2" s="892"/>
      <c r="FLE2" s="892"/>
      <c r="FLF2" s="892"/>
      <c r="FLG2" s="892"/>
      <c r="FLH2" s="892"/>
      <c r="FLI2" s="892"/>
      <c r="FLJ2" s="892"/>
      <c r="FLK2" s="892"/>
      <c r="FLL2" s="892"/>
      <c r="FLM2" s="892"/>
      <c r="FLN2" s="892"/>
      <c r="FLO2" s="892"/>
      <c r="FLP2" s="892"/>
      <c r="FLQ2" s="892"/>
      <c r="FLR2" s="892"/>
      <c r="FLS2" s="892"/>
      <c r="FLT2" s="892"/>
      <c r="FLU2" s="892"/>
      <c r="FLV2" s="892"/>
      <c r="FLW2" s="892"/>
      <c r="FLX2" s="892"/>
      <c r="FLY2" s="892"/>
      <c r="FLZ2" s="892"/>
      <c r="FMA2" s="892"/>
      <c r="FMB2" s="892"/>
      <c r="FMC2" s="892"/>
      <c r="FMD2" s="892"/>
      <c r="FME2" s="892"/>
      <c r="FMF2" s="892"/>
      <c r="FMG2" s="892"/>
      <c r="FMH2" s="892"/>
      <c r="FMI2" s="892"/>
      <c r="FMJ2" s="892"/>
      <c r="FMK2" s="892"/>
      <c r="FML2" s="892"/>
      <c r="FMM2" s="892"/>
      <c r="FMN2" s="892"/>
      <c r="FMO2" s="892"/>
      <c r="FMP2" s="892"/>
      <c r="FMQ2" s="892"/>
      <c r="FMR2" s="892"/>
      <c r="FMS2" s="892"/>
      <c r="FMT2" s="892"/>
      <c r="FMU2" s="892"/>
      <c r="FMV2" s="892"/>
      <c r="FMW2" s="892"/>
      <c r="FMX2" s="892"/>
      <c r="FMY2" s="892"/>
      <c r="FMZ2" s="892"/>
      <c r="FNA2" s="892"/>
      <c r="FNB2" s="892"/>
      <c r="FNC2" s="892"/>
      <c r="FND2" s="892"/>
      <c r="FNE2" s="892"/>
      <c r="FNF2" s="892"/>
      <c r="FNG2" s="892"/>
      <c r="FNH2" s="892"/>
      <c r="FNI2" s="892"/>
      <c r="FNJ2" s="892"/>
      <c r="FNK2" s="892"/>
      <c r="FNL2" s="892"/>
      <c r="FNM2" s="892"/>
      <c r="FNN2" s="892"/>
      <c r="FNO2" s="892"/>
      <c r="FNP2" s="892"/>
      <c r="FNQ2" s="892"/>
      <c r="FNR2" s="892"/>
      <c r="FNS2" s="892"/>
      <c r="FNT2" s="892"/>
      <c r="FNU2" s="892"/>
      <c r="FNV2" s="892"/>
      <c r="FNW2" s="892"/>
      <c r="FNX2" s="892"/>
      <c r="FNY2" s="892"/>
      <c r="FNZ2" s="892"/>
      <c r="FOA2" s="892"/>
      <c r="FOB2" s="892"/>
      <c r="FOC2" s="892"/>
      <c r="FOD2" s="892"/>
      <c r="FOE2" s="892"/>
      <c r="FOF2" s="892"/>
      <c r="FOG2" s="892"/>
      <c r="FOH2" s="892"/>
      <c r="FOI2" s="892"/>
      <c r="FOJ2" s="892"/>
      <c r="FOK2" s="892"/>
      <c r="FOL2" s="892"/>
      <c r="FOM2" s="892"/>
      <c r="FON2" s="892"/>
      <c r="FOO2" s="892"/>
      <c r="FOP2" s="892"/>
      <c r="FOQ2" s="892"/>
      <c r="FOR2" s="892"/>
      <c r="FOS2" s="892"/>
      <c r="FOT2" s="892"/>
      <c r="FOU2" s="892"/>
      <c r="FOV2" s="892"/>
      <c r="FOW2" s="892"/>
      <c r="FOX2" s="892"/>
      <c r="FOY2" s="892"/>
      <c r="FOZ2" s="892"/>
      <c r="FPA2" s="892"/>
      <c r="FPB2" s="892"/>
      <c r="FPC2" s="892"/>
      <c r="FPD2" s="892"/>
      <c r="FPE2" s="892"/>
      <c r="FPF2" s="892"/>
      <c r="FPG2" s="892"/>
      <c r="FPH2" s="892"/>
      <c r="FPI2" s="892"/>
      <c r="FPJ2" s="892"/>
      <c r="FPK2" s="892"/>
      <c r="FPL2" s="892"/>
      <c r="FPM2" s="892"/>
      <c r="FPN2" s="892"/>
      <c r="FPO2" s="892"/>
      <c r="FPP2" s="892"/>
      <c r="FPQ2" s="892"/>
      <c r="FPR2" s="892"/>
      <c r="FPS2" s="892"/>
      <c r="FPT2" s="892"/>
      <c r="FPU2" s="892"/>
      <c r="FPV2" s="892"/>
      <c r="FPW2" s="892"/>
      <c r="FPX2" s="892"/>
      <c r="FPY2" s="892"/>
      <c r="FPZ2" s="892"/>
      <c r="FQA2" s="892"/>
      <c r="FQB2" s="892"/>
      <c r="FQC2" s="892"/>
      <c r="FQD2" s="892"/>
      <c r="FQE2" s="892"/>
      <c r="FQF2" s="892"/>
      <c r="FQG2" s="892"/>
      <c r="FQH2" s="892"/>
      <c r="FQI2" s="892"/>
      <c r="FQJ2" s="892"/>
      <c r="FQK2" s="892"/>
      <c r="FQL2" s="892"/>
      <c r="FQM2" s="892"/>
      <c r="FQN2" s="892"/>
      <c r="FQO2" s="892"/>
      <c r="FQP2" s="892"/>
      <c r="FQQ2" s="892"/>
      <c r="FQR2" s="892"/>
      <c r="FQS2" s="892"/>
      <c r="FQT2" s="892"/>
      <c r="FQU2" s="892"/>
      <c r="FQV2" s="892"/>
      <c r="FQW2" s="892"/>
      <c r="FQX2" s="892"/>
      <c r="FQY2" s="892"/>
      <c r="FQZ2" s="892"/>
      <c r="FRA2" s="892"/>
      <c r="FRB2" s="892"/>
      <c r="FRC2" s="892"/>
      <c r="FRD2" s="892"/>
      <c r="FRE2" s="892"/>
      <c r="FRF2" s="892"/>
      <c r="FRG2" s="892"/>
      <c r="FRH2" s="892"/>
      <c r="FRI2" s="892"/>
      <c r="FRJ2" s="892"/>
      <c r="FRK2" s="892"/>
      <c r="FRL2" s="892"/>
      <c r="FRM2" s="892"/>
      <c r="FRN2" s="892"/>
      <c r="FRO2" s="892"/>
      <c r="FRP2" s="892"/>
      <c r="FRQ2" s="892"/>
      <c r="FRR2" s="892"/>
      <c r="FRS2" s="892"/>
      <c r="FRT2" s="892"/>
      <c r="FRU2" s="892"/>
      <c r="FRV2" s="892"/>
      <c r="FRW2" s="892"/>
      <c r="FRX2" s="892"/>
      <c r="FRY2" s="892"/>
      <c r="FRZ2" s="892"/>
      <c r="FSA2" s="892"/>
      <c r="FSB2" s="892"/>
      <c r="FSC2" s="892"/>
      <c r="FSD2" s="892"/>
      <c r="FSE2" s="892"/>
      <c r="FSF2" s="892"/>
      <c r="FSG2" s="892"/>
      <c r="FSH2" s="892"/>
      <c r="FSI2" s="892"/>
      <c r="FSJ2" s="892"/>
      <c r="FSK2" s="892"/>
      <c r="FSL2" s="892"/>
      <c r="FSM2" s="892"/>
      <c r="FSN2" s="892"/>
      <c r="FSO2" s="892"/>
      <c r="FSP2" s="892"/>
      <c r="FSQ2" s="892"/>
      <c r="FSR2" s="892"/>
      <c r="FSS2" s="892"/>
      <c r="FST2" s="892"/>
      <c r="FSU2" s="892"/>
      <c r="FSV2" s="892"/>
      <c r="FSW2" s="892"/>
      <c r="FSX2" s="892"/>
      <c r="FSY2" s="892"/>
      <c r="FSZ2" s="892"/>
      <c r="FTA2" s="892"/>
      <c r="FTB2" s="892"/>
      <c r="FTC2" s="892"/>
      <c r="FTD2" s="892"/>
      <c r="FTE2" s="892"/>
      <c r="FTF2" s="892"/>
      <c r="FTG2" s="892"/>
      <c r="FTH2" s="892"/>
      <c r="FTI2" s="892"/>
      <c r="FTJ2" s="892"/>
      <c r="FTK2" s="892"/>
      <c r="FTL2" s="892"/>
      <c r="FTM2" s="892"/>
      <c r="FTN2" s="892"/>
      <c r="FTO2" s="892"/>
      <c r="FTP2" s="892"/>
      <c r="FTQ2" s="892"/>
      <c r="FTR2" s="892"/>
      <c r="FTS2" s="892"/>
      <c r="FTT2" s="892"/>
      <c r="FTU2" s="892"/>
      <c r="FTV2" s="892"/>
      <c r="FTW2" s="892"/>
      <c r="FTX2" s="892"/>
      <c r="FTY2" s="892"/>
      <c r="FTZ2" s="892"/>
      <c r="FUA2" s="892"/>
      <c r="FUB2" s="892"/>
      <c r="FUC2" s="892"/>
      <c r="FUD2" s="892"/>
      <c r="FUE2" s="892"/>
      <c r="FUF2" s="892"/>
      <c r="FUG2" s="892"/>
      <c r="FUH2" s="892"/>
      <c r="FUI2" s="892"/>
      <c r="FUJ2" s="892"/>
      <c r="FUK2" s="892"/>
      <c r="FUL2" s="892"/>
      <c r="FUM2" s="892"/>
      <c r="FUN2" s="892"/>
      <c r="FUO2" s="892"/>
      <c r="FUP2" s="892"/>
      <c r="FUQ2" s="892"/>
      <c r="FUR2" s="892"/>
      <c r="FUS2" s="892"/>
      <c r="FUT2" s="892"/>
      <c r="FUU2" s="892"/>
      <c r="FUV2" s="892"/>
      <c r="FUW2" s="892"/>
      <c r="FUX2" s="892"/>
      <c r="FUY2" s="892"/>
      <c r="FUZ2" s="892"/>
      <c r="FVA2" s="892"/>
      <c r="FVB2" s="892"/>
      <c r="FVC2" s="892"/>
      <c r="FVD2" s="892"/>
      <c r="FVE2" s="892"/>
      <c r="FVF2" s="892"/>
      <c r="FVG2" s="892"/>
      <c r="FVH2" s="892"/>
      <c r="FVI2" s="892"/>
      <c r="FVJ2" s="892"/>
      <c r="FVK2" s="892"/>
      <c r="FVL2" s="892"/>
      <c r="FVM2" s="892"/>
      <c r="FVN2" s="892"/>
      <c r="FVO2" s="892"/>
      <c r="FVP2" s="892"/>
      <c r="FVQ2" s="892"/>
      <c r="FVR2" s="892"/>
      <c r="FVS2" s="892"/>
      <c r="FVT2" s="892"/>
      <c r="FVU2" s="892"/>
      <c r="FVV2" s="892"/>
      <c r="FVW2" s="892"/>
      <c r="FVX2" s="892"/>
      <c r="FVY2" s="892"/>
      <c r="FVZ2" s="892"/>
      <c r="FWA2" s="892"/>
      <c r="FWB2" s="892"/>
      <c r="FWC2" s="892"/>
      <c r="FWD2" s="892"/>
      <c r="FWE2" s="892"/>
      <c r="FWF2" s="892"/>
      <c r="FWG2" s="892"/>
      <c r="FWH2" s="892"/>
      <c r="FWI2" s="892"/>
      <c r="FWJ2" s="892"/>
      <c r="FWK2" s="892"/>
      <c r="FWL2" s="892"/>
      <c r="FWM2" s="892"/>
      <c r="FWN2" s="892"/>
      <c r="FWO2" s="892"/>
      <c r="FWP2" s="892"/>
      <c r="FWQ2" s="892"/>
      <c r="FWR2" s="892"/>
      <c r="FWS2" s="892"/>
      <c r="FWT2" s="892"/>
      <c r="FWU2" s="892"/>
      <c r="FWV2" s="892"/>
      <c r="FWW2" s="892"/>
      <c r="FWX2" s="892"/>
      <c r="FWY2" s="892"/>
      <c r="FWZ2" s="892"/>
      <c r="FXA2" s="892"/>
      <c r="FXB2" s="892"/>
      <c r="FXC2" s="892"/>
      <c r="FXD2" s="892"/>
      <c r="FXE2" s="892"/>
      <c r="FXF2" s="892"/>
      <c r="FXG2" s="892"/>
      <c r="FXH2" s="892"/>
      <c r="FXI2" s="892"/>
      <c r="FXJ2" s="892"/>
      <c r="FXK2" s="892"/>
      <c r="FXL2" s="892"/>
      <c r="FXM2" s="892"/>
      <c r="FXN2" s="892"/>
      <c r="FXO2" s="892"/>
      <c r="FXP2" s="892"/>
      <c r="FXQ2" s="892"/>
      <c r="FXR2" s="892"/>
      <c r="FXS2" s="892"/>
      <c r="FXT2" s="892"/>
      <c r="FXU2" s="892"/>
      <c r="FXV2" s="892"/>
      <c r="FXW2" s="892"/>
      <c r="FXX2" s="892"/>
      <c r="FXY2" s="892"/>
      <c r="FXZ2" s="892"/>
      <c r="FYA2" s="892"/>
      <c r="FYB2" s="892"/>
      <c r="FYC2" s="892"/>
      <c r="FYD2" s="892"/>
      <c r="FYE2" s="892"/>
      <c r="FYF2" s="892"/>
      <c r="FYG2" s="892"/>
      <c r="FYH2" s="892"/>
      <c r="FYI2" s="892"/>
      <c r="FYJ2" s="892"/>
      <c r="FYK2" s="892"/>
      <c r="FYL2" s="892"/>
      <c r="FYM2" s="892"/>
      <c r="FYN2" s="892"/>
      <c r="FYO2" s="892"/>
      <c r="FYP2" s="892"/>
      <c r="FYQ2" s="892"/>
      <c r="FYR2" s="892"/>
      <c r="FYS2" s="892"/>
      <c r="FYT2" s="892"/>
      <c r="FYU2" s="892"/>
      <c r="FYV2" s="892"/>
      <c r="FYW2" s="892"/>
      <c r="FYX2" s="892"/>
      <c r="FYY2" s="892"/>
      <c r="FYZ2" s="892"/>
      <c r="FZA2" s="892"/>
      <c r="FZB2" s="892"/>
      <c r="FZC2" s="892"/>
      <c r="FZD2" s="892"/>
      <c r="FZE2" s="892"/>
      <c r="FZF2" s="892"/>
      <c r="FZG2" s="892"/>
      <c r="FZH2" s="892"/>
      <c r="FZI2" s="892"/>
      <c r="FZJ2" s="892"/>
      <c r="FZK2" s="892"/>
      <c r="FZL2" s="892"/>
      <c r="FZM2" s="892"/>
      <c r="FZN2" s="892"/>
      <c r="FZO2" s="892"/>
      <c r="FZP2" s="892"/>
      <c r="FZQ2" s="892"/>
      <c r="FZR2" s="892"/>
      <c r="FZS2" s="892"/>
      <c r="FZT2" s="892"/>
      <c r="FZU2" s="892"/>
      <c r="FZV2" s="892"/>
      <c r="FZW2" s="892"/>
      <c r="FZX2" s="892"/>
      <c r="FZY2" s="892"/>
      <c r="FZZ2" s="892"/>
      <c r="GAA2" s="892"/>
      <c r="GAB2" s="892"/>
      <c r="GAC2" s="892"/>
      <c r="GAD2" s="892"/>
      <c r="GAE2" s="892"/>
      <c r="GAF2" s="892"/>
      <c r="GAG2" s="892"/>
      <c r="GAH2" s="892"/>
      <c r="GAI2" s="892"/>
      <c r="GAJ2" s="892"/>
      <c r="GAK2" s="892"/>
      <c r="GAL2" s="892"/>
      <c r="GAM2" s="892"/>
      <c r="GAN2" s="892"/>
      <c r="GAO2" s="892"/>
      <c r="GAP2" s="892"/>
      <c r="GAQ2" s="892"/>
      <c r="GAR2" s="892"/>
      <c r="GAS2" s="892"/>
      <c r="GAT2" s="892"/>
      <c r="GAU2" s="892"/>
      <c r="GAV2" s="892"/>
      <c r="GAW2" s="892"/>
      <c r="GAX2" s="892"/>
      <c r="GAY2" s="892"/>
      <c r="GAZ2" s="892"/>
      <c r="GBA2" s="892"/>
      <c r="GBB2" s="892"/>
      <c r="GBC2" s="892"/>
      <c r="GBD2" s="892"/>
      <c r="GBE2" s="892"/>
      <c r="GBF2" s="892"/>
      <c r="GBG2" s="892"/>
      <c r="GBH2" s="892"/>
      <c r="GBI2" s="892"/>
      <c r="GBJ2" s="892"/>
      <c r="GBK2" s="892"/>
      <c r="GBL2" s="892"/>
      <c r="GBM2" s="892"/>
      <c r="GBN2" s="892"/>
      <c r="GBO2" s="892"/>
      <c r="GBP2" s="892"/>
      <c r="GBQ2" s="892"/>
      <c r="GBR2" s="892"/>
      <c r="GBS2" s="892"/>
      <c r="GBT2" s="892"/>
      <c r="GBU2" s="892"/>
      <c r="GBV2" s="892"/>
      <c r="GBW2" s="892"/>
      <c r="GBX2" s="892"/>
      <c r="GBY2" s="892"/>
      <c r="GBZ2" s="892"/>
      <c r="GCA2" s="892"/>
      <c r="GCB2" s="892"/>
      <c r="GCC2" s="892"/>
      <c r="GCD2" s="892"/>
      <c r="GCE2" s="892"/>
      <c r="GCF2" s="892"/>
      <c r="GCG2" s="892"/>
      <c r="GCH2" s="892"/>
      <c r="GCI2" s="892"/>
      <c r="GCJ2" s="892"/>
      <c r="GCK2" s="892"/>
      <c r="GCL2" s="892"/>
      <c r="GCM2" s="892"/>
      <c r="GCN2" s="892"/>
      <c r="GCO2" s="892"/>
      <c r="GCP2" s="892"/>
      <c r="GCQ2" s="892"/>
      <c r="GCR2" s="892"/>
      <c r="GCS2" s="892"/>
      <c r="GCT2" s="892"/>
      <c r="GCU2" s="892"/>
      <c r="GCV2" s="892"/>
      <c r="GCW2" s="892"/>
      <c r="GCX2" s="892"/>
      <c r="GCY2" s="892"/>
      <c r="GCZ2" s="892"/>
      <c r="GDA2" s="892"/>
      <c r="GDB2" s="892"/>
      <c r="GDC2" s="892"/>
      <c r="GDD2" s="892"/>
      <c r="GDE2" s="892"/>
      <c r="GDF2" s="892"/>
      <c r="GDG2" s="892"/>
      <c r="GDH2" s="892"/>
      <c r="GDI2" s="892"/>
      <c r="GDJ2" s="892"/>
      <c r="GDK2" s="892"/>
      <c r="GDL2" s="892"/>
      <c r="GDM2" s="892"/>
      <c r="GDN2" s="892"/>
      <c r="GDO2" s="892"/>
      <c r="GDP2" s="892"/>
      <c r="GDQ2" s="892"/>
      <c r="GDR2" s="892"/>
      <c r="GDS2" s="892"/>
      <c r="GDT2" s="892"/>
      <c r="GDU2" s="892"/>
      <c r="GDV2" s="892"/>
      <c r="GDW2" s="892"/>
      <c r="GDX2" s="892"/>
      <c r="GDY2" s="892"/>
      <c r="GDZ2" s="892"/>
      <c r="GEA2" s="892"/>
      <c r="GEB2" s="892"/>
      <c r="GEC2" s="892"/>
      <c r="GED2" s="892"/>
      <c r="GEE2" s="892"/>
      <c r="GEF2" s="892"/>
      <c r="GEG2" s="892"/>
      <c r="GEH2" s="892"/>
      <c r="GEI2" s="892"/>
      <c r="GEJ2" s="892"/>
      <c r="GEK2" s="892"/>
      <c r="GEL2" s="892"/>
      <c r="GEM2" s="892"/>
      <c r="GEN2" s="892"/>
      <c r="GEO2" s="892"/>
      <c r="GEP2" s="892"/>
      <c r="GEQ2" s="892"/>
      <c r="GER2" s="892"/>
      <c r="GES2" s="892"/>
      <c r="GET2" s="892"/>
      <c r="GEU2" s="892"/>
      <c r="GEV2" s="892"/>
      <c r="GEW2" s="892"/>
      <c r="GEX2" s="892"/>
      <c r="GEY2" s="892"/>
      <c r="GEZ2" s="892"/>
      <c r="GFA2" s="892"/>
      <c r="GFB2" s="892"/>
      <c r="GFC2" s="892"/>
      <c r="GFD2" s="892"/>
      <c r="GFE2" s="892"/>
      <c r="GFF2" s="892"/>
      <c r="GFG2" s="892"/>
      <c r="GFH2" s="892"/>
      <c r="GFI2" s="892"/>
      <c r="GFJ2" s="892"/>
      <c r="GFK2" s="892"/>
      <c r="GFL2" s="892"/>
      <c r="GFM2" s="892"/>
      <c r="GFN2" s="892"/>
      <c r="GFO2" s="892"/>
      <c r="GFP2" s="892"/>
      <c r="GFQ2" s="892"/>
      <c r="GFR2" s="892"/>
      <c r="GFS2" s="892"/>
      <c r="GFT2" s="892"/>
      <c r="GFU2" s="892"/>
      <c r="GFV2" s="892"/>
      <c r="GFW2" s="892"/>
      <c r="GFX2" s="892"/>
      <c r="GFY2" s="892"/>
      <c r="GFZ2" s="892"/>
      <c r="GGA2" s="892"/>
      <c r="GGB2" s="892"/>
      <c r="GGC2" s="892"/>
      <c r="GGD2" s="892"/>
      <c r="GGE2" s="892"/>
      <c r="GGF2" s="892"/>
      <c r="GGG2" s="892"/>
      <c r="GGH2" s="892"/>
      <c r="GGI2" s="892"/>
      <c r="GGJ2" s="892"/>
      <c r="GGK2" s="892"/>
      <c r="GGL2" s="892"/>
      <c r="GGM2" s="892"/>
      <c r="GGN2" s="892"/>
      <c r="GGO2" s="892"/>
      <c r="GGP2" s="892"/>
      <c r="GGQ2" s="892"/>
      <c r="GGR2" s="892"/>
      <c r="GGS2" s="892"/>
      <c r="GGT2" s="892"/>
      <c r="GGU2" s="892"/>
      <c r="GGV2" s="892"/>
      <c r="GGW2" s="892"/>
      <c r="GGX2" s="892"/>
      <c r="GGY2" s="892"/>
      <c r="GGZ2" s="892"/>
      <c r="GHA2" s="892"/>
      <c r="GHB2" s="892"/>
      <c r="GHC2" s="892"/>
      <c r="GHD2" s="892"/>
      <c r="GHE2" s="892"/>
      <c r="GHF2" s="892"/>
      <c r="GHG2" s="892"/>
      <c r="GHH2" s="892"/>
      <c r="GHI2" s="892"/>
      <c r="GHJ2" s="892"/>
      <c r="GHK2" s="892"/>
      <c r="GHL2" s="892"/>
      <c r="GHM2" s="892"/>
      <c r="GHN2" s="892"/>
      <c r="GHO2" s="892"/>
      <c r="GHP2" s="892"/>
      <c r="GHQ2" s="892"/>
      <c r="GHR2" s="892"/>
      <c r="GHS2" s="892"/>
      <c r="GHT2" s="892"/>
      <c r="GHU2" s="892"/>
      <c r="GHV2" s="892"/>
      <c r="GHW2" s="892"/>
      <c r="GHX2" s="892"/>
      <c r="GHY2" s="892"/>
      <c r="GHZ2" s="892"/>
      <c r="GIA2" s="892"/>
      <c r="GIB2" s="892"/>
      <c r="GIC2" s="892"/>
      <c r="GID2" s="892"/>
      <c r="GIE2" s="892"/>
      <c r="GIF2" s="892"/>
      <c r="GIG2" s="892"/>
      <c r="GIH2" s="892"/>
      <c r="GII2" s="892"/>
      <c r="GIJ2" s="892"/>
      <c r="GIK2" s="892"/>
      <c r="GIL2" s="892"/>
      <c r="GIM2" s="892"/>
      <c r="GIN2" s="892"/>
      <c r="GIO2" s="892"/>
      <c r="GIP2" s="892"/>
      <c r="GIQ2" s="892"/>
      <c r="GIR2" s="892"/>
      <c r="GIS2" s="892"/>
      <c r="GIT2" s="892"/>
      <c r="GIU2" s="892"/>
      <c r="GIV2" s="892"/>
      <c r="GIW2" s="892"/>
      <c r="GIX2" s="892"/>
      <c r="GIY2" s="892"/>
      <c r="GIZ2" s="892"/>
      <c r="GJA2" s="892"/>
      <c r="GJB2" s="892"/>
      <c r="GJC2" s="892"/>
      <c r="GJD2" s="892"/>
      <c r="GJE2" s="892"/>
      <c r="GJF2" s="892"/>
      <c r="GJG2" s="892"/>
      <c r="GJH2" s="892"/>
      <c r="GJI2" s="892"/>
      <c r="GJJ2" s="892"/>
      <c r="GJK2" s="892"/>
      <c r="GJL2" s="892"/>
      <c r="GJM2" s="892"/>
      <c r="GJN2" s="892"/>
      <c r="GJO2" s="892"/>
      <c r="GJP2" s="892"/>
      <c r="GJQ2" s="892"/>
      <c r="GJR2" s="892"/>
      <c r="GJS2" s="892"/>
      <c r="GJT2" s="892"/>
      <c r="GJU2" s="892"/>
      <c r="GJV2" s="892"/>
      <c r="GJW2" s="892"/>
      <c r="GJX2" s="892"/>
      <c r="GJY2" s="892"/>
      <c r="GJZ2" s="892"/>
      <c r="GKA2" s="892"/>
      <c r="GKB2" s="892"/>
      <c r="GKC2" s="892"/>
      <c r="GKD2" s="892"/>
      <c r="GKE2" s="892"/>
      <c r="GKF2" s="892"/>
      <c r="GKG2" s="892"/>
      <c r="GKH2" s="892"/>
      <c r="GKI2" s="892"/>
      <c r="GKJ2" s="892"/>
      <c r="GKK2" s="892"/>
      <c r="GKL2" s="892"/>
      <c r="GKM2" s="892"/>
      <c r="GKN2" s="892"/>
      <c r="GKO2" s="892"/>
      <c r="GKP2" s="892"/>
      <c r="GKQ2" s="892"/>
      <c r="GKR2" s="892"/>
      <c r="GKS2" s="892"/>
      <c r="GKT2" s="892"/>
      <c r="GKU2" s="892"/>
      <c r="GKV2" s="892"/>
      <c r="GKW2" s="892"/>
      <c r="GKX2" s="892"/>
      <c r="GKY2" s="892"/>
      <c r="GKZ2" s="892"/>
      <c r="GLA2" s="892"/>
      <c r="GLB2" s="892"/>
      <c r="GLC2" s="892"/>
      <c r="GLD2" s="892"/>
      <c r="GLE2" s="892"/>
      <c r="GLF2" s="892"/>
      <c r="GLG2" s="892"/>
      <c r="GLH2" s="892"/>
      <c r="GLI2" s="892"/>
      <c r="GLJ2" s="892"/>
      <c r="GLK2" s="892"/>
      <c r="GLL2" s="892"/>
      <c r="GLM2" s="892"/>
      <c r="GLN2" s="892"/>
      <c r="GLO2" s="892"/>
      <c r="GLP2" s="892"/>
      <c r="GLQ2" s="892"/>
      <c r="GLR2" s="892"/>
      <c r="GLS2" s="892"/>
      <c r="GLT2" s="892"/>
      <c r="GLU2" s="892"/>
      <c r="GLV2" s="892"/>
      <c r="GLW2" s="892"/>
      <c r="GLX2" s="892"/>
      <c r="GLY2" s="892"/>
      <c r="GLZ2" s="892"/>
      <c r="GMA2" s="892"/>
      <c r="GMB2" s="892"/>
      <c r="GMC2" s="892"/>
      <c r="GMD2" s="892"/>
      <c r="GME2" s="892"/>
      <c r="GMF2" s="892"/>
      <c r="GMG2" s="892"/>
      <c r="GMH2" s="892"/>
      <c r="GMI2" s="892"/>
      <c r="GMJ2" s="892"/>
      <c r="GMK2" s="892"/>
      <c r="GML2" s="892"/>
      <c r="GMM2" s="892"/>
      <c r="GMN2" s="892"/>
      <c r="GMO2" s="892"/>
      <c r="GMP2" s="892"/>
      <c r="GMQ2" s="892"/>
      <c r="GMR2" s="892"/>
      <c r="GMS2" s="892"/>
      <c r="GMT2" s="892"/>
      <c r="GMU2" s="892"/>
      <c r="GMV2" s="892"/>
      <c r="GMW2" s="892"/>
      <c r="GMX2" s="892"/>
      <c r="GMY2" s="892"/>
      <c r="GMZ2" s="892"/>
      <c r="GNA2" s="892"/>
      <c r="GNB2" s="892"/>
      <c r="GNC2" s="892"/>
      <c r="GND2" s="892"/>
      <c r="GNE2" s="892"/>
      <c r="GNF2" s="892"/>
      <c r="GNG2" s="892"/>
      <c r="GNH2" s="892"/>
      <c r="GNI2" s="892"/>
      <c r="GNJ2" s="892"/>
      <c r="GNK2" s="892"/>
      <c r="GNL2" s="892"/>
      <c r="GNM2" s="892"/>
      <c r="GNN2" s="892"/>
      <c r="GNO2" s="892"/>
      <c r="GNP2" s="892"/>
      <c r="GNQ2" s="892"/>
      <c r="GNR2" s="892"/>
      <c r="GNS2" s="892"/>
      <c r="GNT2" s="892"/>
      <c r="GNU2" s="892"/>
      <c r="GNV2" s="892"/>
      <c r="GNW2" s="892"/>
      <c r="GNX2" s="892"/>
      <c r="GNY2" s="892"/>
      <c r="GNZ2" s="892"/>
      <c r="GOA2" s="892"/>
      <c r="GOB2" s="892"/>
      <c r="GOC2" s="892"/>
      <c r="GOD2" s="892"/>
      <c r="GOE2" s="892"/>
      <c r="GOF2" s="892"/>
      <c r="GOG2" s="892"/>
      <c r="GOH2" s="892"/>
      <c r="GOI2" s="892"/>
      <c r="GOJ2" s="892"/>
      <c r="GOK2" s="892"/>
      <c r="GOL2" s="892"/>
      <c r="GOM2" s="892"/>
      <c r="GON2" s="892"/>
      <c r="GOO2" s="892"/>
      <c r="GOP2" s="892"/>
      <c r="GOQ2" s="892"/>
      <c r="GOR2" s="892"/>
      <c r="GOS2" s="892"/>
      <c r="GOT2" s="892"/>
      <c r="GOU2" s="892"/>
      <c r="GOV2" s="892"/>
      <c r="GOW2" s="892"/>
      <c r="GOX2" s="892"/>
      <c r="GOY2" s="892"/>
      <c r="GOZ2" s="892"/>
      <c r="GPA2" s="892"/>
      <c r="GPB2" s="892"/>
      <c r="GPC2" s="892"/>
      <c r="GPD2" s="892"/>
      <c r="GPE2" s="892"/>
      <c r="GPF2" s="892"/>
      <c r="GPG2" s="892"/>
      <c r="GPH2" s="892"/>
      <c r="GPI2" s="892"/>
      <c r="GPJ2" s="892"/>
      <c r="GPK2" s="892"/>
      <c r="GPL2" s="892"/>
      <c r="GPM2" s="892"/>
      <c r="GPN2" s="892"/>
      <c r="GPO2" s="892"/>
      <c r="GPP2" s="892"/>
      <c r="GPQ2" s="892"/>
      <c r="GPR2" s="892"/>
      <c r="GPS2" s="892"/>
      <c r="GPT2" s="892"/>
      <c r="GPU2" s="892"/>
      <c r="GPV2" s="892"/>
      <c r="GPW2" s="892"/>
      <c r="GPX2" s="892"/>
      <c r="GPY2" s="892"/>
      <c r="GPZ2" s="892"/>
      <c r="GQA2" s="892"/>
      <c r="GQB2" s="892"/>
      <c r="GQC2" s="892"/>
      <c r="GQD2" s="892"/>
      <c r="GQE2" s="892"/>
      <c r="GQF2" s="892"/>
      <c r="GQG2" s="892"/>
      <c r="GQH2" s="892"/>
      <c r="GQI2" s="892"/>
      <c r="GQJ2" s="892"/>
      <c r="GQK2" s="892"/>
      <c r="GQL2" s="892"/>
      <c r="GQM2" s="892"/>
      <c r="GQN2" s="892"/>
      <c r="GQO2" s="892"/>
      <c r="GQP2" s="892"/>
      <c r="GQQ2" s="892"/>
      <c r="GQR2" s="892"/>
      <c r="GQS2" s="892"/>
      <c r="GQT2" s="892"/>
      <c r="GQU2" s="892"/>
      <c r="GQV2" s="892"/>
      <c r="GQW2" s="892"/>
      <c r="GQX2" s="892"/>
      <c r="GQY2" s="892"/>
      <c r="GQZ2" s="892"/>
      <c r="GRA2" s="892"/>
      <c r="GRB2" s="892"/>
      <c r="GRC2" s="892"/>
      <c r="GRD2" s="892"/>
      <c r="GRE2" s="892"/>
      <c r="GRF2" s="892"/>
      <c r="GRG2" s="892"/>
      <c r="GRH2" s="892"/>
      <c r="GRI2" s="892"/>
      <c r="GRJ2" s="892"/>
      <c r="GRK2" s="892"/>
      <c r="GRL2" s="892"/>
      <c r="GRM2" s="892"/>
      <c r="GRN2" s="892"/>
      <c r="GRO2" s="892"/>
      <c r="GRP2" s="892"/>
      <c r="GRQ2" s="892"/>
      <c r="GRR2" s="892"/>
      <c r="GRS2" s="892"/>
      <c r="GRT2" s="892"/>
      <c r="GRU2" s="892"/>
      <c r="GRV2" s="892"/>
      <c r="GRW2" s="892"/>
      <c r="GRX2" s="892"/>
      <c r="GRY2" s="892"/>
      <c r="GRZ2" s="892"/>
      <c r="GSA2" s="892"/>
      <c r="GSB2" s="892"/>
      <c r="GSC2" s="892"/>
      <c r="GSD2" s="892"/>
      <c r="GSE2" s="892"/>
      <c r="GSF2" s="892"/>
      <c r="GSG2" s="892"/>
      <c r="GSH2" s="892"/>
      <c r="GSI2" s="892"/>
      <c r="GSJ2" s="892"/>
      <c r="GSK2" s="892"/>
      <c r="GSL2" s="892"/>
      <c r="GSM2" s="892"/>
      <c r="GSN2" s="892"/>
      <c r="GSO2" s="892"/>
      <c r="GSP2" s="892"/>
      <c r="GSQ2" s="892"/>
      <c r="GSR2" s="892"/>
      <c r="GSS2" s="892"/>
      <c r="GST2" s="892"/>
      <c r="GSU2" s="892"/>
      <c r="GSV2" s="892"/>
      <c r="GSW2" s="892"/>
      <c r="GSX2" s="892"/>
      <c r="GSY2" s="892"/>
      <c r="GSZ2" s="892"/>
      <c r="GTA2" s="892"/>
      <c r="GTB2" s="892"/>
      <c r="GTC2" s="892"/>
      <c r="GTD2" s="892"/>
      <c r="GTE2" s="892"/>
      <c r="GTF2" s="892"/>
      <c r="GTG2" s="892"/>
      <c r="GTH2" s="892"/>
      <c r="GTI2" s="892"/>
      <c r="GTJ2" s="892"/>
      <c r="GTK2" s="892"/>
      <c r="GTL2" s="892"/>
      <c r="GTM2" s="892"/>
      <c r="GTN2" s="892"/>
      <c r="GTO2" s="892"/>
      <c r="GTP2" s="892"/>
      <c r="GTQ2" s="892"/>
      <c r="GTR2" s="892"/>
      <c r="GTS2" s="892"/>
      <c r="GTT2" s="892"/>
      <c r="GTU2" s="892"/>
      <c r="GTV2" s="892"/>
      <c r="GTW2" s="892"/>
      <c r="GTX2" s="892"/>
      <c r="GTY2" s="892"/>
      <c r="GTZ2" s="892"/>
      <c r="GUA2" s="892"/>
      <c r="GUB2" s="892"/>
      <c r="GUC2" s="892"/>
      <c r="GUD2" s="892"/>
      <c r="GUE2" s="892"/>
      <c r="GUF2" s="892"/>
      <c r="GUG2" s="892"/>
      <c r="GUH2" s="892"/>
      <c r="GUI2" s="892"/>
      <c r="GUJ2" s="892"/>
      <c r="GUK2" s="892"/>
      <c r="GUL2" s="892"/>
      <c r="GUM2" s="892"/>
      <c r="GUN2" s="892"/>
      <c r="GUO2" s="892"/>
      <c r="GUP2" s="892"/>
      <c r="GUQ2" s="892"/>
      <c r="GUR2" s="892"/>
      <c r="GUS2" s="892"/>
      <c r="GUT2" s="892"/>
      <c r="GUU2" s="892"/>
      <c r="GUV2" s="892"/>
      <c r="GUW2" s="892"/>
      <c r="GUX2" s="892"/>
      <c r="GUY2" s="892"/>
      <c r="GUZ2" s="892"/>
      <c r="GVA2" s="892"/>
      <c r="GVB2" s="892"/>
      <c r="GVC2" s="892"/>
      <c r="GVD2" s="892"/>
      <c r="GVE2" s="892"/>
      <c r="GVF2" s="892"/>
      <c r="GVG2" s="892"/>
      <c r="GVH2" s="892"/>
      <c r="GVI2" s="892"/>
      <c r="GVJ2" s="892"/>
      <c r="GVK2" s="892"/>
      <c r="GVL2" s="892"/>
      <c r="GVM2" s="892"/>
      <c r="GVN2" s="892"/>
      <c r="GVO2" s="892"/>
      <c r="GVP2" s="892"/>
      <c r="GVQ2" s="892"/>
      <c r="GVR2" s="892"/>
      <c r="GVS2" s="892"/>
      <c r="GVT2" s="892"/>
      <c r="GVU2" s="892"/>
      <c r="GVV2" s="892"/>
      <c r="GVW2" s="892"/>
      <c r="GVX2" s="892"/>
      <c r="GVY2" s="892"/>
      <c r="GVZ2" s="892"/>
      <c r="GWA2" s="892"/>
      <c r="GWB2" s="892"/>
      <c r="GWC2" s="892"/>
      <c r="GWD2" s="892"/>
      <c r="GWE2" s="892"/>
      <c r="GWF2" s="892"/>
      <c r="GWG2" s="892"/>
      <c r="GWH2" s="892"/>
      <c r="GWI2" s="892"/>
      <c r="GWJ2" s="892"/>
      <c r="GWK2" s="892"/>
      <c r="GWL2" s="892"/>
      <c r="GWM2" s="892"/>
      <c r="GWN2" s="892"/>
      <c r="GWO2" s="892"/>
      <c r="GWP2" s="892"/>
      <c r="GWQ2" s="892"/>
      <c r="GWR2" s="892"/>
      <c r="GWS2" s="892"/>
      <c r="GWT2" s="892"/>
      <c r="GWU2" s="892"/>
      <c r="GWV2" s="892"/>
      <c r="GWW2" s="892"/>
      <c r="GWX2" s="892"/>
      <c r="GWY2" s="892"/>
      <c r="GWZ2" s="892"/>
      <c r="GXA2" s="892"/>
      <c r="GXB2" s="892"/>
      <c r="GXC2" s="892"/>
      <c r="GXD2" s="892"/>
      <c r="GXE2" s="892"/>
      <c r="GXF2" s="892"/>
      <c r="GXG2" s="892"/>
      <c r="GXH2" s="892"/>
      <c r="GXI2" s="892"/>
      <c r="GXJ2" s="892"/>
      <c r="GXK2" s="892"/>
      <c r="GXL2" s="892"/>
      <c r="GXM2" s="892"/>
      <c r="GXN2" s="892"/>
      <c r="GXO2" s="892"/>
      <c r="GXP2" s="892"/>
      <c r="GXQ2" s="892"/>
      <c r="GXR2" s="892"/>
      <c r="GXS2" s="892"/>
      <c r="GXT2" s="892"/>
      <c r="GXU2" s="892"/>
      <c r="GXV2" s="892"/>
      <c r="GXW2" s="892"/>
      <c r="GXX2" s="892"/>
      <c r="GXY2" s="892"/>
      <c r="GXZ2" s="892"/>
      <c r="GYA2" s="892"/>
      <c r="GYB2" s="892"/>
      <c r="GYC2" s="892"/>
      <c r="GYD2" s="892"/>
      <c r="GYE2" s="892"/>
      <c r="GYF2" s="892"/>
      <c r="GYG2" s="892"/>
      <c r="GYH2" s="892"/>
      <c r="GYI2" s="892"/>
      <c r="GYJ2" s="892"/>
      <c r="GYK2" s="892"/>
      <c r="GYL2" s="892"/>
      <c r="GYM2" s="892"/>
      <c r="GYN2" s="892"/>
      <c r="GYO2" s="892"/>
      <c r="GYP2" s="892"/>
      <c r="GYQ2" s="892"/>
      <c r="GYR2" s="892"/>
      <c r="GYS2" s="892"/>
      <c r="GYT2" s="892"/>
      <c r="GYU2" s="892"/>
      <c r="GYV2" s="892"/>
      <c r="GYW2" s="892"/>
      <c r="GYX2" s="892"/>
      <c r="GYY2" s="892"/>
      <c r="GYZ2" s="892"/>
      <c r="GZA2" s="892"/>
      <c r="GZB2" s="892"/>
      <c r="GZC2" s="892"/>
      <c r="GZD2" s="892"/>
      <c r="GZE2" s="892"/>
      <c r="GZF2" s="892"/>
      <c r="GZG2" s="892"/>
      <c r="GZH2" s="892"/>
      <c r="GZI2" s="892"/>
      <c r="GZJ2" s="892"/>
      <c r="GZK2" s="892"/>
      <c r="GZL2" s="892"/>
      <c r="GZM2" s="892"/>
      <c r="GZN2" s="892"/>
      <c r="GZO2" s="892"/>
      <c r="GZP2" s="892"/>
      <c r="GZQ2" s="892"/>
      <c r="GZR2" s="892"/>
      <c r="GZS2" s="892"/>
      <c r="GZT2" s="892"/>
      <c r="GZU2" s="892"/>
      <c r="GZV2" s="892"/>
      <c r="GZW2" s="892"/>
      <c r="GZX2" s="892"/>
      <c r="GZY2" s="892"/>
      <c r="GZZ2" s="892"/>
      <c r="HAA2" s="892"/>
      <c r="HAB2" s="892"/>
      <c r="HAC2" s="892"/>
      <c r="HAD2" s="892"/>
      <c r="HAE2" s="892"/>
      <c r="HAF2" s="892"/>
      <c r="HAG2" s="892"/>
      <c r="HAH2" s="892"/>
      <c r="HAI2" s="892"/>
      <c r="HAJ2" s="892"/>
      <c r="HAK2" s="892"/>
      <c r="HAL2" s="892"/>
      <c r="HAM2" s="892"/>
      <c r="HAN2" s="892"/>
      <c r="HAO2" s="892"/>
      <c r="HAP2" s="892"/>
      <c r="HAQ2" s="892"/>
      <c r="HAR2" s="892"/>
      <c r="HAS2" s="892"/>
      <c r="HAT2" s="892"/>
      <c r="HAU2" s="892"/>
      <c r="HAV2" s="892"/>
      <c r="HAW2" s="892"/>
      <c r="HAX2" s="892"/>
      <c r="HAY2" s="892"/>
      <c r="HAZ2" s="892"/>
      <c r="HBA2" s="892"/>
      <c r="HBB2" s="892"/>
      <c r="HBC2" s="892"/>
      <c r="HBD2" s="892"/>
      <c r="HBE2" s="892"/>
      <c r="HBF2" s="892"/>
      <c r="HBG2" s="892"/>
      <c r="HBH2" s="892"/>
      <c r="HBI2" s="892"/>
      <c r="HBJ2" s="892"/>
      <c r="HBK2" s="892"/>
      <c r="HBL2" s="892"/>
      <c r="HBM2" s="892"/>
      <c r="HBN2" s="892"/>
      <c r="HBO2" s="892"/>
      <c r="HBP2" s="892"/>
      <c r="HBQ2" s="892"/>
      <c r="HBR2" s="892"/>
      <c r="HBS2" s="892"/>
      <c r="HBT2" s="892"/>
      <c r="HBU2" s="892"/>
      <c r="HBV2" s="892"/>
      <c r="HBW2" s="892"/>
      <c r="HBX2" s="892"/>
      <c r="HBY2" s="892"/>
      <c r="HBZ2" s="892"/>
      <c r="HCA2" s="892"/>
      <c r="HCB2" s="892"/>
      <c r="HCC2" s="892"/>
      <c r="HCD2" s="892"/>
      <c r="HCE2" s="892"/>
      <c r="HCF2" s="892"/>
      <c r="HCG2" s="892"/>
      <c r="HCH2" s="892"/>
      <c r="HCI2" s="892"/>
      <c r="HCJ2" s="892"/>
      <c r="HCK2" s="892"/>
      <c r="HCL2" s="892"/>
      <c r="HCM2" s="892"/>
      <c r="HCN2" s="892"/>
      <c r="HCO2" s="892"/>
      <c r="HCP2" s="892"/>
      <c r="HCQ2" s="892"/>
      <c r="HCR2" s="892"/>
      <c r="HCS2" s="892"/>
      <c r="HCT2" s="892"/>
      <c r="HCU2" s="892"/>
      <c r="HCV2" s="892"/>
      <c r="HCW2" s="892"/>
      <c r="HCX2" s="892"/>
      <c r="HCY2" s="892"/>
      <c r="HCZ2" s="892"/>
      <c r="HDA2" s="892"/>
      <c r="HDB2" s="892"/>
      <c r="HDC2" s="892"/>
      <c r="HDD2" s="892"/>
      <c r="HDE2" s="892"/>
      <c r="HDF2" s="892"/>
      <c r="HDG2" s="892"/>
      <c r="HDH2" s="892"/>
      <c r="HDI2" s="892"/>
      <c r="HDJ2" s="892"/>
      <c r="HDK2" s="892"/>
      <c r="HDL2" s="892"/>
      <c r="HDM2" s="892"/>
      <c r="HDN2" s="892"/>
      <c r="HDO2" s="892"/>
      <c r="HDP2" s="892"/>
      <c r="HDQ2" s="892"/>
      <c r="HDR2" s="892"/>
      <c r="HDS2" s="892"/>
      <c r="HDT2" s="892"/>
      <c r="HDU2" s="892"/>
      <c r="HDV2" s="892"/>
      <c r="HDW2" s="892"/>
      <c r="HDX2" s="892"/>
      <c r="HDY2" s="892"/>
      <c r="HDZ2" s="892"/>
      <c r="HEA2" s="892"/>
      <c r="HEB2" s="892"/>
      <c r="HEC2" s="892"/>
      <c r="HED2" s="892"/>
      <c r="HEE2" s="892"/>
      <c r="HEF2" s="892"/>
      <c r="HEG2" s="892"/>
      <c r="HEH2" s="892"/>
      <c r="HEI2" s="892"/>
      <c r="HEJ2" s="892"/>
      <c r="HEK2" s="892"/>
      <c r="HEL2" s="892"/>
      <c r="HEM2" s="892"/>
      <c r="HEN2" s="892"/>
      <c r="HEO2" s="892"/>
      <c r="HEP2" s="892"/>
      <c r="HEQ2" s="892"/>
      <c r="HER2" s="892"/>
      <c r="HES2" s="892"/>
      <c r="HET2" s="892"/>
      <c r="HEU2" s="892"/>
      <c r="HEV2" s="892"/>
      <c r="HEW2" s="892"/>
      <c r="HEX2" s="892"/>
      <c r="HEY2" s="892"/>
      <c r="HEZ2" s="892"/>
      <c r="HFA2" s="892"/>
      <c r="HFB2" s="892"/>
      <c r="HFC2" s="892"/>
      <c r="HFD2" s="892"/>
      <c r="HFE2" s="892"/>
      <c r="HFF2" s="892"/>
      <c r="HFG2" s="892"/>
      <c r="HFH2" s="892"/>
      <c r="HFI2" s="892"/>
      <c r="HFJ2" s="892"/>
      <c r="HFK2" s="892"/>
      <c r="HFL2" s="892"/>
      <c r="HFM2" s="892"/>
      <c r="HFN2" s="892"/>
      <c r="HFO2" s="892"/>
      <c r="HFP2" s="892"/>
      <c r="HFQ2" s="892"/>
      <c r="HFR2" s="892"/>
      <c r="HFS2" s="892"/>
      <c r="HFT2" s="892"/>
      <c r="HFU2" s="892"/>
      <c r="HFV2" s="892"/>
      <c r="HFW2" s="892"/>
      <c r="HFX2" s="892"/>
      <c r="HFY2" s="892"/>
      <c r="HFZ2" s="892"/>
      <c r="HGA2" s="892"/>
      <c r="HGB2" s="892"/>
      <c r="HGC2" s="892"/>
      <c r="HGD2" s="892"/>
      <c r="HGE2" s="892"/>
      <c r="HGF2" s="892"/>
      <c r="HGG2" s="892"/>
      <c r="HGH2" s="892"/>
      <c r="HGI2" s="892"/>
      <c r="HGJ2" s="892"/>
      <c r="HGK2" s="892"/>
      <c r="HGL2" s="892"/>
      <c r="HGM2" s="892"/>
      <c r="HGN2" s="892"/>
      <c r="HGO2" s="892"/>
      <c r="HGP2" s="892"/>
      <c r="HGQ2" s="892"/>
      <c r="HGR2" s="892"/>
      <c r="HGS2" s="892"/>
      <c r="HGT2" s="892"/>
      <c r="HGU2" s="892"/>
      <c r="HGV2" s="892"/>
      <c r="HGW2" s="892"/>
      <c r="HGX2" s="892"/>
      <c r="HGY2" s="892"/>
      <c r="HGZ2" s="892"/>
      <c r="HHA2" s="892"/>
      <c r="HHB2" s="892"/>
      <c r="HHC2" s="892"/>
      <c r="HHD2" s="892"/>
      <c r="HHE2" s="892"/>
      <c r="HHF2" s="892"/>
      <c r="HHG2" s="892"/>
      <c r="HHH2" s="892"/>
      <c r="HHI2" s="892"/>
      <c r="HHJ2" s="892"/>
      <c r="HHK2" s="892"/>
      <c r="HHL2" s="892"/>
      <c r="HHM2" s="892"/>
      <c r="HHN2" s="892"/>
      <c r="HHO2" s="892"/>
      <c r="HHP2" s="892"/>
      <c r="HHQ2" s="892"/>
      <c r="HHR2" s="892"/>
      <c r="HHS2" s="892"/>
      <c r="HHT2" s="892"/>
      <c r="HHU2" s="892"/>
      <c r="HHV2" s="892"/>
      <c r="HHW2" s="892"/>
      <c r="HHX2" s="892"/>
      <c r="HHY2" s="892"/>
      <c r="HHZ2" s="892"/>
      <c r="HIA2" s="892"/>
      <c r="HIB2" s="892"/>
      <c r="HIC2" s="892"/>
      <c r="HID2" s="892"/>
      <c r="HIE2" s="892"/>
      <c r="HIF2" s="892"/>
      <c r="HIG2" s="892"/>
      <c r="HIH2" s="892"/>
      <c r="HII2" s="892"/>
      <c r="HIJ2" s="892"/>
      <c r="HIK2" s="892"/>
      <c r="HIL2" s="892"/>
      <c r="HIM2" s="892"/>
      <c r="HIN2" s="892"/>
      <c r="HIO2" s="892"/>
      <c r="HIP2" s="892"/>
      <c r="HIQ2" s="892"/>
      <c r="HIR2" s="892"/>
      <c r="HIS2" s="892"/>
      <c r="HIT2" s="892"/>
      <c r="HIU2" s="892"/>
      <c r="HIV2" s="892"/>
      <c r="HIW2" s="892"/>
      <c r="HIX2" s="892"/>
      <c r="HIY2" s="892"/>
      <c r="HIZ2" s="892"/>
      <c r="HJA2" s="892"/>
      <c r="HJB2" s="892"/>
      <c r="HJC2" s="892"/>
      <c r="HJD2" s="892"/>
      <c r="HJE2" s="892"/>
      <c r="HJF2" s="892"/>
      <c r="HJG2" s="892"/>
      <c r="HJH2" s="892"/>
      <c r="HJI2" s="892"/>
      <c r="HJJ2" s="892"/>
      <c r="HJK2" s="892"/>
      <c r="HJL2" s="892"/>
      <c r="HJM2" s="892"/>
      <c r="HJN2" s="892"/>
      <c r="HJO2" s="892"/>
      <c r="HJP2" s="892"/>
      <c r="HJQ2" s="892"/>
      <c r="HJR2" s="892"/>
      <c r="HJS2" s="892"/>
      <c r="HJT2" s="892"/>
      <c r="HJU2" s="892"/>
      <c r="HJV2" s="892"/>
      <c r="HJW2" s="892"/>
      <c r="HJX2" s="892"/>
      <c r="HJY2" s="892"/>
      <c r="HJZ2" s="892"/>
      <c r="HKA2" s="892"/>
      <c r="HKB2" s="892"/>
      <c r="HKC2" s="892"/>
      <c r="HKD2" s="892"/>
      <c r="HKE2" s="892"/>
      <c r="HKF2" s="892"/>
      <c r="HKG2" s="892"/>
      <c r="HKH2" s="892"/>
      <c r="HKI2" s="892"/>
      <c r="HKJ2" s="892"/>
      <c r="HKK2" s="892"/>
      <c r="HKL2" s="892"/>
      <c r="HKM2" s="892"/>
      <c r="HKN2" s="892"/>
      <c r="HKO2" s="892"/>
      <c r="HKP2" s="892"/>
      <c r="HKQ2" s="892"/>
      <c r="HKR2" s="892"/>
      <c r="HKS2" s="892"/>
      <c r="HKT2" s="892"/>
      <c r="HKU2" s="892"/>
      <c r="HKV2" s="892"/>
      <c r="HKW2" s="892"/>
      <c r="HKX2" s="892"/>
      <c r="HKY2" s="892"/>
      <c r="HKZ2" s="892"/>
      <c r="HLA2" s="892"/>
      <c r="HLB2" s="892"/>
      <c r="HLC2" s="892"/>
      <c r="HLD2" s="892"/>
      <c r="HLE2" s="892"/>
      <c r="HLF2" s="892"/>
      <c r="HLG2" s="892"/>
      <c r="HLH2" s="892"/>
      <c r="HLI2" s="892"/>
      <c r="HLJ2" s="892"/>
      <c r="HLK2" s="892"/>
      <c r="HLL2" s="892"/>
      <c r="HLM2" s="892"/>
      <c r="HLN2" s="892"/>
      <c r="HLO2" s="892"/>
      <c r="HLP2" s="892"/>
      <c r="HLQ2" s="892"/>
      <c r="HLR2" s="892"/>
      <c r="HLS2" s="892"/>
      <c r="HLT2" s="892"/>
      <c r="HLU2" s="892"/>
      <c r="HLV2" s="892"/>
      <c r="HLW2" s="892"/>
      <c r="HLX2" s="892"/>
      <c r="HLY2" s="892"/>
      <c r="HLZ2" s="892"/>
      <c r="HMA2" s="892"/>
      <c r="HMB2" s="892"/>
      <c r="HMC2" s="892"/>
      <c r="HMD2" s="892"/>
      <c r="HME2" s="892"/>
      <c r="HMF2" s="892"/>
      <c r="HMG2" s="892"/>
      <c r="HMH2" s="892"/>
      <c r="HMI2" s="892"/>
      <c r="HMJ2" s="892"/>
      <c r="HMK2" s="892"/>
      <c r="HML2" s="892"/>
      <c r="HMM2" s="892"/>
      <c r="HMN2" s="892"/>
      <c r="HMO2" s="892"/>
      <c r="HMP2" s="892"/>
      <c r="HMQ2" s="892"/>
      <c r="HMR2" s="892"/>
      <c r="HMS2" s="892"/>
      <c r="HMT2" s="892"/>
      <c r="HMU2" s="892"/>
      <c r="HMV2" s="892"/>
      <c r="HMW2" s="892"/>
      <c r="HMX2" s="892"/>
      <c r="HMY2" s="892"/>
      <c r="HMZ2" s="892"/>
      <c r="HNA2" s="892"/>
      <c r="HNB2" s="892"/>
      <c r="HNC2" s="892"/>
      <c r="HND2" s="892"/>
      <c r="HNE2" s="892"/>
      <c r="HNF2" s="892"/>
      <c r="HNG2" s="892"/>
      <c r="HNH2" s="892"/>
      <c r="HNI2" s="892"/>
      <c r="HNJ2" s="892"/>
      <c r="HNK2" s="892"/>
      <c r="HNL2" s="892"/>
      <c r="HNM2" s="892"/>
      <c r="HNN2" s="892"/>
      <c r="HNO2" s="892"/>
      <c r="HNP2" s="892"/>
      <c r="HNQ2" s="892"/>
      <c r="HNR2" s="892"/>
      <c r="HNS2" s="892"/>
      <c r="HNT2" s="892"/>
      <c r="HNU2" s="892"/>
      <c r="HNV2" s="892"/>
      <c r="HNW2" s="892"/>
      <c r="HNX2" s="892"/>
      <c r="HNY2" s="892"/>
      <c r="HNZ2" s="892"/>
      <c r="HOA2" s="892"/>
      <c r="HOB2" s="892"/>
      <c r="HOC2" s="892"/>
      <c r="HOD2" s="892"/>
      <c r="HOE2" s="892"/>
      <c r="HOF2" s="892"/>
      <c r="HOG2" s="892"/>
      <c r="HOH2" s="892"/>
      <c r="HOI2" s="892"/>
      <c r="HOJ2" s="892"/>
      <c r="HOK2" s="892"/>
      <c r="HOL2" s="892"/>
      <c r="HOM2" s="892"/>
      <c r="HON2" s="892"/>
      <c r="HOO2" s="892"/>
      <c r="HOP2" s="892"/>
      <c r="HOQ2" s="892"/>
      <c r="HOR2" s="892"/>
      <c r="HOS2" s="892"/>
      <c r="HOT2" s="892"/>
      <c r="HOU2" s="892"/>
      <c r="HOV2" s="892"/>
      <c r="HOW2" s="892"/>
      <c r="HOX2" s="892"/>
      <c r="HOY2" s="892"/>
      <c r="HOZ2" s="892"/>
      <c r="HPA2" s="892"/>
      <c r="HPB2" s="892"/>
      <c r="HPC2" s="892"/>
      <c r="HPD2" s="892"/>
      <c r="HPE2" s="892"/>
      <c r="HPF2" s="892"/>
      <c r="HPG2" s="892"/>
      <c r="HPH2" s="892"/>
      <c r="HPI2" s="892"/>
      <c r="HPJ2" s="892"/>
      <c r="HPK2" s="892"/>
      <c r="HPL2" s="892"/>
      <c r="HPM2" s="892"/>
      <c r="HPN2" s="892"/>
      <c r="HPO2" s="892"/>
      <c r="HPP2" s="892"/>
      <c r="HPQ2" s="892"/>
      <c r="HPR2" s="892"/>
      <c r="HPS2" s="892"/>
      <c r="HPT2" s="892"/>
      <c r="HPU2" s="892"/>
      <c r="HPV2" s="892"/>
      <c r="HPW2" s="892"/>
      <c r="HPX2" s="892"/>
      <c r="HPY2" s="892"/>
      <c r="HPZ2" s="892"/>
      <c r="HQA2" s="892"/>
      <c r="HQB2" s="892"/>
      <c r="HQC2" s="892"/>
      <c r="HQD2" s="892"/>
      <c r="HQE2" s="892"/>
      <c r="HQF2" s="892"/>
      <c r="HQG2" s="892"/>
      <c r="HQH2" s="892"/>
      <c r="HQI2" s="892"/>
      <c r="HQJ2" s="892"/>
      <c r="HQK2" s="892"/>
      <c r="HQL2" s="892"/>
      <c r="HQM2" s="892"/>
      <c r="HQN2" s="892"/>
      <c r="HQO2" s="892"/>
      <c r="HQP2" s="892"/>
      <c r="HQQ2" s="892"/>
      <c r="HQR2" s="892"/>
      <c r="HQS2" s="892"/>
      <c r="HQT2" s="892"/>
      <c r="HQU2" s="892"/>
      <c r="HQV2" s="892"/>
      <c r="HQW2" s="892"/>
      <c r="HQX2" s="892"/>
      <c r="HQY2" s="892"/>
      <c r="HQZ2" s="892"/>
      <c r="HRA2" s="892"/>
      <c r="HRB2" s="892"/>
      <c r="HRC2" s="892"/>
      <c r="HRD2" s="892"/>
      <c r="HRE2" s="892"/>
      <c r="HRF2" s="892"/>
      <c r="HRG2" s="892"/>
      <c r="HRH2" s="892"/>
      <c r="HRI2" s="892"/>
      <c r="HRJ2" s="892"/>
      <c r="HRK2" s="892"/>
      <c r="HRL2" s="892"/>
      <c r="HRM2" s="892"/>
      <c r="HRN2" s="892"/>
      <c r="HRO2" s="892"/>
      <c r="HRP2" s="892"/>
      <c r="HRQ2" s="892"/>
      <c r="HRR2" s="892"/>
      <c r="HRS2" s="892"/>
      <c r="HRT2" s="892"/>
      <c r="HRU2" s="892"/>
      <c r="HRV2" s="892"/>
      <c r="HRW2" s="892"/>
      <c r="HRX2" s="892"/>
      <c r="HRY2" s="892"/>
      <c r="HRZ2" s="892"/>
      <c r="HSA2" s="892"/>
      <c r="HSB2" s="892"/>
      <c r="HSC2" s="892"/>
      <c r="HSD2" s="892"/>
      <c r="HSE2" s="892"/>
      <c r="HSF2" s="892"/>
      <c r="HSG2" s="892"/>
      <c r="HSH2" s="892"/>
      <c r="HSI2" s="892"/>
      <c r="HSJ2" s="892"/>
      <c r="HSK2" s="892"/>
      <c r="HSL2" s="892"/>
      <c r="HSM2" s="892"/>
      <c r="HSN2" s="892"/>
      <c r="HSO2" s="892"/>
      <c r="HSP2" s="892"/>
      <c r="HSQ2" s="892"/>
      <c r="HSR2" s="892"/>
      <c r="HSS2" s="892"/>
      <c r="HST2" s="892"/>
      <c r="HSU2" s="892"/>
      <c r="HSV2" s="892"/>
      <c r="HSW2" s="892"/>
      <c r="HSX2" s="892"/>
      <c r="HSY2" s="892"/>
      <c r="HSZ2" s="892"/>
      <c r="HTA2" s="892"/>
      <c r="HTB2" s="892"/>
      <c r="HTC2" s="892"/>
      <c r="HTD2" s="892"/>
      <c r="HTE2" s="892"/>
      <c r="HTF2" s="892"/>
      <c r="HTG2" s="892"/>
      <c r="HTH2" s="892"/>
      <c r="HTI2" s="892"/>
      <c r="HTJ2" s="892"/>
      <c r="HTK2" s="892"/>
      <c r="HTL2" s="892"/>
      <c r="HTM2" s="892"/>
      <c r="HTN2" s="892"/>
      <c r="HTO2" s="892"/>
      <c r="HTP2" s="892"/>
      <c r="HTQ2" s="892"/>
      <c r="HTR2" s="892"/>
      <c r="HTS2" s="892"/>
      <c r="HTT2" s="892"/>
      <c r="HTU2" s="892"/>
      <c r="HTV2" s="892"/>
      <c r="HTW2" s="892"/>
      <c r="HTX2" s="892"/>
      <c r="HTY2" s="892"/>
      <c r="HTZ2" s="892"/>
      <c r="HUA2" s="892"/>
      <c r="HUB2" s="892"/>
      <c r="HUC2" s="892"/>
      <c r="HUD2" s="892"/>
      <c r="HUE2" s="892"/>
      <c r="HUF2" s="892"/>
      <c r="HUG2" s="892"/>
      <c r="HUH2" s="892"/>
      <c r="HUI2" s="892"/>
      <c r="HUJ2" s="892"/>
      <c r="HUK2" s="892"/>
      <c r="HUL2" s="892"/>
      <c r="HUM2" s="892"/>
      <c r="HUN2" s="892"/>
      <c r="HUO2" s="892"/>
      <c r="HUP2" s="892"/>
      <c r="HUQ2" s="892"/>
      <c r="HUR2" s="892"/>
      <c r="HUS2" s="892"/>
      <c r="HUT2" s="892"/>
      <c r="HUU2" s="892"/>
      <c r="HUV2" s="892"/>
      <c r="HUW2" s="892"/>
      <c r="HUX2" s="892"/>
      <c r="HUY2" s="892"/>
      <c r="HUZ2" s="892"/>
      <c r="HVA2" s="892"/>
      <c r="HVB2" s="892"/>
      <c r="HVC2" s="892"/>
      <c r="HVD2" s="892"/>
      <c r="HVE2" s="892"/>
      <c r="HVF2" s="892"/>
      <c r="HVG2" s="892"/>
      <c r="HVH2" s="892"/>
      <c r="HVI2" s="892"/>
      <c r="HVJ2" s="892"/>
      <c r="HVK2" s="892"/>
      <c r="HVL2" s="892"/>
      <c r="HVM2" s="892"/>
      <c r="HVN2" s="892"/>
      <c r="HVO2" s="892"/>
      <c r="HVP2" s="892"/>
      <c r="HVQ2" s="892"/>
      <c r="HVR2" s="892"/>
      <c r="HVS2" s="892"/>
      <c r="HVT2" s="892"/>
      <c r="HVU2" s="892"/>
      <c r="HVV2" s="892"/>
      <c r="HVW2" s="892"/>
      <c r="HVX2" s="892"/>
      <c r="HVY2" s="892"/>
      <c r="HVZ2" s="892"/>
      <c r="HWA2" s="892"/>
      <c r="HWB2" s="892"/>
      <c r="HWC2" s="892"/>
      <c r="HWD2" s="892"/>
      <c r="HWE2" s="892"/>
      <c r="HWF2" s="892"/>
      <c r="HWG2" s="892"/>
      <c r="HWH2" s="892"/>
      <c r="HWI2" s="892"/>
      <c r="HWJ2" s="892"/>
      <c r="HWK2" s="892"/>
      <c r="HWL2" s="892"/>
      <c r="HWM2" s="892"/>
      <c r="HWN2" s="892"/>
      <c r="HWO2" s="892"/>
      <c r="HWP2" s="892"/>
      <c r="HWQ2" s="892"/>
      <c r="HWR2" s="892"/>
      <c r="HWS2" s="892"/>
      <c r="HWT2" s="892"/>
      <c r="HWU2" s="892"/>
      <c r="HWV2" s="892"/>
      <c r="HWW2" s="892"/>
      <c r="HWX2" s="892"/>
      <c r="HWY2" s="892"/>
      <c r="HWZ2" s="892"/>
      <c r="HXA2" s="892"/>
      <c r="HXB2" s="892"/>
      <c r="HXC2" s="892"/>
      <c r="HXD2" s="892"/>
      <c r="HXE2" s="892"/>
      <c r="HXF2" s="892"/>
      <c r="HXG2" s="892"/>
      <c r="HXH2" s="892"/>
      <c r="HXI2" s="892"/>
      <c r="HXJ2" s="892"/>
      <c r="HXK2" s="892"/>
      <c r="HXL2" s="892"/>
      <c r="HXM2" s="892"/>
      <c r="HXN2" s="892"/>
      <c r="HXO2" s="892"/>
      <c r="HXP2" s="892"/>
      <c r="HXQ2" s="892"/>
      <c r="HXR2" s="892"/>
      <c r="HXS2" s="892"/>
      <c r="HXT2" s="892"/>
      <c r="HXU2" s="892"/>
      <c r="HXV2" s="892"/>
      <c r="HXW2" s="892"/>
      <c r="HXX2" s="892"/>
      <c r="HXY2" s="892"/>
      <c r="HXZ2" s="892"/>
      <c r="HYA2" s="892"/>
      <c r="HYB2" s="892"/>
      <c r="HYC2" s="892"/>
      <c r="HYD2" s="892"/>
      <c r="HYE2" s="892"/>
      <c r="HYF2" s="892"/>
      <c r="HYG2" s="892"/>
      <c r="HYH2" s="892"/>
      <c r="HYI2" s="892"/>
      <c r="HYJ2" s="892"/>
      <c r="HYK2" s="892"/>
      <c r="HYL2" s="892"/>
      <c r="HYM2" s="892"/>
      <c r="HYN2" s="892"/>
      <c r="HYO2" s="892"/>
      <c r="HYP2" s="892"/>
      <c r="HYQ2" s="892"/>
      <c r="HYR2" s="892"/>
      <c r="HYS2" s="892"/>
      <c r="HYT2" s="892"/>
      <c r="HYU2" s="892"/>
      <c r="HYV2" s="892"/>
      <c r="HYW2" s="892"/>
      <c r="HYX2" s="892"/>
      <c r="HYY2" s="892"/>
      <c r="HYZ2" s="892"/>
      <c r="HZA2" s="892"/>
      <c r="HZB2" s="892"/>
      <c r="HZC2" s="892"/>
      <c r="HZD2" s="892"/>
      <c r="HZE2" s="892"/>
      <c r="HZF2" s="892"/>
      <c r="HZG2" s="892"/>
      <c r="HZH2" s="892"/>
      <c r="HZI2" s="892"/>
      <c r="HZJ2" s="892"/>
      <c r="HZK2" s="892"/>
      <c r="HZL2" s="892"/>
      <c r="HZM2" s="892"/>
      <c r="HZN2" s="892"/>
      <c r="HZO2" s="892"/>
      <c r="HZP2" s="892"/>
      <c r="HZQ2" s="892"/>
      <c r="HZR2" s="892"/>
      <c r="HZS2" s="892"/>
      <c r="HZT2" s="892"/>
      <c r="HZU2" s="892"/>
      <c r="HZV2" s="892"/>
      <c r="HZW2" s="892"/>
      <c r="HZX2" s="892"/>
      <c r="HZY2" s="892"/>
      <c r="HZZ2" s="892"/>
      <c r="IAA2" s="892"/>
      <c r="IAB2" s="892"/>
      <c r="IAC2" s="892"/>
      <c r="IAD2" s="892"/>
      <c r="IAE2" s="892"/>
      <c r="IAF2" s="892"/>
      <c r="IAG2" s="892"/>
      <c r="IAH2" s="892"/>
      <c r="IAI2" s="892"/>
      <c r="IAJ2" s="892"/>
      <c r="IAK2" s="892"/>
      <c r="IAL2" s="892"/>
      <c r="IAM2" s="892"/>
      <c r="IAN2" s="892"/>
      <c r="IAO2" s="892"/>
      <c r="IAP2" s="892"/>
      <c r="IAQ2" s="892"/>
      <c r="IAR2" s="892"/>
      <c r="IAS2" s="892"/>
      <c r="IAT2" s="892"/>
      <c r="IAU2" s="892"/>
      <c r="IAV2" s="892"/>
      <c r="IAW2" s="892"/>
      <c r="IAX2" s="892"/>
      <c r="IAY2" s="892"/>
      <c r="IAZ2" s="892"/>
      <c r="IBA2" s="892"/>
      <c r="IBB2" s="892"/>
      <c r="IBC2" s="892"/>
      <c r="IBD2" s="892"/>
      <c r="IBE2" s="892"/>
      <c r="IBF2" s="892"/>
      <c r="IBG2" s="892"/>
      <c r="IBH2" s="892"/>
      <c r="IBI2" s="892"/>
      <c r="IBJ2" s="892"/>
      <c r="IBK2" s="892"/>
      <c r="IBL2" s="892"/>
      <c r="IBM2" s="892"/>
      <c r="IBN2" s="892"/>
      <c r="IBO2" s="892"/>
      <c r="IBP2" s="892"/>
      <c r="IBQ2" s="892"/>
      <c r="IBR2" s="892"/>
      <c r="IBS2" s="892"/>
      <c r="IBT2" s="892"/>
      <c r="IBU2" s="892"/>
      <c r="IBV2" s="892"/>
      <c r="IBW2" s="892"/>
      <c r="IBX2" s="892"/>
      <c r="IBY2" s="892"/>
      <c r="IBZ2" s="892"/>
      <c r="ICA2" s="892"/>
      <c r="ICB2" s="892"/>
      <c r="ICC2" s="892"/>
      <c r="ICD2" s="892"/>
      <c r="ICE2" s="892"/>
      <c r="ICF2" s="892"/>
      <c r="ICG2" s="892"/>
      <c r="ICH2" s="892"/>
      <c r="ICI2" s="892"/>
      <c r="ICJ2" s="892"/>
      <c r="ICK2" s="892"/>
      <c r="ICL2" s="892"/>
      <c r="ICM2" s="892"/>
      <c r="ICN2" s="892"/>
      <c r="ICO2" s="892"/>
      <c r="ICP2" s="892"/>
      <c r="ICQ2" s="892"/>
      <c r="ICR2" s="892"/>
      <c r="ICS2" s="892"/>
      <c r="ICT2" s="892"/>
      <c r="ICU2" s="892"/>
      <c r="ICV2" s="892"/>
      <c r="ICW2" s="892"/>
      <c r="ICX2" s="892"/>
      <c r="ICY2" s="892"/>
      <c r="ICZ2" s="892"/>
      <c r="IDA2" s="892"/>
      <c r="IDB2" s="892"/>
      <c r="IDC2" s="892"/>
      <c r="IDD2" s="892"/>
      <c r="IDE2" s="892"/>
      <c r="IDF2" s="892"/>
      <c r="IDG2" s="892"/>
      <c r="IDH2" s="892"/>
      <c r="IDI2" s="892"/>
      <c r="IDJ2" s="892"/>
      <c r="IDK2" s="892"/>
      <c r="IDL2" s="892"/>
      <c r="IDM2" s="892"/>
      <c r="IDN2" s="892"/>
      <c r="IDO2" s="892"/>
      <c r="IDP2" s="892"/>
      <c r="IDQ2" s="892"/>
      <c r="IDR2" s="892"/>
      <c r="IDS2" s="892"/>
      <c r="IDT2" s="892"/>
      <c r="IDU2" s="892"/>
      <c r="IDV2" s="892"/>
      <c r="IDW2" s="892"/>
      <c r="IDX2" s="892"/>
      <c r="IDY2" s="892"/>
      <c r="IDZ2" s="892"/>
      <c r="IEA2" s="892"/>
      <c r="IEB2" s="892"/>
      <c r="IEC2" s="892"/>
      <c r="IED2" s="892"/>
      <c r="IEE2" s="892"/>
      <c r="IEF2" s="892"/>
      <c r="IEG2" s="892"/>
      <c r="IEH2" s="892"/>
      <c r="IEI2" s="892"/>
      <c r="IEJ2" s="892"/>
      <c r="IEK2" s="892"/>
      <c r="IEL2" s="892"/>
      <c r="IEM2" s="892"/>
      <c r="IEN2" s="892"/>
      <c r="IEO2" s="892"/>
      <c r="IEP2" s="892"/>
      <c r="IEQ2" s="892"/>
      <c r="IER2" s="892"/>
      <c r="IES2" s="892"/>
      <c r="IET2" s="892"/>
      <c r="IEU2" s="892"/>
      <c r="IEV2" s="892"/>
      <c r="IEW2" s="892"/>
      <c r="IEX2" s="892"/>
      <c r="IEY2" s="892"/>
      <c r="IEZ2" s="892"/>
      <c r="IFA2" s="892"/>
      <c r="IFB2" s="892"/>
      <c r="IFC2" s="892"/>
      <c r="IFD2" s="892"/>
      <c r="IFE2" s="892"/>
      <c r="IFF2" s="892"/>
      <c r="IFG2" s="892"/>
      <c r="IFH2" s="892"/>
      <c r="IFI2" s="892"/>
      <c r="IFJ2" s="892"/>
      <c r="IFK2" s="892"/>
      <c r="IFL2" s="892"/>
      <c r="IFM2" s="892"/>
      <c r="IFN2" s="892"/>
      <c r="IFO2" s="892"/>
      <c r="IFP2" s="892"/>
      <c r="IFQ2" s="892"/>
      <c r="IFR2" s="892"/>
      <c r="IFS2" s="892"/>
      <c r="IFT2" s="892"/>
      <c r="IFU2" s="892"/>
      <c r="IFV2" s="892"/>
      <c r="IFW2" s="892"/>
      <c r="IFX2" s="892"/>
      <c r="IFY2" s="892"/>
      <c r="IFZ2" s="892"/>
      <c r="IGA2" s="892"/>
      <c r="IGB2" s="892"/>
      <c r="IGC2" s="892"/>
      <c r="IGD2" s="892"/>
      <c r="IGE2" s="892"/>
      <c r="IGF2" s="892"/>
      <c r="IGG2" s="892"/>
      <c r="IGH2" s="892"/>
      <c r="IGI2" s="892"/>
      <c r="IGJ2" s="892"/>
      <c r="IGK2" s="892"/>
      <c r="IGL2" s="892"/>
      <c r="IGM2" s="892"/>
      <c r="IGN2" s="892"/>
      <c r="IGO2" s="892"/>
      <c r="IGP2" s="892"/>
      <c r="IGQ2" s="892"/>
      <c r="IGR2" s="892"/>
      <c r="IGS2" s="892"/>
      <c r="IGT2" s="892"/>
      <c r="IGU2" s="892"/>
      <c r="IGV2" s="892"/>
      <c r="IGW2" s="892"/>
      <c r="IGX2" s="892"/>
      <c r="IGY2" s="892"/>
      <c r="IGZ2" s="892"/>
      <c r="IHA2" s="892"/>
      <c r="IHB2" s="892"/>
      <c r="IHC2" s="892"/>
      <c r="IHD2" s="892"/>
      <c r="IHE2" s="892"/>
      <c r="IHF2" s="892"/>
      <c r="IHG2" s="892"/>
      <c r="IHH2" s="892"/>
      <c r="IHI2" s="892"/>
      <c r="IHJ2" s="892"/>
      <c r="IHK2" s="892"/>
      <c r="IHL2" s="892"/>
      <c r="IHM2" s="892"/>
      <c r="IHN2" s="892"/>
      <c r="IHO2" s="892"/>
      <c r="IHP2" s="892"/>
      <c r="IHQ2" s="892"/>
      <c r="IHR2" s="892"/>
      <c r="IHS2" s="892"/>
      <c r="IHT2" s="892"/>
      <c r="IHU2" s="892"/>
      <c r="IHV2" s="892"/>
      <c r="IHW2" s="892"/>
      <c r="IHX2" s="892"/>
      <c r="IHY2" s="892"/>
      <c r="IHZ2" s="892"/>
      <c r="IIA2" s="892"/>
      <c r="IIB2" s="892"/>
      <c r="IIC2" s="892"/>
      <c r="IID2" s="892"/>
      <c r="IIE2" s="892"/>
      <c r="IIF2" s="892"/>
      <c r="IIG2" s="892"/>
      <c r="IIH2" s="892"/>
      <c r="III2" s="892"/>
      <c r="IIJ2" s="892"/>
      <c r="IIK2" s="892"/>
      <c r="IIL2" s="892"/>
      <c r="IIM2" s="892"/>
      <c r="IIN2" s="892"/>
      <c r="IIO2" s="892"/>
      <c r="IIP2" s="892"/>
      <c r="IIQ2" s="892"/>
      <c r="IIR2" s="892"/>
      <c r="IIS2" s="892"/>
      <c r="IIT2" s="892"/>
      <c r="IIU2" s="892"/>
      <c r="IIV2" s="892"/>
      <c r="IIW2" s="892"/>
      <c r="IIX2" s="892"/>
      <c r="IIY2" s="892"/>
      <c r="IIZ2" s="892"/>
      <c r="IJA2" s="892"/>
      <c r="IJB2" s="892"/>
      <c r="IJC2" s="892"/>
      <c r="IJD2" s="892"/>
      <c r="IJE2" s="892"/>
      <c r="IJF2" s="892"/>
      <c r="IJG2" s="892"/>
      <c r="IJH2" s="892"/>
      <c r="IJI2" s="892"/>
      <c r="IJJ2" s="892"/>
      <c r="IJK2" s="892"/>
      <c r="IJL2" s="892"/>
      <c r="IJM2" s="892"/>
      <c r="IJN2" s="892"/>
      <c r="IJO2" s="892"/>
      <c r="IJP2" s="892"/>
      <c r="IJQ2" s="892"/>
      <c r="IJR2" s="892"/>
      <c r="IJS2" s="892"/>
      <c r="IJT2" s="892"/>
      <c r="IJU2" s="892"/>
      <c r="IJV2" s="892"/>
      <c r="IJW2" s="892"/>
      <c r="IJX2" s="892"/>
      <c r="IJY2" s="892"/>
      <c r="IJZ2" s="892"/>
      <c r="IKA2" s="892"/>
      <c r="IKB2" s="892"/>
      <c r="IKC2" s="892"/>
      <c r="IKD2" s="892"/>
      <c r="IKE2" s="892"/>
      <c r="IKF2" s="892"/>
      <c r="IKG2" s="892"/>
      <c r="IKH2" s="892"/>
      <c r="IKI2" s="892"/>
      <c r="IKJ2" s="892"/>
      <c r="IKK2" s="892"/>
      <c r="IKL2" s="892"/>
      <c r="IKM2" s="892"/>
      <c r="IKN2" s="892"/>
      <c r="IKO2" s="892"/>
      <c r="IKP2" s="892"/>
      <c r="IKQ2" s="892"/>
      <c r="IKR2" s="892"/>
      <c r="IKS2" s="892"/>
      <c r="IKT2" s="892"/>
      <c r="IKU2" s="892"/>
      <c r="IKV2" s="892"/>
      <c r="IKW2" s="892"/>
      <c r="IKX2" s="892"/>
      <c r="IKY2" s="892"/>
      <c r="IKZ2" s="892"/>
      <c r="ILA2" s="892"/>
      <c r="ILB2" s="892"/>
      <c r="ILC2" s="892"/>
      <c r="ILD2" s="892"/>
      <c r="ILE2" s="892"/>
      <c r="ILF2" s="892"/>
      <c r="ILG2" s="892"/>
      <c r="ILH2" s="892"/>
      <c r="ILI2" s="892"/>
      <c r="ILJ2" s="892"/>
      <c r="ILK2" s="892"/>
      <c r="ILL2" s="892"/>
      <c r="ILM2" s="892"/>
      <c r="ILN2" s="892"/>
      <c r="ILO2" s="892"/>
      <c r="ILP2" s="892"/>
      <c r="ILQ2" s="892"/>
      <c r="ILR2" s="892"/>
      <c r="ILS2" s="892"/>
      <c r="ILT2" s="892"/>
      <c r="ILU2" s="892"/>
      <c r="ILV2" s="892"/>
      <c r="ILW2" s="892"/>
      <c r="ILX2" s="892"/>
      <c r="ILY2" s="892"/>
      <c r="ILZ2" s="892"/>
      <c r="IMA2" s="892"/>
      <c r="IMB2" s="892"/>
      <c r="IMC2" s="892"/>
      <c r="IMD2" s="892"/>
      <c r="IME2" s="892"/>
      <c r="IMF2" s="892"/>
      <c r="IMG2" s="892"/>
      <c r="IMH2" s="892"/>
      <c r="IMI2" s="892"/>
      <c r="IMJ2" s="892"/>
      <c r="IMK2" s="892"/>
      <c r="IML2" s="892"/>
      <c r="IMM2" s="892"/>
      <c r="IMN2" s="892"/>
      <c r="IMO2" s="892"/>
      <c r="IMP2" s="892"/>
      <c r="IMQ2" s="892"/>
      <c r="IMR2" s="892"/>
      <c r="IMS2" s="892"/>
      <c r="IMT2" s="892"/>
      <c r="IMU2" s="892"/>
      <c r="IMV2" s="892"/>
      <c r="IMW2" s="892"/>
      <c r="IMX2" s="892"/>
      <c r="IMY2" s="892"/>
      <c r="IMZ2" s="892"/>
      <c r="INA2" s="892"/>
      <c r="INB2" s="892"/>
      <c r="INC2" s="892"/>
      <c r="IND2" s="892"/>
      <c r="INE2" s="892"/>
      <c r="INF2" s="892"/>
      <c r="ING2" s="892"/>
      <c r="INH2" s="892"/>
      <c r="INI2" s="892"/>
      <c r="INJ2" s="892"/>
      <c r="INK2" s="892"/>
      <c r="INL2" s="892"/>
      <c r="INM2" s="892"/>
      <c r="INN2" s="892"/>
      <c r="INO2" s="892"/>
      <c r="INP2" s="892"/>
      <c r="INQ2" s="892"/>
      <c r="INR2" s="892"/>
      <c r="INS2" s="892"/>
      <c r="INT2" s="892"/>
      <c r="INU2" s="892"/>
      <c r="INV2" s="892"/>
      <c r="INW2" s="892"/>
      <c r="INX2" s="892"/>
      <c r="INY2" s="892"/>
      <c r="INZ2" s="892"/>
      <c r="IOA2" s="892"/>
      <c r="IOB2" s="892"/>
      <c r="IOC2" s="892"/>
      <c r="IOD2" s="892"/>
      <c r="IOE2" s="892"/>
      <c r="IOF2" s="892"/>
      <c r="IOG2" s="892"/>
      <c r="IOH2" s="892"/>
      <c r="IOI2" s="892"/>
      <c r="IOJ2" s="892"/>
      <c r="IOK2" s="892"/>
      <c r="IOL2" s="892"/>
      <c r="IOM2" s="892"/>
      <c r="ION2" s="892"/>
      <c r="IOO2" s="892"/>
      <c r="IOP2" s="892"/>
      <c r="IOQ2" s="892"/>
      <c r="IOR2" s="892"/>
      <c r="IOS2" s="892"/>
      <c r="IOT2" s="892"/>
      <c r="IOU2" s="892"/>
      <c r="IOV2" s="892"/>
      <c r="IOW2" s="892"/>
      <c r="IOX2" s="892"/>
      <c r="IOY2" s="892"/>
      <c r="IOZ2" s="892"/>
      <c r="IPA2" s="892"/>
      <c r="IPB2" s="892"/>
      <c r="IPC2" s="892"/>
      <c r="IPD2" s="892"/>
      <c r="IPE2" s="892"/>
      <c r="IPF2" s="892"/>
      <c r="IPG2" s="892"/>
      <c r="IPH2" s="892"/>
      <c r="IPI2" s="892"/>
      <c r="IPJ2" s="892"/>
      <c r="IPK2" s="892"/>
      <c r="IPL2" s="892"/>
      <c r="IPM2" s="892"/>
      <c r="IPN2" s="892"/>
      <c r="IPO2" s="892"/>
      <c r="IPP2" s="892"/>
      <c r="IPQ2" s="892"/>
      <c r="IPR2" s="892"/>
      <c r="IPS2" s="892"/>
      <c r="IPT2" s="892"/>
      <c r="IPU2" s="892"/>
      <c r="IPV2" s="892"/>
      <c r="IPW2" s="892"/>
      <c r="IPX2" s="892"/>
      <c r="IPY2" s="892"/>
      <c r="IPZ2" s="892"/>
      <c r="IQA2" s="892"/>
      <c r="IQB2" s="892"/>
      <c r="IQC2" s="892"/>
      <c r="IQD2" s="892"/>
      <c r="IQE2" s="892"/>
      <c r="IQF2" s="892"/>
      <c r="IQG2" s="892"/>
      <c r="IQH2" s="892"/>
      <c r="IQI2" s="892"/>
      <c r="IQJ2" s="892"/>
      <c r="IQK2" s="892"/>
      <c r="IQL2" s="892"/>
      <c r="IQM2" s="892"/>
      <c r="IQN2" s="892"/>
      <c r="IQO2" s="892"/>
      <c r="IQP2" s="892"/>
      <c r="IQQ2" s="892"/>
      <c r="IQR2" s="892"/>
      <c r="IQS2" s="892"/>
      <c r="IQT2" s="892"/>
      <c r="IQU2" s="892"/>
      <c r="IQV2" s="892"/>
      <c r="IQW2" s="892"/>
      <c r="IQX2" s="892"/>
      <c r="IQY2" s="892"/>
      <c r="IQZ2" s="892"/>
      <c r="IRA2" s="892"/>
      <c r="IRB2" s="892"/>
      <c r="IRC2" s="892"/>
      <c r="IRD2" s="892"/>
      <c r="IRE2" s="892"/>
      <c r="IRF2" s="892"/>
      <c r="IRG2" s="892"/>
      <c r="IRH2" s="892"/>
      <c r="IRI2" s="892"/>
      <c r="IRJ2" s="892"/>
      <c r="IRK2" s="892"/>
      <c r="IRL2" s="892"/>
      <c r="IRM2" s="892"/>
      <c r="IRN2" s="892"/>
      <c r="IRO2" s="892"/>
      <c r="IRP2" s="892"/>
      <c r="IRQ2" s="892"/>
      <c r="IRR2" s="892"/>
      <c r="IRS2" s="892"/>
      <c r="IRT2" s="892"/>
      <c r="IRU2" s="892"/>
      <c r="IRV2" s="892"/>
      <c r="IRW2" s="892"/>
      <c r="IRX2" s="892"/>
      <c r="IRY2" s="892"/>
      <c r="IRZ2" s="892"/>
      <c r="ISA2" s="892"/>
      <c r="ISB2" s="892"/>
      <c r="ISC2" s="892"/>
      <c r="ISD2" s="892"/>
      <c r="ISE2" s="892"/>
      <c r="ISF2" s="892"/>
      <c r="ISG2" s="892"/>
      <c r="ISH2" s="892"/>
      <c r="ISI2" s="892"/>
      <c r="ISJ2" s="892"/>
      <c r="ISK2" s="892"/>
      <c r="ISL2" s="892"/>
      <c r="ISM2" s="892"/>
      <c r="ISN2" s="892"/>
      <c r="ISO2" s="892"/>
      <c r="ISP2" s="892"/>
      <c r="ISQ2" s="892"/>
      <c r="ISR2" s="892"/>
      <c r="ISS2" s="892"/>
      <c r="IST2" s="892"/>
      <c r="ISU2" s="892"/>
      <c r="ISV2" s="892"/>
      <c r="ISW2" s="892"/>
      <c r="ISX2" s="892"/>
      <c r="ISY2" s="892"/>
      <c r="ISZ2" s="892"/>
      <c r="ITA2" s="892"/>
      <c r="ITB2" s="892"/>
      <c r="ITC2" s="892"/>
      <c r="ITD2" s="892"/>
      <c r="ITE2" s="892"/>
      <c r="ITF2" s="892"/>
      <c r="ITG2" s="892"/>
      <c r="ITH2" s="892"/>
      <c r="ITI2" s="892"/>
      <c r="ITJ2" s="892"/>
      <c r="ITK2" s="892"/>
      <c r="ITL2" s="892"/>
      <c r="ITM2" s="892"/>
      <c r="ITN2" s="892"/>
      <c r="ITO2" s="892"/>
      <c r="ITP2" s="892"/>
      <c r="ITQ2" s="892"/>
      <c r="ITR2" s="892"/>
      <c r="ITS2" s="892"/>
      <c r="ITT2" s="892"/>
      <c r="ITU2" s="892"/>
      <c r="ITV2" s="892"/>
      <c r="ITW2" s="892"/>
      <c r="ITX2" s="892"/>
      <c r="ITY2" s="892"/>
      <c r="ITZ2" s="892"/>
      <c r="IUA2" s="892"/>
      <c r="IUB2" s="892"/>
      <c r="IUC2" s="892"/>
      <c r="IUD2" s="892"/>
      <c r="IUE2" s="892"/>
      <c r="IUF2" s="892"/>
      <c r="IUG2" s="892"/>
      <c r="IUH2" s="892"/>
      <c r="IUI2" s="892"/>
      <c r="IUJ2" s="892"/>
      <c r="IUK2" s="892"/>
      <c r="IUL2" s="892"/>
      <c r="IUM2" s="892"/>
      <c r="IUN2" s="892"/>
      <c r="IUO2" s="892"/>
      <c r="IUP2" s="892"/>
      <c r="IUQ2" s="892"/>
      <c r="IUR2" s="892"/>
      <c r="IUS2" s="892"/>
      <c r="IUT2" s="892"/>
      <c r="IUU2" s="892"/>
      <c r="IUV2" s="892"/>
      <c r="IUW2" s="892"/>
      <c r="IUX2" s="892"/>
      <c r="IUY2" s="892"/>
      <c r="IUZ2" s="892"/>
      <c r="IVA2" s="892"/>
      <c r="IVB2" s="892"/>
      <c r="IVC2" s="892"/>
      <c r="IVD2" s="892"/>
      <c r="IVE2" s="892"/>
      <c r="IVF2" s="892"/>
      <c r="IVG2" s="892"/>
      <c r="IVH2" s="892"/>
      <c r="IVI2" s="892"/>
      <c r="IVJ2" s="892"/>
      <c r="IVK2" s="892"/>
      <c r="IVL2" s="892"/>
      <c r="IVM2" s="892"/>
      <c r="IVN2" s="892"/>
      <c r="IVO2" s="892"/>
      <c r="IVP2" s="892"/>
      <c r="IVQ2" s="892"/>
      <c r="IVR2" s="892"/>
      <c r="IVS2" s="892"/>
      <c r="IVT2" s="892"/>
      <c r="IVU2" s="892"/>
      <c r="IVV2" s="892"/>
      <c r="IVW2" s="892"/>
      <c r="IVX2" s="892"/>
      <c r="IVY2" s="892"/>
      <c r="IVZ2" s="892"/>
      <c r="IWA2" s="892"/>
      <c r="IWB2" s="892"/>
      <c r="IWC2" s="892"/>
      <c r="IWD2" s="892"/>
      <c r="IWE2" s="892"/>
      <c r="IWF2" s="892"/>
      <c r="IWG2" s="892"/>
      <c r="IWH2" s="892"/>
      <c r="IWI2" s="892"/>
      <c r="IWJ2" s="892"/>
      <c r="IWK2" s="892"/>
      <c r="IWL2" s="892"/>
      <c r="IWM2" s="892"/>
      <c r="IWN2" s="892"/>
      <c r="IWO2" s="892"/>
      <c r="IWP2" s="892"/>
      <c r="IWQ2" s="892"/>
      <c r="IWR2" s="892"/>
      <c r="IWS2" s="892"/>
      <c r="IWT2" s="892"/>
      <c r="IWU2" s="892"/>
      <c r="IWV2" s="892"/>
      <c r="IWW2" s="892"/>
      <c r="IWX2" s="892"/>
      <c r="IWY2" s="892"/>
      <c r="IWZ2" s="892"/>
      <c r="IXA2" s="892"/>
      <c r="IXB2" s="892"/>
      <c r="IXC2" s="892"/>
      <c r="IXD2" s="892"/>
      <c r="IXE2" s="892"/>
      <c r="IXF2" s="892"/>
      <c r="IXG2" s="892"/>
      <c r="IXH2" s="892"/>
      <c r="IXI2" s="892"/>
      <c r="IXJ2" s="892"/>
      <c r="IXK2" s="892"/>
      <c r="IXL2" s="892"/>
      <c r="IXM2" s="892"/>
      <c r="IXN2" s="892"/>
      <c r="IXO2" s="892"/>
      <c r="IXP2" s="892"/>
      <c r="IXQ2" s="892"/>
      <c r="IXR2" s="892"/>
      <c r="IXS2" s="892"/>
      <c r="IXT2" s="892"/>
      <c r="IXU2" s="892"/>
      <c r="IXV2" s="892"/>
      <c r="IXW2" s="892"/>
      <c r="IXX2" s="892"/>
      <c r="IXY2" s="892"/>
      <c r="IXZ2" s="892"/>
      <c r="IYA2" s="892"/>
      <c r="IYB2" s="892"/>
      <c r="IYC2" s="892"/>
      <c r="IYD2" s="892"/>
      <c r="IYE2" s="892"/>
      <c r="IYF2" s="892"/>
      <c r="IYG2" s="892"/>
      <c r="IYH2" s="892"/>
      <c r="IYI2" s="892"/>
      <c r="IYJ2" s="892"/>
      <c r="IYK2" s="892"/>
      <c r="IYL2" s="892"/>
      <c r="IYM2" s="892"/>
      <c r="IYN2" s="892"/>
      <c r="IYO2" s="892"/>
      <c r="IYP2" s="892"/>
      <c r="IYQ2" s="892"/>
      <c r="IYR2" s="892"/>
      <c r="IYS2" s="892"/>
      <c r="IYT2" s="892"/>
      <c r="IYU2" s="892"/>
      <c r="IYV2" s="892"/>
      <c r="IYW2" s="892"/>
      <c r="IYX2" s="892"/>
      <c r="IYY2" s="892"/>
      <c r="IYZ2" s="892"/>
      <c r="IZA2" s="892"/>
      <c r="IZB2" s="892"/>
      <c r="IZC2" s="892"/>
      <c r="IZD2" s="892"/>
      <c r="IZE2" s="892"/>
      <c r="IZF2" s="892"/>
      <c r="IZG2" s="892"/>
      <c r="IZH2" s="892"/>
      <c r="IZI2" s="892"/>
      <c r="IZJ2" s="892"/>
      <c r="IZK2" s="892"/>
      <c r="IZL2" s="892"/>
      <c r="IZM2" s="892"/>
      <c r="IZN2" s="892"/>
      <c r="IZO2" s="892"/>
      <c r="IZP2" s="892"/>
      <c r="IZQ2" s="892"/>
      <c r="IZR2" s="892"/>
      <c r="IZS2" s="892"/>
      <c r="IZT2" s="892"/>
      <c r="IZU2" s="892"/>
      <c r="IZV2" s="892"/>
      <c r="IZW2" s="892"/>
      <c r="IZX2" s="892"/>
      <c r="IZY2" s="892"/>
      <c r="IZZ2" s="892"/>
      <c r="JAA2" s="892"/>
      <c r="JAB2" s="892"/>
      <c r="JAC2" s="892"/>
      <c r="JAD2" s="892"/>
      <c r="JAE2" s="892"/>
      <c r="JAF2" s="892"/>
      <c r="JAG2" s="892"/>
      <c r="JAH2" s="892"/>
      <c r="JAI2" s="892"/>
      <c r="JAJ2" s="892"/>
      <c r="JAK2" s="892"/>
      <c r="JAL2" s="892"/>
      <c r="JAM2" s="892"/>
      <c r="JAN2" s="892"/>
      <c r="JAO2" s="892"/>
      <c r="JAP2" s="892"/>
      <c r="JAQ2" s="892"/>
      <c r="JAR2" s="892"/>
      <c r="JAS2" s="892"/>
      <c r="JAT2" s="892"/>
      <c r="JAU2" s="892"/>
      <c r="JAV2" s="892"/>
      <c r="JAW2" s="892"/>
      <c r="JAX2" s="892"/>
      <c r="JAY2" s="892"/>
      <c r="JAZ2" s="892"/>
      <c r="JBA2" s="892"/>
      <c r="JBB2" s="892"/>
      <c r="JBC2" s="892"/>
      <c r="JBD2" s="892"/>
      <c r="JBE2" s="892"/>
      <c r="JBF2" s="892"/>
      <c r="JBG2" s="892"/>
      <c r="JBH2" s="892"/>
      <c r="JBI2" s="892"/>
      <c r="JBJ2" s="892"/>
      <c r="JBK2" s="892"/>
      <c r="JBL2" s="892"/>
      <c r="JBM2" s="892"/>
      <c r="JBN2" s="892"/>
      <c r="JBO2" s="892"/>
      <c r="JBP2" s="892"/>
      <c r="JBQ2" s="892"/>
      <c r="JBR2" s="892"/>
      <c r="JBS2" s="892"/>
      <c r="JBT2" s="892"/>
      <c r="JBU2" s="892"/>
      <c r="JBV2" s="892"/>
      <c r="JBW2" s="892"/>
      <c r="JBX2" s="892"/>
      <c r="JBY2" s="892"/>
      <c r="JBZ2" s="892"/>
      <c r="JCA2" s="892"/>
      <c r="JCB2" s="892"/>
      <c r="JCC2" s="892"/>
      <c r="JCD2" s="892"/>
      <c r="JCE2" s="892"/>
      <c r="JCF2" s="892"/>
      <c r="JCG2" s="892"/>
      <c r="JCH2" s="892"/>
      <c r="JCI2" s="892"/>
      <c r="JCJ2" s="892"/>
      <c r="JCK2" s="892"/>
      <c r="JCL2" s="892"/>
      <c r="JCM2" s="892"/>
      <c r="JCN2" s="892"/>
      <c r="JCO2" s="892"/>
      <c r="JCP2" s="892"/>
      <c r="JCQ2" s="892"/>
      <c r="JCR2" s="892"/>
      <c r="JCS2" s="892"/>
      <c r="JCT2" s="892"/>
      <c r="JCU2" s="892"/>
      <c r="JCV2" s="892"/>
      <c r="JCW2" s="892"/>
      <c r="JCX2" s="892"/>
      <c r="JCY2" s="892"/>
      <c r="JCZ2" s="892"/>
      <c r="JDA2" s="892"/>
      <c r="JDB2" s="892"/>
      <c r="JDC2" s="892"/>
      <c r="JDD2" s="892"/>
      <c r="JDE2" s="892"/>
      <c r="JDF2" s="892"/>
      <c r="JDG2" s="892"/>
      <c r="JDH2" s="892"/>
      <c r="JDI2" s="892"/>
      <c r="JDJ2" s="892"/>
      <c r="JDK2" s="892"/>
      <c r="JDL2" s="892"/>
      <c r="JDM2" s="892"/>
      <c r="JDN2" s="892"/>
      <c r="JDO2" s="892"/>
      <c r="JDP2" s="892"/>
      <c r="JDQ2" s="892"/>
      <c r="JDR2" s="892"/>
      <c r="JDS2" s="892"/>
      <c r="JDT2" s="892"/>
      <c r="JDU2" s="892"/>
      <c r="JDV2" s="892"/>
      <c r="JDW2" s="892"/>
      <c r="JDX2" s="892"/>
      <c r="JDY2" s="892"/>
      <c r="JDZ2" s="892"/>
      <c r="JEA2" s="892"/>
      <c r="JEB2" s="892"/>
      <c r="JEC2" s="892"/>
      <c r="JED2" s="892"/>
      <c r="JEE2" s="892"/>
      <c r="JEF2" s="892"/>
      <c r="JEG2" s="892"/>
      <c r="JEH2" s="892"/>
      <c r="JEI2" s="892"/>
      <c r="JEJ2" s="892"/>
      <c r="JEK2" s="892"/>
      <c r="JEL2" s="892"/>
      <c r="JEM2" s="892"/>
      <c r="JEN2" s="892"/>
      <c r="JEO2" s="892"/>
      <c r="JEP2" s="892"/>
      <c r="JEQ2" s="892"/>
      <c r="JER2" s="892"/>
      <c r="JES2" s="892"/>
      <c r="JET2" s="892"/>
      <c r="JEU2" s="892"/>
      <c r="JEV2" s="892"/>
      <c r="JEW2" s="892"/>
      <c r="JEX2" s="892"/>
      <c r="JEY2" s="892"/>
      <c r="JEZ2" s="892"/>
      <c r="JFA2" s="892"/>
      <c r="JFB2" s="892"/>
      <c r="JFC2" s="892"/>
      <c r="JFD2" s="892"/>
      <c r="JFE2" s="892"/>
      <c r="JFF2" s="892"/>
      <c r="JFG2" s="892"/>
      <c r="JFH2" s="892"/>
      <c r="JFI2" s="892"/>
      <c r="JFJ2" s="892"/>
      <c r="JFK2" s="892"/>
      <c r="JFL2" s="892"/>
      <c r="JFM2" s="892"/>
      <c r="JFN2" s="892"/>
      <c r="JFO2" s="892"/>
      <c r="JFP2" s="892"/>
      <c r="JFQ2" s="892"/>
      <c r="JFR2" s="892"/>
      <c r="JFS2" s="892"/>
      <c r="JFT2" s="892"/>
      <c r="JFU2" s="892"/>
      <c r="JFV2" s="892"/>
      <c r="JFW2" s="892"/>
      <c r="JFX2" s="892"/>
      <c r="JFY2" s="892"/>
      <c r="JFZ2" s="892"/>
      <c r="JGA2" s="892"/>
      <c r="JGB2" s="892"/>
      <c r="JGC2" s="892"/>
      <c r="JGD2" s="892"/>
      <c r="JGE2" s="892"/>
      <c r="JGF2" s="892"/>
      <c r="JGG2" s="892"/>
      <c r="JGH2" s="892"/>
      <c r="JGI2" s="892"/>
      <c r="JGJ2" s="892"/>
      <c r="JGK2" s="892"/>
      <c r="JGL2" s="892"/>
      <c r="JGM2" s="892"/>
      <c r="JGN2" s="892"/>
      <c r="JGO2" s="892"/>
      <c r="JGP2" s="892"/>
      <c r="JGQ2" s="892"/>
      <c r="JGR2" s="892"/>
      <c r="JGS2" s="892"/>
      <c r="JGT2" s="892"/>
      <c r="JGU2" s="892"/>
      <c r="JGV2" s="892"/>
      <c r="JGW2" s="892"/>
      <c r="JGX2" s="892"/>
      <c r="JGY2" s="892"/>
      <c r="JGZ2" s="892"/>
      <c r="JHA2" s="892"/>
      <c r="JHB2" s="892"/>
      <c r="JHC2" s="892"/>
      <c r="JHD2" s="892"/>
      <c r="JHE2" s="892"/>
      <c r="JHF2" s="892"/>
      <c r="JHG2" s="892"/>
      <c r="JHH2" s="892"/>
      <c r="JHI2" s="892"/>
      <c r="JHJ2" s="892"/>
      <c r="JHK2" s="892"/>
      <c r="JHL2" s="892"/>
      <c r="JHM2" s="892"/>
      <c r="JHN2" s="892"/>
      <c r="JHO2" s="892"/>
      <c r="JHP2" s="892"/>
      <c r="JHQ2" s="892"/>
      <c r="JHR2" s="892"/>
      <c r="JHS2" s="892"/>
      <c r="JHT2" s="892"/>
      <c r="JHU2" s="892"/>
      <c r="JHV2" s="892"/>
      <c r="JHW2" s="892"/>
      <c r="JHX2" s="892"/>
      <c r="JHY2" s="892"/>
      <c r="JHZ2" s="892"/>
      <c r="JIA2" s="892"/>
      <c r="JIB2" s="892"/>
      <c r="JIC2" s="892"/>
      <c r="JID2" s="892"/>
      <c r="JIE2" s="892"/>
      <c r="JIF2" s="892"/>
      <c r="JIG2" s="892"/>
      <c r="JIH2" s="892"/>
      <c r="JII2" s="892"/>
      <c r="JIJ2" s="892"/>
      <c r="JIK2" s="892"/>
      <c r="JIL2" s="892"/>
      <c r="JIM2" s="892"/>
      <c r="JIN2" s="892"/>
      <c r="JIO2" s="892"/>
      <c r="JIP2" s="892"/>
      <c r="JIQ2" s="892"/>
      <c r="JIR2" s="892"/>
      <c r="JIS2" s="892"/>
      <c r="JIT2" s="892"/>
      <c r="JIU2" s="892"/>
      <c r="JIV2" s="892"/>
      <c r="JIW2" s="892"/>
      <c r="JIX2" s="892"/>
      <c r="JIY2" s="892"/>
      <c r="JIZ2" s="892"/>
      <c r="JJA2" s="892"/>
      <c r="JJB2" s="892"/>
      <c r="JJC2" s="892"/>
      <c r="JJD2" s="892"/>
      <c r="JJE2" s="892"/>
      <c r="JJF2" s="892"/>
      <c r="JJG2" s="892"/>
      <c r="JJH2" s="892"/>
      <c r="JJI2" s="892"/>
      <c r="JJJ2" s="892"/>
      <c r="JJK2" s="892"/>
      <c r="JJL2" s="892"/>
      <c r="JJM2" s="892"/>
      <c r="JJN2" s="892"/>
      <c r="JJO2" s="892"/>
      <c r="JJP2" s="892"/>
      <c r="JJQ2" s="892"/>
      <c r="JJR2" s="892"/>
      <c r="JJS2" s="892"/>
      <c r="JJT2" s="892"/>
      <c r="JJU2" s="892"/>
      <c r="JJV2" s="892"/>
      <c r="JJW2" s="892"/>
      <c r="JJX2" s="892"/>
      <c r="JJY2" s="892"/>
      <c r="JJZ2" s="892"/>
      <c r="JKA2" s="892"/>
      <c r="JKB2" s="892"/>
      <c r="JKC2" s="892"/>
      <c r="JKD2" s="892"/>
      <c r="JKE2" s="892"/>
      <c r="JKF2" s="892"/>
      <c r="JKG2" s="892"/>
      <c r="JKH2" s="892"/>
      <c r="JKI2" s="892"/>
      <c r="JKJ2" s="892"/>
      <c r="JKK2" s="892"/>
      <c r="JKL2" s="892"/>
      <c r="JKM2" s="892"/>
      <c r="JKN2" s="892"/>
      <c r="JKO2" s="892"/>
      <c r="JKP2" s="892"/>
      <c r="JKQ2" s="892"/>
      <c r="JKR2" s="892"/>
      <c r="JKS2" s="892"/>
      <c r="JKT2" s="892"/>
      <c r="JKU2" s="892"/>
      <c r="JKV2" s="892"/>
      <c r="JKW2" s="892"/>
      <c r="JKX2" s="892"/>
      <c r="JKY2" s="892"/>
      <c r="JKZ2" s="892"/>
      <c r="JLA2" s="892"/>
      <c r="JLB2" s="892"/>
      <c r="JLC2" s="892"/>
      <c r="JLD2" s="892"/>
      <c r="JLE2" s="892"/>
      <c r="JLF2" s="892"/>
      <c r="JLG2" s="892"/>
      <c r="JLH2" s="892"/>
      <c r="JLI2" s="892"/>
      <c r="JLJ2" s="892"/>
      <c r="JLK2" s="892"/>
      <c r="JLL2" s="892"/>
      <c r="JLM2" s="892"/>
      <c r="JLN2" s="892"/>
      <c r="JLO2" s="892"/>
      <c r="JLP2" s="892"/>
      <c r="JLQ2" s="892"/>
      <c r="JLR2" s="892"/>
      <c r="JLS2" s="892"/>
      <c r="JLT2" s="892"/>
      <c r="JLU2" s="892"/>
      <c r="JLV2" s="892"/>
      <c r="JLW2" s="892"/>
      <c r="JLX2" s="892"/>
      <c r="JLY2" s="892"/>
      <c r="JLZ2" s="892"/>
      <c r="JMA2" s="892"/>
      <c r="JMB2" s="892"/>
      <c r="JMC2" s="892"/>
      <c r="JMD2" s="892"/>
      <c r="JME2" s="892"/>
      <c r="JMF2" s="892"/>
      <c r="JMG2" s="892"/>
      <c r="JMH2" s="892"/>
      <c r="JMI2" s="892"/>
      <c r="JMJ2" s="892"/>
      <c r="JMK2" s="892"/>
      <c r="JML2" s="892"/>
      <c r="JMM2" s="892"/>
      <c r="JMN2" s="892"/>
      <c r="JMO2" s="892"/>
      <c r="JMP2" s="892"/>
      <c r="JMQ2" s="892"/>
      <c r="JMR2" s="892"/>
      <c r="JMS2" s="892"/>
      <c r="JMT2" s="892"/>
      <c r="JMU2" s="892"/>
      <c r="JMV2" s="892"/>
      <c r="JMW2" s="892"/>
      <c r="JMX2" s="892"/>
      <c r="JMY2" s="892"/>
      <c r="JMZ2" s="892"/>
      <c r="JNA2" s="892"/>
      <c r="JNB2" s="892"/>
      <c r="JNC2" s="892"/>
      <c r="JND2" s="892"/>
      <c r="JNE2" s="892"/>
      <c r="JNF2" s="892"/>
      <c r="JNG2" s="892"/>
      <c r="JNH2" s="892"/>
      <c r="JNI2" s="892"/>
      <c r="JNJ2" s="892"/>
      <c r="JNK2" s="892"/>
      <c r="JNL2" s="892"/>
      <c r="JNM2" s="892"/>
      <c r="JNN2" s="892"/>
      <c r="JNO2" s="892"/>
      <c r="JNP2" s="892"/>
      <c r="JNQ2" s="892"/>
      <c r="JNR2" s="892"/>
      <c r="JNS2" s="892"/>
      <c r="JNT2" s="892"/>
      <c r="JNU2" s="892"/>
      <c r="JNV2" s="892"/>
      <c r="JNW2" s="892"/>
      <c r="JNX2" s="892"/>
      <c r="JNY2" s="892"/>
      <c r="JNZ2" s="892"/>
      <c r="JOA2" s="892"/>
      <c r="JOB2" s="892"/>
      <c r="JOC2" s="892"/>
      <c r="JOD2" s="892"/>
      <c r="JOE2" s="892"/>
      <c r="JOF2" s="892"/>
      <c r="JOG2" s="892"/>
      <c r="JOH2" s="892"/>
      <c r="JOI2" s="892"/>
      <c r="JOJ2" s="892"/>
      <c r="JOK2" s="892"/>
      <c r="JOL2" s="892"/>
      <c r="JOM2" s="892"/>
      <c r="JON2" s="892"/>
      <c r="JOO2" s="892"/>
      <c r="JOP2" s="892"/>
      <c r="JOQ2" s="892"/>
      <c r="JOR2" s="892"/>
      <c r="JOS2" s="892"/>
      <c r="JOT2" s="892"/>
      <c r="JOU2" s="892"/>
      <c r="JOV2" s="892"/>
      <c r="JOW2" s="892"/>
      <c r="JOX2" s="892"/>
      <c r="JOY2" s="892"/>
      <c r="JOZ2" s="892"/>
      <c r="JPA2" s="892"/>
      <c r="JPB2" s="892"/>
      <c r="JPC2" s="892"/>
      <c r="JPD2" s="892"/>
      <c r="JPE2" s="892"/>
      <c r="JPF2" s="892"/>
      <c r="JPG2" s="892"/>
      <c r="JPH2" s="892"/>
      <c r="JPI2" s="892"/>
      <c r="JPJ2" s="892"/>
      <c r="JPK2" s="892"/>
      <c r="JPL2" s="892"/>
      <c r="JPM2" s="892"/>
      <c r="JPN2" s="892"/>
      <c r="JPO2" s="892"/>
      <c r="JPP2" s="892"/>
      <c r="JPQ2" s="892"/>
      <c r="JPR2" s="892"/>
      <c r="JPS2" s="892"/>
      <c r="JPT2" s="892"/>
      <c r="JPU2" s="892"/>
      <c r="JPV2" s="892"/>
      <c r="JPW2" s="892"/>
      <c r="JPX2" s="892"/>
      <c r="JPY2" s="892"/>
      <c r="JPZ2" s="892"/>
      <c r="JQA2" s="892"/>
      <c r="JQB2" s="892"/>
      <c r="JQC2" s="892"/>
      <c r="JQD2" s="892"/>
      <c r="JQE2" s="892"/>
      <c r="JQF2" s="892"/>
      <c r="JQG2" s="892"/>
      <c r="JQH2" s="892"/>
      <c r="JQI2" s="892"/>
      <c r="JQJ2" s="892"/>
      <c r="JQK2" s="892"/>
      <c r="JQL2" s="892"/>
      <c r="JQM2" s="892"/>
      <c r="JQN2" s="892"/>
      <c r="JQO2" s="892"/>
      <c r="JQP2" s="892"/>
      <c r="JQQ2" s="892"/>
      <c r="JQR2" s="892"/>
      <c r="JQS2" s="892"/>
      <c r="JQT2" s="892"/>
      <c r="JQU2" s="892"/>
      <c r="JQV2" s="892"/>
      <c r="JQW2" s="892"/>
      <c r="JQX2" s="892"/>
      <c r="JQY2" s="892"/>
      <c r="JQZ2" s="892"/>
      <c r="JRA2" s="892"/>
      <c r="JRB2" s="892"/>
      <c r="JRC2" s="892"/>
      <c r="JRD2" s="892"/>
      <c r="JRE2" s="892"/>
      <c r="JRF2" s="892"/>
      <c r="JRG2" s="892"/>
      <c r="JRH2" s="892"/>
      <c r="JRI2" s="892"/>
      <c r="JRJ2" s="892"/>
      <c r="JRK2" s="892"/>
      <c r="JRL2" s="892"/>
      <c r="JRM2" s="892"/>
      <c r="JRN2" s="892"/>
      <c r="JRO2" s="892"/>
      <c r="JRP2" s="892"/>
      <c r="JRQ2" s="892"/>
      <c r="JRR2" s="892"/>
      <c r="JRS2" s="892"/>
      <c r="JRT2" s="892"/>
      <c r="JRU2" s="892"/>
      <c r="JRV2" s="892"/>
      <c r="JRW2" s="892"/>
      <c r="JRX2" s="892"/>
      <c r="JRY2" s="892"/>
      <c r="JRZ2" s="892"/>
      <c r="JSA2" s="892"/>
      <c r="JSB2" s="892"/>
      <c r="JSC2" s="892"/>
      <c r="JSD2" s="892"/>
      <c r="JSE2" s="892"/>
      <c r="JSF2" s="892"/>
      <c r="JSG2" s="892"/>
      <c r="JSH2" s="892"/>
      <c r="JSI2" s="892"/>
      <c r="JSJ2" s="892"/>
      <c r="JSK2" s="892"/>
      <c r="JSL2" s="892"/>
      <c r="JSM2" s="892"/>
      <c r="JSN2" s="892"/>
      <c r="JSO2" s="892"/>
      <c r="JSP2" s="892"/>
      <c r="JSQ2" s="892"/>
      <c r="JSR2" s="892"/>
      <c r="JSS2" s="892"/>
      <c r="JST2" s="892"/>
      <c r="JSU2" s="892"/>
      <c r="JSV2" s="892"/>
      <c r="JSW2" s="892"/>
      <c r="JSX2" s="892"/>
      <c r="JSY2" s="892"/>
      <c r="JSZ2" s="892"/>
      <c r="JTA2" s="892"/>
      <c r="JTB2" s="892"/>
      <c r="JTC2" s="892"/>
      <c r="JTD2" s="892"/>
      <c r="JTE2" s="892"/>
      <c r="JTF2" s="892"/>
      <c r="JTG2" s="892"/>
      <c r="JTH2" s="892"/>
      <c r="JTI2" s="892"/>
      <c r="JTJ2" s="892"/>
      <c r="JTK2" s="892"/>
      <c r="JTL2" s="892"/>
      <c r="JTM2" s="892"/>
      <c r="JTN2" s="892"/>
      <c r="JTO2" s="892"/>
      <c r="JTP2" s="892"/>
      <c r="JTQ2" s="892"/>
      <c r="JTR2" s="892"/>
      <c r="JTS2" s="892"/>
      <c r="JTT2" s="892"/>
      <c r="JTU2" s="892"/>
      <c r="JTV2" s="892"/>
      <c r="JTW2" s="892"/>
      <c r="JTX2" s="892"/>
      <c r="JTY2" s="892"/>
      <c r="JTZ2" s="892"/>
      <c r="JUA2" s="892"/>
      <c r="JUB2" s="892"/>
      <c r="JUC2" s="892"/>
      <c r="JUD2" s="892"/>
      <c r="JUE2" s="892"/>
      <c r="JUF2" s="892"/>
      <c r="JUG2" s="892"/>
      <c r="JUH2" s="892"/>
      <c r="JUI2" s="892"/>
      <c r="JUJ2" s="892"/>
      <c r="JUK2" s="892"/>
      <c r="JUL2" s="892"/>
      <c r="JUM2" s="892"/>
      <c r="JUN2" s="892"/>
      <c r="JUO2" s="892"/>
      <c r="JUP2" s="892"/>
      <c r="JUQ2" s="892"/>
      <c r="JUR2" s="892"/>
      <c r="JUS2" s="892"/>
      <c r="JUT2" s="892"/>
      <c r="JUU2" s="892"/>
      <c r="JUV2" s="892"/>
      <c r="JUW2" s="892"/>
      <c r="JUX2" s="892"/>
      <c r="JUY2" s="892"/>
      <c r="JUZ2" s="892"/>
      <c r="JVA2" s="892"/>
      <c r="JVB2" s="892"/>
      <c r="JVC2" s="892"/>
      <c r="JVD2" s="892"/>
      <c r="JVE2" s="892"/>
      <c r="JVF2" s="892"/>
      <c r="JVG2" s="892"/>
      <c r="JVH2" s="892"/>
      <c r="JVI2" s="892"/>
      <c r="JVJ2" s="892"/>
      <c r="JVK2" s="892"/>
      <c r="JVL2" s="892"/>
      <c r="JVM2" s="892"/>
      <c r="JVN2" s="892"/>
      <c r="JVO2" s="892"/>
      <c r="JVP2" s="892"/>
      <c r="JVQ2" s="892"/>
      <c r="JVR2" s="892"/>
      <c r="JVS2" s="892"/>
      <c r="JVT2" s="892"/>
      <c r="JVU2" s="892"/>
      <c r="JVV2" s="892"/>
      <c r="JVW2" s="892"/>
      <c r="JVX2" s="892"/>
      <c r="JVY2" s="892"/>
      <c r="JVZ2" s="892"/>
      <c r="JWA2" s="892"/>
      <c r="JWB2" s="892"/>
      <c r="JWC2" s="892"/>
      <c r="JWD2" s="892"/>
      <c r="JWE2" s="892"/>
      <c r="JWF2" s="892"/>
      <c r="JWG2" s="892"/>
      <c r="JWH2" s="892"/>
      <c r="JWI2" s="892"/>
      <c r="JWJ2" s="892"/>
      <c r="JWK2" s="892"/>
      <c r="JWL2" s="892"/>
      <c r="JWM2" s="892"/>
      <c r="JWN2" s="892"/>
      <c r="JWO2" s="892"/>
      <c r="JWP2" s="892"/>
      <c r="JWQ2" s="892"/>
      <c r="JWR2" s="892"/>
      <c r="JWS2" s="892"/>
      <c r="JWT2" s="892"/>
      <c r="JWU2" s="892"/>
      <c r="JWV2" s="892"/>
      <c r="JWW2" s="892"/>
      <c r="JWX2" s="892"/>
      <c r="JWY2" s="892"/>
      <c r="JWZ2" s="892"/>
      <c r="JXA2" s="892"/>
      <c r="JXB2" s="892"/>
      <c r="JXC2" s="892"/>
      <c r="JXD2" s="892"/>
      <c r="JXE2" s="892"/>
      <c r="JXF2" s="892"/>
      <c r="JXG2" s="892"/>
      <c r="JXH2" s="892"/>
      <c r="JXI2" s="892"/>
      <c r="JXJ2" s="892"/>
      <c r="JXK2" s="892"/>
      <c r="JXL2" s="892"/>
      <c r="JXM2" s="892"/>
      <c r="JXN2" s="892"/>
      <c r="JXO2" s="892"/>
      <c r="JXP2" s="892"/>
      <c r="JXQ2" s="892"/>
      <c r="JXR2" s="892"/>
      <c r="JXS2" s="892"/>
      <c r="JXT2" s="892"/>
      <c r="JXU2" s="892"/>
      <c r="JXV2" s="892"/>
      <c r="JXW2" s="892"/>
      <c r="JXX2" s="892"/>
      <c r="JXY2" s="892"/>
      <c r="JXZ2" s="892"/>
      <c r="JYA2" s="892"/>
      <c r="JYB2" s="892"/>
      <c r="JYC2" s="892"/>
      <c r="JYD2" s="892"/>
      <c r="JYE2" s="892"/>
      <c r="JYF2" s="892"/>
      <c r="JYG2" s="892"/>
      <c r="JYH2" s="892"/>
      <c r="JYI2" s="892"/>
      <c r="JYJ2" s="892"/>
      <c r="JYK2" s="892"/>
      <c r="JYL2" s="892"/>
      <c r="JYM2" s="892"/>
      <c r="JYN2" s="892"/>
      <c r="JYO2" s="892"/>
      <c r="JYP2" s="892"/>
      <c r="JYQ2" s="892"/>
      <c r="JYR2" s="892"/>
      <c r="JYS2" s="892"/>
      <c r="JYT2" s="892"/>
      <c r="JYU2" s="892"/>
      <c r="JYV2" s="892"/>
      <c r="JYW2" s="892"/>
      <c r="JYX2" s="892"/>
      <c r="JYY2" s="892"/>
      <c r="JYZ2" s="892"/>
      <c r="JZA2" s="892"/>
      <c r="JZB2" s="892"/>
      <c r="JZC2" s="892"/>
      <c r="JZD2" s="892"/>
      <c r="JZE2" s="892"/>
      <c r="JZF2" s="892"/>
      <c r="JZG2" s="892"/>
      <c r="JZH2" s="892"/>
      <c r="JZI2" s="892"/>
      <c r="JZJ2" s="892"/>
      <c r="JZK2" s="892"/>
      <c r="JZL2" s="892"/>
      <c r="JZM2" s="892"/>
      <c r="JZN2" s="892"/>
      <c r="JZO2" s="892"/>
      <c r="JZP2" s="892"/>
      <c r="JZQ2" s="892"/>
      <c r="JZR2" s="892"/>
      <c r="JZS2" s="892"/>
      <c r="JZT2" s="892"/>
      <c r="JZU2" s="892"/>
      <c r="JZV2" s="892"/>
      <c r="JZW2" s="892"/>
      <c r="JZX2" s="892"/>
      <c r="JZY2" s="892"/>
      <c r="JZZ2" s="892"/>
      <c r="KAA2" s="892"/>
      <c r="KAB2" s="892"/>
      <c r="KAC2" s="892"/>
      <c r="KAD2" s="892"/>
      <c r="KAE2" s="892"/>
      <c r="KAF2" s="892"/>
      <c r="KAG2" s="892"/>
      <c r="KAH2" s="892"/>
      <c r="KAI2" s="892"/>
      <c r="KAJ2" s="892"/>
      <c r="KAK2" s="892"/>
      <c r="KAL2" s="892"/>
      <c r="KAM2" s="892"/>
      <c r="KAN2" s="892"/>
      <c r="KAO2" s="892"/>
      <c r="KAP2" s="892"/>
      <c r="KAQ2" s="892"/>
      <c r="KAR2" s="892"/>
      <c r="KAS2" s="892"/>
      <c r="KAT2" s="892"/>
      <c r="KAU2" s="892"/>
      <c r="KAV2" s="892"/>
      <c r="KAW2" s="892"/>
      <c r="KAX2" s="892"/>
      <c r="KAY2" s="892"/>
      <c r="KAZ2" s="892"/>
      <c r="KBA2" s="892"/>
      <c r="KBB2" s="892"/>
      <c r="KBC2" s="892"/>
      <c r="KBD2" s="892"/>
      <c r="KBE2" s="892"/>
      <c r="KBF2" s="892"/>
      <c r="KBG2" s="892"/>
      <c r="KBH2" s="892"/>
      <c r="KBI2" s="892"/>
      <c r="KBJ2" s="892"/>
      <c r="KBK2" s="892"/>
      <c r="KBL2" s="892"/>
      <c r="KBM2" s="892"/>
      <c r="KBN2" s="892"/>
      <c r="KBO2" s="892"/>
      <c r="KBP2" s="892"/>
      <c r="KBQ2" s="892"/>
      <c r="KBR2" s="892"/>
      <c r="KBS2" s="892"/>
      <c r="KBT2" s="892"/>
      <c r="KBU2" s="892"/>
      <c r="KBV2" s="892"/>
      <c r="KBW2" s="892"/>
      <c r="KBX2" s="892"/>
      <c r="KBY2" s="892"/>
      <c r="KBZ2" s="892"/>
      <c r="KCA2" s="892"/>
      <c r="KCB2" s="892"/>
      <c r="KCC2" s="892"/>
      <c r="KCD2" s="892"/>
      <c r="KCE2" s="892"/>
      <c r="KCF2" s="892"/>
      <c r="KCG2" s="892"/>
      <c r="KCH2" s="892"/>
      <c r="KCI2" s="892"/>
      <c r="KCJ2" s="892"/>
      <c r="KCK2" s="892"/>
      <c r="KCL2" s="892"/>
      <c r="KCM2" s="892"/>
      <c r="KCN2" s="892"/>
      <c r="KCO2" s="892"/>
      <c r="KCP2" s="892"/>
      <c r="KCQ2" s="892"/>
      <c r="KCR2" s="892"/>
      <c r="KCS2" s="892"/>
      <c r="KCT2" s="892"/>
      <c r="KCU2" s="892"/>
      <c r="KCV2" s="892"/>
      <c r="KCW2" s="892"/>
      <c r="KCX2" s="892"/>
      <c r="KCY2" s="892"/>
      <c r="KCZ2" s="892"/>
      <c r="KDA2" s="892"/>
      <c r="KDB2" s="892"/>
      <c r="KDC2" s="892"/>
      <c r="KDD2" s="892"/>
      <c r="KDE2" s="892"/>
      <c r="KDF2" s="892"/>
      <c r="KDG2" s="892"/>
      <c r="KDH2" s="892"/>
      <c r="KDI2" s="892"/>
      <c r="KDJ2" s="892"/>
      <c r="KDK2" s="892"/>
      <c r="KDL2" s="892"/>
      <c r="KDM2" s="892"/>
      <c r="KDN2" s="892"/>
      <c r="KDO2" s="892"/>
      <c r="KDP2" s="892"/>
      <c r="KDQ2" s="892"/>
      <c r="KDR2" s="892"/>
      <c r="KDS2" s="892"/>
      <c r="KDT2" s="892"/>
      <c r="KDU2" s="892"/>
      <c r="KDV2" s="892"/>
      <c r="KDW2" s="892"/>
      <c r="KDX2" s="892"/>
      <c r="KDY2" s="892"/>
      <c r="KDZ2" s="892"/>
      <c r="KEA2" s="892"/>
      <c r="KEB2" s="892"/>
      <c r="KEC2" s="892"/>
      <c r="KED2" s="892"/>
      <c r="KEE2" s="892"/>
      <c r="KEF2" s="892"/>
      <c r="KEG2" s="892"/>
      <c r="KEH2" s="892"/>
      <c r="KEI2" s="892"/>
      <c r="KEJ2" s="892"/>
      <c r="KEK2" s="892"/>
      <c r="KEL2" s="892"/>
      <c r="KEM2" s="892"/>
      <c r="KEN2" s="892"/>
      <c r="KEO2" s="892"/>
      <c r="KEP2" s="892"/>
      <c r="KEQ2" s="892"/>
      <c r="KER2" s="892"/>
      <c r="KES2" s="892"/>
      <c r="KET2" s="892"/>
      <c r="KEU2" s="892"/>
      <c r="KEV2" s="892"/>
      <c r="KEW2" s="892"/>
      <c r="KEX2" s="892"/>
      <c r="KEY2" s="892"/>
      <c r="KEZ2" s="892"/>
      <c r="KFA2" s="892"/>
      <c r="KFB2" s="892"/>
      <c r="KFC2" s="892"/>
      <c r="KFD2" s="892"/>
      <c r="KFE2" s="892"/>
      <c r="KFF2" s="892"/>
      <c r="KFG2" s="892"/>
      <c r="KFH2" s="892"/>
      <c r="KFI2" s="892"/>
      <c r="KFJ2" s="892"/>
      <c r="KFK2" s="892"/>
      <c r="KFL2" s="892"/>
      <c r="KFM2" s="892"/>
      <c r="KFN2" s="892"/>
      <c r="KFO2" s="892"/>
      <c r="KFP2" s="892"/>
      <c r="KFQ2" s="892"/>
      <c r="KFR2" s="892"/>
      <c r="KFS2" s="892"/>
      <c r="KFT2" s="892"/>
      <c r="KFU2" s="892"/>
      <c r="KFV2" s="892"/>
      <c r="KFW2" s="892"/>
      <c r="KFX2" s="892"/>
      <c r="KFY2" s="892"/>
      <c r="KFZ2" s="892"/>
      <c r="KGA2" s="892"/>
      <c r="KGB2" s="892"/>
      <c r="KGC2" s="892"/>
      <c r="KGD2" s="892"/>
      <c r="KGE2" s="892"/>
      <c r="KGF2" s="892"/>
      <c r="KGG2" s="892"/>
      <c r="KGH2" s="892"/>
      <c r="KGI2" s="892"/>
      <c r="KGJ2" s="892"/>
      <c r="KGK2" s="892"/>
      <c r="KGL2" s="892"/>
      <c r="KGM2" s="892"/>
      <c r="KGN2" s="892"/>
      <c r="KGO2" s="892"/>
      <c r="KGP2" s="892"/>
      <c r="KGQ2" s="892"/>
      <c r="KGR2" s="892"/>
      <c r="KGS2" s="892"/>
      <c r="KGT2" s="892"/>
      <c r="KGU2" s="892"/>
      <c r="KGV2" s="892"/>
      <c r="KGW2" s="892"/>
      <c r="KGX2" s="892"/>
      <c r="KGY2" s="892"/>
      <c r="KGZ2" s="892"/>
      <c r="KHA2" s="892"/>
      <c r="KHB2" s="892"/>
      <c r="KHC2" s="892"/>
      <c r="KHD2" s="892"/>
      <c r="KHE2" s="892"/>
      <c r="KHF2" s="892"/>
      <c r="KHG2" s="892"/>
      <c r="KHH2" s="892"/>
      <c r="KHI2" s="892"/>
      <c r="KHJ2" s="892"/>
      <c r="KHK2" s="892"/>
      <c r="KHL2" s="892"/>
      <c r="KHM2" s="892"/>
      <c r="KHN2" s="892"/>
      <c r="KHO2" s="892"/>
      <c r="KHP2" s="892"/>
      <c r="KHQ2" s="892"/>
      <c r="KHR2" s="892"/>
      <c r="KHS2" s="892"/>
      <c r="KHT2" s="892"/>
      <c r="KHU2" s="892"/>
      <c r="KHV2" s="892"/>
      <c r="KHW2" s="892"/>
      <c r="KHX2" s="892"/>
      <c r="KHY2" s="892"/>
      <c r="KHZ2" s="892"/>
      <c r="KIA2" s="892"/>
      <c r="KIB2" s="892"/>
      <c r="KIC2" s="892"/>
      <c r="KID2" s="892"/>
      <c r="KIE2" s="892"/>
      <c r="KIF2" s="892"/>
      <c r="KIG2" s="892"/>
      <c r="KIH2" s="892"/>
      <c r="KII2" s="892"/>
      <c r="KIJ2" s="892"/>
      <c r="KIK2" s="892"/>
      <c r="KIL2" s="892"/>
      <c r="KIM2" s="892"/>
      <c r="KIN2" s="892"/>
      <c r="KIO2" s="892"/>
      <c r="KIP2" s="892"/>
      <c r="KIQ2" s="892"/>
      <c r="KIR2" s="892"/>
      <c r="KIS2" s="892"/>
      <c r="KIT2" s="892"/>
      <c r="KIU2" s="892"/>
      <c r="KIV2" s="892"/>
      <c r="KIW2" s="892"/>
      <c r="KIX2" s="892"/>
      <c r="KIY2" s="892"/>
      <c r="KIZ2" s="892"/>
      <c r="KJA2" s="892"/>
      <c r="KJB2" s="892"/>
      <c r="KJC2" s="892"/>
      <c r="KJD2" s="892"/>
      <c r="KJE2" s="892"/>
      <c r="KJF2" s="892"/>
      <c r="KJG2" s="892"/>
      <c r="KJH2" s="892"/>
      <c r="KJI2" s="892"/>
      <c r="KJJ2" s="892"/>
      <c r="KJK2" s="892"/>
      <c r="KJL2" s="892"/>
      <c r="KJM2" s="892"/>
      <c r="KJN2" s="892"/>
      <c r="KJO2" s="892"/>
      <c r="KJP2" s="892"/>
      <c r="KJQ2" s="892"/>
      <c r="KJR2" s="892"/>
      <c r="KJS2" s="892"/>
      <c r="KJT2" s="892"/>
      <c r="KJU2" s="892"/>
      <c r="KJV2" s="892"/>
      <c r="KJW2" s="892"/>
      <c r="KJX2" s="892"/>
      <c r="KJY2" s="892"/>
      <c r="KJZ2" s="892"/>
      <c r="KKA2" s="892"/>
      <c r="KKB2" s="892"/>
      <c r="KKC2" s="892"/>
      <c r="KKD2" s="892"/>
      <c r="KKE2" s="892"/>
      <c r="KKF2" s="892"/>
      <c r="KKG2" s="892"/>
      <c r="KKH2" s="892"/>
      <c r="KKI2" s="892"/>
      <c r="KKJ2" s="892"/>
      <c r="KKK2" s="892"/>
      <c r="KKL2" s="892"/>
      <c r="KKM2" s="892"/>
      <c r="KKN2" s="892"/>
      <c r="KKO2" s="892"/>
      <c r="KKP2" s="892"/>
      <c r="KKQ2" s="892"/>
      <c r="KKR2" s="892"/>
      <c r="KKS2" s="892"/>
      <c r="KKT2" s="892"/>
      <c r="KKU2" s="892"/>
      <c r="KKV2" s="892"/>
      <c r="KKW2" s="892"/>
      <c r="KKX2" s="892"/>
      <c r="KKY2" s="892"/>
      <c r="KKZ2" s="892"/>
      <c r="KLA2" s="892"/>
      <c r="KLB2" s="892"/>
      <c r="KLC2" s="892"/>
      <c r="KLD2" s="892"/>
      <c r="KLE2" s="892"/>
      <c r="KLF2" s="892"/>
      <c r="KLG2" s="892"/>
      <c r="KLH2" s="892"/>
      <c r="KLI2" s="892"/>
      <c r="KLJ2" s="892"/>
      <c r="KLK2" s="892"/>
      <c r="KLL2" s="892"/>
      <c r="KLM2" s="892"/>
      <c r="KLN2" s="892"/>
      <c r="KLO2" s="892"/>
      <c r="KLP2" s="892"/>
      <c r="KLQ2" s="892"/>
      <c r="KLR2" s="892"/>
      <c r="KLS2" s="892"/>
      <c r="KLT2" s="892"/>
      <c r="KLU2" s="892"/>
      <c r="KLV2" s="892"/>
      <c r="KLW2" s="892"/>
      <c r="KLX2" s="892"/>
      <c r="KLY2" s="892"/>
      <c r="KLZ2" s="892"/>
      <c r="KMA2" s="892"/>
      <c r="KMB2" s="892"/>
      <c r="KMC2" s="892"/>
      <c r="KMD2" s="892"/>
      <c r="KME2" s="892"/>
      <c r="KMF2" s="892"/>
      <c r="KMG2" s="892"/>
      <c r="KMH2" s="892"/>
      <c r="KMI2" s="892"/>
      <c r="KMJ2" s="892"/>
      <c r="KMK2" s="892"/>
      <c r="KML2" s="892"/>
      <c r="KMM2" s="892"/>
      <c r="KMN2" s="892"/>
      <c r="KMO2" s="892"/>
      <c r="KMP2" s="892"/>
      <c r="KMQ2" s="892"/>
      <c r="KMR2" s="892"/>
      <c r="KMS2" s="892"/>
      <c r="KMT2" s="892"/>
      <c r="KMU2" s="892"/>
      <c r="KMV2" s="892"/>
      <c r="KMW2" s="892"/>
      <c r="KMX2" s="892"/>
      <c r="KMY2" s="892"/>
      <c r="KMZ2" s="892"/>
      <c r="KNA2" s="892"/>
      <c r="KNB2" s="892"/>
      <c r="KNC2" s="892"/>
      <c r="KND2" s="892"/>
      <c r="KNE2" s="892"/>
      <c r="KNF2" s="892"/>
      <c r="KNG2" s="892"/>
      <c r="KNH2" s="892"/>
      <c r="KNI2" s="892"/>
      <c r="KNJ2" s="892"/>
      <c r="KNK2" s="892"/>
      <c r="KNL2" s="892"/>
      <c r="KNM2" s="892"/>
      <c r="KNN2" s="892"/>
      <c r="KNO2" s="892"/>
      <c r="KNP2" s="892"/>
      <c r="KNQ2" s="892"/>
      <c r="KNR2" s="892"/>
      <c r="KNS2" s="892"/>
      <c r="KNT2" s="892"/>
      <c r="KNU2" s="892"/>
      <c r="KNV2" s="892"/>
      <c r="KNW2" s="892"/>
      <c r="KNX2" s="892"/>
      <c r="KNY2" s="892"/>
      <c r="KNZ2" s="892"/>
      <c r="KOA2" s="892"/>
      <c r="KOB2" s="892"/>
      <c r="KOC2" s="892"/>
      <c r="KOD2" s="892"/>
      <c r="KOE2" s="892"/>
      <c r="KOF2" s="892"/>
      <c r="KOG2" s="892"/>
      <c r="KOH2" s="892"/>
      <c r="KOI2" s="892"/>
      <c r="KOJ2" s="892"/>
      <c r="KOK2" s="892"/>
      <c r="KOL2" s="892"/>
      <c r="KOM2" s="892"/>
      <c r="KON2" s="892"/>
      <c r="KOO2" s="892"/>
      <c r="KOP2" s="892"/>
      <c r="KOQ2" s="892"/>
      <c r="KOR2" s="892"/>
      <c r="KOS2" s="892"/>
      <c r="KOT2" s="892"/>
      <c r="KOU2" s="892"/>
      <c r="KOV2" s="892"/>
      <c r="KOW2" s="892"/>
      <c r="KOX2" s="892"/>
      <c r="KOY2" s="892"/>
      <c r="KOZ2" s="892"/>
      <c r="KPA2" s="892"/>
      <c r="KPB2" s="892"/>
      <c r="KPC2" s="892"/>
      <c r="KPD2" s="892"/>
      <c r="KPE2" s="892"/>
      <c r="KPF2" s="892"/>
      <c r="KPG2" s="892"/>
      <c r="KPH2" s="892"/>
      <c r="KPI2" s="892"/>
      <c r="KPJ2" s="892"/>
      <c r="KPK2" s="892"/>
      <c r="KPL2" s="892"/>
      <c r="KPM2" s="892"/>
      <c r="KPN2" s="892"/>
      <c r="KPO2" s="892"/>
      <c r="KPP2" s="892"/>
      <c r="KPQ2" s="892"/>
      <c r="KPR2" s="892"/>
      <c r="KPS2" s="892"/>
      <c r="KPT2" s="892"/>
      <c r="KPU2" s="892"/>
      <c r="KPV2" s="892"/>
      <c r="KPW2" s="892"/>
      <c r="KPX2" s="892"/>
      <c r="KPY2" s="892"/>
      <c r="KPZ2" s="892"/>
      <c r="KQA2" s="892"/>
      <c r="KQB2" s="892"/>
      <c r="KQC2" s="892"/>
      <c r="KQD2" s="892"/>
      <c r="KQE2" s="892"/>
      <c r="KQF2" s="892"/>
      <c r="KQG2" s="892"/>
      <c r="KQH2" s="892"/>
      <c r="KQI2" s="892"/>
      <c r="KQJ2" s="892"/>
      <c r="KQK2" s="892"/>
      <c r="KQL2" s="892"/>
      <c r="KQM2" s="892"/>
      <c r="KQN2" s="892"/>
      <c r="KQO2" s="892"/>
      <c r="KQP2" s="892"/>
      <c r="KQQ2" s="892"/>
      <c r="KQR2" s="892"/>
      <c r="KQS2" s="892"/>
      <c r="KQT2" s="892"/>
      <c r="KQU2" s="892"/>
      <c r="KQV2" s="892"/>
      <c r="KQW2" s="892"/>
      <c r="KQX2" s="892"/>
      <c r="KQY2" s="892"/>
      <c r="KQZ2" s="892"/>
      <c r="KRA2" s="892"/>
      <c r="KRB2" s="892"/>
      <c r="KRC2" s="892"/>
      <c r="KRD2" s="892"/>
      <c r="KRE2" s="892"/>
      <c r="KRF2" s="892"/>
      <c r="KRG2" s="892"/>
      <c r="KRH2" s="892"/>
      <c r="KRI2" s="892"/>
      <c r="KRJ2" s="892"/>
      <c r="KRK2" s="892"/>
      <c r="KRL2" s="892"/>
      <c r="KRM2" s="892"/>
      <c r="KRN2" s="892"/>
      <c r="KRO2" s="892"/>
      <c r="KRP2" s="892"/>
      <c r="KRQ2" s="892"/>
      <c r="KRR2" s="892"/>
      <c r="KRS2" s="892"/>
      <c r="KRT2" s="892"/>
      <c r="KRU2" s="892"/>
      <c r="KRV2" s="892"/>
      <c r="KRW2" s="892"/>
      <c r="KRX2" s="892"/>
      <c r="KRY2" s="892"/>
      <c r="KRZ2" s="892"/>
      <c r="KSA2" s="892"/>
      <c r="KSB2" s="892"/>
      <c r="KSC2" s="892"/>
      <c r="KSD2" s="892"/>
      <c r="KSE2" s="892"/>
      <c r="KSF2" s="892"/>
      <c r="KSG2" s="892"/>
      <c r="KSH2" s="892"/>
      <c r="KSI2" s="892"/>
      <c r="KSJ2" s="892"/>
      <c r="KSK2" s="892"/>
      <c r="KSL2" s="892"/>
      <c r="KSM2" s="892"/>
      <c r="KSN2" s="892"/>
      <c r="KSO2" s="892"/>
      <c r="KSP2" s="892"/>
      <c r="KSQ2" s="892"/>
      <c r="KSR2" s="892"/>
      <c r="KSS2" s="892"/>
      <c r="KST2" s="892"/>
      <c r="KSU2" s="892"/>
      <c r="KSV2" s="892"/>
      <c r="KSW2" s="892"/>
      <c r="KSX2" s="892"/>
      <c r="KSY2" s="892"/>
      <c r="KSZ2" s="892"/>
      <c r="KTA2" s="892"/>
      <c r="KTB2" s="892"/>
      <c r="KTC2" s="892"/>
      <c r="KTD2" s="892"/>
      <c r="KTE2" s="892"/>
      <c r="KTF2" s="892"/>
      <c r="KTG2" s="892"/>
      <c r="KTH2" s="892"/>
      <c r="KTI2" s="892"/>
      <c r="KTJ2" s="892"/>
      <c r="KTK2" s="892"/>
      <c r="KTL2" s="892"/>
      <c r="KTM2" s="892"/>
      <c r="KTN2" s="892"/>
      <c r="KTO2" s="892"/>
      <c r="KTP2" s="892"/>
      <c r="KTQ2" s="892"/>
      <c r="KTR2" s="892"/>
      <c r="KTS2" s="892"/>
      <c r="KTT2" s="892"/>
      <c r="KTU2" s="892"/>
      <c r="KTV2" s="892"/>
      <c r="KTW2" s="892"/>
      <c r="KTX2" s="892"/>
      <c r="KTY2" s="892"/>
      <c r="KTZ2" s="892"/>
      <c r="KUA2" s="892"/>
      <c r="KUB2" s="892"/>
      <c r="KUC2" s="892"/>
      <c r="KUD2" s="892"/>
      <c r="KUE2" s="892"/>
      <c r="KUF2" s="892"/>
      <c r="KUG2" s="892"/>
      <c r="KUH2" s="892"/>
      <c r="KUI2" s="892"/>
      <c r="KUJ2" s="892"/>
      <c r="KUK2" s="892"/>
      <c r="KUL2" s="892"/>
      <c r="KUM2" s="892"/>
      <c r="KUN2" s="892"/>
      <c r="KUO2" s="892"/>
      <c r="KUP2" s="892"/>
      <c r="KUQ2" s="892"/>
      <c r="KUR2" s="892"/>
      <c r="KUS2" s="892"/>
      <c r="KUT2" s="892"/>
      <c r="KUU2" s="892"/>
      <c r="KUV2" s="892"/>
      <c r="KUW2" s="892"/>
      <c r="KUX2" s="892"/>
      <c r="KUY2" s="892"/>
      <c r="KUZ2" s="892"/>
      <c r="KVA2" s="892"/>
      <c r="KVB2" s="892"/>
      <c r="KVC2" s="892"/>
      <c r="KVD2" s="892"/>
      <c r="KVE2" s="892"/>
      <c r="KVF2" s="892"/>
      <c r="KVG2" s="892"/>
      <c r="KVH2" s="892"/>
      <c r="KVI2" s="892"/>
      <c r="KVJ2" s="892"/>
      <c r="KVK2" s="892"/>
      <c r="KVL2" s="892"/>
      <c r="KVM2" s="892"/>
      <c r="KVN2" s="892"/>
      <c r="KVO2" s="892"/>
      <c r="KVP2" s="892"/>
      <c r="KVQ2" s="892"/>
      <c r="KVR2" s="892"/>
      <c r="KVS2" s="892"/>
      <c r="KVT2" s="892"/>
      <c r="KVU2" s="892"/>
      <c r="KVV2" s="892"/>
      <c r="KVW2" s="892"/>
      <c r="KVX2" s="892"/>
      <c r="KVY2" s="892"/>
      <c r="KVZ2" s="892"/>
      <c r="KWA2" s="892"/>
      <c r="KWB2" s="892"/>
      <c r="KWC2" s="892"/>
      <c r="KWD2" s="892"/>
      <c r="KWE2" s="892"/>
      <c r="KWF2" s="892"/>
      <c r="KWG2" s="892"/>
      <c r="KWH2" s="892"/>
      <c r="KWI2" s="892"/>
      <c r="KWJ2" s="892"/>
      <c r="KWK2" s="892"/>
      <c r="KWL2" s="892"/>
      <c r="KWM2" s="892"/>
      <c r="KWN2" s="892"/>
      <c r="KWO2" s="892"/>
      <c r="KWP2" s="892"/>
      <c r="KWQ2" s="892"/>
      <c r="KWR2" s="892"/>
      <c r="KWS2" s="892"/>
      <c r="KWT2" s="892"/>
      <c r="KWU2" s="892"/>
      <c r="KWV2" s="892"/>
      <c r="KWW2" s="892"/>
      <c r="KWX2" s="892"/>
      <c r="KWY2" s="892"/>
      <c r="KWZ2" s="892"/>
      <c r="KXA2" s="892"/>
      <c r="KXB2" s="892"/>
      <c r="KXC2" s="892"/>
      <c r="KXD2" s="892"/>
      <c r="KXE2" s="892"/>
      <c r="KXF2" s="892"/>
      <c r="KXG2" s="892"/>
      <c r="KXH2" s="892"/>
      <c r="KXI2" s="892"/>
      <c r="KXJ2" s="892"/>
      <c r="KXK2" s="892"/>
      <c r="KXL2" s="892"/>
      <c r="KXM2" s="892"/>
      <c r="KXN2" s="892"/>
      <c r="KXO2" s="892"/>
      <c r="KXP2" s="892"/>
      <c r="KXQ2" s="892"/>
      <c r="KXR2" s="892"/>
      <c r="KXS2" s="892"/>
      <c r="KXT2" s="892"/>
      <c r="KXU2" s="892"/>
      <c r="KXV2" s="892"/>
      <c r="KXW2" s="892"/>
      <c r="KXX2" s="892"/>
      <c r="KXY2" s="892"/>
      <c r="KXZ2" s="892"/>
      <c r="KYA2" s="892"/>
      <c r="KYB2" s="892"/>
      <c r="KYC2" s="892"/>
      <c r="KYD2" s="892"/>
      <c r="KYE2" s="892"/>
      <c r="KYF2" s="892"/>
      <c r="KYG2" s="892"/>
      <c r="KYH2" s="892"/>
      <c r="KYI2" s="892"/>
      <c r="KYJ2" s="892"/>
      <c r="KYK2" s="892"/>
      <c r="KYL2" s="892"/>
      <c r="KYM2" s="892"/>
      <c r="KYN2" s="892"/>
      <c r="KYO2" s="892"/>
      <c r="KYP2" s="892"/>
      <c r="KYQ2" s="892"/>
      <c r="KYR2" s="892"/>
      <c r="KYS2" s="892"/>
      <c r="KYT2" s="892"/>
      <c r="KYU2" s="892"/>
      <c r="KYV2" s="892"/>
      <c r="KYW2" s="892"/>
      <c r="KYX2" s="892"/>
      <c r="KYY2" s="892"/>
      <c r="KYZ2" s="892"/>
      <c r="KZA2" s="892"/>
      <c r="KZB2" s="892"/>
      <c r="KZC2" s="892"/>
      <c r="KZD2" s="892"/>
      <c r="KZE2" s="892"/>
      <c r="KZF2" s="892"/>
      <c r="KZG2" s="892"/>
      <c r="KZH2" s="892"/>
      <c r="KZI2" s="892"/>
      <c r="KZJ2" s="892"/>
      <c r="KZK2" s="892"/>
      <c r="KZL2" s="892"/>
      <c r="KZM2" s="892"/>
      <c r="KZN2" s="892"/>
      <c r="KZO2" s="892"/>
      <c r="KZP2" s="892"/>
      <c r="KZQ2" s="892"/>
      <c r="KZR2" s="892"/>
      <c r="KZS2" s="892"/>
      <c r="KZT2" s="892"/>
      <c r="KZU2" s="892"/>
      <c r="KZV2" s="892"/>
      <c r="KZW2" s="892"/>
      <c r="KZX2" s="892"/>
      <c r="KZY2" s="892"/>
      <c r="KZZ2" s="892"/>
      <c r="LAA2" s="892"/>
      <c r="LAB2" s="892"/>
      <c r="LAC2" s="892"/>
      <c r="LAD2" s="892"/>
      <c r="LAE2" s="892"/>
      <c r="LAF2" s="892"/>
      <c r="LAG2" s="892"/>
      <c r="LAH2" s="892"/>
      <c r="LAI2" s="892"/>
      <c r="LAJ2" s="892"/>
      <c r="LAK2" s="892"/>
      <c r="LAL2" s="892"/>
      <c r="LAM2" s="892"/>
      <c r="LAN2" s="892"/>
      <c r="LAO2" s="892"/>
      <c r="LAP2" s="892"/>
      <c r="LAQ2" s="892"/>
      <c r="LAR2" s="892"/>
      <c r="LAS2" s="892"/>
      <c r="LAT2" s="892"/>
      <c r="LAU2" s="892"/>
      <c r="LAV2" s="892"/>
      <c r="LAW2" s="892"/>
      <c r="LAX2" s="892"/>
      <c r="LAY2" s="892"/>
      <c r="LAZ2" s="892"/>
      <c r="LBA2" s="892"/>
      <c r="LBB2" s="892"/>
      <c r="LBC2" s="892"/>
      <c r="LBD2" s="892"/>
      <c r="LBE2" s="892"/>
      <c r="LBF2" s="892"/>
      <c r="LBG2" s="892"/>
      <c r="LBH2" s="892"/>
      <c r="LBI2" s="892"/>
      <c r="LBJ2" s="892"/>
      <c r="LBK2" s="892"/>
      <c r="LBL2" s="892"/>
      <c r="LBM2" s="892"/>
      <c r="LBN2" s="892"/>
      <c r="LBO2" s="892"/>
      <c r="LBP2" s="892"/>
      <c r="LBQ2" s="892"/>
      <c r="LBR2" s="892"/>
      <c r="LBS2" s="892"/>
      <c r="LBT2" s="892"/>
      <c r="LBU2" s="892"/>
      <c r="LBV2" s="892"/>
      <c r="LBW2" s="892"/>
      <c r="LBX2" s="892"/>
      <c r="LBY2" s="892"/>
      <c r="LBZ2" s="892"/>
      <c r="LCA2" s="892"/>
      <c r="LCB2" s="892"/>
      <c r="LCC2" s="892"/>
      <c r="LCD2" s="892"/>
      <c r="LCE2" s="892"/>
      <c r="LCF2" s="892"/>
      <c r="LCG2" s="892"/>
      <c r="LCH2" s="892"/>
      <c r="LCI2" s="892"/>
      <c r="LCJ2" s="892"/>
      <c r="LCK2" s="892"/>
      <c r="LCL2" s="892"/>
      <c r="LCM2" s="892"/>
      <c r="LCN2" s="892"/>
      <c r="LCO2" s="892"/>
      <c r="LCP2" s="892"/>
      <c r="LCQ2" s="892"/>
      <c r="LCR2" s="892"/>
      <c r="LCS2" s="892"/>
      <c r="LCT2" s="892"/>
      <c r="LCU2" s="892"/>
      <c r="LCV2" s="892"/>
      <c r="LCW2" s="892"/>
      <c r="LCX2" s="892"/>
      <c r="LCY2" s="892"/>
      <c r="LCZ2" s="892"/>
      <c r="LDA2" s="892"/>
      <c r="LDB2" s="892"/>
      <c r="LDC2" s="892"/>
      <c r="LDD2" s="892"/>
      <c r="LDE2" s="892"/>
      <c r="LDF2" s="892"/>
      <c r="LDG2" s="892"/>
      <c r="LDH2" s="892"/>
      <c r="LDI2" s="892"/>
      <c r="LDJ2" s="892"/>
      <c r="LDK2" s="892"/>
      <c r="LDL2" s="892"/>
      <c r="LDM2" s="892"/>
      <c r="LDN2" s="892"/>
      <c r="LDO2" s="892"/>
      <c r="LDP2" s="892"/>
      <c r="LDQ2" s="892"/>
      <c r="LDR2" s="892"/>
      <c r="LDS2" s="892"/>
      <c r="LDT2" s="892"/>
      <c r="LDU2" s="892"/>
      <c r="LDV2" s="892"/>
      <c r="LDW2" s="892"/>
      <c r="LDX2" s="892"/>
      <c r="LDY2" s="892"/>
      <c r="LDZ2" s="892"/>
      <c r="LEA2" s="892"/>
      <c r="LEB2" s="892"/>
      <c r="LEC2" s="892"/>
      <c r="LED2" s="892"/>
      <c r="LEE2" s="892"/>
      <c r="LEF2" s="892"/>
      <c r="LEG2" s="892"/>
      <c r="LEH2" s="892"/>
      <c r="LEI2" s="892"/>
      <c r="LEJ2" s="892"/>
      <c r="LEK2" s="892"/>
      <c r="LEL2" s="892"/>
      <c r="LEM2" s="892"/>
      <c r="LEN2" s="892"/>
      <c r="LEO2" s="892"/>
      <c r="LEP2" s="892"/>
      <c r="LEQ2" s="892"/>
      <c r="LER2" s="892"/>
      <c r="LES2" s="892"/>
      <c r="LET2" s="892"/>
      <c r="LEU2" s="892"/>
      <c r="LEV2" s="892"/>
      <c r="LEW2" s="892"/>
      <c r="LEX2" s="892"/>
      <c r="LEY2" s="892"/>
      <c r="LEZ2" s="892"/>
      <c r="LFA2" s="892"/>
      <c r="LFB2" s="892"/>
      <c r="LFC2" s="892"/>
      <c r="LFD2" s="892"/>
      <c r="LFE2" s="892"/>
      <c r="LFF2" s="892"/>
      <c r="LFG2" s="892"/>
      <c r="LFH2" s="892"/>
      <c r="LFI2" s="892"/>
      <c r="LFJ2" s="892"/>
      <c r="LFK2" s="892"/>
      <c r="LFL2" s="892"/>
      <c r="LFM2" s="892"/>
      <c r="LFN2" s="892"/>
      <c r="LFO2" s="892"/>
      <c r="LFP2" s="892"/>
      <c r="LFQ2" s="892"/>
      <c r="LFR2" s="892"/>
      <c r="LFS2" s="892"/>
      <c r="LFT2" s="892"/>
      <c r="LFU2" s="892"/>
      <c r="LFV2" s="892"/>
      <c r="LFW2" s="892"/>
      <c r="LFX2" s="892"/>
      <c r="LFY2" s="892"/>
      <c r="LFZ2" s="892"/>
      <c r="LGA2" s="892"/>
      <c r="LGB2" s="892"/>
      <c r="LGC2" s="892"/>
      <c r="LGD2" s="892"/>
      <c r="LGE2" s="892"/>
      <c r="LGF2" s="892"/>
      <c r="LGG2" s="892"/>
      <c r="LGH2" s="892"/>
      <c r="LGI2" s="892"/>
      <c r="LGJ2" s="892"/>
      <c r="LGK2" s="892"/>
      <c r="LGL2" s="892"/>
      <c r="LGM2" s="892"/>
      <c r="LGN2" s="892"/>
      <c r="LGO2" s="892"/>
      <c r="LGP2" s="892"/>
      <c r="LGQ2" s="892"/>
      <c r="LGR2" s="892"/>
      <c r="LGS2" s="892"/>
      <c r="LGT2" s="892"/>
      <c r="LGU2" s="892"/>
      <c r="LGV2" s="892"/>
      <c r="LGW2" s="892"/>
      <c r="LGX2" s="892"/>
      <c r="LGY2" s="892"/>
      <c r="LGZ2" s="892"/>
      <c r="LHA2" s="892"/>
      <c r="LHB2" s="892"/>
      <c r="LHC2" s="892"/>
      <c r="LHD2" s="892"/>
      <c r="LHE2" s="892"/>
      <c r="LHF2" s="892"/>
      <c r="LHG2" s="892"/>
      <c r="LHH2" s="892"/>
      <c r="LHI2" s="892"/>
      <c r="LHJ2" s="892"/>
      <c r="LHK2" s="892"/>
      <c r="LHL2" s="892"/>
      <c r="LHM2" s="892"/>
      <c r="LHN2" s="892"/>
      <c r="LHO2" s="892"/>
      <c r="LHP2" s="892"/>
      <c r="LHQ2" s="892"/>
      <c r="LHR2" s="892"/>
      <c r="LHS2" s="892"/>
      <c r="LHT2" s="892"/>
      <c r="LHU2" s="892"/>
      <c r="LHV2" s="892"/>
      <c r="LHW2" s="892"/>
      <c r="LHX2" s="892"/>
      <c r="LHY2" s="892"/>
      <c r="LHZ2" s="892"/>
      <c r="LIA2" s="892"/>
      <c r="LIB2" s="892"/>
      <c r="LIC2" s="892"/>
      <c r="LID2" s="892"/>
      <c r="LIE2" s="892"/>
      <c r="LIF2" s="892"/>
      <c r="LIG2" s="892"/>
      <c r="LIH2" s="892"/>
      <c r="LII2" s="892"/>
      <c r="LIJ2" s="892"/>
      <c r="LIK2" s="892"/>
      <c r="LIL2" s="892"/>
      <c r="LIM2" s="892"/>
      <c r="LIN2" s="892"/>
      <c r="LIO2" s="892"/>
      <c r="LIP2" s="892"/>
      <c r="LIQ2" s="892"/>
      <c r="LIR2" s="892"/>
      <c r="LIS2" s="892"/>
      <c r="LIT2" s="892"/>
      <c r="LIU2" s="892"/>
      <c r="LIV2" s="892"/>
      <c r="LIW2" s="892"/>
      <c r="LIX2" s="892"/>
      <c r="LIY2" s="892"/>
      <c r="LIZ2" s="892"/>
      <c r="LJA2" s="892"/>
      <c r="LJB2" s="892"/>
      <c r="LJC2" s="892"/>
      <c r="LJD2" s="892"/>
      <c r="LJE2" s="892"/>
      <c r="LJF2" s="892"/>
      <c r="LJG2" s="892"/>
      <c r="LJH2" s="892"/>
      <c r="LJI2" s="892"/>
      <c r="LJJ2" s="892"/>
      <c r="LJK2" s="892"/>
      <c r="LJL2" s="892"/>
      <c r="LJM2" s="892"/>
      <c r="LJN2" s="892"/>
      <c r="LJO2" s="892"/>
      <c r="LJP2" s="892"/>
      <c r="LJQ2" s="892"/>
      <c r="LJR2" s="892"/>
      <c r="LJS2" s="892"/>
      <c r="LJT2" s="892"/>
      <c r="LJU2" s="892"/>
      <c r="LJV2" s="892"/>
      <c r="LJW2" s="892"/>
      <c r="LJX2" s="892"/>
      <c r="LJY2" s="892"/>
      <c r="LJZ2" s="892"/>
      <c r="LKA2" s="892"/>
      <c r="LKB2" s="892"/>
      <c r="LKC2" s="892"/>
      <c r="LKD2" s="892"/>
      <c r="LKE2" s="892"/>
      <c r="LKF2" s="892"/>
      <c r="LKG2" s="892"/>
      <c r="LKH2" s="892"/>
      <c r="LKI2" s="892"/>
      <c r="LKJ2" s="892"/>
      <c r="LKK2" s="892"/>
      <c r="LKL2" s="892"/>
      <c r="LKM2" s="892"/>
      <c r="LKN2" s="892"/>
      <c r="LKO2" s="892"/>
      <c r="LKP2" s="892"/>
      <c r="LKQ2" s="892"/>
      <c r="LKR2" s="892"/>
      <c r="LKS2" s="892"/>
      <c r="LKT2" s="892"/>
      <c r="LKU2" s="892"/>
      <c r="LKV2" s="892"/>
      <c r="LKW2" s="892"/>
      <c r="LKX2" s="892"/>
      <c r="LKY2" s="892"/>
      <c r="LKZ2" s="892"/>
      <c r="LLA2" s="892"/>
      <c r="LLB2" s="892"/>
      <c r="LLC2" s="892"/>
      <c r="LLD2" s="892"/>
      <c r="LLE2" s="892"/>
      <c r="LLF2" s="892"/>
      <c r="LLG2" s="892"/>
      <c r="LLH2" s="892"/>
      <c r="LLI2" s="892"/>
      <c r="LLJ2" s="892"/>
      <c r="LLK2" s="892"/>
      <c r="LLL2" s="892"/>
      <c r="LLM2" s="892"/>
      <c r="LLN2" s="892"/>
      <c r="LLO2" s="892"/>
      <c r="LLP2" s="892"/>
      <c r="LLQ2" s="892"/>
      <c r="LLR2" s="892"/>
      <c r="LLS2" s="892"/>
      <c r="LLT2" s="892"/>
      <c r="LLU2" s="892"/>
      <c r="LLV2" s="892"/>
      <c r="LLW2" s="892"/>
      <c r="LLX2" s="892"/>
      <c r="LLY2" s="892"/>
      <c r="LLZ2" s="892"/>
      <c r="LMA2" s="892"/>
      <c r="LMB2" s="892"/>
      <c r="LMC2" s="892"/>
      <c r="LMD2" s="892"/>
      <c r="LME2" s="892"/>
      <c r="LMF2" s="892"/>
      <c r="LMG2" s="892"/>
      <c r="LMH2" s="892"/>
      <c r="LMI2" s="892"/>
      <c r="LMJ2" s="892"/>
      <c r="LMK2" s="892"/>
      <c r="LML2" s="892"/>
      <c r="LMM2" s="892"/>
      <c r="LMN2" s="892"/>
      <c r="LMO2" s="892"/>
      <c r="LMP2" s="892"/>
      <c r="LMQ2" s="892"/>
      <c r="LMR2" s="892"/>
      <c r="LMS2" s="892"/>
      <c r="LMT2" s="892"/>
      <c r="LMU2" s="892"/>
      <c r="LMV2" s="892"/>
      <c r="LMW2" s="892"/>
      <c r="LMX2" s="892"/>
      <c r="LMY2" s="892"/>
      <c r="LMZ2" s="892"/>
      <c r="LNA2" s="892"/>
      <c r="LNB2" s="892"/>
      <c r="LNC2" s="892"/>
      <c r="LND2" s="892"/>
      <c r="LNE2" s="892"/>
      <c r="LNF2" s="892"/>
      <c r="LNG2" s="892"/>
      <c r="LNH2" s="892"/>
      <c r="LNI2" s="892"/>
      <c r="LNJ2" s="892"/>
      <c r="LNK2" s="892"/>
      <c r="LNL2" s="892"/>
      <c r="LNM2" s="892"/>
      <c r="LNN2" s="892"/>
      <c r="LNO2" s="892"/>
      <c r="LNP2" s="892"/>
      <c r="LNQ2" s="892"/>
      <c r="LNR2" s="892"/>
      <c r="LNS2" s="892"/>
      <c r="LNT2" s="892"/>
      <c r="LNU2" s="892"/>
      <c r="LNV2" s="892"/>
      <c r="LNW2" s="892"/>
      <c r="LNX2" s="892"/>
      <c r="LNY2" s="892"/>
      <c r="LNZ2" s="892"/>
      <c r="LOA2" s="892"/>
      <c r="LOB2" s="892"/>
      <c r="LOC2" s="892"/>
      <c r="LOD2" s="892"/>
      <c r="LOE2" s="892"/>
      <c r="LOF2" s="892"/>
      <c r="LOG2" s="892"/>
      <c r="LOH2" s="892"/>
      <c r="LOI2" s="892"/>
      <c r="LOJ2" s="892"/>
      <c r="LOK2" s="892"/>
      <c r="LOL2" s="892"/>
      <c r="LOM2" s="892"/>
      <c r="LON2" s="892"/>
      <c r="LOO2" s="892"/>
      <c r="LOP2" s="892"/>
      <c r="LOQ2" s="892"/>
      <c r="LOR2" s="892"/>
      <c r="LOS2" s="892"/>
      <c r="LOT2" s="892"/>
      <c r="LOU2" s="892"/>
      <c r="LOV2" s="892"/>
      <c r="LOW2" s="892"/>
      <c r="LOX2" s="892"/>
      <c r="LOY2" s="892"/>
      <c r="LOZ2" s="892"/>
      <c r="LPA2" s="892"/>
      <c r="LPB2" s="892"/>
      <c r="LPC2" s="892"/>
      <c r="LPD2" s="892"/>
      <c r="LPE2" s="892"/>
      <c r="LPF2" s="892"/>
      <c r="LPG2" s="892"/>
      <c r="LPH2" s="892"/>
      <c r="LPI2" s="892"/>
      <c r="LPJ2" s="892"/>
      <c r="LPK2" s="892"/>
      <c r="LPL2" s="892"/>
      <c r="LPM2" s="892"/>
      <c r="LPN2" s="892"/>
      <c r="LPO2" s="892"/>
      <c r="LPP2" s="892"/>
      <c r="LPQ2" s="892"/>
      <c r="LPR2" s="892"/>
      <c r="LPS2" s="892"/>
      <c r="LPT2" s="892"/>
      <c r="LPU2" s="892"/>
      <c r="LPV2" s="892"/>
      <c r="LPW2" s="892"/>
      <c r="LPX2" s="892"/>
      <c r="LPY2" s="892"/>
      <c r="LPZ2" s="892"/>
      <c r="LQA2" s="892"/>
      <c r="LQB2" s="892"/>
      <c r="LQC2" s="892"/>
      <c r="LQD2" s="892"/>
      <c r="LQE2" s="892"/>
      <c r="LQF2" s="892"/>
      <c r="LQG2" s="892"/>
      <c r="LQH2" s="892"/>
      <c r="LQI2" s="892"/>
      <c r="LQJ2" s="892"/>
      <c r="LQK2" s="892"/>
      <c r="LQL2" s="892"/>
      <c r="LQM2" s="892"/>
      <c r="LQN2" s="892"/>
      <c r="LQO2" s="892"/>
      <c r="LQP2" s="892"/>
      <c r="LQQ2" s="892"/>
      <c r="LQR2" s="892"/>
      <c r="LQS2" s="892"/>
      <c r="LQT2" s="892"/>
      <c r="LQU2" s="892"/>
      <c r="LQV2" s="892"/>
      <c r="LQW2" s="892"/>
      <c r="LQX2" s="892"/>
      <c r="LQY2" s="892"/>
      <c r="LQZ2" s="892"/>
      <c r="LRA2" s="892"/>
      <c r="LRB2" s="892"/>
      <c r="LRC2" s="892"/>
      <c r="LRD2" s="892"/>
      <c r="LRE2" s="892"/>
      <c r="LRF2" s="892"/>
      <c r="LRG2" s="892"/>
      <c r="LRH2" s="892"/>
      <c r="LRI2" s="892"/>
      <c r="LRJ2" s="892"/>
      <c r="LRK2" s="892"/>
      <c r="LRL2" s="892"/>
      <c r="LRM2" s="892"/>
      <c r="LRN2" s="892"/>
      <c r="LRO2" s="892"/>
      <c r="LRP2" s="892"/>
      <c r="LRQ2" s="892"/>
      <c r="LRR2" s="892"/>
      <c r="LRS2" s="892"/>
      <c r="LRT2" s="892"/>
      <c r="LRU2" s="892"/>
      <c r="LRV2" s="892"/>
      <c r="LRW2" s="892"/>
      <c r="LRX2" s="892"/>
      <c r="LRY2" s="892"/>
      <c r="LRZ2" s="892"/>
      <c r="LSA2" s="892"/>
      <c r="LSB2" s="892"/>
      <c r="LSC2" s="892"/>
      <c r="LSD2" s="892"/>
      <c r="LSE2" s="892"/>
      <c r="LSF2" s="892"/>
      <c r="LSG2" s="892"/>
      <c r="LSH2" s="892"/>
      <c r="LSI2" s="892"/>
      <c r="LSJ2" s="892"/>
      <c r="LSK2" s="892"/>
      <c r="LSL2" s="892"/>
      <c r="LSM2" s="892"/>
      <c r="LSN2" s="892"/>
      <c r="LSO2" s="892"/>
      <c r="LSP2" s="892"/>
      <c r="LSQ2" s="892"/>
      <c r="LSR2" s="892"/>
      <c r="LSS2" s="892"/>
      <c r="LST2" s="892"/>
      <c r="LSU2" s="892"/>
      <c r="LSV2" s="892"/>
      <c r="LSW2" s="892"/>
      <c r="LSX2" s="892"/>
      <c r="LSY2" s="892"/>
      <c r="LSZ2" s="892"/>
      <c r="LTA2" s="892"/>
      <c r="LTB2" s="892"/>
      <c r="LTC2" s="892"/>
      <c r="LTD2" s="892"/>
      <c r="LTE2" s="892"/>
      <c r="LTF2" s="892"/>
      <c r="LTG2" s="892"/>
      <c r="LTH2" s="892"/>
      <c r="LTI2" s="892"/>
      <c r="LTJ2" s="892"/>
      <c r="LTK2" s="892"/>
      <c r="LTL2" s="892"/>
      <c r="LTM2" s="892"/>
      <c r="LTN2" s="892"/>
      <c r="LTO2" s="892"/>
      <c r="LTP2" s="892"/>
      <c r="LTQ2" s="892"/>
      <c r="LTR2" s="892"/>
      <c r="LTS2" s="892"/>
      <c r="LTT2" s="892"/>
      <c r="LTU2" s="892"/>
      <c r="LTV2" s="892"/>
      <c r="LTW2" s="892"/>
      <c r="LTX2" s="892"/>
      <c r="LTY2" s="892"/>
      <c r="LTZ2" s="892"/>
      <c r="LUA2" s="892"/>
      <c r="LUB2" s="892"/>
      <c r="LUC2" s="892"/>
      <c r="LUD2" s="892"/>
      <c r="LUE2" s="892"/>
      <c r="LUF2" s="892"/>
      <c r="LUG2" s="892"/>
      <c r="LUH2" s="892"/>
      <c r="LUI2" s="892"/>
      <c r="LUJ2" s="892"/>
      <c r="LUK2" s="892"/>
      <c r="LUL2" s="892"/>
      <c r="LUM2" s="892"/>
      <c r="LUN2" s="892"/>
      <c r="LUO2" s="892"/>
      <c r="LUP2" s="892"/>
      <c r="LUQ2" s="892"/>
      <c r="LUR2" s="892"/>
      <c r="LUS2" s="892"/>
      <c r="LUT2" s="892"/>
      <c r="LUU2" s="892"/>
      <c r="LUV2" s="892"/>
      <c r="LUW2" s="892"/>
      <c r="LUX2" s="892"/>
      <c r="LUY2" s="892"/>
      <c r="LUZ2" s="892"/>
      <c r="LVA2" s="892"/>
      <c r="LVB2" s="892"/>
      <c r="LVC2" s="892"/>
      <c r="LVD2" s="892"/>
      <c r="LVE2" s="892"/>
      <c r="LVF2" s="892"/>
      <c r="LVG2" s="892"/>
      <c r="LVH2" s="892"/>
      <c r="LVI2" s="892"/>
      <c r="LVJ2" s="892"/>
      <c r="LVK2" s="892"/>
      <c r="LVL2" s="892"/>
      <c r="LVM2" s="892"/>
      <c r="LVN2" s="892"/>
      <c r="LVO2" s="892"/>
      <c r="LVP2" s="892"/>
      <c r="LVQ2" s="892"/>
      <c r="LVR2" s="892"/>
      <c r="LVS2" s="892"/>
      <c r="LVT2" s="892"/>
      <c r="LVU2" s="892"/>
      <c r="LVV2" s="892"/>
      <c r="LVW2" s="892"/>
      <c r="LVX2" s="892"/>
      <c r="LVY2" s="892"/>
      <c r="LVZ2" s="892"/>
      <c r="LWA2" s="892"/>
      <c r="LWB2" s="892"/>
      <c r="LWC2" s="892"/>
      <c r="LWD2" s="892"/>
      <c r="LWE2" s="892"/>
      <c r="LWF2" s="892"/>
      <c r="LWG2" s="892"/>
      <c r="LWH2" s="892"/>
      <c r="LWI2" s="892"/>
      <c r="LWJ2" s="892"/>
      <c r="LWK2" s="892"/>
      <c r="LWL2" s="892"/>
      <c r="LWM2" s="892"/>
      <c r="LWN2" s="892"/>
      <c r="LWO2" s="892"/>
      <c r="LWP2" s="892"/>
      <c r="LWQ2" s="892"/>
      <c r="LWR2" s="892"/>
      <c r="LWS2" s="892"/>
      <c r="LWT2" s="892"/>
      <c r="LWU2" s="892"/>
      <c r="LWV2" s="892"/>
      <c r="LWW2" s="892"/>
      <c r="LWX2" s="892"/>
      <c r="LWY2" s="892"/>
      <c r="LWZ2" s="892"/>
      <c r="LXA2" s="892"/>
      <c r="LXB2" s="892"/>
      <c r="LXC2" s="892"/>
      <c r="LXD2" s="892"/>
      <c r="LXE2" s="892"/>
      <c r="LXF2" s="892"/>
      <c r="LXG2" s="892"/>
      <c r="LXH2" s="892"/>
      <c r="LXI2" s="892"/>
      <c r="LXJ2" s="892"/>
      <c r="LXK2" s="892"/>
      <c r="LXL2" s="892"/>
      <c r="LXM2" s="892"/>
      <c r="LXN2" s="892"/>
      <c r="LXO2" s="892"/>
      <c r="LXP2" s="892"/>
      <c r="LXQ2" s="892"/>
      <c r="LXR2" s="892"/>
      <c r="LXS2" s="892"/>
      <c r="LXT2" s="892"/>
      <c r="LXU2" s="892"/>
      <c r="LXV2" s="892"/>
      <c r="LXW2" s="892"/>
      <c r="LXX2" s="892"/>
      <c r="LXY2" s="892"/>
      <c r="LXZ2" s="892"/>
      <c r="LYA2" s="892"/>
      <c r="LYB2" s="892"/>
      <c r="LYC2" s="892"/>
      <c r="LYD2" s="892"/>
      <c r="LYE2" s="892"/>
      <c r="LYF2" s="892"/>
      <c r="LYG2" s="892"/>
      <c r="LYH2" s="892"/>
      <c r="LYI2" s="892"/>
      <c r="LYJ2" s="892"/>
      <c r="LYK2" s="892"/>
      <c r="LYL2" s="892"/>
      <c r="LYM2" s="892"/>
      <c r="LYN2" s="892"/>
      <c r="LYO2" s="892"/>
      <c r="LYP2" s="892"/>
      <c r="LYQ2" s="892"/>
      <c r="LYR2" s="892"/>
      <c r="LYS2" s="892"/>
      <c r="LYT2" s="892"/>
      <c r="LYU2" s="892"/>
      <c r="LYV2" s="892"/>
      <c r="LYW2" s="892"/>
      <c r="LYX2" s="892"/>
      <c r="LYY2" s="892"/>
      <c r="LYZ2" s="892"/>
      <c r="LZA2" s="892"/>
      <c r="LZB2" s="892"/>
      <c r="LZC2" s="892"/>
      <c r="LZD2" s="892"/>
      <c r="LZE2" s="892"/>
      <c r="LZF2" s="892"/>
      <c r="LZG2" s="892"/>
      <c r="LZH2" s="892"/>
      <c r="LZI2" s="892"/>
      <c r="LZJ2" s="892"/>
      <c r="LZK2" s="892"/>
      <c r="LZL2" s="892"/>
      <c r="LZM2" s="892"/>
      <c r="LZN2" s="892"/>
      <c r="LZO2" s="892"/>
      <c r="LZP2" s="892"/>
      <c r="LZQ2" s="892"/>
      <c r="LZR2" s="892"/>
      <c r="LZS2" s="892"/>
      <c r="LZT2" s="892"/>
      <c r="LZU2" s="892"/>
      <c r="LZV2" s="892"/>
      <c r="LZW2" s="892"/>
      <c r="LZX2" s="892"/>
      <c r="LZY2" s="892"/>
      <c r="LZZ2" s="892"/>
      <c r="MAA2" s="892"/>
      <c r="MAB2" s="892"/>
      <c r="MAC2" s="892"/>
      <c r="MAD2" s="892"/>
      <c r="MAE2" s="892"/>
      <c r="MAF2" s="892"/>
      <c r="MAG2" s="892"/>
      <c r="MAH2" s="892"/>
      <c r="MAI2" s="892"/>
      <c r="MAJ2" s="892"/>
      <c r="MAK2" s="892"/>
      <c r="MAL2" s="892"/>
      <c r="MAM2" s="892"/>
      <c r="MAN2" s="892"/>
      <c r="MAO2" s="892"/>
      <c r="MAP2" s="892"/>
      <c r="MAQ2" s="892"/>
      <c r="MAR2" s="892"/>
      <c r="MAS2" s="892"/>
      <c r="MAT2" s="892"/>
      <c r="MAU2" s="892"/>
      <c r="MAV2" s="892"/>
      <c r="MAW2" s="892"/>
      <c r="MAX2" s="892"/>
      <c r="MAY2" s="892"/>
      <c r="MAZ2" s="892"/>
      <c r="MBA2" s="892"/>
      <c r="MBB2" s="892"/>
      <c r="MBC2" s="892"/>
      <c r="MBD2" s="892"/>
      <c r="MBE2" s="892"/>
      <c r="MBF2" s="892"/>
      <c r="MBG2" s="892"/>
      <c r="MBH2" s="892"/>
      <c r="MBI2" s="892"/>
      <c r="MBJ2" s="892"/>
      <c r="MBK2" s="892"/>
      <c r="MBL2" s="892"/>
      <c r="MBM2" s="892"/>
      <c r="MBN2" s="892"/>
      <c r="MBO2" s="892"/>
      <c r="MBP2" s="892"/>
      <c r="MBQ2" s="892"/>
      <c r="MBR2" s="892"/>
      <c r="MBS2" s="892"/>
      <c r="MBT2" s="892"/>
      <c r="MBU2" s="892"/>
      <c r="MBV2" s="892"/>
      <c r="MBW2" s="892"/>
      <c r="MBX2" s="892"/>
      <c r="MBY2" s="892"/>
      <c r="MBZ2" s="892"/>
      <c r="MCA2" s="892"/>
      <c r="MCB2" s="892"/>
      <c r="MCC2" s="892"/>
      <c r="MCD2" s="892"/>
      <c r="MCE2" s="892"/>
      <c r="MCF2" s="892"/>
      <c r="MCG2" s="892"/>
      <c r="MCH2" s="892"/>
      <c r="MCI2" s="892"/>
      <c r="MCJ2" s="892"/>
      <c r="MCK2" s="892"/>
      <c r="MCL2" s="892"/>
      <c r="MCM2" s="892"/>
      <c r="MCN2" s="892"/>
      <c r="MCO2" s="892"/>
      <c r="MCP2" s="892"/>
      <c r="MCQ2" s="892"/>
      <c r="MCR2" s="892"/>
      <c r="MCS2" s="892"/>
      <c r="MCT2" s="892"/>
      <c r="MCU2" s="892"/>
      <c r="MCV2" s="892"/>
      <c r="MCW2" s="892"/>
      <c r="MCX2" s="892"/>
      <c r="MCY2" s="892"/>
      <c r="MCZ2" s="892"/>
      <c r="MDA2" s="892"/>
      <c r="MDB2" s="892"/>
      <c r="MDC2" s="892"/>
      <c r="MDD2" s="892"/>
      <c r="MDE2" s="892"/>
      <c r="MDF2" s="892"/>
      <c r="MDG2" s="892"/>
      <c r="MDH2" s="892"/>
      <c r="MDI2" s="892"/>
      <c r="MDJ2" s="892"/>
      <c r="MDK2" s="892"/>
      <c r="MDL2" s="892"/>
      <c r="MDM2" s="892"/>
      <c r="MDN2" s="892"/>
      <c r="MDO2" s="892"/>
      <c r="MDP2" s="892"/>
      <c r="MDQ2" s="892"/>
      <c r="MDR2" s="892"/>
      <c r="MDS2" s="892"/>
      <c r="MDT2" s="892"/>
      <c r="MDU2" s="892"/>
      <c r="MDV2" s="892"/>
      <c r="MDW2" s="892"/>
      <c r="MDX2" s="892"/>
      <c r="MDY2" s="892"/>
      <c r="MDZ2" s="892"/>
      <c r="MEA2" s="892"/>
      <c r="MEB2" s="892"/>
      <c r="MEC2" s="892"/>
      <c r="MED2" s="892"/>
      <c r="MEE2" s="892"/>
      <c r="MEF2" s="892"/>
      <c r="MEG2" s="892"/>
      <c r="MEH2" s="892"/>
      <c r="MEI2" s="892"/>
      <c r="MEJ2" s="892"/>
      <c r="MEK2" s="892"/>
      <c r="MEL2" s="892"/>
      <c r="MEM2" s="892"/>
      <c r="MEN2" s="892"/>
      <c r="MEO2" s="892"/>
      <c r="MEP2" s="892"/>
      <c r="MEQ2" s="892"/>
      <c r="MER2" s="892"/>
      <c r="MES2" s="892"/>
      <c r="MET2" s="892"/>
      <c r="MEU2" s="892"/>
      <c r="MEV2" s="892"/>
      <c r="MEW2" s="892"/>
      <c r="MEX2" s="892"/>
      <c r="MEY2" s="892"/>
      <c r="MEZ2" s="892"/>
      <c r="MFA2" s="892"/>
      <c r="MFB2" s="892"/>
      <c r="MFC2" s="892"/>
      <c r="MFD2" s="892"/>
      <c r="MFE2" s="892"/>
      <c r="MFF2" s="892"/>
      <c r="MFG2" s="892"/>
      <c r="MFH2" s="892"/>
      <c r="MFI2" s="892"/>
      <c r="MFJ2" s="892"/>
      <c r="MFK2" s="892"/>
      <c r="MFL2" s="892"/>
      <c r="MFM2" s="892"/>
      <c r="MFN2" s="892"/>
      <c r="MFO2" s="892"/>
      <c r="MFP2" s="892"/>
      <c r="MFQ2" s="892"/>
      <c r="MFR2" s="892"/>
      <c r="MFS2" s="892"/>
      <c r="MFT2" s="892"/>
      <c r="MFU2" s="892"/>
      <c r="MFV2" s="892"/>
      <c r="MFW2" s="892"/>
      <c r="MFX2" s="892"/>
      <c r="MFY2" s="892"/>
      <c r="MFZ2" s="892"/>
      <c r="MGA2" s="892"/>
      <c r="MGB2" s="892"/>
      <c r="MGC2" s="892"/>
      <c r="MGD2" s="892"/>
      <c r="MGE2" s="892"/>
      <c r="MGF2" s="892"/>
      <c r="MGG2" s="892"/>
      <c r="MGH2" s="892"/>
      <c r="MGI2" s="892"/>
      <c r="MGJ2" s="892"/>
      <c r="MGK2" s="892"/>
      <c r="MGL2" s="892"/>
      <c r="MGM2" s="892"/>
      <c r="MGN2" s="892"/>
      <c r="MGO2" s="892"/>
      <c r="MGP2" s="892"/>
      <c r="MGQ2" s="892"/>
      <c r="MGR2" s="892"/>
      <c r="MGS2" s="892"/>
      <c r="MGT2" s="892"/>
      <c r="MGU2" s="892"/>
      <c r="MGV2" s="892"/>
      <c r="MGW2" s="892"/>
      <c r="MGX2" s="892"/>
      <c r="MGY2" s="892"/>
      <c r="MGZ2" s="892"/>
      <c r="MHA2" s="892"/>
      <c r="MHB2" s="892"/>
      <c r="MHC2" s="892"/>
      <c r="MHD2" s="892"/>
      <c r="MHE2" s="892"/>
      <c r="MHF2" s="892"/>
      <c r="MHG2" s="892"/>
      <c r="MHH2" s="892"/>
      <c r="MHI2" s="892"/>
      <c r="MHJ2" s="892"/>
      <c r="MHK2" s="892"/>
      <c r="MHL2" s="892"/>
      <c r="MHM2" s="892"/>
      <c r="MHN2" s="892"/>
      <c r="MHO2" s="892"/>
      <c r="MHP2" s="892"/>
      <c r="MHQ2" s="892"/>
      <c r="MHR2" s="892"/>
      <c r="MHS2" s="892"/>
      <c r="MHT2" s="892"/>
      <c r="MHU2" s="892"/>
      <c r="MHV2" s="892"/>
      <c r="MHW2" s="892"/>
      <c r="MHX2" s="892"/>
      <c r="MHY2" s="892"/>
      <c r="MHZ2" s="892"/>
      <c r="MIA2" s="892"/>
      <c r="MIB2" s="892"/>
      <c r="MIC2" s="892"/>
      <c r="MID2" s="892"/>
      <c r="MIE2" s="892"/>
      <c r="MIF2" s="892"/>
      <c r="MIG2" s="892"/>
      <c r="MIH2" s="892"/>
      <c r="MII2" s="892"/>
      <c r="MIJ2" s="892"/>
      <c r="MIK2" s="892"/>
      <c r="MIL2" s="892"/>
      <c r="MIM2" s="892"/>
      <c r="MIN2" s="892"/>
      <c r="MIO2" s="892"/>
      <c r="MIP2" s="892"/>
      <c r="MIQ2" s="892"/>
      <c r="MIR2" s="892"/>
      <c r="MIS2" s="892"/>
      <c r="MIT2" s="892"/>
      <c r="MIU2" s="892"/>
      <c r="MIV2" s="892"/>
      <c r="MIW2" s="892"/>
      <c r="MIX2" s="892"/>
      <c r="MIY2" s="892"/>
      <c r="MIZ2" s="892"/>
      <c r="MJA2" s="892"/>
      <c r="MJB2" s="892"/>
      <c r="MJC2" s="892"/>
      <c r="MJD2" s="892"/>
      <c r="MJE2" s="892"/>
      <c r="MJF2" s="892"/>
      <c r="MJG2" s="892"/>
      <c r="MJH2" s="892"/>
      <c r="MJI2" s="892"/>
      <c r="MJJ2" s="892"/>
      <c r="MJK2" s="892"/>
      <c r="MJL2" s="892"/>
      <c r="MJM2" s="892"/>
      <c r="MJN2" s="892"/>
      <c r="MJO2" s="892"/>
      <c r="MJP2" s="892"/>
      <c r="MJQ2" s="892"/>
      <c r="MJR2" s="892"/>
      <c r="MJS2" s="892"/>
      <c r="MJT2" s="892"/>
      <c r="MJU2" s="892"/>
      <c r="MJV2" s="892"/>
      <c r="MJW2" s="892"/>
      <c r="MJX2" s="892"/>
      <c r="MJY2" s="892"/>
      <c r="MJZ2" s="892"/>
      <c r="MKA2" s="892"/>
      <c r="MKB2" s="892"/>
      <c r="MKC2" s="892"/>
      <c r="MKD2" s="892"/>
      <c r="MKE2" s="892"/>
      <c r="MKF2" s="892"/>
      <c r="MKG2" s="892"/>
      <c r="MKH2" s="892"/>
      <c r="MKI2" s="892"/>
      <c r="MKJ2" s="892"/>
      <c r="MKK2" s="892"/>
      <c r="MKL2" s="892"/>
      <c r="MKM2" s="892"/>
      <c r="MKN2" s="892"/>
      <c r="MKO2" s="892"/>
      <c r="MKP2" s="892"/>
      <c r="MKQ2" s="892"/>
      <c r="MKR2" s="892"/>
      <c r="MKS2" s="892"/>
      <c r="MKT2" s="892"/>
      <c r="MKU2" s="892"/>
      <c r="MKV2" s="892"/>
      <c r="MKW2" s="892"/>
      <c r="MKX2" s="892"/>
      <c r="MKY2" s="892"/>
      <c r="MKZ2" s="892"/>
      <c r="MLA2" s="892"/>
      <c r="MLB2" s="892"/>
      <c r="MLC2" s="892"/>
      <c r="MLD2" s="892"/>
      <c r="MLE2" s="892"/>
      <c r="MLF2" s="892"/>
      <c r="MLG2" s="892"/>
      <c r="MLH2" s="892"/>
      <c r="MLI2" s="892"/>
      <c r="MLJ2" s="892"/>
      <c r="MLK2" s="892"/>
      <c r="MLL2" s="892"/>
      <c r="MLM2" s="892"/>
      <c r="MLN2" s="892"/>
      <c r="MLO2" s="892"/>
      <c r="MLP2" s="892"/>
      <c r="MLQ2" s="892"/>
      <c r="MLR2" s="892"/>
      <c r="MLS2" s="892"/>
      <c r="MLT2" s="892"/>
      <c r="MLU2" s="892"/>
      <c r="MLV2" s="892"/>
      <c r="MLW2" s="892"/>
      <c r="MLX2" s="892"/>
      <c r="MLY2" s="892"/>
      <c r="MLZ2" s="892"/>
      <c r="MMA2" s="892"/>
      <c r="MMB2" s="892"/>
      <c r="MMC2" s="892"/>
      <c r="MMD2" s="892"/>
      <c r="MME2" s="892"/>
      <c r="MMF2" s="892"/>
      <c r="MMG2" s="892"/>
      <c r="MMH2" s="892"/>
      <c r="MMI2" s="892"/>
      <c r="MMJ2" s="892"/>
      <c r="MMK2" s="892"/>
      <c r="MML2" s="892"/>
      <c r="MMM2" s="892"/>
      <c r="MMN2" s="892"/>
      <c r="MMO2" s="892"/>
      <c r="MMP2" s="892"/>
      <c r="MMQ2" s="892"/>
      <c r="MMR2" s="892"/>
      <c r="MMS2" s="892"/>
      <c r="MMT2" s="892"/>
      <c r="MMU2" s="892"/>
      <c r="MMV2" s="892"/>
      <c r="MMW2" s="892"/>
      <c r="MMX2" s="892"/>
      <c r="MMY2" s="892"/>
      <c r="MMZ2" s="892"/>
      <c r="MNA2" s="892"/>
      <c r="MNB2" s="892"/>
      <c r="MNC2" s="892"/>
      <c r="MND2" s="892"/>
      <c r="MNE2" s="892"/>
      <c r="MNF2" s="892"/>
      <c r="MNG2" s="892"/>
      <c r="MNH2" s="892"/>
      <c r="MNI2" s="892"/>
      <c r="MNJ2" s="892"/>
      <c r="MNK2" s="892"/>
      <c r="MNL2" s="892"/>
      <c r="MNM2" s="892"/>
      <c r="MNN2" s="892"/>
      <c r="MNO2" s="892"/>
      <c r="MNP2" s="892"/>
      <c r="MNQ2" s="892"/>
      <c r="MNR2" s="892"/>
      <c r="MNS2" s="892"/>
      <c r="MNT2" s="892"/>
      <c r="MNU2" s="892"/>
      <c r="MNV2" s="892"/>
      <c r="MNW2" s="892"/>
      <c r="MNX2" s="892"/>
      <c r="MNY2" s="892"/>
      <c r="MNZ2" s="892"/>
      <c r="MOA2" s="892"/>
      <c r="MOB2" s="892"/>
      <c r="MOC2" s="892"/>
      <c r="MOD2" s="892"/>
      <c r="MOE2" s="892"/>
      <c r="MOF2" s="892"/>
      <c r="MOG2" s="892"/>
      <c r="MOH2" s="892"/>
      <c r="MOI2" s="892"/>
      <c r="MOJ2" s="892"/>
      <c r="MOK2" s="892"/>
      <c r="MOL2" s="892"/>
      <c r="MOM2" s="892"/>
      <c r="MON2" s="892"/>
      <c r="MOO2" s="892"/>
      <c r="MOP2" s="892"/>
      <c r="MOQ2" s="892"/>
      <c r="MOR2" s="892"/>
      <c r="MOS2" s="892"/>
      <c r="MOT2" s="892"/>
      <c r="MOU2" s="892"/>
      <c r="MOV2" s="892"/>
      <c r="MOW2" s="892"/>
      <c r="MOX2" s="892"/>
      <c r="MOY2" s="892"/>
      <c r="MOZ2" s="892"/>
      <c r="MPA2" s="892"/>
      <c r="MPB2" s="892"/>
      <c r="MPC2" s="892"/>
      <c r="MPD2" s="892"/>
      <c r="MPE2" s="892"/>
      <c r="MPF2" s="892"/>
      <c r="MPG2" s="892"/>
      <c r="MPH2" s="892"/>
      <c r="MPI2" s="892"/>
      <c r="MPJ2" s="892"/>
      <c r="MPK2" s="892"/>
      <c r="MPL2" s="892"/>
      <c r="MPM2" s="892"/>
      <c r="MPN2" s="892"/>
      <c r="MPO2" s="892"/>
      <c r="MPP2" s="892"/>
      <c r="MPQ2" s="892"/>
      <c r="MPR2" s="892"/>
      <c r="MPS2" s="892"/>
      <c r="MPT2" s="892"/>
      <c r="MPU2" s="892"/>
      <c r="MPV2" s="892"/>
      <c r="MPW2" s="892"/>
      <c r="MPX2" s="892"/>
      <c r="MPY2" s="892"/>
      <c r="MPZ2" s="892"/>
      <c r="MQA2" s="892"/>
      <c r="MQB2" s="892"/>
      <c r="MQC2" s="892"/>
      <c r="MQD2" s="892"/>
      <c r="MQE2" s="892"/>
      <c r="MQF2" s="892"/>
      <c r="MQG2" s="892"/>
      <c r="MQH2" s="892"/>
      <c r="MQI2" s="892"/>
      <c r="MQJ2" s="892"/>
      <c r="MQK2" s="892"/>
      <c r="MQL2" s="892"/>
      <c r="MQM2" s="892"/>
      <c r="MQN2" s="892"/>
      <c r="MQO2" s="892"/>
      <c r="MQP2" s="892"/>
      <c r="MQQ2" s="892"/>
      <c r="MQR2" s="892"/>
      <c r="MQS2" s="892"/>
      <c r="MQT2" s="892"/>
      <c r="MQU2" s="892"/>
      <c r="MQV2" s="892"/>
      <c r="MQW2" s="892"/>
      <c r="MQX2" s="892"/>
      <c r="MQY2" s="892"/>
      <c r="MQZ2" s="892"/>
      <c r="MRA2" s="892"/>
      <c r="MRB2" s="892"/>
      <c r="MRC2" s="892"/>
      <c r="MRD2" s="892"/>
      <c r="MRE2" s="892"/>
      <c r="MRF2" s="892"/>
      <c r="MRG2" s="892"/>
      <c r="MRH2" s="892"/>
      <c r="MRI2" s="892"/>
      <c r="MRJ2" s="892"/>
      <c r="MRK2" s="892"/>
      <c r="MRL2" s="892"/>
      <c r="MRM2" s="892"/>
      <c r="MRN2" s="892"/>
      <c r="MRO2" s="892"/>
      <c r="MRP2" s="892"/>
      <c r="MRQ2" s="892"/>
      <c r="MRR2" s="892"/>
      <c r="MRS2" s="892"/>
      <c r="MRT2" s="892"/>
      <c r="MRU2" s="892"/>
      <c r="MRV2" s="892"/>
      <c r="MRW2" s="892"/>
      <c r="MRX2" s="892"/>
      <c r="MRY2" s="892"/>
      <c r="MRZ2" s="892"/>
      <c r="MSA2" s="892"/>
      <c r="MSB2" s="892"/>
      <c r="MSC2" s="892"/>
      <c r="MSD2" s="892"/>
      <c r="MSE2" s="892"/>
      <c r="MSF2" s="892"/>
      <c r="MSG2" s="892"/>
      <c r="MSH2" s="892"/>
      <c r="MSI2" s="892"/>
      <c r="MSJ2" s="892"/>
      <c r="MSK2" s="892"/>
      <c r="MSL2" s="892"/>
      <c r="MSM2" s="892"/>
      <c r="MSN2" s="892"/>
      <c r="MSO2" s="892"/>
      <c r="MSP2" s="892"/>
      <c r="MSQ2" s="892"/>
      <c r="MSR2" s="892"/>
      <c r="MSS2" s="892"/>
      <c r="MST2" s="892"/>
      <c r="MSU2" s="892"/>
      <c r="MSV2" s="892"/>
      <c r="MSW2" s="892"/>
      <c r="MSX2" s="892"/>
      <c r="MSY2" s="892"/>
      <c r="MSZ2" s="892"/>
      <c r="MTA2" s="892"/>
      <c r="MTB2" s="892"/>
      <c r="MTC2" s="892"/>
      <c r="MTD2" s="892"/>
      <c r="MTE2" s="892"/>
      <c r="MTF2" s="892"/>
      <c r="MTG2" s="892"/>
      <c r="MTH2" s="892"/>
      <c r="MTI2" s="892"/>
      <c r="MTJ2" s="892"/>
      <c r="MTK2" s="892"/>
      <c r="MTL2" s="892"/>
      <c r="MTM2" s="892"/>
      <c r="MTN2" s="892"/>
      <c r="MTO2" s="892"/>
      <c r="MTP2" s="892"/>
      <c r="MTQ2" s="892"/>
      <c r="MTR2" s="892"/>
      <c r="MTS2" s="892"/>
      <c r="MTT2" s="892"/>
      <c r="MTU2" s="892"/>
      <c r="MTV2" s="892"/>
      <c r="MTW2" s="892"/>
      <c r="MTX2" s="892"/>
      <c r="MTY2" s="892"/>
      <c r="MTZ2" s="892"/>
      <c r="MUA2" s="892"/>
      <c r="MUB2" s="892"/>
      <c r="MUC2" s="892"/>
      <c r="MUD2" s="892"/>
      <c r="MUE2" s="892"/>
      <c r="MUF2" s="892"/>
      <c r="MUG2" s="892"/>
      <c r="MUH2" s="892"/>
      <c r="MUI2" s="892"/>
      <c r="MUJ2" s="892"/>
      <c r="MUK2" s="892"/>
      <c r="MUL2" s="892"/>
      <c r="MUM2" s="892"/>
      <c r="MUN2" s="892"/>
      <c r="MUO2" s="892"/>
      <c r="MUP2" s="892"/>
      <c r="MUQ2" s="892"/>
      <c r="MUR2" s="892"/>
      <c r="MUS2" s="892"/>
      <c r="MUT2" s="892"/>
      <c r="MUU2" s="892"/>
      <c r="MUV2" s="892"/>
      <c r="MUW2" s="892"/>
      <c r="MUX2" s="892"/>
      <c r="MUY2" s="892"/>
      <c r="MUZ2" s="892"/>
      <c r="MVA2" s="892"/>
      <c r="MVB2" s="892"/>
      <c r="MVC2" s="892"/>
      <c r="MVD2" s="892"/>
      <c r="MVE2" s="892"/>
      <c r="MVF2" s="892"/>
      <c r="MVG2" s="892"/>
      <c r="MVH2" s="892"/>
      <c r="MVI2" s="892"/>
      <c r="MVJ2" s="892"/>
      <c r="MVK2" s="892"/>
      <c r="MVL2" s="892"/>
      <c r="MVM2" s="892"/>
      <c r="MVN2" s="892"/>
      <c r="MVO2" s="892"/>
      <c r="MVP2" s="892"/>
      <c r="MVQ2" s="892"/>
      <c r="MVR2" s="892"/>
      <c r="MVS2" s="892"/>
      <c r="MVT2" s="892"/>
      <c r="MVU2" s="892"/>
      <c r="MVV2" s="892"/>
      <c r="MVW2" s="892"/>
      <c r="MVX2" s="892"/>
      <c r="MVY2" s="892"/>
      <c r="MVZ2" s="892"/>
      <c r="MWA2" s="892"/>
      <c r="MWB2" s="892"/>
      <c r="MWC2" s="892"/>
      <c r="MWD2" s="892"/>
      <c r="MWE2" s="892"/>
      <c r="MWF2" s="892"/>
      <c r="MWG2" s="892"/>
      <c r="MWH2" s="892"/>
      <c r="MWI2" s="892"/>
      <c r="MWJ2" s="892"/>
      <c r="MWK2" s="892"/>
      <c r="MWL2" s="892"/>
      <c r="MWM2" s="892"/>
      <c r="MWN2" s="892"/>
      <c r="MWO2" s="892"/>
      <c r="MWP2" s="892"/>
      <c r="MWQ2" s="892"/>
      <c r="MWR2" s="892"/>
      <c r="MWS2" s="892"/>
      <c r="MWT2" s="892"/>
      <c r="MWU2" s="892"/>
      <c r="MWV2" s="892"/>
      <c r="MWW2" s="892"/>
      <c r="MWX2" s="892"/>
      <c r="MWY2" s="892"/>
      <c r="MWZ2" s="892"/>
      <c r="MXA2" s="892"/>
      <c r="MXB2" s="892"/>
      <c r="MXC2" s="892"/>
      <c r="MXD2" s="892"/>
      <c r="MXE2" s="892"/>
      <c r="MXF2" s="892"/>
      <c r="MXG2" s="892"/>
      <c r="MXH2" s="892"/>
      <c r="MXI2" s="892"/>
      <c r="MXJ2" s="892"/>
      <c r="MXK2" s="892"/>
      <c r="MXL2" s="892"/>
      <c r="MXM2" s="892"/>
      <c r="MXN2" s="892"/>
      <c r="MXO2" s="892"/>
      <c r="MXP2" s="892"/>
      <c r="MXQ2" s="892"/>
      <c r="MXR2" s="892"/>
      <c r="MXS2" s="892"/>
      <c r="MXT2" s="892"/>
      <c r="MXU2" s="892"/>
      <c r="MXV2" s="892"/>
      <c r="MXW2" s="892"/>
      <c r="MXX2" s="892"/>
      <c r="MXY2" s="892"/>
      <c r="MXZ2" s="892"/>
      <c r="MYA2" s="892"/>
      <c r="MYB2" s="892"/>
      <c r="MYC2" s="892"/>
      <c r="MYD2" s="892"/>
      <c r="MYE2" s="892"/>
      <c r="MYF2" s="892"/>
      <c r="MYG2" s="892"/>
      <c r="MYH2" s="892"/>
      <c r="MYI2" s="892"/>
      <c r="MYJ2" s="892"/>
      <c r="MYK2" s="892"/>
      <c r="MYL2" s="892"/>
      <c r="MYM2" s="892"/>
      <c r="MYN2" s="892"/>
      <c r="MYO2" s="892"/>
      <c r="MYP2" s="892"/>
      <c r="MYQ2" s="892"/>
      <c r="MYR2" s="892"/>
      <c r="MYS2" s="892"/>
      <c r="MYT2" s="892"/>
      <c r="MYU2" s="892"/>
      <c r="MYV2" s="892"/>
      <c r="MYW2" s="892"/>
      <c r="MYX2" s="892"/>
      <c r="MYY2" s="892"/>
      <c r="MYZ2" s="892"/>
      <c r="MZA2" s="892"/>
      <c r="MZB2" s="892"/>
      <c r="MZC2" s="892"/>
      <c r="MZD2" s="892"/>
      <c r="MZE2" s="892"/>
      <c r="MZF2" s="892"/>
      <c r="MZG2" s="892"/>
      <c r="MZH2" s="892"/>
      <c r="MZI2" s="892"/>
      <c r="MZJ2" s="892"/>
      <c r="MZK2" s="892"/>
      <c r="MZL2" s="892"/>
      <c r="MZM2" s="892"/>
      <c r="MZN2" s="892"/>
      <c r="MZO2" s="892"/>
      <c r="MZP2" s="892"/>
      <c r="MZQ2" s="892"/>
      <c r="MZR2" s="892"/>
      <c r="MZS2" s="892"/>
      <c r="MZT2" s="892"/>
      <c r="MZU2" s="892"/>
      <c r="MZV2" s="892"/>
      <c r="MZW2" s="892"/>
      <c r="MZX2" s="892"/>
      <c r="MZY2" s="892"/>
      <c r="MZZ2" s="892"/>
      <c r="NAA2" s="892"/>
      <c r="NAB2" s="892"/>
      <c r="NAC2" s="892"/>
      <c r="NAD2" s="892"/>
      <c r="NAE2" s="892"/>
      <c r="NAF2" s="892"/>
      <c r="NAG2" s="892"/>
      <c r="NAH2" s="892"/>
      <c r="NAI2" s="892"/>
      <c r="NAJ2" s="892"/>
      <c r="NAK2" s="892"/>
      <c r="NAL2" s="892"/>
      <c r="NAM2" s="892"/>
      <c r="NAN2" s="892"/>
      <c r="NAO2" s="892"/>
      <c r="NAP2" s="892"/>
      <c r="NAQ2" s="892"/>
      <c r="NAR2" s="892"/>
      <c r="NAS2" s="892"/>
      <c r="NAT2" s="892"/>
      <c r="NAU2" s="892"/>
      <c r="NAV2" s="892"/>
      <c r="NAW2" s="892"/>
      <c r="NAX2" s="892"/>
      <c r="NAY2" s="892"/>
      <c r="NAZ2" s="892"/>
      <c r="NBA2" s="892"/>
      <c r="NBB2" s="892"/>
      <c r="NBC2" s="892"/>
      <c r="NBD2" s="892"/>
      <c r="NBE2" s="892"/>
      <c r="NBF2" s="892"/>
      <c r="NBG2" s="892"/>
      <c r="NBH2" s="892"/>
      <c r="NBI2" s="892"/>
      <c r="NBJ2" s="892"/>
      <c r="NBK2" s="892"/>
      <c r="NBL2" s="892"/>
      <c r="NBM2" s="892"/>
      <c r="NBN2" s="892"/>
      <c r="NBO2" s="892"/>
      <c r="NBP2" s="892"/>
      <c r="NBQ2" s="892"/>
      <c r="NBR2" s="892"/>
      <c r="NBS2" s="892"/>
      <c r="NBT2" s="892"/>
      <c r="NBU2" s="892"/>
      <c r="NBV2" s="892"/>
      <c r="NBW2" s="892"/>
      <c r="NBX2" s="892"/>
      <c r="NBY2" s="892"/>
      <c r="NBZ2" s="892"/>
      <c r="NCA2" s="892"/>
      <c r="NCB2" s="892"/>
      <c r="NCC2" s="892"/>
      <c r="NCD2" s="892"/>
      <c r="NCE2" s="892"/>
      <c r="NCF2" s="892"/>
      <c r="NCG2" s="892"/>
      <c r="NCH2" s="892"/>
      <c r="NCI2" s="892"/>
      <c r="NCJ2" s="892"/>
      <c r="NCK2" s="892"/>
      <c r="NCL2" s="892"/>
      <c r="NCM2" s="892"/>
      <c r="NCN2" s="892"/>
      <c r="NCO2" s="892"/>
      <c r="NCP2" s="892"/>
      <c r="NCQ2" s="892"/>
      <c r="NCR2" s="892"/>
      <c r="NCS2" s="892"/>
      <c r="NCT2" s="892"/>
      <c r="NCU2" s="892"/>
      <c r="NCV2" s="892"/>
      <c r="NCW2" s="892"/>
      <c r="NCX2" s="892"/>
      <c r="NCY2" s="892"/>
      <c r="NCZ2" s="892"/>
      <c r="NDA2" s="892"/>
      <c r="NDB2" s="892"/>
      <c r="NDC2" s="892"/>
      <c r="NDD2" s="892"/>
      <c r="NDE2" s="892"/>
      <c r="NDF2" s="892"/>
      <c r="NDG2" s="892"/>
      <c r="NDH2" s="892"/>
      <c r="NDI2" s="892"/>
      <c r="NDJ2" s="892"/>
      <c r="NDK2" s="892"/>
      <c r="NDL2" s="892"/>
      <c r="NDM2" s="892"/>
      <c r="NDN2" s="892"/>
      <c r="NDO2" s="892"/>
      <c r="NDP2" s="892"/>
      <c r="NDQ2" s="892"/>
      <c r="NDR2" s="892"/>
      <c r="NDS2" s="892"/>
      <c r="NDT2" s="892"/>
      <c r="NDU2" s="892"/>
      <c r="NDV2" s="892"/>
      <c r="NDW2" s="892"/>
      <c r="NDX2" s="892"/>
      <c r="NDY2" s="892"/>
      <c r="NDZ2" s="892"/>
      <c r="NEA2" s="892"/>
      <c r="NEB2" s="892"/>
      <c r="NEC2" s="892"/>
      <c r="NED2" s="892"/>
      <c r="NEE2" s="892"/>
      <c r="NEF2" s="892"/>
      <c r="NEG2" s="892"/>
      <c r="NEH2" s="892"/>
      <c r="NEI2" s="892"/>
      <c r="NEJ2" s="892"/>
      <c r="NEK2" s="892"/>
      <c r="NEL2" s="892"/>
      <c r="NEM2" s="892"/>
      <c r="NEN2" s="892"/>
      <c r="NEO2" s="892"/>
      <c r="NEP2" s="892"/>
      <c r="NEQ2" s="892"/>
      <c r="NER2" s="892"/>
      <c r="NES2" s="892"/>
      <c r="NET2" s="892"/>
      <c r="NEU2" s="892"/>
      <c r="NEV2" s="892"/>
      <c r="NEW2" s="892"/>
      <c r="NEX2" s="892"/>
      <c r="NEY2" s="892"/>
      <c r="NEZ2" s="892"/>
      <c r="NFA2" s="892"/>
      <c r="NFB2" s="892"/>
      <c r="NFC2" s="892"/>
      <c r="NFD2" s="892"/>
      <c r="NFE2" s="892"/>
      <c r="NFF2" s="892"/>
      <c r="NFG2" s="892"/>
      <c r="NFH2" s="892"/>
      <c r="NFI2" s="892"/>
      <c r="NFJ2" s="892"/>
      <c r="NFK2" s="892"/>
      <c r="NFL2" s="892"/>
      <c r="NFM2" s="892"/>
      <c r="NFN2" s="892"/>
      <c r="NFO2" s="892"/>
      <c r="NFP2" s="892"/>
      <c r="NFQ2" s="892"/>
      <c r="NFR2" s="892"/>
      <c r="NFS2" s="892"/>
      <c r="NFT2" s="892"/>
      <c r="NFU2" s="892"/>
      <c r="NFV2" s="892"/>
      <c r="NFW2" s="892"/>
      <c r="NFX2" s="892"/>
      <c r="NFY2" s="892"/>
      <c r="NFZ2" s="892"/>
      <c r="NGA2" s="892"/>
      <c r="NGB2" s="892"/>
      <c r="NGC2" s="892"/>
      <c r="NGD2" s="892"/>
      <c r="NGE2" s="892"/>
      <c r="NGF2" s="892"/>
      <c r="NGG2" s="892"/>
      <c r="NGH2" s="892"/>
      <c r="NGI2" s="892"/>
      <c r="NGJ2" s="892"/>
      <c r="NGK2" s="892"/>
      <c r="NGL2" s="892"/>
      <c r="NGM2" s="892"/>
      <c r="NGN2" s="892"/>
      <c r="NGO2" s="892"/>
      <c r="NGP2" s="892"/>
      <c r="NGQ2" s="892"/>
      <c r="NGR2" s="892"/>
      <c r="NGS2" s="892"/>
      <c r="NGT2" s="892"/>
      <c r="NGU2" s="892"/>
      <c r="NGV2" s="892"/>
      <c r="NGW2" s="892"/>
      <c r="NGX2" s="892"/>
      <c r="NGY2" s="892"/>
      <c r="NGZ2" s="892"/>
      <c r="NHA2" s="892"/>
      <c r="NHB2" s="892"/>
      <c r="NHC2" s="892"/>
      <c r="NHD2" s="892"/>
      <c r="NHE2" s="892"/>
      <c r="NHF2" s="892"/>
      <c r="NHG2" s="892"/>
      <c r="NHH2" s="892"/>
      <c r="NHI2" s="892"/>
      <c r="NHJ2" s="892"/>
      <c r="NHK2" s="892"/>
      <c r="NHL2" s="892"/>
      <c r="NHM2" s="892"/>
      <c r="NHN2" s="892"/>
      <c r="NHO2" s="892"/>
      <c r="NHP2" s="892"/>
      <c r="NHQ2" s="892"/>
      <c r="NHR2" s="892"/>
      <c r="NHS2" s="892"/>
      <c r="NHT2" s="892"/>
      <c r="NHU2" s="892"/>
      <c r="NHV2" s="892"/>
      <c r="NHW2" s="892"/>
      <c r="NHX2" s="892"/>
      <c r="NHY2" s="892"/>
      <c r="NHZ2" s="892"/>
      <c r="NIA2" s="892"/>
      <c r="NIB2" s="892"/>
      <c r="NIC2" s="892"/>
      <c r="NID2" s="892"/>
      <c r="NIE2" s="892"/>
      <c r="NIF2" s="892"/>
      <c r="NIG2" s="892"/>
      <c r="NIH2" s="892"/>
      <c r="NII2" s="892"/>
      <c r="NIJ2" s="892"/>
      <c r="NIK2" s="892"/>
      <c r="NIL2" s="892"/>
      <c r="NIM2" s="892"/>
      <c r="NIN2" s="892"/>
      <c r="NIO2" s="892"/>
      <c r="NIP2" s="892"/>
      <c r="NIQ2" s="892"/>
      <c r="NIR2" s="892"/>
      <c r="NIS2" s="892"/>
      <c r="NIT2" s="892"/>
      <c r="NIU2" s="892"/>
      <c r="NIV2" s="892"/>
      <c r="NIW2" s="892"/>
      <c r="NIX2" s="892"/>
      <c r="NIY2" s="892"/>
      <c r="NIZ2" s="892"/>
      <c r="NJA2" s="892"/>
      <c r="NJB2" s="892"/>
      <c r="NJC2" s="892"/>
      <c r="NJD2" s="892"/>
      <c r="NJE2" s="892"/>
      <c r="NJF2" s="892"/>
      <c r="NJG2" s="892"/>
      <c r="NJH2" s="892"/>
      <c r="NJI2" s="892"/>
      <c r="NJJ2" s="892"/>
      <c r="NJK2" s="892"/>
      <c r="NJL2" s="892"/>
      <c r="NJM2" s="892"/>
      <c r="NJN2" s="892"/>
      <c r="NJO2" s="892"/>
      <c r="NJP2" s="892"/>
      <c r="NJQ2" s="892"/>
      <c r="NJR2" s="892"/>
      <c r="NJS2" s="892"/>
      <c r="NJT2" s="892"/>
      <c r="NJU2" s="892"/>
      <c r="NJV2" s="892"/>
      <c r="NJW2" s="892"/>
      <c r="NJX2" s="892"/>
      <c r="NJY2" s="892"/>
      <c r="NJZ2" s="892"/>
      <c r="NKA2" s="892"/>
      <c r="NKB2" s="892"/>
      <c r="NKC2" s="892"/>
      <c r="NKD2" s="892"/>
      <c r="NKE2" s="892"/>
      <c r="NKF2" s="892"/>
      <c r="NKG2" s="892"/>
      <c r="NKH2" s="892"/>
      <c r="NKI2" s="892"/>
      <c r="NKJ2" s="892"/>
      <c r="NKK2" s="892"/>
      <c r="NKL2" s="892"/>
      <c r="NKM2" s="892"/>
      <c r="NKN2" s="892"/>
      <c r="NKO2" s="892"/>
      <c r="NKP2" s="892"/>
      <c r="NKQ2" s="892"/>
      <c r="NKR2" s="892"/>
      <c r="NKS2" s="892"/>
      <c r="NKT2" s="892"/>
      <c r="NKU2" s="892"/>
      <c r="NKV2" s="892"/>
      <c r="NKW2" s="892"/>
      <c r="NKX2" s="892"/>
      <c r="NKY2" s="892"/>
      <c r="NKZ2" s="892"/>
      <c r="NLA2" s="892"/>
      <c r="NLB2" s="892"/>
      <c r="NLC2" s="892"/>
      <c r="NLD2" s="892"/>
      <c r="NLE2" s="892"/>
      <c r="NLF2" s="892"/>
      <c r="NLG2" s="892"/>
      <c r="NLH2" s="892"/>
      <c r="NLI2" s="892"/>
      <c r="NLJ2" s="892"/>
      <c r="NLK2" s="892"/>
      <c r="NLL2" s="892"/>
      <c r="NLM2" s="892"/>
      <c r="NLN2" s="892"/>
      <c r="NLO2" s="892"/>
      <c r="NLP2" s="892"/>
      <c r="NLQ2" s="892"/>
      <c r="NLR2" s="892"/>
      <c r="NLS2" s="892"/>
      <c r="NLT2" s="892"/>
      <c r="NLU2" s="892"/>
      <c r="NLV2" s="892"/>
      <c r="NLW2" s="892"/>
      <c r="NLX2" s="892"/>
      <c r="NLY2" s="892"/>
      <c r="NLZ2" s="892"/>
      <c r="NMA2" s="892"/>
      <c r="NMB2" s="892"/>
      <c r="NMC2" s="892"/>
      <c r="NMD2" s="892"/>
      <c r="NME2" s="892"/>
      <c r="NMF2" s="892"/>
      <c r="NMG2" s="892"/>
      <c r="NMH2" s="892"/>
      <c r="NMI2" s="892"/>
      <c r="NMJ2" s="892"/>
      <c r="NMK2" s="892"/>
      <c r="NML2" s="892"/>
      <c r="NMM2" s="892"/>
      <c r="NMN2" s="892"/>
      <c r="NMO2" s="892"/>
      <c r="NMP2" s="892"/>
      <c r="NMQ2" s="892"/>
      <c r="NMR2" s="892"/>
      <c r="NMS2" s="892"/>
      <c r="NMT2" s="892"/>
      <c r="NMU2" s="892"/>
      <c r="NMV2" s="892"/>
      <c r="NMW2" s="892"/>
      <c r="NMX2" s="892"/>
      <c r="NMY2" s="892"/>
      <c r="NMZ2" s="892"/>
      <c r="NNA2" s="892"/>
      <c r="NNB2" s="892"/>
      <c r="NNC2" s="892"/>
      <c r="NND2" s="892"/>
      <c r="NNE2" s="892"/>
      <c r="NNF2" s="892"/>
      <c r="NNG2" s="892"/>
      <c r="NNH2" s="892"/>
      <c r="NNI2" s="892"/>
      <c r="NNJ2" s="892"/>
      <c r="NNK2" s="892"/>
      <c r="NNL2" s="892"/>
      <c r="NNM2" s="892"/>
      <c r="NNN2" s="892"/>
      <c r="NNO2" s="892"/>
      <c r="NNP2" s="892"/>
      <c r="NNQ2" s="892"/>
      <c r="NNR2" s="892"/>
      <c r="NNS2" s="892"/>
      <c r="NNT2" s="892"/>
      <c r="NNU2" s="892"/>
      <c r="NNV2" s="892"/>
      <c r="NNW2" s="892"/>
      <c r="NNX2" s="892"/>
      <c r="NNY2" s="892"/>
      <c r="NNZ2" s="892"/>
      <c r="NOA2" s="892"/>
      <c r="NOB2" s="892"/>
      <c r="NOC2" s="892"/>
      <c r="NOD2" s="892"/>
      <c r="NOE2" s="892"/>
      <c r="NOF2" s="892"/>
      <c r="NOG2" s="892"/>
      <c r="NOH2" s="892"/>
      <c r="NOI2" s="892"/>
      <c r="NOJ2" s="892"/>
      <c r="NOK2" s="892"/>
      <c r="NOL2" s="892"/>
      <c r="NOM2" s="892"/>
      <c r="NON2" s="892"/>
      <c r="NOO2" s="892"/>
      <c r="NOP2" s="892"/>
      <c r="NOQ2" s="892"/>
      <c r="NOR2" s="892"/>
      <c r="NOS2" s="892"/>
      <c r="NOT2" s="892"/>
      <c r="NOU2" s="892"/>
      <c r="NOV2" s="892"/>
      <c r="NOW2" s="892"/>
      <c r="NOX2" s="892"/>
      <c r="NOY2" s="892"/>
      <c r="NOZ2" s="892"/>
      <c r="NPA2" s="892"/>
      <c r="NPB2" s="892"/>
      <c r="NPC2" s="892"/>
      <c r="NPD2" s="892"/>
      <c r="NPE2" s="892"/>
      <c r="NPF2" s="892"/>
      <c r="NPG2" s="892"/>
      <c r="NPH2" s="892"/>
      <c r="NPI2" s="892"/>
      <c r="NPJ2" s="892"/>
      <c r="NPK2" s="892"/>
      <c r="NPL2" s="892"/>
      <c r="NPM2" s="892"/>
      <c r="NPN2" s="892"/>
      <c r="NPO2" s="892"/>
      <c r="NPP2" s="892"/>
      <c r="NPQ2" s="892"/>
      <c r="NPR2" s="892"/>
      <c r="NPS2" s="892"/>
      <c r="NPT2" s="892"/>
      <c r="NPU2" s="892"/>
      <c r="NPV2" s="892"/>
      <c r="NPW2" s="892"/>
      <c r="NPX2" s="892"/>
      <c r="NPY2" s="892"/>
      <c r="NPZ2" s="892"/>
      <c r="NQA2" s="892"/>
      <c r="NQB2" s="892"/>
      <c r="NQC2" s="892"/>
      <c r="NQD2" s="892"/>
      <c r="NQE2" s="892"/>
      <c r="NQF2" s="892"/>
      <c r="NQG2" s="892"/>
      <c r="NQH2" s="892"/>
      <c r="NQI2" s="892"/>
      <c r="NQJ2" s="892"/>
      <c r="NQK2" s="892"/>
      <c r="NQL2" s="892"/>
      <c r="NQM2" s="892"/>
      <c r="NQN2" s="892"/>
      <c r="NQO2" s="892"/>
      <c r="NQP2" s="892"/>
      <c r="NQQ2" s="892"/>
      <c r="NQR2" s="892"/>
      <c r="NQS2" s="892"/>
      <c r="NQT2" s="892"/>
      <c r="NQU2" s="892"/>
      <c r="NQV2" s="892"/>
      <c r="NQW2" s="892"/>
      <c r="NQX2" s="892"/>
      <c r="NQY2" s="892"/>
      <c r="NQZ2" s="892"/>
      <c r="NRA2" s="892"/>
      <c r="NRB2" s="892"/>
      <c r="NRC2" s="892"/>
      <c r="NRD2" s="892"/>
      <c r="NRE2" s="892"/>
      <c r="NRF2" s="892"/>
      <c r="NRG2" s="892"/>
      <c r="NRH2" s="892"/>
      <c r="NRI2" s="892"/>
      <c r="NRJ2" s="892"/>
      <c r="NRK2" s="892"/>
      <c r="NRL2" s="892"/>
      <c r="NRM2" s="892"/>
      <c r="NRN2" s="892"/>
      <c r="NRO2" s="892"/>
      <c r="NRP2" s="892"/>
      <c r="NRQ2" s="892"/>
      <c r="NRR2" s="892"/>
      <c r="NRS2" s="892"/>
      <c r="NRT2" s="892"/>
      <c r="NRU2" s="892"/>
      <c r="NRV2" s="892"/>
      <c r="NRW2" s="892"/>
      <c r="NRX2" s="892"/>
      <c r="NRY2" s="892"/>
      <c r="NRZ2" s="892"/>
      <c r="NSA2" s="892"/>
      <c r="NSB2" s="892"/>
      <c r="NSC2" s="892"/>
      <c r="NSD2" s="892"/>
      <c r="NSE2" s="892"/>
      <c r="NSF2" s="892"/>
      <c r="NSG2" s="892"/>
      <c r="NSH2" s="892"/>
      <c r="NSI2" s="892"/>
      <c r="NSJ2" s="892"/>
      <c r="NSK2" s="892"/>
      <c r="NSL2" s="892"/>
      <c r="NSM2" s="892"/>
      <c r="NSN2" s="892"/>
      <c r="NSO2" s="892"/>
      <c r="NSP2" s="892"/>
      <c r="NSQ2" s="892"/>
      <c r="NSR2" s="892"/>
      <c r="NSS2" s="892"/>
      <c r="NST2" s="892"/>
      <c r="NSU2" s="892"/>
      <c r="NSV2" s="892"/>
      <c r="NSW2" s="892"/>
      <c r="NSX2" s="892"/>
      <c r="NSY2" s="892"/>
      <c r="NSZ2" s="892"/>
      <c r="NTA2" s="892"/>
      <c r="NTB2" s="892"/>
      <c r="NTC2" s="892"/>
      <c r="NTD2" s="892"/>
      <c r="NTE2" s="892"/>
      <c r="NTF2" s="892"/>
      <c r="NTG2" s="892"/>
      <c r="NTH2" s="892"/>
      <c r="NTI2" s="892"/>
      <c r="NTJ2" s="892"/>
      <c r="NTK2" s="892"/>
      <c r="NTL2" s="892"/>
      <c r="NTM2" s="892"/>
      <c r="NTN2" s="892"/>
      <c r="NTO2" s="892"/>
      <c r="NTP2" s="892"/>
      <c r="NTQ2" s="892"/>
      <c r="NTR2" s="892"/>
      <c r="NTS2" s="892"/>
      <c r="NTT2" s="892"/>
      <c r="NTU2" s="892"/>
      <c r="NTV2" s="892"/>
      <c r="NTW2" s="892"/>
      <c r="NTX2" s="892"/>
      <c r="NTY2" s="892"/>
      <c r="NTZ2" s="892"/>
      <c r="NUA2" s="892"/>
      <c r="NUB2" s="892"/>
      <c r="NUC2" s="892"/>
      <c r="NUD2" s="892"/>
      <c r="NUE2" s="892"/>
      <c r="NUF2" s="892"/>
      <c r="NUG2" s="892"/>
      <c r="NUH2" s="892"/>
      <c r="NUI2" s="892"/>
      <c r="NUJ2" s="892"/>
      <c r="NUK2" s="892"/>
      <c r="NUL2" s="892"/>
      <c r="NUM2" s="892"/>
      <c r="NUN2" s="892"/>
      <c r="NUO2" s="892"/>
      <c r="NUP2" s="892"/>
      <c r="NUQ2" s="892"/>
      <c r="NUR2" s="892"/>
      <c r="NUS2" s="892"/>
      <c r="NUT2" s="892"/>
      <c r="NUU2" s="892"/>
      <c r="NUV2" s="892"/>
      <c r="NUW2" s="892"/>
      <c r="NUX2" s="892"/>
      <c r="NUY2" s="892"/>
      <c r="NUZ2" s="892"/>
      <c r="NVA2" s="892"/>
      <c r="NVB2" s="892"/>
      <c r="NVC2" s="892"/>
      <c r="NVD2" s="892"/>
      <c r="NVE2" s="892"/>
      <c r="NVF2" s="892"/>
      <c r="NVG2" s="892"/>
      <c r="NVH2" s="892"/>
      <c r="NVI2" s="892"/>
      <c r="NVJ2" s="892"/>
      <c r="NVK2" s="892"/>
      <c r="NVL2" s="892"/>
      <c r="NVM2" s="892"/>
      <c r="NVN2" s="892"/>
      <c r="NVO2" s="892"/>
      <c r="NVP2" s="892"/>
      <c r="NVQ2" s="892"/>
      <c r="NVR2" s="892"/>
      <c r="NVS2" s="892"/>
      <c r="NVT2" s="892"/>
      <c r="NVU2" s="892"/>
      <c r="NVV2" s="892"/>
      <c r="NVW2" s="892"/>
      <c r="NVX2" s="892"/>
      <c r="NVY2" s="892"/>
      <c r="NVZ2" s="892"/>
      <c r="NWA2" s="892"/>
      <c r="NWB2" s="892"/>
      <c r="NWC2" s="892"/>
      <c r="NWD2" s="892"/>
      <c r="NWE2" s="892"/>
      <c r="NWF2" s="892"/>
      <c r="NWG2" s="892"/>
      <c r="NWH2" s="892"/>
      <c r="NWI2" s="892"/>
      <c r="NWJ2" s="892"/>
      <c r="NWK2" s="892"/>
      <c r="NWL2" s="892"/>
      <c r="NWM2" s="892"/>
      <c r="NWN2" s="892"/>
      <c r="NWO2" s="892"/>
      <c r="NWP2" s="892"/>
      <c r="NWQ2" s="892"/>
      <c r="NWR2" s="892"/>
      <c r="NWS2" s="892"/>
      <c r="NWT2" s="892"/>
      <c r="NWU2" s="892"/>
      <c r="NWV2" s="892"/>
      <c r="NWW2" s="892"/>
      <c r="NWX2" s="892"/>
      <c r="NWY2" s="892"/>
      <c r="NWZ2" s="892"/>
      <c r="NXA2" s="892"/>
      <c r="NXB2" s="892"/>
      <c r="NXC2" s="892"/>
      <c r="NXD2" s="892"/>
      <c r="NXE2" s="892"/>
      <c r="NXF2" s="892"/>
      <c r="NXG2" s="892"/>
      <c r="NXH2" s="892"/>
      <c r="NXI2" s="892"/>
      <c r="NXJ2" s="892"/>
      <c r="NXK2" s="892"/>
      <c r="NXL2" s="892"/>
      <c r="NXM2" s="892"/>
      <c r="NXN2" s="892"/>
      <c r="NXO2" s="892"/>
      <c r="NXP2" s="892"/>
      <c r="NXQ2" s="892"/>
      <c r="NXR2" s="892"/>
      <c r="NXS2" s="892"/>
      <c r="NXT2" s="892"/>
      <c r="NXU2" s="892"/>
      <c r="NXV2" s="892"/>
      <c r="NXW2" s="892"/>
      <c r="NXX2" s="892"/>
      <c r="NXY2" s="892"/>
      <c r="NXZ2" s="892"/>
      <c r="NYA2" s="892"/>
      <c r="NYB2" s="892"/>
      <c r="NYC2" s="892"/>
      <c r="NYD2" s="892"/>
      <c r="NYE2" s="892"/>
      <c r="NYF2" s="892"/>
      <c r="NYG2" s="892"/>
      <c r="NYH2" s="892"/>
      <c r="NYI2" s="892"/>
      <c r="NYJ2" s="892"/>
      <c r="NYK2" s="892"/>
      <c r="NYL2" s="892"/>
      <c r="NYM2" s="892"/>
      <c r="NYN2" s="892"/>
      <c r="NYO2" s="892"/>
      <c r="NYP2" s="892"/>
      <c r="NYQ2" s="892"/>
      <c r="NYR2" s="892"/>
      <c r="NYS2" s="892"/>
      <c r="NYT2" s="892"/>
      <c r="NYU2" s="892"/>
      <c r="NYV2" s="892"/>
      <c r="NYW2" s="892"/>
      <c r="NYX2" s="892"/>
      <c r="NYY2" s="892"/>
      <c r="NYZ2" s="892"/>
      <c r="NZA2" s="892"/>
      <c r="NZB2" s="892"/>
      <c r="NZC2" s="892"/>
      <c r="NZD2" s="892"/>
      <c r="NZE2" s="892"/>
      <c r="NZF2" s="892"/>
      <c r="NZG2" s="892"/>
      <c r="NZH2" s="892"/>
      <c r="NZI2" s="892"/>
      <c r="NZJ2" s="892"/>
      <c r="NZK2" s="892"/>
      <c r="NZL2" s="892"/>
      <c r="NZM2" s="892"/>
      <c r="NZN2" s="892"/>
      <c r="NZO2" s="892"/>
      <c r="NZP2" s="892"/>
      <c r="NZQ2" s="892"/>
      <c r="NZR2" s="892"/>
      <c r="NZS2" s="892"/>
      <c r="NZT2" s="892"/>
      <c r="NZU2" s="892"/>
      <c r="NZV2" s="892"/>
      <c r="NZW2" s="892"/>
      <c r="NZX2" s="892"/>
      <c r="NZY2" s="892"/>
      <c r="NZZ2" s="892"/>
      <c r="OAA2" s="892"/>
      <c r="OAB2" s="892"/>
      <c r="OAC2" s="892"/>
      <c r="OAD2" s="892"/>
      <c r="OAE2" s="892"/>
      <c r="OAF2" s="892"/>
      <c r="OAG2" s="892"/>
      <c r="OAH2" s="892"/>
      <c r="OAI2" s="892"/>
      <c r="OAJ2" s="892"/>
      <c r="OAK2" s="892"/>
      <c r="OAL2" s="892"/>
      <c r="OAM2" s="892"/>
      <c r="OAN2" s="892"/>
      <c r="OAO2" s="892"/>
      <c r="OAP2" s="892"/>
      <c r="OAQ2" s="892"/>
      <c r="OAR2" s="892"/>
      <c r="OAS2" s="892"/>
      <c r="OAT2" s="892"/>
      <c r="OAU2" s="892"/>
      <c r="OAV2" s="892"/>
      <c r="OAW2" s="892"/>
      <c r="OAX2" s="892"/>
      <c r="OAY2" s="892"/>
      <c r="OAZ2" s="892"/>
      <c r="OBA2" s="892"/>
      <c r="OBB2" s="892"/>
      <c r="OBC2" s="892"/>
      <c r="OBD2" s="892"/>
      <c r="OBE2" s="892"/>
      <c r="OBF2" s="892"/>
      <c r="OBG2" s="892"/>
      <c r="OBH2" s="892"/>
      <c r="OBI2" s="892"/>
      <c r="OBJ2" s="892"/>
      <c r="OBK2" s="892"/>
      <c r="OBL2" s="892"/>
      <c r="OBM2" s="892"/>
      <c r="OBN2" s="892"/>
      <c r="OBO2" s="892"/>
      <c r="OBP2" s="892"/>
      <c r="OBQ2" s="892"/>
      <c r="OBR2" s="892"/>
      <c r="OBS2" s="892"/>
      <c r="OBT2" s="892"/>
      <c r="OBU2" s="892"/>
      <c r="OBV2" s="892"/>
      <c r="OBW2" s="892"/>
      <c r="OBX2" s="892"/>
      <c r="OBY2" s="892"/>
      <c r="OBZ2" s="892"/>
      <c r="OCA2" s="892"/>
      <c r="OCB2" s="892"/>
      <c r="OCC2" s="892"/>
      <c r="OCD2" s="892"/>
      <c r="OCE2" s="892"/>
      <c r="OCF2" s="892"/>
      <c r="OCG2" s="892"/>
      <c r="OCH2" s="892"/>
      <c r="OCI2" s="892"/>
      <c r="OCJ2" s="892"/>
      <c r="OCK2" s="892"/>
      <c r="OCL2" s="892"/>
      <c r="OCM2" s="892"/>
      <c r="OCN2" s="892"/>
      <c r="OCO2" s="892"/>
      <c r="OCP2" s="892"/>
      <c r="OCQ2" s="892"/>
      <c r="OCR2" s="892"/>
      <c r="OCS2" s="892"/>
      <c r="OCT2" s="892"/>
      <c r="OCU2" s="892"/>
      <c r="OCV2" s="892"/>
      <c r="OCW2" s="892"/>
      <c r="OCX2" s="892"/>
      <c r="OCY2" s="892"/>
      <c r="OCZ2" s="892"/>
      <c r="ODA2" s="892"/>
      <c r="ODB2" s="892"/>
      <c r="ODC2" s="892"/>
      <c r="ODD2" s="892"/>
      <c r="ODE2" s="892"/>
      <c r="ODF2" s="892"/>
      <c r="ODG2" s="892"/>
      <c r="ODH2" s="892"/>
      <c r="ODI2" s="892"/>
      <c r="ODJ2" s="892"/>
      <c r="ODK2" s="892"/>
      <c r="ODL2" s="892"/>
      <c r="ODM2" s="892"/>
      <c r="ODN2" s="892"/>
      <c r="ODO2" s="892"/>
      <c r="ODP2" s="892"/>
      <c r="ODQ2" s="892"/>
      <c r="ODR2" s="892"/>
      <c r="ODS2" s="892"/>
      <c r="ODT2" s="892"/>
      <c r="ODU2" s="892"/>
      <c r="ODV2" s="892"/>
      <c r="ODW2" s="892"/>
      <c r="ODX2" s="892"/>
      <c r="ODY2" s="892"/>
      <c r="ODZ2" s="892"/>
      <c r="OEA2" s="892"/>
      <c r="OEB2" s="892"/>
      <c r="OEC2" s="892"/>
      <c r="OED2" s="892"/>
      <c r="OEE2" s="892"/>
      <c r="OEF2" s="892"/>
      <c r="OEG2" s="892"/>
      <c r="OEH2" s="892"/>
      <c r="OEI2" s="892"/>
      <c r="OEJ2" s="892"/>
      <c r="OEK2" s="892"/>
      <c r="OEL2" s="892"/>
      <c r="OEM2" s="892"/>
      <c r="OEN2" s="892"/>
      <c r="OEO2" s="892"/>
      <c r="OEP2" s="892"/>
      <c r="OEQ2" s="892"/>
      <c r="OER2" s="892"/>
      <c r="OES2" s="892"/>
      <c r="OET2" s="892"/>
      <c r="OEU2" s="892"/>
      <c r="OEV2" s="892"/>
      <c r="OEW2" s="892"/>
      <c r="OEX2" s="892"/>
      <c r="OEY2" s="892"/>
      <c r="OEZ2" s="892"/>
      <c r="OFA2" s="892"/>
      <c r="OFB2" s="892"/>
      <c r="OFC2" s="892"/>
      <c r="OFD2" s="892"/>
      <c r="OFE2" s="892"/>
      <c r="OFF2" s="892"/>
      <c r="OFG2" s="892"/>
      <c r="OFH2" s="892"/>
      <c r="OFI2" s="892"/>
      <c r="OFJ2" s="892"/>
      <c r="OFK2" s="892"/>
      <c r="OFL2" s="892"/>
      <c r="OFM2" s="892"/>
      <c r="OFN2" s="892"/>
      <c r="OFO2" s="892"/>
      <c r="OFP2" s="892"/>
      <c r="OFQ2" s="892"/>
      <c r="OFR2" s="892"/>
      <c r="OFS2" s="892"/>
      <c r="OFT2" s="892"/>
      <c r="OFU2" s="892"/>
      <c r="OFV2" s="892"/>
      <c r="OFW2" s="892"/>
      <c r="OFX2" s="892"/>
      <c r="OFY2" s="892"/>
      <c r="OFZ2" s="892"/>
      <c r="OGA2" s="892"/>
      <c r="OGB2" s="892"/>
      <c r="OGC2" s="892"/>
      <c r="OGD2" s="892"/>
      <c r="OGE2" s="892"/>
      <c r="OGF2" s="892"/>
      <c r="OGG2" s="892"/>
      <c r="OGH2" s="892"/>
      <c r="OGI2" s="892"/>
      <c r="OGJ2" s="892"/>
      <c r="OGK2" s="892"/>
      <c r="OGL2" s="892"/>
      <c r="OGM2" s="892"/>
      <c r="OGN2" s="892"/>
      <c r="OGO2" s="892"/>
      <c r="OGP2" s="892"/>
      <c r="OGQ2" s="892"/>
      <c r="OGR2" s="892"/>
      <c r="OGS2" s="892"/>
      <c r="OGT2" s="892"/>
      <c r="OGU2" s="892"/>
      <c r="OGV2" s="892"/>
      <c r="OGW2" s="892"/>
      <c r="OGX2" s="892"/>
      <c r="OGY2" s="892"/>
      <c r="OGZ2" s="892"/>
      <c r="OHA2" s="892"/>
      <c r="OHB2" s="892"/>
      <c r="OHC2" s="892"/>
      <c r="OHD2" s="892"/>
      <c r="OHE2" s="892"/>
      <c r="OHF2" s="892"/>
      <c r="OHG2" s="892"/>
      <c r="OHH2" s="892"/>
      <c r="OHI2" s="892"/>
      <c r="OHJ2" s="892"/>
      <c r="OHK2" s="892"/>
      <c r="OHL2" s="892"/>
      <c r="OHM2" s="892"/>
      <c r="OHN2" s="892"/>
      <c r="OHO2" s="892"/>
      <c r="OHP2" s="892"/>
      <c r="OHQ2" s="892"/>
      <c r="OHR2" s="892"/>
      <c r="OHS2" s="892"/>
      <c r="OHT2" s="892"/>
      <c r="OHU2" s="892"/>
      <c r="OHV2" s="892"/>
      <c r="OHW2" s="892"/>
      <c r="OHX2" s="892"/>
      <c r="OHY2" s="892"/>
      <c r="OHZ2" s="892"/>
      <c r="OIA2" s="892"/>
      <c r="OIB2" s="892"/>
      <c r="OIC2" s="892"/>
      <c r="OID2" s="892"/>
      <c r="OIE2" s="892"/>
      <c r="OIF2" s="892"/>
      <c r="OIG2" s="892"/>
      <c r="OIH2" s="892"/>
      <c r="OII2" s="892"/>
      <c r="OIJ2" s="892"/>
      <c r="OIK2" s="892"/>
      <c r="OIL2" s="892"/>
      <c r="OIM2" s="892"/>
      <c r="OIN2" s="892"/>
      <c r="OIO2" s="892"/>
      <c r="OIP2" s="892"/>
      <c r="OIQ2" s="892"/>
      <c r="OIR2" s="892"/>
      <c r="OIS2" s="892"/>
      <c r="OIT2" s="892"/>
      <c r="OIU2" s="892"/>
      <c r="OIV2" s="892"/>
      <c r="OIW2" s="892"/>
      <c r="OIX2" s="892"/>
      <c r="OIY2" s="892"/>
      <c r="OIZ2" s="892"/>
      <c r="OJA2" s="892"/>
      <c r="OJB2" s="892"/>
      <c r="OJC2" s="892"/>
      <c r="OJD2" s="892"/>
      <c r="OJE2" s="892"/>
      <c r="OJF2" s="892"/>
      <c r="OJG2" s="892"/>
      <c r="OJH2" s="892"/>
      <c r="OJI2" s="892"/>
      <c r="OJJ2" s="892"/>
      <c r="OJK2" s="892"/>
      <c r="OJL2" s="892"/>
      <c r="OJM2" s="892"/>
      <c r="OJN2" s="892"/>
      <c r="OJO2" s="892"/>
      <c r="OJP2" s="892"/>
      <c r="OJQ2" s="892"/>
      <c r="OJR2" s="892"/>
      <c r="OJS2" s="892"/>
      <c r="OJT2" s="892"/>
      <c r="OJU2" s="892"/>
      <c r="OJV2" s="892"/>
      <c r="OJW2" s="892"/>
      <c r="OJX2" s="892"/>
      <c r="OJY2" s="892"/>
      <c r="OJZ2" s="892"/>
      <c r="OKA2" s="892"/>
      <c r="OKB2" s="892"/>
      <c r="OKC2" s="892"/>
      <c r="OKD2" s="892"/>
      <c r="OKE2" s="892"/>
      <c r="OKF2" s="892"/>
      <c r="OKG2" s="892"/>
      <c r="OKH2" s="892"/>
      <c r="OKI2" s="892"/>
      <c r="OKJ2" s="892"/>
      <c r="OKK2" s="892"/>
      <c r="OKL2" s="892"/>
      <c r="OKM2" s="892"/>
      <c r="OKN2" s="892"/>
      <c r="OKO2" s="892"/>
      <c r="OKP2" s="892"/>
      <c r="OKQ2" s="892"/>
      <c r="OKR2" s="892"/>
      <c r="OKS2" s="892"/>
      <c r="OKT2" s="892"/>
      <c r="OKU2" s="892"/>
      <c r="OKV2" s="892"/>
      <c r="OKW2" s="892"/>
      <c r="OKX2" s="892"/>
      <c r="OKY2" s="892"/>
      <c r="OKZ2" s="892"/>
      <c r="OLA2" s="892"/>
      <c r="OLB2" s="892"/>
      <c r="OLC2" s="892"/>
      <c r="OLD2" s="892"/>
      <c r="OLE2" s="892"/>
      <c r="OLF2" s="892"/>
      <c r="OLG2" s="892"/>
      <c r="OLH2" s="892"/>
      <c r="OLI2" s="892"/>
      <c r="OLJ2" s="892"/>
      <c r="OLK2" s="892"/>
      <c r="OLL2" s="892"/>
      <c r="OLM2" s="892"/>
      <c r="OLN2" s="892"/>
      <c r="OLO2" s="892"/>
      <c r="OLP2" s="892"/>
      <c r="OLQ2" s="892"/>
      <c r="OLR2" s="892"/>
      <c r="OLS2" s="892"/>
      <c r="OLT2" s="892"/>
      <c r="OLU2" s="892"/>
      <c r="OLV2" s="892"/>
      <c r="OLW2" s="892"/>
      <c r="OLX2" s="892"/>
      <c r="OLY2" s="892"/>
      <c r="OLZ2" s="892"/>
      <c r="OMA2" s="892"/>
      <c r="OMB2" s="892"/>
      <c r="OMC2" s="892"/>
      <c r="OMD2" s="892"/>
      <c r="OME2" s="892"/>
      <c r="OMF2" s="892"/>
      <c r="OMG2" s="892"/>
      <c r="OMH2" s="892"/>
      <c r="OMI2" s="892"/>
      <c r="OMJ2" s="892"/>
      <c r="OMK2" s="892"/>
      <c r="OML2" s="892"/>
      <c r="OMM2" s="892"/>
      <c r="OMN2" s="892"/>
      <c r="OMO2" s="892"/>
      <c r="OMP2" s="892"/>
      <c r="OMQ2" s="892"/>
      <c r="OMR2" s="892"/>
      <c r="OMS2" s="892"/>
      <c r="OMT2" s="892"/>
      <c r="OMU2" s="892"/>
      <c r="OMV2" s="892"/>
      <c r="OMW2" s="892"/>
      <c r="OMX2" s="892"/>
      <c r="OMY2" s="892"/>
      <c r="OMZ2" s="892"/>
      <c r="ONA2" s="892"/>
      <c r="ONB2" s="892"/>
      <c r="ONC2" s="892"/>
      <c r="OND2" s="892"/>
      <c r="ONE2" s="892"/>
      <c r="ONF2" s="892"/>
      <c r="ONG2" s="892"/>
      <c r="ONH2" s="892"/>
      <c r="ONI2" s="892"/>
      <c r="ONJ2" s="892"/>
      <c r="ONK2" s="892"/>
      <c r="ONL2" s="892"/>
      <c r="ONM2" s="892"/>
      <c r="ONN2" s="892"/>
      <c r="ONO2" s="892"/>
      <c r="ONP2" s="892"/>
      <c r="ONQ2" s="892"/>
      <c r="ONR2" s="892"/>
      <c r="ONS2" s="892"/>
      <c r="ONT2" s="892"/>
      <c r="ONU2" s="892"/>
      <c r="ONV2" s="892"/>
      <c r="ONW2" s="892"/>
      <c r="ONX2" s="892"/>
      <c r="ONY2" s="892"/>
      <c r="ONZ2" s="892"/>
      <c r="OOA2" s="892"/>
      <c r="OOB2" s="892"/>
      <c r="OOC2" s="892"/>
      <c r="OOD2" s="892"/>
      <c r="OOE2" s="892"/>
      <c r="OOF2" s="892"/>
      <c r="OOG2" s="892"/>
      <c r="OOH2" s="892"/>
      <c r="OOI2" s="892"/>
      <c r="OOJ2" s="892"/>
      <c r="OOK2" s="892"/>
      <c r="OOL2" s="892"/>
      <c r="OOM2" s="892"/>
      <c r="OON2" s="892"/>
      <c r="OOO2" s="892"/>
      <c r="OOP2" s="892"/>
      <c r="OOQ2" s="892"/>
      <c r="OOR2" s="892"/>
      <c r="OOS2" s="892"/>
      <c r="OOT2" s="892"/>
      <c r="OOU2" s="892"/>
      <c r="OOV2" s="892"/>
      <c r="OOW2" s="892"/>
      <c r="OOX2" s="892"/>
      <c r="OOY2" s="892"/>
      <c r="OOZ2" s="892"/>
      <c r="OPA2" s="892"/>
      <c r="OPB2" s="892"/>
      <c r="OPC2" s="892"/>
      <c r="OPD2" s="892"/>
      <c r="OPE2" s="892"/>
      <c r="OPF2" s="892"/>
      <c r="OPG2" s="892"/>
      <c r="OPH2" s="892"/>
      <c r="OPI2" s="892"/>
      <c r="OPJ2" s="892"/>
      <c r="OPK2" s="892"/>
      <c r="OPL2" s="892"/>
      <c r="OPM2" s="892"/>
      <c r="OPN2" s="892"/>
      <c r="OPO2" s="892"/>
      <c r="OPP2" s="892"/>
      <c r="OPQ2" s="892"/>
      <c r="OPR2" s="892"/>
      <c r="OPS2" s="892"/>
      <c r="OPT2" s="892"/>
      <c r="OPU2" s="892"/>
      <c r="OPV2" s="892"/>
      <c r="OPW2" s="892"/>
      <c r="OPX2" s="892"/>
      <c r="OPY2" s="892"/>
      <c r="OPZ2" s="892"/>
      <c r="OQA2" s="892"/>
      <c r="OQB2" s="892"/>
      <c r="OQC2" s="892"/>
      <c r="OQD2" s="892"/>
      <c r="OQE2" s="892"/>
      <c r="OQF2" s="892"/>
      <c r="OQG2" s="892"/>
      <c r="OQH2" s="892"/>
      <c r="OQI2" s="892"/>
      <c r="OQJ2" s="892"/>
      <c r="OQK2" s="892"/>
      <c r="OQL2" s="892"/>
      <c r="OQM2" s="892"/>
      <c r="OQN2" s="892"/>
      <c r="OQO2" s="892"/>
      <c r="OQP2" s="892"/>
      <c r="OQQ2" s="892"/>
      <c r="OQR2" s="892"/>
      <c r="OQS2" s="892"/>
      <c r="OQT2" s="892"/>
      <c r="OQU2" s="892"/>
      <c r="OQV2" s="892"/>
      <c r="OQW2" s="892"/>
      <c r="OQX2" s="892"/>
      <c r="OQY2" s="892"/>
      <c r="OQZ2" s="892"/>
      <c r="ORA2" s="892"/>
      <c r="ORB2" s="892"/>
      <c r="ORC2" s="892"/>
      <c r="ORD2" s="892"/>
      <c r="ORE2" s="892"/>
      <c r="ORF2" s="892"/>
      <c r="ORG2" s="892"/>
      <c r="ORH2" s="892"/>
      <c r="ORI2" s="892"/>
      <c r="ORJ2" s="892"/>
      <c r="ORK2" s="892"/>
      <c r="ORL2" s="892"/>
      <c r="ORM2" s="892"/>
      <c r="ORN2" s="892"/>
      <c r="ORO2" s="892"/>
      <c r="ORP2" s="892"/>
      <c r="ORQ2" s="892"/>
      <c r="ORR2" s="892"/>
      <c r="ORS2" s="892"/>
      <c r="ORT2" s="892"/>
      <c r="ORU2" s="892"/>
      <c r="ORV2" s="892"/>
      <c r="ORW2" s="892"/>
      <c r="ORX2" s="892"/>
      <c r="ORY2" s="892"/>
      <c r="ORZ2" s="892"/>
      <c r="OSA2" s="892"/>
      <c r="OSB2" s="892"/>
      <c r="OSC2" s="892"/>
      <c r="OSD2" s="892"/>
      <c r="OSE2" s="892"/>
      <c r="OSF2" s="892"/>
      <c r="OSG2" s="892"/>
      <c r="OSH2" s="892"/>
      <c r="OSI2" s="892"/>
      <c r="OSJ2" s="892"/>
      <c r="OSK2" s="892"/>
      <c r="OSL2" s="892"/>
      <c r="OSM2" s="892"/>
      <c r="OSN2" s="892"/>
      <c r="OSO2" s="892"/>
      <c r="OSP2" s="892"/>
      <c r="OSQ2" s="892"/>
      <c r="OSR2" s="892"/>
      <c r="OSS2" s="892"/>
      <c r="OST2" s="892"/>
      <c r="OSU2" s="892"/>
      <c r="OSV2" s="892"/>
      <c r="OSW2" s="892"/>
      <c r="OSX2" s="892"/>
      <c r="OSY2" s="892"/>
      <c r="OSZ2" s="892"/>
      <c r="OTA2" s="892"/>
      <c r="OTB2" s="892"/>
      <c r="OTC2" s="892"/>
      <c r="OTD2" s="892"/>
      <c r="OTE2" s="892"/>
      <c r="OTF2" s="892"/>
      <c r="OTG2" s="892"/>
      <c r="OTH2" s="892"/>
      <c r="OTI2" s="892"/>
      <c r="OTJ2" s="892"/>
      <c r="OTK2" s="892"/>
      <c r="OTL2" s="892"/>
      <c r="OTM2" s="892"/>
      <c r="OTN2" s="892"/>
      <c r="OTO2" s="892"/>
      <c r="OTP2" s="892"/>
      <c r="OTQ2" s="892"/>
      <c r="OTR2" s="892"/>
      <c r="OTS2" s="892"/>
      <c r="OTT2" s="892"/>
      <c r="OTU2" s="892"/>
      <c r="OTV2" s="892"/>
      <c r="OTW2" s="892"/>
      <c r="OTX2" s="892"/>
      <c r="OTY2" s="892"/>
      <c r="OTZ2" s="892"/>
      <c r="OUA2" s="892"/>
      <c r="OUB2" s="892"/>
      <c r="OUC2" s="892"/>
      <c r="OUD2" s="892"/>
      <c r="OUE2" s="892"/>
      <c r="OUF2" s="892"/>
      <c r="OUG2" s="892"/>
      <c r="OUH2" s="892"/>
      <c r="OUI2" s="892"/>
      <c r="OUJ2" s="892"/>
      <c r="OUK2" s="892"/>
      <c r="OUL2" s="892"/>
      <c r="OUM2" s="892"/>
      <c r="OUN2" s="892"/>
      <c r="OUO2" s="892"/>
      <c r="OUP2" s="892"/>
      <c r="OUQ2" s="892"/>
      <c r="OUR2" s="892"/>
      <c r="OUS2" s="892"/>
      <c r="OUT2" s="892"/>
      <c r="OUU2" s="892"/>
      <c r="OUV2" s="892"/>
      <c r="OUW2" s="892"/>
      <c r="OUX2" s="892"/>
      <c r="OUY2" s="892"/>
      <c r="OUZ2" s="892"/>
      <c r="OVA2" s="892"/>
      <c r="OVB2" s="892"/>
      <c r="OVC2" s="892"/>
      <c r="OVD2" s="892"/>
      <c r="OVE2" s="892"/>
      <c r="OVF2" s="892"/>
      <c r="OVG2" s="892"/>
      <c r="OVH2" s="892"/>
      <c r="OVI2" s="892"/>
      <c r="OVJ2" s="892"/>
      <c r="OVK2" s="892"/>
      <c r="OVL2" s="892"/>
      <c r="OVM2" s="892"/>
      <c r="OVN2" s="892"/>
      <c r="OVO2" s="892"/>
      <c r="OVP2" s="892"/>
      <c r="OVQ2" s="892"/>
      <c r="OVR2" s="892"/>
      <c r="OVS2" s="892"/>
      <c r="OVT2" s="892"/>
      <c r="OVU2" s="892"/>
      <c r="OVV2" s="892"/>
      <c r="OVW2" s="892"/>
      <c r="OVX2" s="892"/>
      <c r="OVY2" s="892"/>
      <c r="OVZ2" s="892"/>
      <c r="OWA2" s="892"/>
      <c r="OWB2" s="892"/>
      <c r="OWC2" s="892"/>
      <c r="OWD2" s="892"/>
      <c r="OWE2" s="892"/>
      <c r="OWF2" s="892"/>
      <c r="OWG2" s="892"/>
      <c r="OWH2" s="892"/>
      <c r="OWI2" s="892"/>
      <c r="OWJ2" s="892"/>
      <c r="OWK2" s="892"/>
      <c r="OWL2" s="892"/>
      <c r="OWM2" s="892"/>
      <c r="OWN2" s="892"/>
      <c r="OWO2" s="892"/>
      <c r="OWP2" s="892"/>
      <c r="OWQ2" s="892"/>
      <c r="OWR2" s="892"/>
      <c r="OWS2" s="892"/>
      <c r="OWT2" s="892"/>
      <c r="OWU2" s="892"/>
      <c r="OWV2" s="892"/>
      <c r="OWW2" s="892"/>
      <c r="OWX2" s="892"/>
      <c r="OWY2" s="892"/>
      <c r="OWZ2" s="892"/>
      <c r="OXA2" s="892"/>
      <c r="OXB2" s="892"/>
      <c r="OXC2" s="892"/>
      <c r="OXD2" s="892"/>
      <c r="OXE2" s="892"/>
      <c r="OXF2" s="892"/>
      <c r="OXG2" s="892"/>
      <c r="OXH2" s="892"/>
      <c r="OXI2" s="892"/>
      <c r="OXJ2" s="892"/>
      <c r="OXK2" s="892"/>
      <c r="OXL2" s="892"/>
      <c r="OXM2" s="892"/>
      <c r="OXN2" s="892"/>
      <c r="OXO2" s="892"/>
      <c r="OXP2" s="892"/>
      <c r="OXQ2" s="892"/>
      <c r="OXR2" s="892"/>
      <c r="OXS2" s="892"/>
      <c r="OXT2" s="892"/>
      <c r="OXU2" s="892"/>
      <c r="OXV2" s="892"/>
      <c r="OXW2" s="892"/>
      <c r="OXX2" s="892"/>
      <c r="OXY2" s="892"/>
      <c r="OXZ2" s="892"/>
      <c r="OYA2" s="892"/>
      <c r="OYB2" s="892"/>
      <c r="OYC2" s="892"/>
      <c r="OYD2" s="892"/>
      <c r="OYE2" s="892"/>
      <c r="OYF2" s="892"/>
      <c r="OYG2" s="892"/>
      <c r="OYH2" s="892"/>
      <c r="OYI2" s="892"/>
      <c r="OYJ2" s="892"/>
      <c r="OYK2" s="892"/>
      <c r="OYL2" s="892"/>
      <c r="OYM2" s="892"/>
      <c r="OYN2" s="892"/>
      <c r="OYO2" s="892"/>
      <c r="OYP2" s="892"/>
      <c r="OYQ2" s="892"/>
      <c r="OYR2" s="892"/>
      <c r="OYS2" s="892"/>
      <c r="OYT2" s="892"/>
      <c r="OYU2" s="892"/>
      <c r="OYV2" s="892"/>
      <c r="OYW2" s="892"/>
      <c r="OYX2" s="892"/>
      <c r="OYY2" s="892"/>
      <c r="OYZ2" s="892"/>
      <c r="OZA2" s="892"/>
      <c r="OZB2" s="892"/>
      <c r="OZC2" s="892"/>
      <c r="OZD2" s="892"/>
      <c r="OZE2" s="892"/>
      <c r="OZF2" s="892"/>
      <c r="OZG2" s="892"/>
      <c r="OZH2" s="892"/>
      <c r="OZI2" s="892"/>
      <c r="OZJ2" s="892"/>
      <c r="OZK2" s="892"/>
      <c r="OZL2" s="892"/>
      <c r="OZM2" s="892"/>
      <c r="OZN2" s="892"/>
      <c r="OZO2" s="892"/>
      <c r="OZP2" s="892"/>
      <c r="OZQ2" s="892"/>
      <c r="OZR2" s="892"/>
      <c r="OZS2" s="892"/>
      <c r="OZT2" s="892"/>
      <c r="OZU2" s="892"/>
      <c r="OZV2" s="892"/>
      <c r="OZW2" s="892"/>
      <c r="OZX2" s="892"/>
      <c r="OZY2" s="892"/>
      <c r="OZZ2" s="892"/>
      <c r="PAA2" s="892"/>
      <c r="PAB2" s="892"/>
      <c r="PAC2" s="892"/>
      <c r="PAD2" s="892"/>
      <c r="PAE2" s="892"/>
      <c r="PAF2" s="892"/>
      <c r="PAG2" s="892"/>
      <c r="PAH2" s="892"/>
      <c r="PAI2" s="892"/>
      <c r="PAJ2" s="892"/>
      <c r="PAK2" s="892"/>
      <c r="PAL2" s="892"/>
      <c r="PAM2" s="892"/>
      <c r="PAN2" s="892"/>
      <c r="PAO2" s="892"/>
      <c r="PAP2" s="892"/>
      <c r="PAQ2" s="892"/>
      <c r="PAR2" s="892"/>
      <c r="PAS2" s="892"/>
      <c r="PAT2" s="892"/>
      <c r="PAU2" s="892"/>
      <c r="PAV2" s="892"/>
      <c r="PAW2" s="892"/>
      <c r="PAX2" s="892"/>
      <c r="PAY2" s="892"/>
      <c r="PAZ2" s="892"/>
      <c r="PBA2" s="892"/>
      <c r="PBB2" s="892"/>
      <c r="PBC2" s="892"/>
      <c r="PBD2" s="892"/>
      <c r="PBE2" s="892"/>
      <c r="PBF2" s="892"/>
      <c r="PBG2" s="892"/>
      <c r="PBH2" s="892"/>
      <c r="PBI2" s="892"/>
      <c r="PBJ2" s="892"/>
      <c r="PBK2" s="892"/>
      <c r="PBL2" s="892"/>
      <c r="PBM2" s="892"/>
      <c r="PBN2" s="892"/>
      <c r="PBO2" s="892"/>
      <c r="PBP2" s="892"/>
      <c r="PBQ2" s="892"/>
      <c r="PBR2" s="892"/>
      <c r="PBS2" s="892"/>
      <c r="PBT2" s="892"/>
      <c r="PBU2" s="892"/>
      <c r="PBV2" s="892"/>
      <c r="PBW2" s="892"/>
      <c r="PBX2" s="892"/>
      <c r="PBY2" s="892"/>
      <c r="PBZ2" s="892"/>
      <c r="PCA2" s="892"/>
      <c r="PCB2" s="892"/>
      <c r="PCC2" s="892"/>
      <c r="PCD2" s="892"/>
      <c r="PCE2" s="892"/>
      <c r="PCF2" s="892"/>
      <c r="PCG2" s="892"/>
      <c r="PCH2" s="892"/>
      <c r="PCI2" s="892"/>
      <c r="PCJ2" s="892"/>
      <c r="PCK2" s="892"/>
      <c r="PCL2" s="892"/>
      <c r="PCM2" s="892"/>
      <c r="PCN2" s="892"/>
      <c r="PCO2" s="892"/>
      <c r="PCP2" s="892"/>
      <c r="PCQ2" s="892"/>
      <c r="PCR2" s="892"/>
      <c r="PCS2" s="892"/>
      <c r="PCT2" s="892"/>
      <c r="PCU2" s="892"/>
      <c r="PCV2" s="892"/>
      <c r="PCW2" s="892"/>
      <c r="PCX2" s="892"/>
      <c r="PCY2" s="892"/>
      <c r="PCZ2" s="892"/>
      <c r="PDA2" s="892"/>
      <c r="PDB2" s="892"/>
      <c r="PDC2" s="892"/>
      <c r="PDD2" s="892"/>
      <c r="PDE2" s="892"/>
      <c r="PDF2" s="892"/>
      <c r="PDG2" s="892"/>
      <c r="PDH2" s="892"/>
      <c r="PDI2" s="892"/>
      <c r="PDJ2" s="892"/>
      <c r="PDK2" s="892"/>
      <c r="PDL2" s="892"/>
      <c r="PDM2" s="892"/>
      <c r="PDN2" s="892"/>
      <c r="PDO2" s="892"/>
      <c r="PDP2" s="892"/>
      <c r="PDQ2" s="892"/>
      <c r="PDR2" s="892"/>
      <c r="PDS2" s="892"/>
      <c r="PDT2" s="892"/>
      <c r="PDU2" s="892"/>
      <c r="PDV2" s="892"/>
      <c r="PDW2" s="892"/>
      <c r="PDX2" s="892"/>
      <c r="PDY2" s="892"/>
      <c r="PDZ2" s="892"/>
      <c r="PEA2" s="892"/>
      <c r="PEB2" s="892"/>
      <c r="PEC2" s="892"/>
      <c r="PED2" s="892"/>
      <c r="PEE2" s="892"/>
      <c r="PEF2" s="892"/>
      <c r="PEG2" s="892"/>
      <c r="PEH2" s="892"/>
      <c r="PEI2" s="892"/>
      <c r="PEJ2" s="892"/>
      <c r="PEK2" s="892"/>
      <c r="PEL2" s="892"/>
      <c r="PEM2" s="892"/>
      <c r="PEN2" s="892"/>
      <c r="PEO2" s="892"/>
      <c r="PEP2" s="892"/>
      <c r="PEQ2" s="892"/>
      <c r="PER2" s="892"/>
      <c r="PES2" s="892"/>
      <c r="PET2" s="892"/>
      <c r="PEU2" s="892"/>
      <c r="PEV2" s="892"/>
      <c r="PEW2" s="892"/>
      <c r="PEX2" s="892"/>
      <c r="PEY2" s="892"/>
      <c r="PEZ2" s="892"/>
      <c r="PFA2" s="892"/>
      <c r="PFB2" s="892"/>
      <c r="PFC2" s="892"/>
      <c r="PFD2" s="892"/>
      <c r="PFE2" s="892"/>
      <c r="PFF2" s="892"/>
      <c r="PFG2" s="892"/>
      <c r="PFH2" s="892"/>
      <c r="PFI2" s="892"/>
      <c r="PFJ2" s="892"/>
      <c r="PFK2" s="892"/>
      <c r="PFL2" s="892"/>
      <c r="PFM2" s="892"/>
      <c r="PFN2" s="892"/>
      <c r="PFO2" s="892"/>
      <c r="PFP2" s="892"/>
      <c r="PFQ2" s="892"/>
      <c r="PFR2" s="892"/>
      <c r="PFS2" s="892"/>
      <c r="PFT2" s="892"/>
      <c r="PFU2" s="892"/>
      <c r="PFV2" s="892"/>
      <c r="PFW2" s="892"/>
      <c r="PFX2" s="892"/>
      <c r="PFY2" s="892"/>
      <c r="PFZ2" s="892"/>
      <c r="PGA2" s="892"/>
      <c r="PGB2" s="892"/>
      <c r="PGC2" s="892"/>
      <c r="PGD2" s="892"/>
      <c r="PGE2" s="892"/>
      <c r="PGF2" s="892"/>
      <c r="PGG2" s="892"/>
      <c r="PGH2" s="892"/>
      <c r="PGI2" s="892"/>
      <c r="PGJ2" s="892"/>
      <c r="PGK2" s="892"/>
      <c r="PGL2" s="892"/>
      <c r="PGM2" s="892"/>
      <c r="PGN2" s="892"/>
      <c r="PGO2" s="892"/>
      <c r="PGP2" s="892"/>
      <c r="PGQ2" s="892"/>
      <c r="PGR2" s="892"/>
      <c r="PGS2" s="892"/>
      <c r="PGT2" s="892"/>
      <c r="PGU2" s="892"/>
      <c r="PGV2" s="892"/>
      <c r="PGW2" s="892"/>
      <c r="PGX2" s="892"/>
      <c r="PGY2" s="892"/>
      <c r="PGZ2" s="892"/>
      <c r="PHA2" s="892"/>
      <c r="PHB2" s="892"/>
      <c r="PHC2" s="892"/>
      <c r="PHD2" s="892"/>
      <c r="PHE2" s="892"/>
      <c r="PHF2" s="892"/>
      <c r="PHG2" s="892"/>
      <c r="PHH2" s="892"/>
      <c r="PHI2" s="892"/>
      <c r="PHJ2" s="892"/>
      <c r="PHK2" s="892"/>
      <c r="PHL2" s="892"/>
      <c r="PHM2" s="892"/>
      <c r="PHN2" s="892"/>
      <c r="PHO2" s="892"/>
      <c r="PHP2" s="892"/>
      <c r="PHQ2" s="892"/>
      <c r="PHR2" s="892"/>
      <c r="PHS2" s="892"/>
      <c r="PHT2" s="892"/>
      <c r="PHU2" s="892"/>
      <c r="PHV2" s="892"/>
      <c r="PHW2" s="892"/>
      <c r="PHX2" s="892"/>
      <c r="PHY2" s="892"/>
      <c r="PHZ2" s="892"/>
      <c r="PIA2" s="892"/>
      <c r="PIB2" s="892"/>
      <c r="PIC2" s="892"/>
      <c r="PID2" s="892"/>
      <c r="PIE2" s="892"/>
      <c r="PIF2" s="892"/>
      <c r="PIG2" s="892"/>
      <c r="PIH2" s="892"/>
      <c r="PII2" s="892"/>
      <c r="PIJ2" s="892"/>
      <c r="PIK2" s="892"/>
      <c r="PIL2" s="892"/>
      <c r="PIM2" s="892"/>
      <c r="PIN2" s="892"/>
      <c r="PIO2" s="892"/>
      <c r="PIP2" s="892"/>
      <c r="PIQ2" s="892"/>
      <c r="PIR2" s="892"/>
      <c r="PIS2" s="892"/>
      <c r="PIT2" s="892"/>
      <c r="PIU2" s="892"/>
      <c r="PIV2" s="892"/>
      <c r="PIW2" s="892"/>
      <c r="PIX2" s="892"/>
      <c r="PIY2" s="892"/>
      <c r="PIZ2" s="892"/>
      <c r="PJA2" s="892"/>
      <c r="PJB2" s="892"/>
      <c r="PJC2" s="892"/>
      <c r="PJD2" s="892"/>
      <c r="PJE2" s="892"/>
      <c r="PJF2" s="892"/>
      <c r="PJG2" s="892"/>
      <c r="PJH2" s="892"/>
      <c r="PJI2" s="892"/>
      <c r="PJJ2" s="892"/>
      <c r="PJK2" s="892"/>
      <c r="PJL2" s="892"/>
      <c r="PJM2" s="892"/>
      <c r="PJN2" s="892"/>
      <c r="PJO2" s="892"/>
      <c r="PJP2" s="892"/>
      <c r="PJQ2" s="892"/>
      <c r="PJR2" s="892"/>
      <c r="PJS2" s="892"/>
      <c r="PJT2" s="892"/>
      <c r="PJU2" s="892"/>
      <c r="PJV2" s="892"/>
      <c r="PJW2" s="892"/>
      <c r="PJX2" s="892"/>
      <c r="PJY2" s="892"/>
      <c r="PJZ2" s="892"/>
      <c r="PKA2" s="892"/>
      <c r="PKB2" s="892"/>
      <c r="PKC2" s="892"/>
      <c r="PKD2" s="892"/>
      <c r="PKE2" s="892"/>
      <c r="PKF2" s="892"/>
      <c r="PKG2" s="892"/>
      <c r="PKH2" s="892"/>
      <c r="PKI2" s="892"/>
      <c r="PKJ2" s="892"/>
      <c r="PKK2" s="892"/>
      <c r="PKL2" s="892"/>
      <c r="PKM2" s="892"/>
      <c r="PKN2" s="892"/>
      <c r="PKO2" s="892"/>
      <c r="PKP2" s="892"/>
      <c r="PKQ2" s="892"/>
      <c r="PKR2" s="892"/>
      <c r="PKS2" s="892"/>
      <c r="PKT2" s="892"/>
      <c r="PKU2" s="892"/>
      <c r="PKV2" s="892"/>
      <c r="PKW2" s="892"/>
      <c r="PKX2" s="892"/>
      <c r="PKY2" s="892"/>
      <c r="PKZ2" s="892"/>
      <c r="PLA2" s="892"/>
      <c r="PLB2" s="892"/>
      <c r="PLC2" s="892"/>
      <c r="PLD2" s="892"/>
      <c r="PLE2" s="892"/>
      <c r="PLF2" s="892"/>
      <c r="PLG2" s="892"/>
      <c r="PLH2" s="892"/>
      <c r="PLI2" s="892"/>
      <c r="PLJ2" s="892"/>
      <c r="PLK2" s="892"/>
      <c r="PLL2" s="892"/>
      <c r="PLM2" s="892"/>
      <c r="PLN2" s="892"/>
      <c r="PLO2" s="892"/>
      <c r="PLP2" s="892"/>
      <c r="PLQ2" s="892"/>
      <c r="PLR2" s="892"/>
      <c r="PLS2" s="892"/>
      <c r="PLT2" s="892"/>
      <c r="PLU2" s="892"/>
      <c r="PLV2" s="892"/>
      <c r="PLW2" s="892"/>
      <c r="PLX2" s="892"/>
      <c r="PLY2" s="892"/>
      <c r="PLZ2" s="892"/>
      <c r="PMA2" s="892"/>
      <c r="PMB2" s="892"/>
      <c r="PMC2" s="892"/>
      <c r="PMD2" s="892"/>
      <c r="PME2" s="892"/>
      <c r="PMF2" s="892"/>
      <c r="PMG2" s="892"/>
      <c r="PMH2" s="892"/>
      <c r="PMI2" s="892"/>
      <c r="PMJ2" s="892"/>
      <c r="PMK2" s="892"/>
      <c r="PML2" s="892"/>
      <c r="PMM2" s="892"/>
      <c r="PMN2" s="892"/>
      <c r="PMO2" s="892"/>
      <c r="PMP2" s="892"/>
      <c r="PMQ2" s="892"/>
      <c r="PMR2" s="892"/>
      <c r="PMS2" s="892"/>
      <c r="PMT2" s="892"/>
      <c r="PMU2" s="892"/>
      <c r="PMV2" s="892"/>
      <c r="PMW2" s="892"/>
      <c r="PMX2" s="892"/>
      <c r="PMY2" s="892"/>
      <c r="PMZ2" s="892"/>
      <c r="PNA2" s="892"/>
      <c r="PNB2" s="892"/>
      <c r="PNC2" s="892"/>
      <c r="PND2" s="892"/>
      <c r="PNE2" s="892"/>
      <c r="PNF2" s="892"/>
      <c r="PNG2" s="892"/>
      <c r="PNH2" s="892"/>
      <c r="PNI2" s="892"/>
      <c r="PNJ2" s="892"/>
      <c r="PNK2" s="892"/>
      <c r="PNL2" s="892"/>
      <c r="PNM2" s="892"/>
      <c r="PNN2" s="892"/>
      <c r="PNO2" s="892"/>
      <c r="PNP2" s="892"/>
      <c r="PNQ2" s="892"/>
      <c r="PNR2" s="892"/>
      <c r="PNS2" s="892"/>
      <c r="PNT2" s="892"/>
      <c r="PNU2" s="892"/>
      <c r="PNV2" s="892"/>
      <c r="PNW2" s="892"/>
      <c r="PNX2" s="892"/>
      <c r="PNY2" s="892"/>
      <c r="PNZ2" s="892"/>
      <c r="POA2" s="892"/>
      <c r="POB2" s="892"/>
      <c r="POC2" s="892"/>
      <c r="POD2" s="892"/>
      <c r="POE2" s="892"/>
      <c r="POF2" s="892"/>
      <c r="POG2" s="892"/>
      <c r="POH2" s="892"/>
      <c r="POI2" s="892"/>
      <c r="POJ2" s="892"/>
      <c r="POK2" s="892"/>
      <c r="POL2" s="892"/>
      <c r="POM2" s="892"/>
      <c r="PON2" s="892"/>
      <c r="POO2" s="892"/>
      <c r="POP2" s="892"/>
      <c r="POQ2" s="892"/>
      <c r="POR2" s="892"/>
      <c r="POS2" s="892"/>
      <c r="POT2" s="892"/>
      <c r="POU2" s="892"/>
      <c r="POV2" s="892"/>
      <c r="POW2" s="892"/>
      <c r="POX2" s="892"/>
      <c r="POY2" s="892"/>
      <c r="POZ2" s="892"/>
      <c r="PPA2" s="892"/>
      <c r="PPB2" s="892"/>
      <c r="PPC2" s="892"/>
      <c r="PPD2" s="892"/>
      <c r="PPE2" s="892"/>
      <c r="PPF2" s="892"/>
      <c r="PPG2" s="892"/>
      <c r="PPH2" s="892"/>
      <c r="PPI2" s="892"/>
      <c r="PPJ2" s="892"/>
      <c r="PPK2" s="892"/>
      <c r="PPL2" s="892"/>
      <c r="PPM2" s="892"/>
      <c r="PPN2" s="892"/>
      <c r="PPO2" s="892"/>
      <c r="PPP2" s="892"/>
      <c r="PPQ2" s="892"/>
      <c r="PPR2" s="892"/>
      <c r="PPS2" s="892"/>
      <c r="PPT2" s="892"/>
      <c r="PPU2" s="892"/>
      <c r="PPV2" s="892"/>
      <c r="PPW2" s="892"/>
      <c r="PPX2" s="892"/>
      <c r="PPY2" s="892"/>
      <c r="PPZ2" s="892"/>
      <c r="PQA2" s="892"/>
      <c r="PQB2" s="892"/>
      <c r="PQC2" s="892"/>
      <c r="PQD2" s="892"/>
      <c r="PQE2" s="892"/>
      <c r="PQF2" s="892"/>
      <c r="PQG2" s="892"/>
      <c r="PQH2" s="892"/>
      <c r="PQI2" s="892"/>
      <c r="PQJ2" s="892"/>
      <c r="PQK2" s="892"/>
      <c r="PQL2" s="892"/>
      <c r="PQM2" s="892"/>
      <c r="PQN2" s="892"/>
      <c r="PQO2" s="892"/>
      <c r="PQP2" s="892"/>
      <c r="PQQ2" s="892"/>
      <c r="PQR2" s="892"/>
      <c r="PQS2" s="892"/>
      <c r="PQT2" s="892"/>
      <c r="PQU2" s="892"/>
      <c r="PQV2" s="892"/>
      <c r="PQW2" s="892"/>
      <c r="PQX2" s="892"/>
      <c r="PQY2" s="892"/>
      <c r="PQZ2" s="892"/>
      <c r="PRA2" s="892"/>
      <c r="PRB2" s="892"/>
      <c r="PRC2" s="892"/>
      <c r="PRD2" s="892"/>
      <c r="PRE2" s="892"/>
      <c r="PRF2" s="892"/>
      <c r="PRG2" s="892"/>
      <c r="PRH2" s="892"/>
      <c r="PRI2" s="892"/>
      <c r="PRJ2" s="892"/>
      <c r="PRK2" s="892"/>
      <c r="PRL2" s="892"/>
      <c r="PRM2" s="892"/>
      <c r="PRN2" s="892"/>
      <c r="PRO2" s="892"/>
      <c r="PRP2" s="892"/>
      <c r="PRQ2" s="892"/>
      <c r="PRR2" s="892"/>
      <c r="PRS2" s="892"/>
      <c r="PRT2" s="892"/>
      <c r="PRU2" s="892"/>
      <c r="PRV2" s="892"/>
      <c r="PRW2" s="892"/>
      <c r="PRX2" s="892"/>
      <c r="PRY2" s="892"/>
      <c r="PRZ2" s="892"/>
      <c r="PSA2" s="892"/>
      <c r="PSB2" s="892"/>
      <c r="PSC2" s="892"/>
      <c r="PSD2" s="892"/>
      <c r="PSE2" s="892"/>
      <c r="PSF2" s="892"/>
      <c r="PSG2" s="892"/>
      <c r="PSH2" s="892"/>
      <c r="PSI2" s="892"/>
      <c r="PSJ2" s="892"/>
      <c r="PSK2" s="892"/>
      <c r="PSL2" s="892"/>
      <c r="PSM2" s="892"/>
      <c r="PSN2" s="892"/>
      <c r="PSO2" s="892"/>
      <c r="PSP2" s="892"/>
      <c r="PSQ2" s="892"/>
      <c r="PSR2" s="892"/>
      <c r="PSS2" s="892"/>
      <c r="PST2" s="892"/>
      <c r="PSU2" s="892"/>
      <c r="PSV2" s="892"/>
      <c r="PSW2" s="892"/>
      <c r="PSX2" s="892"/>
      <c r="PSY2" s="892"/>
      <c r="PSZ2" s="892"/>
      <c r="PTA2" s="892"/>
      <c r="PTB2" s="892"/>
      <c r="PTC2" s="892"/>
      <c r="PTD2" s="892"/>
      <c r="PTE2" s="892"/>
      <c r="PTF2" s="892"/>
      <c r="PTG2" s="892"/>
      <c r="PTH2" s="892"/>
      <c r="PTI2" s="892"/>
      <c r="PTJ2" s="892"/>
      <c r="PTK2" s="892"/>
      <c r="PTL2" s="892"/>
      <c r="PTM2" s="892"/>
      <c r="PTN2" s="892"/>
      <c r="PTO2" s="892"/>
      <c r="PTP2" s="892"/>
      <c r="PTQ2" s="892"/>
      <c r="PTR2" s="892"/>
      <c r="PTS2" s="892"/>
      <c r="PTT2" s="892"/>
      <c r="PTU2" s="892"/>
      <c r="PTV2" s="892"/>
      <c r="PTW2" s="892"/>
      <c r="PTX2" s="892"/>
      <c r="PTY2" s="892"/>
      <c r="PTZ2" s="892"/>
      <c r="PUA2" s="892"/>
      <c r="PUB2" s="892"/>
      <c r="PUC2" s="892"/>
      <c r="PUD2" s="892"/>
      <c r="PUE2" s="892"/>
      <c r="PUF2" s="892"/>
      <c r="PUG2" s="892"/>
      <c r="PUH2" s="892"/>
      <c r="PUI2" s="892"/>
      <c r="PUJ2" s="892"/>
      <c r="PUK2" s="892"/>
      <c r="PUL2" s="892"/>
      <c r="PUM2" s="892"/>
      <c r="PUN2" s="892"/>
      <c r="PUO2" s="892"/>
      <c r="PUP2" s="892"/>
      <c r="PUQ2" s="892"/>
      <c r="PUR2" s="892"/>
      <c r="PUS2" s="892"/>
      <c r="PUT2" s="892"/>
      <c r="PUU2" s="892"/>
      <c r="PUV2" s="892"/>
      <c r="PUW2" s="892"/>
      <c r="PUX2" s="892"/>
      <c r="PUY2" s="892"/>
      <c r="PUZ2" s="892"/>
      <c r="PVA2" s="892"/>
      <c r="PVB2" s="892"/>
      <c r="PVC2" s="892"/>
      <c r="PVD2" s="892"/>
      <c r="PVE2" s="892"/>
      <c r="PVF2" s="892"/>
      <c r="PVG2" s="892"/>
      <c r="PVH2" s="892"/>
      <c r="PVI2" s="892"/>
      <c r="PVJ2" s="892"/>
      <c r="PVK2" s="892"/>
      <c r="PVL2" s="892"/>
      <c r="PVM2" s="892"/>
      <c r="PVN2" s="892"/>
      <c r="PVO2" s="892"/>
      <c r="PVP2" s="892"/>
      <c r="PVQ2" s="892"/>
      <c r="PVR2" s="892"/>
      <c r="PVS2" s="892"/>
      <c r="PVT2" s="892"/>
      <c r="PVU2" s="892"/>
      <c r="PVV2" s="892"/>
      <c r="PVW2" s="892"/>
      <c r="PVX2" s="892"/>
      <c r="PVY2" s="892"/>
      <c r="PVZ2" s="892"/>
      <c r="PWA2" s="892"/>
      <c r="PWB2" s="892"/>
      <c r="PWC2" s="892"/>
      <c r="PWD2" s="892"/>
      <c r="PWE2" s="892"/>
      <c r="PWF2" s="892"/>
      <c r="PWG2" s="892"/>
      <c r="PWH2" s="892"/>
      <c r="PWI2" s="892"/>
      <c r="PWJ2" s="892"/>
      <c r="PWK2" s="892"/>
      <c r="PWL2" s="892"/>
      <c r="PWM2" s="892"/>
      <c r="PWN2" s="892"/>
      <c r="PWO2" s="892"/>
      <c r="PWP2" s="892"/>
      <c r="PWQ2" s="892"/>
      <c r="PWR2" s="892"/>
      <c r="PWS2" s="892"/>
      <c r="PWT2" s="892"/>
      <c r="PWU2" s="892"/>
      <c r="PWV2" s="892"/>
      <c r="PWW2" s="892"/>
      <c r="PWX2" s="892"/>
      <c r="PWY2" s="892"/>
      <c r="PWZ2" s="892"/>
      <c r="PXA2" s="892"/>
      <c r="PXB2" s="892"/>
      <c r="PXC2" s="892"/>
      <c r="PXD2" s="892"/>
      <c r="PXE2" s="892"/>
      <c r="PXF2" s="892"/>
      <c r="PXG2" s="892"/>
      <c r="PXH2" s="892"/>
      <c r="PXI2" s="892"/>
      <c r="PXJ2" s="892"/>
      <c r="PXK2" s="892"/>
      <c r="PXL2" s="892"/>
      <c r="PXM2" s="892"/>
      <c r="PXN2" s="892"/>
      <c r="PXO2" s="892"/>
      <c r="PXP2" s="892"/>
      <c r="PXQ2" s="892"/>
      <c r="PXR2" s="892"/>
      <c r="PXS2" s="892"/>
      <c r="PXT2" s="892"/>
      <c r="PXU2" s="892"/>
      <c r="PXV2" s="892"/>
      <c r="PXW2" s="892"/>
      <c r="PXX2" s="892"/>
      <c r="PXY2" s="892"/>
      <c r="PXZ2" s="892"/>
      <c r="PYA2" s="892"/>
      <c r="PYB2" s="892"/>
      <c r="PYC2" s="892"/>
      <c r="PYD2" s="892"/>
      <c r="PYE2" s="892"/>
      <c r="PYF2" s="892"/>
      <c r="PYG2" s="892"/>
      <c r="PYH2" s="892"/>
      <c r="PYI2" s="892"/>
      <c r="PYJ2" s="892"/>
      <c r="PYK2" s="892"/>
      <c r="PYL2" s="892"/>
      <c r="PYM2" s="892"/>
      <c r="PYN2" s="892"/>
      <c r="PYO2" s="892"/>
      <c r="PYP2" s="892"/>
      <c r="PYQ2" s="892"/>
      <c r="PYR2" s="892"/>
      <c r="PYS2" s="892"/>
      <c r="PYT2" s="892"/>
      <c r="PYU2" s="892"/>
      <c r="PYV2" s="892"/>
      <c r="PYW2" s="892"/>
      <c r="PYX2" s="892"/>
      <c r="PYY2" s="892"/>
      <c r="PYZ2" s="892"/>
      <c r="PZA2" s="892"/>
      <c r="PZB2" s="892"/>
      <c r="PZC2" s="892"/>
      <c r="PZD2" s="892"/>
      <c r="PZE2" s="892"/>
      <c r="PZF2" s="892"/>
      <c r="PZG2" s="892"/>
      <c r="PZH2" s="892"/>
      <c r="PZI2" s="892"/>
      <c r="PZJ2" s="892"/>
      <c r="PZK2" s="892"/>
      <c r="PZL2" s="892"/>
      <c r="PZM2" s="892"/>
      <c r="PZN2" s="892"/>
      <c r="PZO2" s="892"/>
      <c r="PZP2" s="892"/>
      <c r="PZQ2" s="892"/>
      <c r="PZR2" s="892"/>
      <c r="PZS2" s="892"/>
      <c r="PZT2" s="892"/>
      <c r="PZU2" s="892"/>
      <c r="PZV2" s="892"/>
      <c r="PZW2" s="892"/>
      <c r="PZX2" s="892"/>
      <c r="PZY2" s="892"/>
      <c r="PZZ2" s="892"/>
      <c r="QAA2" s="892"/>
      <c r="QAB2" s="892"/>
      <c r="QAC2" s="892"/>
      <c r="QAD2" s="892"/>
      <c r="QAE2" s="892"/>
      <c r="QAF2" s="892"/>
      <c r="QAG2" s="892"/>
      <c r="QAH2" s="892"/>
      <c r="QAI2" s="892"/>
      <c r="QAJ2" s="892"/>
      <c r="QAK2" s="892"/>
      <c r="QAL2" s="892"/>
      <c r="QAM2" s="892"/>
      <c r="QAN2" s="892"/>
      <c r="QAO2" s="892"/>
      <c r="QAP2" s="892"/>
      <c r="QAQ2" s="892"/>
      <c r="QAR2" s="892"/>
      <c r="QAS2" s="892"/>
      <c r="QAT2" s="892"/>
      <c r="QAU2" s="892"/>
      <c r="QAV2" s="892"/>
      <c r="QAW2" s="892"/>
      <c r="QAX2" s="892"/>
      <c r="QAY2" s="892"/>
      <c r="QAZ2" s="892"/>
      <c r="QBA2" s="892"/>
      <c r="QBB2" s="892"/>
      <c r="QBC2" s="892"/>
      <c r="QBD2" s="892"/>
      <c r="QBE2" s="892"/>
      <c r="QBF2" s="892"/>
      <c r="QBG2" s="892"/>
      <c r="QBH2" s="892"/>
      <c r="QBI2" s="892"/>
      <c r="QBJ2" s="892"/>
      <c r="QBK2" s="892"/>
      <c r="QBL2" s="892"/>
      <c r="QBM2" s="892"/>
      <c r="QBN2" s="892"/>
      <c r="QBO2" s="892"/>
      <c r="QBP2" s="892"/>
      <c r="QBQ2" s="892"/>
      <c r="QBR2" s="892"/>
      <c r="QBS2" s="892"/>
      <c r="QBT2" s="892"/>
      <c r="QBU2" s="892"/>
      <c r="QBV2" s="892"/>
      <c r="QBW2" s="892"/>
      <c r="QBX2" s="892"/>
      <c r="QBY2" s="892"/>
      <c r="QBZ2" s="892"/>
      <c r="QCA2" s="892"/>
      <c r="QCB2" s="892"/>
      <c r="QCC2" s="892"/>
      <c r="QCD2" s="892"/>
      <c r="QCE2" s="892"/>
      <c r="QCF2" s="892"/>
      <c r="QCG2" s="892"/>
      <c r="QCH2" s="892"/>
      <c r="QCI2" s="892"/>
      <c r="QCJ2" s="892"/>
      <c r="QCK2" s="892"/>
      <c r="QCL2" s="892"/>
      <c r="QCM2" s="892"/>
      <c r="QCN2" s="892"/>
      <c r="QCO2" s="892"/>
      <c r="QCP2" s="892"/>
      <c r="QCQ2" s="892"/>
      <c r="QCR2" s="892"/>
      <c r="QCS2" s="892"/>
      <c r="QCT2" s="892"/>
      <c r="QCU2" s="892"/>
      <c r="QCV2" s="892"/>
      <c r="QCW2" s="892"/>
      <c r="QCX2" s="892"/>
      <c r="QCY2" s="892"/>
      <c r="QCZ2" s="892"/>
      <c r="QDA2" s="892"/>
      <c r="QDB2" s="892"/>
      <c r="QDC2" s="892"/>
      <c r="QDD2" s="892"/>
      <c r="QDE2" s="892"/>
      <c r="QDF2" s="892"/>
      <c r="QDG2" s="892"/>
      <c r="QDH2" s="892"/>
      <c r="QDI2" s="892"/>
      <c r="QDJ2" s="892"/>
      <c r="QDK2" s="892"/>
      <c r="QDL2" s="892"/>
      <c r="QDM2" s="892"/>
      <c r="QDN2" s="892"/>
      <c r="QDO2" s="892"/>
      <c r="QDP2" s="892"/>
      <c r="QDQ2" s="892"/>
      <c r="QDR2" s="892"/>
      <c r="QDS2" s="892"/>
      <c r="QDT2" s="892"/>
      <c r="QDU2" s="892"/>
      <c r="QDV2" s="892"/>
      <c r="QDW2" s="892"/>
      <c r="QDX2" s="892"/>
      <c r="QDY2" s="892"/>
      <c r="QDZ2" s="892"/>
      <c r="QEA2" s="892"/>
      <c r="QEB2" s="892"/>
      <c r="QEC2" s="892"/>
      <c r="QED2" s="892"/>
      <c r="QEE2" s="892"/>
      <c r="QEF2" s="892"/>
      <c r="QEG2" s="892"/>
      <c r="QEH2" s="892"/>
      <c r="QEI2" s="892"/>
      <c r="QEJ2" s="892"/>
      <c r="QEK2" s="892"/>
      <c r="QEL2" s="892"/>
      <c r="QEM2" s="892"/>
      <c r="QEN2" s="892"/>
      <c r="QEO2" s="892"/>
      <c r="QEP2" s="892"/>
      <c r="QEQ2" s="892"/>
      <c r="QER2" s="892"/>
      <c r="QES2" s="892"/>
      <c r="QET2" s="892"/>
      <c r="QEU2" s="892"/>
      <c r="QEV2" s="892"/>
      <c r="QEW2" s="892"/>
      <c r="QEX2" s="892"/>
      <c r="QEY2" s="892"/>
      <c r="QEZ2" s="892"/>
      <c r="QFA2" s="892"/>
      <c r="QFB2" s="892"/>
      <c r="QFC2" s="892"/>
      <c r="QFD2" s="892"/>
      <c r="QFE2" s="892"/>
      <c r="QFF2" s="892"/>
      <c r="QFG2" s="892"/>
      <c r="QFH2" s="892"/>
      <c r="QFI2" s="892"/>
      <c r="QFJ2" s="892"/>
      <c r="QFK2" s="892"/>
      <c r="QFL2" s="892"/>
      <c r="QFM2" s="892"/>
      <c r="QFN2" s="892"/>
      <c r="QFO2" s="892"/>
      <c r="QFP2" s="892"/>
      <c r="QFQ2" s="892"/>
      <c r="QFR2" s="892"/>
      <c r="QFS2" s="892"/>
      <c r="QFT2" s="892"/>
      <c r="QFU2" s="892"/>
      <c r="QFV2" s="892"/>
      <c r="QFW2" s="892"/>
      <c r="QFX2" s="892"/>
      <c r="QFY2" s="892"/>
      <c r="QFZ2" s="892"/>
      <c r="QGA2" s="892"/>
      <c r="QGB2" s="892"/>
      <c r="QGC2" s="892"/>
      <c r="QGD2" s="892"/>
      <c r="QGE2" s="892"/>
      <c r="QGF2" s="892"/>
      <c r="QGG2" s="892"/>
      <c r="QGH2" s="892"/>
      <c r="QGI2" s="892"/>
      <c r="QGJ2" s="892"/>
      <c r="QGK2" s="892"/>
      <c r="QGL2" s="892"/>
      <c r="QGM2" s="892"/>
      <c r="QGN2" s="892"/>
      <c r="QGO2" s="892"/>
      <c r="QGP2" s="892"/>
      <c r="QGQ2" s="892"/>
      <c r="QGR2" s="892"/>
      <c r="QGS2" s="892"/>
      <c r="QGT2" s="892"/>
      <c r="QGU2" s="892"/>
      <c r="QGV2" s="892"/>
      <c r="QGW2" s="892"/>
      <c r="QGX2" s="892"/>
      <c r="QGY2" s="892"/>
      <c r="QGZ2" s="892"/>
      <c r="QHA2" s="892"/>
      <c r="QHB2" s="892"/>
      <c r="QHC2" s="892"/>
      <c r="QHD2" s="892"/>
      <c r="QHE2" s="892"/>
      <c r="QHF2" s="892"/>
      <c r="QHG2" s="892"/>
      <c r="QHH2" s="892"/>
      <c r="QHI2" s="892"/>
      <c r="QHJ2" s="892"/>
      <c r="QHK2" s="892"/>
      <c r="QHL2" s="892"/>
      <c r="QHM2" s="892"/>
      <c r="QHN2" s="892"/>
      <c r="QHO2" s="892"/>
      <c r="QHP2" s="892"/>
      <c r="QHQ2" s="892"/>
      <c r="QHR2" s="892"/>
      <c r="QHS2" s="892"/>
      <c r="QHT2" s="892"/>
      <c r="QHU2" s="892"/>
      <c r="QHV2" s="892"/>
      <c r="QHW2" s="892"/>
      <c r="QHX2" s="892"/>
      <c r="QHY2" s="892"/>
      <c r="QHZ2" s="892"/>
      <c r="QIA2" s="892"/>
      <c r="QIB2" s="892"/>
      <c r="QIC2" s="892"/>
      <c r="QID2" s="892"/>
      <c r="QIE2" s="892"/>
      <c r="QIF2" s="892"/>
      <c r="QIG2" s="892"/>
      <c r="QIH2" s="892"/>
      <c r="QII2" s="892"/>
      <c r="QIJ2" s="892"/>
      <c r="QIK2" s="892"/>
      <c r="QIL2" s="892"/>
      <c r="QIM2" s="892"/>
      <c r="QIN2" s="892"/>
      <c r="QIO2" s="892"/>
      <c r="QIP2" s="892"/>
      <c r="QIQ2" s="892"/>
      <c r="QIR2" s="892"/>
      <c r="QIS2" s="892"/>
      <c r="QIT2" s="892"/>
      <c r="QIU2" s="892"/>
      <c r="QIV2" s="892"/>
      <c r="QIW2" s="892"/>
      <c r="QIX2" s="892"/>
      <c r="QIY2" s="892"/>
      <c r="QIZ2" s="892"/>
      <c r="QJA2" s="892"/>
      <c r="QJB2" s="892"/>
      <c r="QJC2" s="892"/>
      <c r="QJD2" s="892"/>
      <c r="QJE2" s="892"/>
      <c r="QJF2" s="892"/>
      <c r="QJG2" s="892"/>
      <c r="QJH2" s="892"/>
      <c r="QJI2" s="892"/>
      <c r="QJJ2" s="892"/>
      <c r="QJK2" s="892"/>
      <c r="QJL2" s="892"/>
      <c r="QJM2" s="892"/>
      <c r="QJN2" s="892"/>
      <c r="QJO2" s="892"/>
      <c r="QJP2" s="892"/>
      <c r="QJQ2" s="892"/>
      <c r="QJR2" s="892"/>
      <c r="QJS2" s="892"/>
      <c r="QJT2" s="892"/>
      <c r="QJU2" s="892"/>
      <c r="QJV2" s="892"/>
      <c r="QJW2" s="892"/>
      <c r="QJX2" s="892"/>
      <c r="QJY2" s="892"/>
      <c r="QJZ2" s="892"/>
      <c r="QKA2" s="892"/>
      <c r="QKB2" s="892"/>
      <c r="QKC2" s="892"/>
      <c r="QKD2" s="892"/>
      <c r="QKE2" s="892"/>
      <c r="QKF2" s="892"/>
      <c r="QKG2" s="892"/>
      <c r="QKH2" s="892"/>
      <c r="QKI2" s="892"/>
      <c r="QKJ2" s="892"/>
      <c r="QKK2" s="892"/>
      <c r="QKL2" s="892"/>
      <c r="QKM2" s="892"/>
      <c r="QKN2" s="892"/>
      <c r="QKO2" s="892"/>
      <c r="QKP2" s="892"/>
      <c r="QKQ2" s="892"/>
      <c r="QKR2" s="892"/>
      <c r="QKS2" s="892"/>
      <c r="QKT2" s="892"/>
      <c r="QKU2" s="892"/>
      <c r="QKV2" s="892"/>
      <c r="QKW2" s="892"/>
      <c r="QKX2" s="892"/>
      <c r="QKY2" s="892"/>
      <c r="QKZ2" s="892"/>
      <c r="QLA2" s="892"/>
      <c r="QLB2" s="892"/>
      <c r="QLC2" s="892"/>
      <c r="QLD2" s="892"/>
      <c r="QLE2" s="892"/>
      <c r="QLF2" s="892"/>
      <c r="QLG2" s="892"/>
      <c r="QLH2" s="892"/>
      <c r="QLI2" s="892"/>
      <c r="QLJ2" s="892"/>
      <c r="QLK2" s="892"/>
      <c r="QLL2" s="892"/>
      <c r="QLM2" s="892"/>
      <c r="QLN2" s="892"/>
      <c r="QLO2" s="892"/>
      <c r="QLP2" s="892"/>
      <c r="QLQ2" s="892"/>
      <c r="QLR2" s="892"/>
      <c r="QLS2" s="892"/>
      <c r="QLT2" s="892"/>
      <c r="QLU2" s="892"/>
      <c r="QLV2" s="892"/>
      <c r="QLW2" s="892"/>
      <c r="QLX2" s="892"/>
      <c r="QLY2" s="892"/>
      <c r="QLZ2" s="892"/>
      <c r="QMA2" s="892"/>
      <c r="QMB2" s="892"/>
      <c r="QMC2" s="892"/>
      <c r="QMD2" s="892"/>
      <c r="QME2" s="892"/>
      <c r="QMF2" s="892"/>
      <c r="QMG2" s="892"/>
      <c r="QMH2" s="892"/>
      <c r="QMI2" s="892"/>
      <c r="QMJ2" s="892"/>
      <c r="QMK2" s="892"/>
      <c r="QML2" s="892"/>
      <c r="QMM2" s="892"/>
      <c r="QMN2" s="892"/>
      <c r="QMO2" s="892"/>
      <c r="QMP2" s="892"/>
      <c r="QMQ2" s="892"/>
      <c r="QMR2" s="892"/>
      <c r="QMS2" s="892"/>
      <c r="QMT2" s="892"/>
      <c r="QMU2" s="892"/>
      <c r="QMV2" s="892"/>
      <c r="QMW2" s="892"/>
      <c r="QMX2" s="892"/>
      <c r="QMY2" s="892"/>
      <c r="QMZ2" s="892"/>
      <c r="QNA2" s="892"/>
      <c r="QNB2" s="892"/>
      <c r="QNC2" s="892"/>
      <c r="QND2" s="892"/>
      <c r="QNE2" s="892"/>
      <c r="QNF2" s="892"/>
      <c r="QNG2" s="892"/>
      <c r="QNH2" s="892"/>
      <c r="QNI2" s="892"/>
      <c r="QNJ2" s="892"/>
      <c r="QNK2" s="892"/>
      <c r="QNL2" s="892"/>
      <c r="QNM2" s="892"/>
      <c r="QNN2" s="892"/>
      <c r="QNO2" s="892"/>
      <c r="QNP2" s="892"/>
      <c r="QNQ2" s="892"/>
      <c r="QNR2" s="892"/>
      <c r="QNS2" s="892"/>
      <c r="QNT2" s="892"/>
      <c r="QNU2" s="892"/>
      <c r="QNV2" s="892"/>
      <c r="QNW2" s="892"/>
      <c r="QNX2" s="892"/>
      <c r="QNY2" s="892"/>
      <c r="QNZ2" s="892"/>
      <c r="QOA2" s="892"/>
      <c r="QOB2" s="892"/>
      <c r="QOC2" s="892"/>
      <c r="QOD2" s="892"/>
      <c r="QOE2" s="892"/>
      <c r="QOF2" s="892"/>
      <c r="QOG2" s="892"/>
      <c r="QOH2" s="892"/>
      <c r="QOI2" s="892"/>
      <c r="QOJ2" s="892"/>
      <c r="QOK2" s="892"/>
      <c r="QOL2" s="892"/>
      <c r="QOM2" s="892"/>
      <c r="QON2" s="892"/>
      <c r="QOO2" s="892"/>
      <c r="QOP2" s="892"/>
      <c r="QOQ2" s="892"/>
      <c r="QOR2" s="892"/>
      <c r="QOS2" s="892"/>
      <c r="QOT2" s="892"/>
      <c r="QOU2" s="892"/>
      <c r="QOV2" s="892"/>
      <c r="QOW2" s="892"/>
      <c r="QOX2" s="892"/>
      <c r="QOY2" s="892"/>
      <c r="QOZ2" s="892"/>
      <c r="QPA2" s="892"/>
      <c r="QPB2" s="892"/>
      <c r="QPC2" s="892"/>
      <c r="QPD2" s="892"/>
      <c r="QPE2" s="892"/>
      <c r="QPF2" s="892"/>
      <c r="QPG2" s="892"/>
      <c r="QPH2" s="892"/>
      <c r="QPI2" s="892"/>
      <c r="QPJ2" s="892"/>
      <c r="QPK2" s="892"/>
      <c r="QPL2" s="892"/>
      <c r="QPM2" s="892"/>
      <c r="QPN2" s="892"/>
      <c r="QPO2" s="892"/>
      <c r="QPP2" s="892"/>
      <c r="QPQ2" s="892"/>
      <c r="QPR2" s="892"/>
      <c r="QPS2" s="892"/>
      <c r="QPT2" s="892"/>
      <c r="QPU2" s="892"/>
      <c r="QPV2" s="892"/>
      <c r="QPW2" s="892"/>
      <c r="QPX2" s="892"/>
      <c r="QPY2" s="892"/>
      <c r="QPZ2" s="892"/>
      <c r="QQA2" s="892"/>
      <c r="QQB2" s="892"/>
      <c r="QQC2" s="892"/>
      <c r="QQD2" s="892"/>
      <c r="QQE2" s="892"/>
      <c r="QQF2" s="892"/>
      <c r="QQG2" s="892"/>
      <c r="QQH2" s="892"/>
      <c r="QQI2" s="892"/>
      <c r="QQJ2" s="892"/>
      <c r="QQK2" s="892"/>
      <c r="QQL2" s="892"/>
      <c r="QQM2" s="892"/>
      <c r="QQN2" s="892"/>
      <c r="QQO2" s="892"/>
      <c r="QQP2" s="892"/>
      <c r="QQQ2" s="892"/>
      <c r="QQR2" s="892"/>
      <c r="QQS2" s="892"/>
      <c r="QQT2" s="892"/>
      <c r="QQU2" s="892"/>
      <c r="QQV2" s="892"/>
      <c r="QQW2" s="892"/>
      <c r="QQX2" s="892"/>
      <c r="QQY2" s="892"/>
      <c r="QQZ2" s="892"/>
      <c r="QRA2" s="892"/>
      <c r="QRB2" s="892"/>
      <c r="QRC2" s="892"/>
      <c r="QRD2" s="892"/>
      <c r="QRE2" s="892"/>
      <c r="QRF2" s="892"/>
      <c r="QRG2" s="892"/>
      <c r="QRH2" s="892"/>
      <c r="QRI2" s="892"/>
      <c r="QRJ2" s="892"/>
      <c r="QRK2" s="892"/>
      <c r="QRL2" s="892"/>
      <c r="QRM2" s="892"/>
      <c r="QRN2" s="892"/>
      <c r="QRO2" s="892"/>
      <c r="QRP2" s="892"/>
      <c r="QRQ2" s="892"/>
      <c r="QRR2" s="892"/>
      <c r="QRS2" s="892"/>
      <c r="QRT2" s="892"/>
      <c r="QRU2" s="892"/>
      <c r="QRV2" s="892"/>
      <c r="QRW2" s="892"/>
      <c r="QRX2" s="892"/>
      <c r="QRY2" s="892"/>
      <c r="QRZ2" s="892"/>
      <c r="QSA2" s="892"/>
      <c r="QSB2" s="892"/>
      <c r="QSC2" s="892"/>
      <c r="QSD2" s="892"/>
      <c r="QSE2" s="892"/>
      <c r="QSF2" s="892"/>
      <c r="QSG2" s="892"/>
      <c r="QSH2" s="892"/>
      <c r="QSI2" s="892"/>
      <c r="QSJ2" s="892"/>
      <c r="QSK2" s="892"/>
      <c r="QSL2" s="892"/>
      <c r="QSM2" s="892"/>
      <c r="QSN2" s="892"/>
      <c r="QSO2" s="892"/>
      <c r="QSP2" s="892"/>
      <c r="QSQ2" s="892"/>
      <c r="QSR2" s="892"/>
      <c r="QSS2" s="892"/>
      <c r="QST2" s="892"/>
      <c r="QSU2" s="892"/>
      <c r="QSV2" s="892"/>
      <c r="QSW2" s="892"/>
      <c r="QSX2" s="892"/>
      <c r="QSY2" s="892"/>
      <c r="QSZ2" s="892"/>
      <c r="QTA2" s="892"/>
      <c r="QTB2" s="892"/>
      <c r="QTC2" s="892"/>
      <c r="QTD2" s="892"/>
      <c r="QTE2" s="892"/>
      <c r="QTF2" s="892"/>
      <c r="QTG2" s="892"/>
      <c r="QTH2" s="892"/>
      <c r="QTI2" s="892"/>
      <c r="QTJ2" s="892"/>
      <c r="QTK2" s="892"/>
      <c r="QTL2" s="892"/>
      <c r="QTM2" s="892"/>
      <c r="QTN2" s="892"/>
      <c r="QTO2" s="892"/>
      <c r="QTP2" s="892"/>
      <c r="QTQ2" s="892"/>
      <c r="QTR2" s="892"/>
      <c r="QTS2" s="892"/>
      <c r="QTT2" s="892"/>
      <c r="QTU2" s="892"/>
      <c r="QTV2" s="892"/>
      <c r="QTW2" s="892"/>
      <c r="QTX2" s="892"/>
      <c r="QTY2" s="892"/>
      <c r="QTZ2" s="892"/>
      <c r="QUA2" s="892"/>
      <c r="QUB2" s="892"/>
      <c r="QUC2" s="892"/>
      <c r="QUD2" s="892"/>
      <c r="QUE2" s="892"/>
      <c r="QUF2" s="892"/>
      <c r="QUG2" s="892"/>
      <c r="QUH2" s="892"/>
      <c r="QUI2" s="892"/>
      <c r="QUJ2" s="892"/>
      <c r="QUK2" s="892"/>
      <c r="QUL2" s="892"/>
      <c r="QUM2" s="892"/>
      <c r="QUN2" s="892"/>
      <c r="QUO2" s="892"/>
      <c r="QUP2" s="892"/>
      <c r="QUQ2" s="892"/>
      <c r="QUR2" s="892"/>
      <c r="QUS2" s="892"/>
      <c r="QUT2" s="892"/>
      <c r="QUU2" s="892"/>
      <c r="QUV2" s="892"/>
      <c r="QUW2" s="892"/>
      <c r="QUX2" s="892"/>
      <c r="QUY2" s="892"/>
      <c r="QUZ2" s="892"/>
      <c r="QVA2" s="892"/>
      <c r="QVB2" s="892"/>
      <c r="QVC2" s="892"/>
      <c r="QVD2" s="892"/>
      <c r="QVE2" s="892"/>
      <c r="QVF2" s="892"/>
      <c r="QVG2" s="892"/>
      <c r="QVH2" s="892"/>
      <c r="QVI2" s="892"/>
      <c r="QVJ2" s="892"/>
      <c r="QVK2" s="892"/>
      <c r="QVL2" s="892"/>
      <c r="QVM2" s="892"/>
      <c r="QVN2" s="892"/>
      <c r="QVO2" s="892"/>
      <c r="QVP2" s="892"/>
      <c r="QVQ2" s="892"/>
      <c r="QVR2" s="892"/>
      <c r="QVS2" s="892"/>
      <c r="QVT2" s="892"/>
      <c r="QVU2" s="892"/>
      <c r="QVV2" s="892"/>
      <c r="QVW2" s="892"/>
      <c r="QVX2" s="892"/>
      <c r="QVY2" s="892"/>
      <c r="QVZ2" s="892"/>
      <c r="QWA2" s="892"/>
      <c r="QWB2" s="892"/>
      <c r="QWC2" s="892"/>
      <c r="QWD2" s="892"/>
      <c r="QWE2" s="892"/>
      <c r="QWF2" s="892"/>
      <c r="QWG2" s="892"/>
      <c r="QWH2" s="892"/>
      <c r="QWI2" s="892"/>
      <c r="QWJ2" s="892"/>
      <c r="QWK2" s="892"/>
      <c r="QWL2" s="892"/>
      <c r="QWM2" s="892"/>
      <c r="QWN2" s="892"/>
      <c r="QWO2" s="892"/>
      <c r="QWP2" s="892"/>
      <c r="QWQ2" s="892"/>
      <c r="QWR2" s="892"/>
      <c r="QWS2" s="892"/>
      <c r="QWT2" s="892"/>
      <c r="QWU2" s="892"/>
      <c r="QWV2" s="892"/>
      <c r="QWW2" s="892"/>
      <c r="QWX2" s="892"/>
      <c r="QWY2" s="892"/>
      <c r="QWZ2" s="892"/>
      <c r="QXA2" s="892"/>
      <c r="QXB2" s="892"/>
      <c r="QXC2" s="892"/>
      <c r="QXD2" s="892"/>
      <c r="QXE2" s="892"/>
      <c r="QXF2" s="892"/>
      <c r="QXG2" s="892"/>
      <c r="QXH2" s="892"/>
      <c r="QXI2" s="892"/>
      <c r="QXJ2" s="892"/>
      <c r="QXK2" s="892"/>
      <c r="QXL2" s="892"/>
      <c r="QXM2" s="892"/>
      <c r="QXN2" s="892"/>
      <c r="QXO2" s="892"/>
      <c r="QXP2" s="892"/>
      <c r="QXQ2" s="892"/>
      <c r="QXR2" s="892"/>
      <c r="QXS2" s="892"/>
      <c r="QXT2" s="892"/>
      <c r="QXU2" s="892"/>
      <c r="QXV2" s="892"/>
      <c r="QXW2" s="892"/>
      <c r="QXX2" s="892"/>
      <c r="QXY2" s="892"/>
      <c r="QXZ2" s="892"/>
      <c r="QYA2" s="892"/>
      <c r="QYB2" s="892"/>
      <c r="QYC2" s="892"/>
      <c r="QYD2" s="892"/>
      <c r="QYE2" s="892"/>
      <c r="QYF2" s="892"/>
      <c r="QYG2" s="892"/>
      <c r="QYH2" s="892"/>
      <c r="QYI2" s="892"/>
      <c r="QYJ2" s="892"/>
      <c r="QYK2" s="892"/>
      <c r="QYL2" s="892"/>
      <c r="QYM2" s="892"/>
      <c r="QYN2" s="892"/>
      <c r="QYO2" s="892"/>
      <c r="QYP2" s="892"/>
      <c r="QYQ2" s="892"/>
      <c r="QYR2" s="892"/>
      <c r="QYS2" s="892"/>
      <c r="QYT2" s="892"/>
      <c r="QYU2" s="892"/>
      <c r="QYV2" s="892"/>
      <c r="QYW2" s="892"/>
      <c r="QYX2" s="892"/>
      <c r="QYY2" s="892"/>
      <c r="QYZ2" s="892"/>
      <c r="QZA2" s="892"/>
      <c r="QZB2" s="892"/>
      <c r="QZC2" s="892"/>
      <c r="QZD2" s="892"/>
      <c r="QZE2" s="892"/>
      <c r="QZF2" s="892"/>
      <c r="QZG2" s="892"/>
      <c r="QZH2" s="892"/>
      <c r="QZI2" s="892"/>
      <c r="QZJ2" s="892"/>
      <c r="QZK2" s="892"/>
      <c r="QZL2" s="892"/>
      <c r="QZM2" s="892"/>
      <c r="QZN2" s="892"/>
      <c r="QZO2" s="892"/>
      <c r="QZP2" s="892"/>
      <c r="QZQ2" s="892"/>
      <c r="QZR2" s="892"/>
      <c r="QZS2" s="892"/>
      <c r="QZT2" s="892"/>
      <c r="QZU2" s="892"/>
      <c r="QZV2" s="892"/>
      <c r="QZW2" s="892"/>
      <c r="QZX2" s="892"/>
      <c r="QZY2" s="892"/>
      <c r="QZZ2" s="892"/>
      <c r="RAA2" s="892"/>
      <c r="RAB2" s="892"/>
      <c r="RAC2" s="892"/>
      <c r="RAD2" s="892"/>
      <c r="RAE2" s="892"/>
      <c r="RAF2" s="892"/>
      <c r="RAG2" s="892"/>
      <c r="RAH2" s="892"/>
      <c r="RAI2" s="892"/>
      <c r="RAJ2" s="892"/>
      <c r="RAK2" s="892"/>
      <c r="RAL2" s="892"/>
      <c r="RAM2" s="892"/>
      <c r="RAN2" s="892"/>
      <c r="RAO2" s="892"/>
      <c r="RAP2" s="892"/>
      <c r="RAQ2" s="892"/>
      <c r="RAR2" s="892"/>
      <c r="RAS2" s="892"/>
      <c r="RAT2" s="892"/>
      <c r="RAU2" s="892"/>
      <c r="RAV2" s="892"/>
      <c r="RAW2" s="892"/>
      <c r="RAX2" s="892"/>
      <c r="RAY2" s="892"/>
      <c r="RAZ2" s="892"/>
      <c r="RBA2" s="892"/>
      <c r="RBB2" s="892"/>
      <c r="RBC2" s="892"/>
      <c r="RBD2" s="892"/>
      <c r="RBE2" s="892"/>
      <c r="RBF2" s="892"/>
      <c r="RBG2" s="892"/>
      <c r="RBH2" s="892"/>
      <c r="RBI2" s="892"/>
      <c r="RBJ2" s="892"/>
      <c r="RBK2" s="892"/>
      <c r="RBL2" s="892"/>
      <c r="RBM2" s="892"/>
      <c r="RBN2" s="892"/>
      <c r="RBO2" s="892"/>
      <c r="RBP2" s="892"/>
      <c r="RBQ2" s="892"/>
      <c r="RBR2" s="892"/>
      <c r="RBS2" s="892"/>
      <c r="RBT2" s="892"/>
      <c r="RBU2" s="892"/>
      <c r="RBV2" s="892"/>
      <c r="RBW2" s="892"/>
      <c r="RBX2" s="892"/>
      <c r="RBY2" s="892"/>
      <c r="RBZ2" s="892"/>
      <c r="RCA2" s="892"/>
      <c r="RCB2" s="892"/>
      <c r="RCC2" s="892"/>
      <c r="RCD2" s="892"/>
      <c r="RCE2" s="892"/>
      <c r="RCF2" s="892"/>
      <c r="RCG2" s="892"/>
      <c r="RCH2" s="892"/>
      <c r="RCI2" s="892"/>
      <c r="RCJ2" s="892"/>
      <c r="RCK2" s="892"/>
      <c r="RCL2" s="892"/>
      <c r="RCM2" s="892"/>
      <c r="RCN2" s="892"/>
      <c r="RCO2" s="892"/>
      <c r="RCP2" s="892"/>
      <c r="RCQ2" s="892"/>
      <c r="RCR2" s="892"/>
      <c r="RCS2" s="892"/>
      <c r="RCT2" s="892"/>
      <c r="RCU2" s="892"/>
      <c r="RCV2" s="892"/>
      <c r="RCW2" s="892"/>
      <c r="RCX2" s="892"/>
      <c r="RCY2" s="892"/>
      <c r="RCZ2" s="892"/>
      <c r="RDA2" s="892"/>
      <c r="RDB2" s="892"/>
      <c r="RDC2" s="892"/>
      <c r="RDD2" s="892"/>
      <c r="RDE2" s="892"/>
      <c r="RDF2" s="892"/>
      <c r="RDG2" s="892"/>
      <c r="RDH2" s="892"/>
      <c r="RDI2" s="892"/>
      <c r="RDJ2" s="892"/>
      <c r="RDK2" s="892"/>
      <c r="RDL2" s="892"/>
      <c r="RDM2" s="892"/>
      <c r="RDN2" s="892"/>
      <c r="RDO2" s="892"/>
      <c r="RDP2" s="892"/>
      <c r="RDQ2" s="892"/>
      <c r="RDR2" s="892"/>
      <c r="RDS2" s="892"/>
      <c r="RDT2" s="892"/>
      <c r="RDU2" s="892"/>
      <c r="RDV2" s="892"/>
      <c r="RDW2" s="892"/>
      <c r="RDX2" s="892"/>
      <c r="RDY2" s="892"/>
      <c r="RDZ2" s="892"/>
      <c r="REA2" s="892"/>
      <c r="REB2" s="892"/>
      <c r="REC2" s="892"/>
      <c r="RED2" s="892"/>
      <c r="REE2" s="892"/>
      <c r="REF2" s="892"/>
      <c r="REG2" s="892"/>
      <c r="REH2" s="892"/>
      <c r="REI2" s="892"/>
      <c r="REJ2" s="892"/>
      <c r="REK2" s="892"/>
      <c r="REL2" s="892"/>
      <c r="REM2" s="892"/>
      <c r="REN2" s="892"/>
      <c r="REO2" s="892"/>
      <c r="REP2" s="892"/>
      <c r="REQ2" s="892"/>
      <c r="RER2" s="892"/>
      <c r="RES2" s="892"/>
      <c r="RET2" s="892"/>
      <c r="REU2" s="892"/>
      <c r="REV2" s="892"/>
      <c r="REW2" s="892"/>
      <c r="REX2" s="892"/>
      <c r="REY2" s="892"/>
      <c r="REZ2" s="892"/>
      <c r="RFA2" s="892"/>
      <c r="RFB2" s="892"/>
      <c r="RFC2" s="892"/>
      <c r="RFD2" s="892"/>
      <c r="RFE2" s="892"/>
      <c r="RFF2" s="892"/>
      <c r="RFG2" s="892"/>
      <c r="RFH2" s="892"/>
      <c r="RFI2" s="892"/>
      <c r="RFJ2" s="892"/>
      <c r="RFK2" s="892"/>
      <c r="RFL2" s="892"/>
      <c r="RFM2" s="892"/>
      <c r="RFN2" s="892"/>
      <c r="RFO2" s="892"/>
      <c r="RFP2" s="892"/>
      <c r="RFQ2" s="892"/>
      <c r="RFR2" s="892"/>
      <c r="RFS2" s="892"/>
      <c r="RFT2" s="892"/>
      <c r="RFU2" s="892"/>
      <c r="RFV2" s="892"/>
      <c r="RFW2" s="892"/>
      <c r="RFX2" s="892"/>
      <c r="RFY2" s="892"/>
      <c r="RFZ2" s="892"/>
      <c r="RGA2" s="892"/>
      <c r="RGB2" s="892"/>
      <c r="RGC2" s="892"/>
      <c r="RGD2" s="892"/>
      <c r="RGE2" s="892"/>
      <c r="RGF2" s="892"/>
      <c r="RGG2" s="892"/>
      <c r="RGH2" s="892"/>
      <c r="RGI2" s="892"/>
      <c r="RGJ2" s="892"/>
      <c r="RGK2" s="892"/>
      <c r="RGL2" s="892"/>
      <c r="RGM2" s="892"/>
      <c r="RGN2" s="892"/>
      <c r="RGO2" s="892"/>
      <c r="RGP2" s="892"/>
      <c r="RGQ2" s="892"/>
      <c r="RGR2" s="892"/>
      <c r="RGS2" s="892"/>
      <c r="RGT2" s="892"/>
      <c r="RGU2" s="892"/>
      <c r="RGV2" s="892"/>
      <c r="RGW2" s="892"/>
      <c r="RGX2" s="892"/>
      <c r="RGY2" s="892"/>
      <c r="RGZ2" s="892"/>
      <c r="RHA2" s="892"/>
      <c r="RHB2" s="892"/>
      <c r="RHC2" s="892"/>
      <c r="RHD2" s="892"/>
      <c r="RHE2" s="892"/>
      <c r="RHF2" s="892"/>
      <c r="RHG2" s="892"/>
      <c r="RHH2" s="892"/>
      <c r="RHI2" s="892"/>
      <c r="RHJ2" s="892"/>
      <c r="RHK2" s="892"/>
      <c r="RHL2" s="892"/>
      <c r="RHM2" s="892"/>
      <c r="RHN2" s="892"/>
      <c r="RHO2" s="892"/>
      <c r="RHP2" s="892"/>
      <c r="RHQ2" s="892"/>
      <c r="RHR2" s="892"/>
      <c r="RHS2" s="892"/>
      <c r="RHT2" s="892"/>
      <c r="RHU2" s="892"/>
      <c r="RHV2" s="892"/>
      <c r="RHW2" s="892"/>
      <c r="RHX2" s="892"/>
      <c r="RHY2" s="892"/>
      <c r="RHZ2" s="892"/>
      <c r="RIA2" s="892"/>
      <c r="RIB2" s="892"/>
      <c r="RIC2" s="892"/>
      <c r="RID2" s="892"/>
      <c r="RIE2" s="892"/>
      <c r="RIF2" s="892"/>
      <c r="RIG2" s="892"/>
      <c r="RIH2" s="892"/>
      <c r="RII2" s="892"/>
      <c r="RIJ2" s="892"/>
      <c r="RIK2" s="892"/>
      <c r="RIL2" s="892"/>
      <c r="RIM2" s="892"/>
      <c r="RIN2" s="892"/>
      <c r="RIO2" s="892"/>
      <c r="RIP2" s="892"/>
      <c r="RIQ2" s="892"/>
      <c r="RIR2" s="892"/>
      <c r="RIS2" s="892"/>
      <c r="RIT2" s="892"/>
      <c r="RIU2" s="892"/>
      <c r="RIV2" s="892"/>
      <c r="RIW2" s="892"/>
      <c r="RIX2" s="892"/>
      <c r="RIY2" s="892"/>
      <c r="RIZ2" s="892"/>
      <c r="RJA2" s="892"/>
      <c r="RJB2" s="892"/>
      <c r="RJC2" s="892"/>
      <c r="RJD2" s="892"/>
      <c r="RJE2" s="892"/>
      <c r="RJF2" s="892"/>
      <c r="RJG2" s="892"/>
      <c r="RJH2" s="892"/>
      <c r="RJI2" s="892"/>
      <c r="RJJ2" s="892"/>
      <c r="RJK2" s="892"/>
      <c r="RJL2" s="892"/>
      <c r="RJM2" s="892"/>
      <c r="RJN2" s="892"/>
      <c r="RJO2" s="892"/>
      <c r="RJP2" s="892"/>
      <c r="RJQ2" s="892"/>
      <c r="RJR2" s="892"/>
      <c r="RJS2" s="892"/>
      <c r="RJT2" s="892"/>
      <c r="RJU2" s="892"/>
      <c r="RJV2" s="892"/>
      <c r="RJW2" s="892"/>
      <c r="RJX2" s="892"/>
      <c r="RJY2" s="892"/>
      <c r="RJZ2" s="892"/>
      <c r="RKA2" s="892"/>
      <c r="RKB2" s="892"/>
      <c r="RKC2" s="892"/>
      <c r="RKD2" s="892"/>
      <c r="RKE2" s="892"/>
      <c r="RKF2" s="892"/>
      <c r="RKG2" s="892"/>
      <c r="RKH2" s="892"/>
      <c r="RKI2" s="892"/>
      <c r="RKJ2" s="892"/>
      <c r="RKK2" s="892"/>
      <c r="RKL2" s="892"/>
      <c r="RKM2" s="892"/>
      <c r="RKN2" s="892"/>
      <c r="RKO2" s="892"/>
      <c r="RKP2" s="892"/>
      <c r="RKQ2" s="892"/>
      <c r="RKR2" s="892"/>
      <c r="RKS2" s="892"/>
      <c r="RKT2" s="892"/>
      <c r="RKU2" s="892"/>
      <c r="RKV2" s="892"/>
      <c r="RKW2" s="892"/>
      <c r="RKX2" s="892"/>
      <c r="RKY2" s="892"/>
      <c r="RKZ2" s="892"/>
      <c r="RLA2" s="892"/>
      <c r="RLB2" s="892"/>
      <c r="RLC2" s="892"/>
      <c r="RLD2" s="892"/>
      <c r="RLE2" s="892"/>
      <c r="RLF2" s="892"/>
      <c r="RLG2" s="892"/>
      <c r="RLH2" s="892"/>
      <c r="RLI2" s="892"/>
      <c r="RLJ2" s="892"/>
      <c r="RLK2" s="892"/>
      <c r="RLL2" s="892"/>
      <c r="RLM2" s="892"/>
      <c r="RLN2" s="892"/>
      <c r="RLO2" s="892"/>
      <c r="RLP2" s="892"/>
      <c r="RLQ2" s="892"/>
      <c r="RLR2" s="892"/>
      <c r="RLS2" s="892"/>
      <c r="RLT2" s="892"/>
      <c r="RLU2" s="892"/>
      <c r="RLV2" s="892"/>
      <c r="RLW2" s="892"/>
      <c r="RLX2" s="892"/>
      <c r="RLY2" s="892"/>
      <c r="RLZ2" s="892"/>
      <c r="RMA2" s="892"/>
      <c r="RMB2" s="892"/>
      <c r="RMC2" s="892"/>
      <c r="RMD2" s="892"/>
      <c r="RME2" s="892"/>
      <c r="RMF2" s="892"/>
      <c r="RMG2" s="892"/>
      <c r="RMH2" s="892"/>
      <c r="RMI2" s="892"/>
      <c r="RMJ2" s="892"/>
      <c r="RMK2" s="892"/>
      <c r="RML2" s="892"/>
      <c r="RMM2" s="892"/>
      <c r="RMN2" s="892"/>
      <c r="RMO2" s="892"/>
      <c r="RMP2" s="892"/>
      <c r="RMQ2" s="892"/>
      <c r="RMR2" s="892"/>
      <c r="RMS2" s="892"/>
      <c r="RMT2" s="892"/>
      <c r="RMU2" s="892"/>
      <c r="RMV2" s="892"/>
      <c r="RMW2" s="892"/>
      <c r="RMX2" s="892"/>
      <c r="RMY2" s="892"/>
      <c r="RMZ2" s="892"/>
      <c r="RNA2" s="892"/>
      <c r="RNB2" s="892"/>
      <c r="RNC2" s="892"/>
      <c r="RND2" s="892"/>
      <c r="RNE2" s="892"/>
      <c r="RNF2" s="892"/>
      <c r="RNG2" s="892"/>
      <c r="RNH2" s="892"/>
      <c r="RNI2" s="892"/>
      <c r="RNJ2" s="892"/>
      <c r="RNK2" s="892"/>
      <c r="RNL2" s="892"/>
      <c r="RNM2" s="892"/>
      <c r="RNN2" s="892"/>
      <c r="RNO2" s="892"/>
      <c r="RNP2" s="892"/>
      <c r="RNQ2" s="892"/>
      <c r="RNR2" s="892"/>
      <c r="RNS2" s="892"/>
      <c r="RNT2" s="892"/>
      <c r="RNU2" s="892"/>
      <c r="RNV2" s="892"/>
      <c r="RNW2" s="892"/>
      <c r="RNX2" s="892"/>
      <c r="RNY2" s="892"/>
      <c r="RNZ2" s="892"/>
      <c r="ROA2" s="892"/>
      <c r="ROB2" s="892"/>
      <c r="ROC2" s="892"/>
      <c r="ROD2" s="892"/>
      <c r="ROE2" s="892"/>
      <c r="ROF2" s="892"/>
      <c r="ROG2" s="892"/>
      <c r="ROH2" s="892"/>
      <c r="ROI2" s="892"/>
      <c r="ROJ2" s="892"/>
      <c r="ROK2" s="892"/>
      <c r="ROL2" s="892"/>
      <c r="ROM2" s="892"/>
      <c r="RON2" s="892"/>
      <c r="ROO2" s="892"/>
      <c r="ROP2" s="892"/>
      <c r="ROQ2" s="892"/>
      <c r="ROR2" s="892"/>
      <c r="ROS2" s="892"/>
      <c r="ROT2" s="892"/>
      <c r="ROU2" s="892"/>
      <c r="ROV2" s="892"/>
      <c r="ROW2" s="892"/>
      <c r="ROX2" s="892"/>
      <c r="ROY2" s="892"/>
      <c r="ROZ2" s="892"/>
      <c r="RPA2" s="892"/>
      <c r="RPB2" s="892"/>
      <c r="RPC2" s="892"/>
      <c r="RPD2" s="892"/>
      <c r="RPE2" s="892"/>
      <c r="RPF2" s="892"/>
      <c r="RPG2" s="892"/>
      <c r="RPH2" s="892"/>
      <c r="RPI2" s="892"/>
      <c r="RPJ2" s="892"/>
      <c r="RPK2" s="892"/>
      <c r="RPL2" s="892"/>
      <c r="RPM2" s="892"/>
      <c r="RPN2" s="892"/>
      <c r="RPO2" s="892"/>
      <c r="RPP2" s="892"/>
      <c r="RPQ2" s="892"/>
      <c r="RPR2" s="892"/>
      <c r="RPS2" s="892"/>
      <c r="RPT2" s="892"/>
      <c r="RPU2" s="892"/>
      <c r="RPV2" s="892"/>
      <c r="RPW2" s="892"/>
      <c r="RPX2" s="892"/>
      <c r="RPY2" s="892"/>
      <c r="RPZ2" s="892"/>
      <c r="RQA2" s="892"/>
      <c r="RQB2" s="892"/>
      <c r="RQC2" s="892"/>
      <c r="RQD2" s="892"/>
      <c r="RQE2" s="892"/>
      <c r="RQF2" s="892"/>
      <c r="RQG2" s="892"/>
      <c r="RQH2" s="892"/>
      <c r="RQI2" s="892"/>
      <c r="RQJ2" s="892"/>
      <c r="RQK2" s="892"/>
      <c r="RQL2" s="892"/>
      <c r="RQM2" s="892"/>
      <c r="RQN2" s="892"/>
      <c r="RQO2" s="892"/>
      <c r="RQP2" s="892"/>
      <c r="RQQ2" s="892"/>
      <c r="RQR2" s="892"/>
      <c r="RQS2" s="892"/>
      <c r="RQT2" s="892"/>
      <c r="RQU2" s="892"/>
      <c r="RQV2" s="892"/>
      <c r="RQW2" s="892"/>
      <c r="RQX2" s="892"/>
      <c r="RQY2" s="892"/>
      <c r="RQZ2" s="892"/>
      <c r="RRA2" s="892"/>
      <c r="RRB2" s="892"/>
      <c r="RRC2" s="892"/>
      <c r="RRD2" s="892"/>
      <c r="RRE2" s="892"/>
      <c r="RRF2" s="892"/>
      <c r="RRG2" s="892"/>
      <c r="RRH2" s="892"/>
      <c r="RRI2" s="892"/>
      <c r="RRJ2" s="892"/>
      <c r="RRK2" s="892"/>
      <c r="RRL2" s="892"/>
      <c r="RRM2" s="892"/>
      <c r="RRN2" s="892"/>
      <c r="RRO2" s="892"/>
      <c r="RRP2" s="892"/>
      <c r="RRQ2" s="892"/>
      <c r="RRR2" s="892"/>
      <c r="RRS2" s="892"/>
      <c r="RRT2" s="892"/>
      <c r="RRU2" s="892"/>
      <c r="RRV2" s="892"/>
      <c r="RRW2" s="892"/>
      <c r="RRX2" s="892"/>
      <c r="RRY2" s="892"/>
      <c r="RRZ2" s="892"/>
      <c r="RSA2" s="892"/>
      <c r="RSB2" s="892"/>
      <c r="RSC2" s="892"/>
      <c r="RSD2" s="892"/>
      <c r="RSE2" s="892"/>
      <c r="RSF2" s="892"/>
      <c r="RSG2" s="892"/>
      <c r="RSH2" s="892"/>
      <c r="RSI2" s="892"/>
      <c r="RSJ2" s="892"/>
      <c r="RSK2" s="892"/>
      <c r="RSL2" s="892"/>
      <c r="RSM2" s="892"/>
      <c r="RSN2" s="892"/>
      <c r="RSO2" s="892"/>
      <c r="RSP2" s="892"/>
      <c r="RSQ2" s="892"/>
      <c r="RSR2" s="892"/>
      <c r="RSS2" s="892"/>
      <c r="RST2" s="892"/>
      <c r="RSU2" s="892"/>
      <c r="RSV2" s="892"/>
      <c r="RSW2" s="892"/>
      <c r="RSX2" s="892"/>
      <c r="RSY2" s="892"/>
      <c r="RSZ2" s="892"/>
      <c r="RTA2" s="892"/>
      <c r="RTB2" s="892"/>
      <c r="RTC2" s="892"/>
      <c r="RTD2" s="892"/>
      <c r="RTE2" s="892"/>
      <c r="RTF2" s="892"/>
      <c r="RTG2" s="892"/>
      <c r="RTH2" s="892"/>
      <c r="RTI2" s="892"/>
      <c r="RTJ2" s="892"/>
      <c r="RTK2" s="892"/>
      <c r="RTL2" s="892"/>
      <c r="RTM2" s="892"/>
      <c r="RTN2" s="892"/>
      <c r="RTO2" s="892"/>
      <c r="RTP2" s="892"/>
      <c r="RTQ2" s="892"/>
      <c r="RTR2" s="892"/>
      <c r="RTS2" s="892"/>
      <c r="RTT2" s="892"/>
      <c r="RTU2" s="892"/>
      <c r="RTV2" s="892"/>
      <c r="RTW2" s="892"/>
      <c r="RTX2" s="892"/>
      <c r="RTY2" s="892"/>
      <c r="RTZ2" s="892"/>
      <c r="RUA2" s="892"/>
      <c r="RUB2" s="892"/>
      <c r="RUC2" s="892"/>
      <c r="RUD2" s="892"/>
      <c r="RUE2" s="892"/>
      <c r="RUF2" s="892"/>
      <c r="RUG2" s="892"/>
      <c r="RUH2" s="892"/>
      <c r="RUI2" s="892"/>
      <c r="RUJ2" s="892"/>
      <c r="RUK2" s="892"/>
      <c r="RUL2" s="892"/>
      <c r="RUM2" s="892"/>
      <c r="RUN2" s="892"/>
      <c r="RUO2" s="892"/>
      <c r="RUP2" s="892"/>
      <c r="RUQ2" s="892"/>
      <c r="RUR2" s="892"/>
      <c r="RUS2" s="892"/>
      <c r="RUT2" s="892"/>
      <c r="RUU2" s="892"/>
      <c r="RUV2" s="892"/>
      <c r="RUW2" s="892"/>
      <c r="RUX2" s="892"/>
      <c r="RUY2" s="892"/>
      <c r="RUZ2" s="892"/>
      <c r="RVA2" s="892"/>
      <c r="RVB2" s="892"/>
      <c r="RVC2" s="892"/>
      <c r="RVD2" s="892"/>
      <c r="RVE2" s="892"/>
      <c r="RVF2" s="892"/>
      <c r="RVG2" s="892"/>
      <c r="RVH2" s="892"/>
      <c r="RVI2" s="892"/>
      <c r="RVJ2" s="892"/>
      <c r="RVK2" s="892"/>
      <c r="RVL2" s="892"/>
      <c r="RVM2" s="892"/>
      <c r="RVN2" s="892"/>
      <c r="RVO2" s="892"/>
      <c r="RVP2" s="892"/>
      <c r="RVQ2" s="892"/>
      <c r="RVR2" s="892"/>
      <c r="RVS2" s="892"/>
      <c r="RVT2" s="892"/>
      <c r="RVU2" s="892"/>
      <c r="RVV2" s="892"/>
      <c r="RVW2" s="892"/>
      <c r="RVX2" s="892"/>
      <c r="RVY2" s="892"/>
      <c r="RVZ2" s="892"/>
      <c r="RWA2" s="892"/>
      <c r="RWB2" s="892"/>
      <c r="RWC2" s="892"/>
      <c r="RWD2" s="892"/>
      <c r="RWE2" s="892"/>
      <c r="RWF2" s="892"/>
      <c r="RWG2" s="892"/>
      <c r="RWH2" s="892"/>
      <c r="RWI2" s="892"/>
      <c r="RWJ2" s="892"/>
      <c r="RWK2" s="892"/>
      <c r="RWL2" s="892"/>
      <c r="RWM2" s="892"/>
      <c r="RWN2" s="892"/>
      <c r="RWO2" s="892"/>
      <c r="RWP2" s="892"/>
      <c r="RWQ2" s="892"/>
      <c r="RWR2" s="892"/>
      <c r="RWS2" s="892"/>
      <c r="RWT2" s="892"/>
      <c r="RWU2" s="892"/>
      <c r="RWV2" s="892"/>
      <c r="RWW2" s="892"/>
      <c r="RWX2" s="892"/>
      <c r="RWY2" s="892"/>
      <c r="RWZ2" s="892"/>
      <c r="RXA2" s="892"/>
      <c r="RXB2" s="892"/>
      <c r="RXC2" s="892"/>
      <c r="RXD2" s="892"/>
      <c r="RXE2" s="892"/>
      <c r="RXF2" s="892"/>
      <c r="RXG2" s="892"/>
      <c r="RXH2" s="892"/>
      <c r="RXI2" s="892"/>
      <c r="RXJ2" s="892"/>
      <c r="RXK2" s="892"/>
      <c r="RXL2" s="892"/>
      <c r="RXM2" s="892"/>
      <c r="RXN2" s="892"/>
      <c r="RXO2" s="892"/>
      <c r="RXP2" s="892"/>
      <c r="RXQ2" s="892"/>
      <c r="RXR2" s="892"/>
      <c r="RXS2" s="892"/>
      <c r="RXT2" s="892"/>
      <c r="RXU2" s="892"/>
      <c r="RXV2" s="892"/>
      <c r="RXW2" s="892"/>
      <c r="RXX2" s="892"/>
      <c r="RXY2" s="892"/>
      <c r="RXZ2" s="892"/>
      <c r="RYA2" s="892"/>
      <c r="RYB2" s="892"/>
      <c r="RYC2" s="892"/>
      <c r="RYD2" s="892"/>
      <c r="RYE2" s="892"/>
      <c r="RYF2" s="892"/>
      <c r="RYG2" s="892"/>
      <c r="RYH2" s="892"/>
      <c r="RYI2" s="892"/>
      <c r="RYJ2" s="892"/>
      <c r="RYK2" s="892"/>
      <c r="RYL2" s="892"/>
      <c r="RYM2" s="892"/>
      <c r="RYN2" s="892"/>
      <c r="RYO2" s="892"/>
      <c r="RYP2" s="892"/>
      <c r="RYQ2" s="892"/>
      <c r="RYR2" s="892"/>
      <c r="RYS2" s="892"/>
      <c r="RYT2" s="892"/>
      <c r="RYU2" s="892"/>
      <c r="RYV2" s="892"/>
      <c r="RYW2" s="892"/>
      <c r="RYX2" s="892"/>
      <c r="RYY2" s="892"/>
      <c r="RYZ2" s="892"/>
      <c r="RZA2" s="892"/>
      <c r="RZB2" s="892"/>
      <c r="RZC2" s="892"/>
      <c r="RZD2" s="892"/>
      <c r="RZE2" s="892"/>
      <c r="RZF2" s="892"/>
      <c r="RZG2" s="892"/>
      <c r="RZH2" s="892"/>
      <c r="RZI2" s="892"/>
      <c r="RZJ2" s="892"/>
      <c r="RZK2" s="892"/>
      <c r="RZL2" s="892"/>
      <c r="RZM2" s="892"/>
      <c r="RZN2" s="892"/>
      <c r="RZO2" s="892"/>
      <c r="RZP2" s="892"/>
      <c r="RZQ2" s="892"/>
      <c r="RZR2" s="892"/>
      <c r="RZS2" s="892"/>
      <c r="RZT2" s="892"/>
      <c r="RZU2" s="892"/>
      <c r="RZV2" s="892"/>
      <c r="RZW2" s="892"/>
      <c r="RZX2" s="892"/>
      <c r="RZY2" s="892"/>
      <c r="RZZ2" s="892"/>
      <c r="SAA2" s="892"/>
      <c r="SAB2" s="892"/>
      <c r="SAC2" s="892"/>
      <c r="SAD2" s="892"/>
      <c r="SAE2" s="892"/>
      <c r="SAF2" s="892"/>
      <c r="SAG2" s="892"/>
      <c r="SAH2" s="892"/>
      <c r="SAI2" s="892"/>
      <c r="SAJ2" s="892"/>
      <c r="SAK2" s="892"/>
      <c r="SAL2" s="892"/>
      <c r="SAM2" s="892"/>
      <c r="SAN2" s="892"/>
      <c r="SAO2" s="892"/>
      <c r="SAP2" s="892"/>
      <c r="SAQ2" s="892"/>
      <c r="SAR2" s="892"/>
      <c r="SAS2" s="892"/>
      <c r="SAT2" s="892"/>
      <c r="SAU2" s="892"/>
      <c r="SAV2" s="892"/>
      <c r="SAW2" s="892"/>
      <c r="SAX2" s="892"/>
      <c r="SAY2" s="892"/>
      <c r="SAZ2" s="892"/>
      <c r="SBA2" s="892"/>
      <c r="SBB2" s="892"/>
      <c r="SBC2" s="892"/>
      <c r="SBD2" s="892"/>
      <c r="SBE2" s="892"/>
      <c r="SBF2" s="892"/>
      <c r="SBG2" s="892"/>
      <c r="SBH2" s="892"/>
      <c r="SBI2" s="892"/>
      <c r="SBJ2" s="892"/>
      <c r="SBK2" s="892"/>
      <c r="SBL2" s="892"/>
      <c r="SBM2" s="892"/>
      <c r="SBN2" s="892"/>
      <c r="SBO2" s="892"/>
      <c r="SBP2" s="892"/>
      <c r="SBQ2" s="892"/>
      <c r="SBR2" s="892"/>
      <c r="SBS2" s="892"/>
      <c r="SBT2" s="892"/>
      <c r="SBU2" s="892"/>
      <c r="SBV2" s="892"/>
      <c r="SBW2" s="892"/>
      <c r="SBX2" s="892"/>
      <c r="SBY2" s="892"/>
      <c r="SBZ2" s="892"/>
      <c r="SCA2" s="892"/>
      <c r="SCB2" s="892"/>
      <c r="SCC2" s="892"/>
      <c r="SCD2" s="892"/>
      <c r="SCE2" s="892"/>
      <c r="SCF2" s="892"/>
      <c r="SCG2" s="892"/>
      <c r="SCH2" s="892"/>
      <c r="SCI2" s="892"/>
      <c r="SCJ2" s="892"/>
      <c r="SCK2" s="892"/>
      <c r="SCL2" s="892"/>
      <c r="SCM2" s="892"/>
      <c r="SCN2" s="892"/>
      <c r="SCO2" s="892"/>
      <c r="SCP2" s="892"/>
      <c r="SCQ2" s="892"/>
      <c r="SCR2" s="892"/>
      <c r="SCS2" s="892"/>
      <c r="SCT2" s="892"/>
      <c r="SCU2" s="892"/>
      <c r="SCV2" s="892"/>
      <c r="SCW2" s="892"/>
      <c r="SCX2" s="892"/>
      <c r="SCY2" s="892"/>
      <c r="SCZ2" s="892"/>
      <c r="SDA2" s="892"/>
      <c r="SDB2" s="892"/>
      <c r="SDC2" s="892"/>
      <c r="SDD2" s="892"/>
      <c r="SDE2" s="892"/>
      <c r="SDF2" s="892"/>
      <c r="SDG2" s="892"/>
      <c r="SDH2" s="892"/>
      <c r="SDI2" s="892"/>
      <c r="SDJ2" s="892"/>
      <c r="SDK2" s="892"/>
      <c r="SDL2" s="892"/>
      <c r="SDM2" s="892"/>
      <c r="SDN2" s="892"/>
      <c r="SDO2" s="892"/>
      <c r="SDP2" s="892"/>
      <c r="SDQ2" s="892"/>
      <c r="SDR2" s="892"/>
      <c r="SDS2" s="892"/>
      <c r="SDT2" s="892"/>
      <c r="SDU2" s="892"/>
      <c r="SDV2" s="892"/>
      <c r="SDW2" s="892"/>
      <c r="SDX2" s="892"/>
      <c r="SDY2" s="892"/>
      <c r="SDZ2" s="892"/>
      <c r="SEA2" s="892"/>
      <c r="SEB2" s="892"/>
      <c r="SEC2" s="892"/>
      <c r="SED2" s="892"/>
      <c r="SEE2" s="892"/>
      <c r="SEF2" s="892"/>
      <c r="SEG2" s="892"/>
      <c r="SEH2" s="892"/>
      <c r="SEI2" s="892"/>
      <c r="SEJ2" s="892"/>
      <c r="SEK2" s="892"/>
      <c r="SEL2" s="892"/>
      <c r="SEM2" s="892"/>
      <c r="SEN2" s="892"/>
      <c r="SEO2" s="892"/>
      <c r="SEP2" s="892"/>
      <c r="SEQ2" s="892"/>
      <c r="SER2" s="892"/>
      <c r="SES2" s="892"/>
      <c r="SET2" s="892"/>
      <c r="SEU2" s="892"/>
      <c r="SEV2" s="892"/>
      <c r="SEW2" s="892"/>
      <c r="SEX2" s="892"/>
      <c r="SEY2" s="892"/>
      <c r="SEZ2" s="892"/>
      <c r="SFA2" s="892"/>
      <c r="SFB2" s="892"/>
      <c r="SFC2" s="892"/>
      <c r="SFD2" s="892"/>
      <c r="SFE2" s="892"/>
      <c r="SFF2" s="892"/>
      <c r="SFG2" s="892"/>
      <c r="SFH2" s="892"/>
      <c r="SFI2" s="892"/>
      <c r="SFJ2" s="892"/>
      <c r="SFK2" s="892"/>
      <c r="SFL2" s="892"/>
      <c r="SFM2" s="892"/>
      <c r="SFN2" s="892"/>
      <c r="SFO2" s="892"/>
      <c r="SFP2" s="892"/>
      <c r="SFQ2" s="892"/>
      <c r="SFR2" s="892"/>
      <c r="SFS2" s="892"/>
      <c r="SFT2" s="892"/>
      <c r="SFU2" s="892"/>
      <c r="SFV2" s="892"/>
      <c r="SFW2" s="892"/>
      <c r="SFX2" s="892"/>
      <c r="SFY2" s="892"/>
      <c r="SFZ2" s="892"/>
      <c r="SGA2" s="892"/>
      <c r="SGB2" s="892"/>
      <c r="SGC2" s="892"/>
      <c r="SGD2" s="892"/>
      <c r="SGE2" s="892"/>
      <c r="SGF2" s="892"/>
      <c r="SGG2" s="892"/>
      <c r="SGH2" s="892"/>
      <c r="SGI2" s="892"/>
      <c r="SGJ2" s="892"/>
      <c r="SGK2" s="892"/>
      <c r="SGL2" s="892"/>
      <c r="SGM2" s="892"/>
      <c r="SGN2" s="892"/>
      <c r="SGO2" s="892"/>
      <c r="SGP2" s="892"/>
      <c r="SGQ2" s="892"/>
      <c r="SGR2" s="892"/>
      <c r="SGS2" s="892"/>
      <c r="SGT2" s="892"/>
      <c r="SGU2" s="892"/>
      <c r="SGV2" s="892"/>
      <c r="SGW2" s="892"/>
      <c r="SGX2" s="892"/>
      <c r="SGY2" s="892"/>
      <c r="SGZ2" s="892"/>
      <c r="SHA2" s="892"/>
      <c r="SHB2" s="892"/>
      <c r="SHC2" s="892"/>
      <c r="SHD2" s="892"/>
      <c r="SHE2" s="892"/>
      <c r="SHF2" s="892"/>
      <c r="SHG2" s="892"/>
      <c r="SHH2" s="892"/>
      <c r="SHI2" s="892"/>
      <c r="SHJ2" s="892"/>
      <c r="SHK2" s="892"/>
      <c r="SHL2" s="892"/>
      <c r="SHM2" s="892"/>
      <c r="SHN2" s="892"/>
      <c r="SHO2" s="892"/>
      <c r="SHP2" s="892"/>
      <c r="SHQ2" s="892"/>
      <c r="SHR2" s="892"/>
      <c r="SHS2" s="892"/>
      <c r="SHT2" s="892"/>
      <c r="SHU2" s="892"/>
      <c r="SHV2" s="892"/>
      <c r="SHW2" s="892"/>
      <c r="SHX2" s="892"/>
      <c r="SHY2" s="892"/>
      <c r="SHZ2" s="892"/>
      <c r="SIA2" s="892"/>
      <c r="SIB2" s="892"/>
      <c r="SIC2" s="892"/>
      <c r="SID2" s="892"/>
      <c r="SIE2" s="892"/>
      <c r="SIF2" s="892"/>
      <c r="SIG2" s="892"/>
      <c r="SIH2" s="892"/>
      <c r="SII2" s="892"/>
      <c r="SIJ2" s="892"/>
      <c r="SIK2" s="892"/>
      <c r="SIL2" s="892"/>
      <c r="SIM2" s="892"/>
      <c r="SIN2" s="892"/>
      <c r="SIO2" s="892"/>
      <c r="SIP2" s="892"/>
      <c r="SIQ2" s="892"/>
      <c r="SIR2" s="892"/>
      <c r="SIS2" s="892"/>
      <c r="SIT2" s="892"/>
      <c r="SIU2" s="892"/>
      <c r="SIV2" s="892"/>
      <c r="SIW2" s="892"/>
      <c r="SIX2" s="892"/>
      <c r="SIY2" s="892"/>
      <c r="SIZ2" s="892"/>
      <c r="SJA2" s="892"/>
      <c r="SJB2" s="892"/>
      <c r="SJC2" s="892"/>
      <c r="SJD2" s="892"/>
      <c r="SJE2" s="892"/>
      <c r="SJF2" s="892"/>
      <c r="SJG2" s="892"/>
      <c r="SJH2" s="892"/>
      <c r="SJI2" s="892"/>
      <c r="SJJ2" s="892"/>
      <c r="SJK2" s="892"/>
      <c r="SJL2" s="892"/>
      <c r="SJM2" s="892"/>
      <c r="SJN2" s="892"/>
      <c r="SJO2" s="892"/>
      <c r="SJP2" s="892"/>
      <c r="SJQ2" s="892"/>
      <c r="SJR2" s="892"/>
      <c r="SJS2" s="892"/>
      <c r="SJT2" s="892"/>
      <c r="SJU2" s="892"/>
      <c r="SJV2" s="892"/>
      <c r="SJW2" s="892"/>
      <c r="SJX2" s="892"/>
      <c r="SJY2" s="892"/>
      <c r="SJZ2" s="892"/>
      <c r="SKA2" s="892"/>
      <c r="SKB2" s="892"/>
      <c r="SKC2" s="892"/>
      <c r="SKD2" s="892"/>
      <c r="SKE2" s="892"/>
      <c r="SKF2" s="892"/>
      <c r="SKG2" s="892"/>
      <c r="SKH2" s="892"/>
      <c r="SKI2" s="892"/>
      <c r="SKJ2" s="892"/>
      <c r="SKK2" s="892"/>
      <c r="SKL2" s="892"/>
      <c r="SKM2" s="892"/>
      <c r="SKN2" s="892"/>
      <c r="SKO2" s="892"/>
      <c r="SKP2" s="892"/>
      <c r="SKQ2" s="892"/>
      <c r="SKR2" s="892"/>
      <c r="SKS2" s="892"/>
      <c r="SKT2" s="892"/>
      <c r="SKU2" s="892"/>
      <c r="SKV2" s="892"/>
      <c r="SKW2" s="892"/>
      <c r="SKX2" s="892"/>
      <c r="SKY2" s="892"/>
      <c r="SKZ2" s="892"/>
      <c r="SLA2" s="892"/>
      <c r="SLB2" s="892"/>
      <c r="SLC2" s="892"/>
      <c r="SLD2" s="892"/>
      <c r="SLE2" s="892"/>
      <c r="SLF2" s="892"/>
      <c r="SLG2" s="892"/>
      <c r="SLH2" s="892"/>
      <c r="SLI2" s="892"/>
      <c r="SLJ2" s="892"/>
      <c r="SLK2" s="892"/>
      <c r="SLL2" s="892"/>
      <c r="SLM2" s="892"/>
      <c r="SLN2" s="892"/>
      <c r="SLO2" s="892"/>
      <c r="SLP2" s="892"/>
      <c r="SLQ2" s="892"/>
      <c r="SLR2" s="892"/>
      <c r="SLS2" s="892"/>
      <c r="SLT2" s="892"/>
      <c r="SLU2" s="892"/>
      <c r="SLV2" s="892"/>
      <c r="SLW2" s="892"/>
      <c r="SLX2" s="892"/>
      <c r="SLY2" s="892"/>
      <c r="SLZ2" s="892"/>
      <c r="SMA2" s="892"/>
      <c r="SMB2" s="892"/>
      <c r="SMC2" s="892"/>
      <c r="SMD2" s="892"/>
      <c r="SME2" s="892"/>
      <c r="SMF2" s="892"/>
      <c r="SMG2" s="892"/>
      <c r="SMH2" s="892"/>
      <c r="SMI2" s="892"/>
      <c r="SMJ2" s="892"/>
      <c r="SMK2" s="892"/>
      <c r="SML2" s="892"/>
      <c r="SMM2" s="892"/>
      <c r="SMN2" s="892"/>
      <c r="SMO2" s="892"/>
      <c r="SMP2" s="892"/>
      <c r="SMQ2" s="892"/>
      <c r="SMR2" s="892"/>
      <c r="SMS2" s="892"/>
      <c r="SMT2" s="892"/>
      <c r="SMU2" s="892"/>
      <c r="SMV2" s="892"/>
      <c r="SMW2" s="892"/>
      <c r="SMX2" s="892"/>
      <c r="SMY2" s="892"/>
      <c r="SMZ2" s="892"/>
      <c r="SNA2" s="892"/>
      <c r="SNB2" s="892"/>
      <c r="SNC2" s="892"/>
      <c r="SND2" s="892"/>
      <c r="SNE2" s="892"/>
      <c r="SNF2" s="892"/>
      <c r="SNG2" s="892"/>
      <c r="SNH2" s="892"/>
      <c r="SNI2" s="892"/>
      <c r="SNJ2" s="892"/>
      <c r="SNK2" s="892"/>
      <c r="SNL2" s="892"/>
      <c r="SNM2" s="892"/>
      <c r="SNN2" s="892"/>
      <c r="SNO2" s="892"/>
      <c r="SNP2" s="892"/>
      <c r="SNQ2" s="892"/>
      <c r="SNR2" s="892"/>
      <c r="SNS2" s="892"/>
      <c r="SNT2" s="892"/>
      <c r="SNU2" s="892"/>
      <c r="SNV2" s="892"/>
      <c r="SNW2" s="892"/>
      <c r="SNX2" s="892"/>
      <c r="SNY2" s="892"/>
      <c r="SNZ2" s="892"/>
      <c r="SOA2" s="892"/>
      <c r="SOB2" s="892"/>
      <c r="SOC2" s="892"/>
      <c r="SOD2" s="892"/>
      <c r="SOE2" s="892"/>
      <c r="SOF2" s="892"/>
      <c r="SOG2" s="892"/>
      <c r="SOH2" s="892"/>
      <c r="SOI2" s="892"/>
      <c r="SOJ2" s="892"/>
      <c r="SOK2" s="892"/>
      <c r="SOL2" s="892"/>
      <c r="SOM2" s="892"/>
      <c r="SON2" s="892"/>
      <c r="SOO2" s="892"/>
      <c r="SOP2" s="892"/>
      <c r="SOQ2" s="892"/>
      <c r="SOR2" s="892"/>
      <c r="SOS2" s="892"/>
      <c r="SOT2" s="892"/>
      <c r="SOU2" s="892"/>
      <c r="SOV2" s="892"/>
      <c r="SOW2" s="892"/>
      <c r="SOX2" s="892"/>
      <c r="SOY2" s="892"/>
      <c r="SOZ2" s="892"/>
      <c r="SPA2" s="892"/>
      <c r="SPB2" s="892"/>
      <c r="SPC2" s="892"/>
      <c r="SPD2" s="892"/>
      <c r="SPE2" s="892"/>
      <c r="SPF2" s="892"/>
      <c r="SPG2" s="892"/>
      <c r="SPH2" s="892"/>
      <c r="SPI2" s="892"/>
      <c r="SPJ2" s="892"/>
      <c r="SPK2" s="892"/>
      <c r="SPL2" s="892"/>
      <c r="SPM2" s="892"/>
      <c r="SPN2" s="892"/>
      <c r="SPO2" s="892"/>
      <c r="SPP2" s="892"/>
      <c r="SPQ2" s="892"/>
      <c r="SPR2" s="892"/>
      <c r="SPS2" s="892"/>
      <c r="SPT2" s="892"/>
      <c r="SPU2" s="892"/>
      <c r="SPV2" s="892"/>
      <c r="SPW2" s="892"/>
      <c r="SPX2" s="892"/>
      <c r="SPY2" s="892"/>
      <c r="SPZ2" s="892"/>
      <c r="SQA2" s="892"/>
      <c r="SQB2" s="892"/>
      <c r="SQC2" s="892"/>
      <c r="SQD2" s="892"/>
      <c r="SQE2" s="892"/>
      <c r="SQF2" s="892"/>
      <c r="SQG2" s="892"/>
      <c r="SQH2" s="892"/>
      <c r="SQI2" s="892"/>
      <c r="SQJ2" s="892"/>
      <c r="SQK2" s="892"/>
      <c r="SQL2" s="892"/>
      <c r="SQM2" s="892"/>
      <c r="SQN2" s="892"/>
      <c r="SQO2" s="892"/>
      <c r="SQP2" s="892"/>
      <c r="SQQ2" s="892"/>
      <c r="SQR2" s="892"/>
      <c r="SQS2" s="892"/>
      <c r="SQT2" s="892"/>
      <c r="SQU2" s="892"/>
      <c r="SQV2" s="892"/>
      <c r="SQW2" s="892"/>
      <c r="SQX2" s="892"/>
      <c r="SQY2" s="892"/>
      <c r="SQZ2" s="892"/>
      <c r="SRA2" s="892"/>
      <c r="SRB2" s="892"/>
      <c r="SRC2" s="892"/>
      <c r="SRD2" s="892"/>
      <c r="SRE2" s="892"/>
      <c r="SRF2" s="892"/>
      <c r="SRG2" s="892"/>
      <c r="SRH2" s="892"/>
      <c r="SRI2" s="892"/>
      <c r="SRJ2" s="892"/>
      <c r="SRK2" s="892"/>
      <c r="SRL2" s="892"/>
      <c r="SRM2" s="892"/>
      <c r="SRN2" s="892"/>
      <c r="SRO2" s="892"/>
      <c r="SRP2" s="892"/>
      <c r="SRQ2" s="892"/>
      <c r="SRR2" s="892"/>
      <c r="SRS2" s="892"/>
      <c r="SRT2" s="892"/>
      <c r="SRU2" s="892"/>
      <c r="SRV2" s="892"/>
      <c r="SRW2" s="892"/>
      <c r="SRX2" s="892"/>
      <c r="SRY2" s="892"/>
      <c r="SRZ2" s="892"/>
      <c r="SSA2" s="892"/>
      <c r="SSB2" s="892"/>
      <c r="SSC2" s="892"/>
      <c r="SSD2" s="892"/>
      <c r="SSE2" s="892"/>
      <c r="SSF2" s="892"/>
      <c r="SSG2" s="892"/>
      <c r="SSH2" s="892"/>
      <c r="SSI2" s="892"/>
      <c r="SSJ2" s="892"/>
      <c r="SSK2" s="892"/>
      <c r="SSL2" s="892"/>
      <c r="SSM2" s="892"/>
      <c r="SSN2" s="892"/>
      <c r="SSO2" s="892"/>
      <c r="SSP2" s="892"/>
      <c r="SSQ2" s="892"/>
      <c r="SSR2" s="892"/>
      <c r="SSS2" s="892"/>
      <c r="SST2" s="892"/>
      <c r="SSU2" s="892"/>
      <c r="SSV2" s="892"/>
      <c r="SSW2" s="892"/>
      <c r="SSX2" s="892"/>
      <c r="SSY2" s="892"/>
      <c r="SSZ2" s="892"/>
      <c r="STA2" s="892"/>
      <c r="STB2" s="892"/>
      <c r="STC2" s="892"/>
      <c r="STD2" s="892"/>
      <c r="STE2" s="892"/>
      <c r="STF2" s="892"/>
      <c r="STG2" s="892"/>
      <c r="STH2" s="892"/>
      <c r="STI2" s="892"/>
      <c r="STJ2" s="892"/>
      <c r="STK2" s="892"/>
      <c r="STL2" s="892"/>
      <c r="STM2" s="892"/>
      <c r="STN2" s="892"/>
      <c r="STO2" s="892"/>
      <c r="STP2" s="892"/>
      <c r="STQ2" s="892"/>
      <c r="STR2" s="892"/>
      <c r="STS2" s="892"/>
      <c r="STT2" s="892"/>
      <c r="STU2" s="892"/>
      <c r="STV2" s="892"/>
      <c r="STW2" s="892"/>
      <c r="STX2" s="892"/>
      <c r="STY2" s="892"/>
      <c r="STZ2" s="892"/>
      <c r="SUA2" s="892"/>
      <c r="SUB2" s="892"/>
      <c r="SUC2" s="892"/>
      <c r="SUD2" s="892"/>
      <c r="SUE2" s="892"/>
      <c r="SUF2" s="892"/>
      <c r="SUG2" s="892"/>
      <c r="SUH2" s="892"/>
      <c r="SUI2" s="892"/>
      <c r="SUJ2" s="892"/>
      <c r="SUK2" s="892"/>
      <c r="SUL2" s="892"/>
      <c r="SUM2" s="892"/>
      <c r="SUN2" s="892"/>
      <c r="SUO2" s="892"/>
      <c r="SUP2" s="892"/>
      <c r="SUQ2" s="892"/>
      <c r="SUR2" s="892"/>
      <c r="SUS2" s="892"/>
      <c r="SUT2" s="892"/>
      <c r="SUU2" s="892"/>
      <c r="SUV2" s="892"/>
      <c r="SUW2" s="892"/>
      <c r="SUX2" s="892"/>
      <c r="SUY2" s="892"/>
      <c r="SUZ2" s="892"/>
      <c r="SVA2" s="892"/>
      <c r="SVB2" s="892"/>
      <c r="SVC2" s="892"/>
      <c r="SVD2" s="892"/>
      <c r="SVE2" s="892"/>
      <c r="SVF2" s="892"/>
      <c r="SVG2" s="892"/>
      <c r="SVH2" s="892"/>
      <c r="SVI2" s="892"/>
      <c r="SVJ2" s="892"/>
      <c r="SVK2" s="892"/>
      <c r="SVL2" s="892"/>
      <c r="SVM2" s="892"/>
      <c r="SVN2" s="892"/>
      <c r="SVO2" s="892"/>
      <c r="SVP2" s="892"/>
      <c r="SVQ2" s="892"/>
      <c r="SVR2" s="892"/>
      <c r="SVS2" s="892"/>
      <c r="SVT2" s="892"/>
      <c r="SVU2" s="892"/>
      <c r="SVV2" s="892"/>
      <c r="SVW2" s="892"/>
      <c r="SVX2" s="892"/>
      <c r="SVY2" s="892"/>
      <c r="SVZ2" s="892"/>
      <c r="SWA2" s="892"/>
      <c r="SWB2" s="892"/>
      <c r="SWC2" s="892"/>
      <c r="SWD2" s="892"/>
      <c r="SWE2" s="892"/>
      <c r="SWF2" s="892"/>
      <c r="SWG2" s="892"/>
      <c r="SWH2" s="892"/>
      <c r="SWI2" s="892"/>
      <c r="SWJ2" s="892"/>
      <c r="SWK2" s="892"/>
      <c r="SWL2" s="892"/>
      <c r="SWM2" s="892"/>
      <c r="SWN2" s="892"/>
      <c r="SWO2" s="892"/>
      <c r="SWP2" s="892"/>
      <c r="SWQ2" s="892"/>
      <c r="SWR2" s="892"/>
      <c r="SWS2" s="892"/>
      <c r="SWT2" s="892"/>
      <c r="SWU2" s="892"/>
      <c r="SWV2" s="892"/>
      <c r="SWW2" s="892"/>
      <c r="SWX2" s="892"/>
      <c r="SWY2" s="892"/>
      <c r="SWZ2" s="892"/>
      <c r="SXA2" s="892"/>
      <c r="SXB2" s="892"/>
      <c r="SXC2" s="892"/>
      <c r="SXD2" s="892"/>
      <c r="SXE2" s="892"/>
      <c r="SXF2" s="892"/>
      <c r="SXG2" s="892"/>
      <c r="SXH2" s="892"/>
      <c r="SXI2" s="892"/>
      <c r="SXJ2" s="892"/>
      <c r="SXK2" s="892"/>
      <c r="SXL2" s="892"/>
      <c r="SXM2" s="892"/>
      <c r="SXN2" s="892"/>
      <c r="SXO2" s="892"/>
      <c r="SXP2" s="892"/>
      <c r="SXQ2" s="892"/>
      <c r="SXR2" s="892"/>
      <c r="SXS2" s="892"/>
      <c r="SXT2" s="892"/>
      <c r="SXU2" s="892"/>
      <c r="SXV2" s="892"/>
      <c r="SXW2" s="892"/>
      <c r="SXX2" s="892"/>
      <c r="SXY2" s="892"/>
      <c r="SXZ2" s="892"/>
      <c r="SYA2" s="892"/>
      <c r="SYB2" s="892"/>
      <c r="SYC2" s="892"/>
      <c r="SYD2" s="892"/>
      <c r="SYE2" s="892"/>
      <c r="SYF2" s="892"/>
      <c r="SYG2" s="892"/>
      <c r="SYH2" s="892"/>
      <c r="SYI2" s="892"/>
      <c r="SYJ2" s="892"/>
      <c r="SYK2" s="892"/>
      <c r="SYL2" s="892"/>
      <c r="SYM2" s="892"/>
      <c r="SYN2" s="892"/>
      <c r="SYO2" s="892"/>
      <c r="SYP2" s="892"/>
      <c r="SYQ2" s="892"/>
      <c r="SYR2" s="892"/>
      <c r="SYS2" s="892"/>
      <c r="SYT2" s="892"/>
      <c r="SYU2" s="892"/>
      <c r="SYV2" s="892"/>
      <c r="SYW2" s="892"/>
      <c r="SYX2" s="892"/>
      <c r="SYY2" s="892"/>
      <c r="SYZ2" s="892"/>
      <c r="SZA2" s="892"/>
      <c r="SZB2" s="892"/>
      <c r="SZC2" s="892"/>
      <c r="SZD2" s="892"/>
      <c r="SZE2" s="892"/>
      <c r="SZF2" s="892"/>
      <c r="SZG2" s="892"/>
      <c r="SZH2" s="892"/>
      <c r="SZI2" s="892"/>
      <c r="SZJ2" s="892"/>
      <c r="SZK2" s="892"/>
      <c r="SZL2" s="892"/>
      <c r="SZM2" s="892"/>
      <c r="SZN2" s="892"/>
      <c r="SZO2" s="892"/>
      <c r="SZP2" s="892"/>
      <c r="SZQ2" s="892"/>
      <c r="SZR2" s="892"/>
      <c r="SZS2" s="892"/>
      <c r="SZT2" s="892"/>
      <c r="SZU2" s="892"/>
      <c r="SZV2" s="892"/>
      <c r="SZW2" s="892"/>
      <c r="SZX2" s="892"/>
      <c r="SZY2" s="892"/>
      <c r="SZZ2" s="892"/>
      <c r="TAA2" s="892"/>
      <c r="TAB2" s="892"/>
      <c r="TAC2" s="892"/>
      <c r="TAD2" s="892"/>
      <c r="TAE2" s="892"/>
      <c r="TAF2" s="892"/>
      <c r="TAG2" s="892"/>
      <c r="TAH2" s="892"/>
      <c r="TAI2" s="892"/>
      <c r="TAJ2" s="892"/>
      <c r="TAK2" s="892"/>
      <c r="TAL2" s="892"/>
      <c r="TAM2" s="892"/>
      <c r="TAN2" s="892"/>
      <c r="TAO2" s="892"/>
      <c r="TAP2" s="892"/>
      <c r="TAQ2" s="892"/>
      <c r="TAR2" s="892"/>
      <c r="TAS2" s="892"/>
      <c r="TAT2" s="892"/>
      <c r="TAU2" s="892"/>
      <c r="TAV2" s="892"/>
      <c r="TAW2" s="892"/>
      <c r="TAX2" s="892"/>
      <c r="TAY2" s="892"/>
      <c r="TAZ2" s="892"/>
      <c r="TBA2" s="892"/>
      <c r="TBB2" s="892"/>
      <c r="TBC2" s="892"/>
      <c r="TBD2" s="892"/>
      <c r="TBE2" s="892"/>
      <c r="TBF2" s="892"/>
      <c r="TBG2" s="892"/>
      <c r="TBH2" s="892"/>
      <c r="TBI2" s="892"/>
      <c r="TBJ2" s="892"/>
      <c r="TBK2" s="892"/>
      <c r="TBL2" s="892"/>
      <c r="TBM2" s="892"/>
      <c r="TBN2" s="892"/>
      <c r="TBO2" s="892"/>
      <c r="TBP2" s="892"/>
      <c r="TBQ2" s="892"/>
      <c r="TBR2" s="892"/>
      <c r="TBS2" s="892"/>
      <c r="TBT2" s="892"/>
      <c r="TBU2" s="892"/>
      <c r="TBV2" s="892"/>
      <c r="TBW2" s="892"/>
      <c r="TBX2" s="892"/>
      <c r="TBY2" s="892"/>
      <c r="TBZ2" s="892"/>
      <c r="TCA2" s="892"/>
      <c r="TCB2" s="892"/>
      <c r="TCC2" s="892"/>
      <c r="TCD2" s="892"/>
      <c r="TCE2" s="892"/>
      <c r="TCF2" s="892"/>
      <c r="TCG2" s="892"/>
      <c r="TCH2" s="892"/>
      <c r="TCI2" s="892"/>
      <c r="TCJ2" s="892"/>
      <c r="TCK2" s="892"/>
      <c r="TCL2" s="892"/>
      <c r="TCM2" s="892"/>
      <c r="TCN2" s="892"/>
      <c r="TCO2" s="892"/>
      <c r="TCP2" s="892"/>
      <c r="TCQ2" s="892"/>
      <c r="TCR2" s="892"/>
      <c r="TCS2" s="892"/>
      <c r="TCT2" s="892"/>
      <c r="TCU2" s="892"/>
      <c r="TCV2" s="892"/>
      <c r="TCW2" s="892"/>
      <c r="TCX2" s="892"/>
      <c r="TCY2" s="892"/>
      <c r="TCZ2" s="892"/>
      <c r="TDA2" s="892"/>
      <c r="TDB2" s="892"/>
      <c r="TDC2" s="892"/>
      <c r="TDD2" s="892"/>
      <c r="TDE2" s="892"/>
      <c r="TDF2" s="892"/>
      <c r="TDG2" s="892"/>
      <c r="TDH2" s="892"/>
      <c r="TDI2" s="892"/>
      <c r="TDJ2" s="892"/>
      <c r="TDK2" s="892"/>
      <c r="TDL2" s="892"/>
      <c r="TDM2" s="892"/>
      <c r="TDN2" s="892"/>
      <c r="TDO2" s="892"/>
      <c r="TDP2" s="892"/>
      <c r="TDQ2" s="892"/>
      <c r="TDR2" s="892"/>
      <c r="TDS2" s="892"/>
      <c r="TDT2" s="892"/>
      <c r="TDU2" s="892"/>
      <c r="TDV2" s="892"/>
      <c r="TDW2" s="892"/>
      <c r="TDX2" s="892"/>
      <c r="TDY2" s="892"/>
      <c r="TDZ2" s="892"/>
      <c r="TEA2" s="892"/>
      <c r="TEB2" s="892"/>
      <c r="TEC2" s="892"/>
      <c r="TED2" s="892"/>
      <c r="TEE2" s="892"/>
      <c r="TEF2" s="892"/>
      <c r="TEG2" s="892"/>
      <c r="TEH2" s="892"/>
      <c r="TEI2" s="892"/>
      <c r="TEJ2" s="892"/>
      <c r="TEK2" s="892"/>
      <c r="TEL2" s="892"/>
      <c r="TEM2" s="892"/>
      <c r="TEN2" s="892"/>
      <c r="TEO2" s="892"/>
      <c r="TEP2" s="892"/>
      <c r="TEQ2" s="892"/>
      <c r="TER2" s="892"/>
      <c r="TES2" s="892"/>
      <c r="TET2" s="892"/>
      <c r="TEU2" s="892"/>
      <c r="TEV2" s="892"/>
      <c r="TEW2" s="892"/>
      <c r="TEX2" s="892"/>
      <c r="TEY2" s="892"/>
      <c r="TEZ2" s="892"/>
      <c r="TFA2" s="892"/>
      <c r="TFB2" s="892"/>
      <c r="TFC2" s="892"/>
      <c r="TFD2" s="892"/>
      <c r="TFE2" s="892"/>
      <c r="TFF2" s="892"/>
      <c r="TFG2" s="892"/>
      <c r="TFH2" s="892"/>
      <c r="TFI2" s="892"/>
      <c r="TFJ2" s="892"/>
      <c r="TFK2" s="892"/>
      <c r="TFL2" s="892"/>
      <c r="TFM2" s="892"/>
      <c r="TFN2" s="892"/>
      <c r="TFO2" s="892"/>
      <c r="TFP2" s="892"/>
      <c r="TFQ2" s="892"/>
      <c r="TFR2" s="892"/>
      <c r="TFS2" s="892"/>
      <c r="TFT2" s="892"/>
      <c r="TFU2" s="892"/>
      <c r="TFV2" s="892"/>
      <c r="TFW2" s="892"/>
      <c r="TFX2" s="892"/>
      <c r="TFY2" s="892"/>
      <c r="TFZ2" s="892"/>
      <c r="TGA2" s="892"/>
      <c r="TGB2" s="892"/>
      <c r="TGC2" s="892"/>
      <c r="TGD2" s="892"/>
      <c r="TGE2" s="892"/>
      <c r="TGF2" s="892"/>
      <c r="TGG2" s="892"/>
      <c r="TGH2" s="892"/>
      <c r="TGI2" s="892"/>
      <c r="TGJ2" s="892"/>
      <c r="TGK2" s="892"/>
      <c r="TGL2" s="892"/>
      <c r="TGM2" s="892"/>
      <c r="TGN2" s="892"/>
      <c r="TGO2" s="892"/>
      <c r="TGP2" s="892"/>
      <c r="TGQ2" s="892"/>
      <c r="TGR2" s="892"/>
      <c r="TGS2" s="892"/>
      <c r="TGT2" s="892"/>
      <c r="TGU2" s="892"/>
      <c r="TGV2" s="892"/>
      <c r="TGW2" s="892"/>
      <c r="TGX2" s="892"/>
      <c r="TGY2" s="892"/>
      <c r="TGZ2" s="892"/>
      <c r="THA2" s="892"/>
      <c r="THB2" s="892"/>
      <c r="THC2" s="892"/>
      <c r="THD2" s="892"/>
      <c r="THE2" s="892"/>
      <c r="THF2" s="892"/>
      <c r="THG2" s="892"/>
      <c r="THH2" s="892"/>
      <c r="THI2" s="892"/>
      <c r="THJ2" s="892"/>
      <c r="THK2" s="892"/>
      <c r="THL2" s="892"/>
      <c r="THM2" s="892"/>
      <c r="THN2" s="892"/>
      <c r="THO2" s="892"/>
      <c r="THP2" s="892"/>
      <c r="THQ2" s="892"/>
      <c r="THR2" s="892"/>
      <c r="THS2" s="892"/>
      <c r="THT2" s="892"/>
      <c r="THU2" s="892"/>
      <c r="THV2" s="892"/>
      <c r="THW2" s="892"/>
      <c r="THX2" s="892"/>
      <c r="THY2" s="892"/>
      <c r="THZ2" s="892"/>
      <c r="TIA2" s="892"/>
      <c r="TIB2" s="892"/>
      <c r="TIC2" s="892"/>
      <c r="TID2" s="892"/>
      <c r="TIE2" s="892"/>
      <c r="TIF2" s="892"/>
      <c r="TIG2" s="892"/>
      <c r="TIH2" s="892"/>
      <c r="TII2" s="892"/>
      <c r="TIJ2" s="892"/>
      <c r="TIK2" s="892"/>
      <c r="TIL2" s="892"/>
      <c r="TIM2" s="892"/>
      <c r="TIN2" s="892"/>
      <c r="TIO2" s="892"/>
      <c r="TIP2" s="892"/>
      <c r="TIQ2" s="892"/>
      <c r="TIR2" s="892"/>
      <c r="TIS2" s="892"/>
      <c r="TIT2" s="892"/>
      <c r="TIU2" s="892"/>
      <c r="TIV2" s="892"/>
      <c r="TIW2" s="892"/>
      <c r="TIX2" s="892"/>
      <c r="TIY2" s="892"/>
      <c r="TIZ2" s="892"/>
      <c r="TJA2" s="892"/>
      <c r="TJB2" s="892"/>
      <c r="TJC2" s="892"/>
      <c r="TJD2" s="892"/>
      <c r="TJE2" s="892"/>
      <c r="TJF2" s="892"/>
      <c r="TJG2" s="892"/>
      <c r="TJH2" s="892"/>
      <c r="TJI2" s="892"/>
      <c r="TJJ2" s="892"/>
      <c r="TJK2" s="892"/>
      <c r="TJL2" s="892"/>
      <c r="TJM2" s="892"/>
      <c r="TJN2" s="892"/>
      <c r="TJO2" s="892"/>
      <c r="TJP2" s="892"/>
      <c r="TJQ2" s="892"/>
      <c r="TJR2" s="892"/>
      <c r="TJS2" s="892"/>
      <c r="TJT2" s="892"/>
      <c r="TJU2" s="892"/>
      <c r="TJV2" s="892"/>
      <c r="TJW2" s="892"/>
      <c r="TJX2" s="892"/>
      <c r="TJY2" s="892"/>
      <c r="TJZ2" s="892"/>
      <c r="TKA2" s="892"/>
      <c r="TKB2" s="892"/>
      <c r="TKC2" s="892"/>
      <c r="TKD2" s="892"/>
      <c r="TKE2" s="892"/>
      <c r="TKF2" s="892"/>
      <c r="TKG2" s="892"/>
      <c r="TKH2" s="892"/>
      <c r="TKI2" s="892"/>
      <c r="TKJ2" s="892"/>
      <c r="TKK2" s="892"/>
      <c r="TKL2" s="892"/>
      <c r="TKM2" s="892"/>
      <c r="TKN2" s="892"/>
      <c r="TKO2" s="892"/>
      <c r="TKP2" s="892"/>
      <c r="TKQ2" s="892"/>
      <c r="TKR2" s="892"/>
      <c r="TKS2" s="892"/>
      <c r="TKT2" s="892"/>
      <c r="TKU2" s="892"/>
      <c r="TKV2" s="892"/>
      <c r="TKW2" s="892"/>
      <c r="TKX2" s="892"/>
      <c r="TKY2" s="892"/>
      <c r="TKZ2" s="892"/>
      <c r="TLA2" s="892"/>
      <c r="TLB2" s="892"/>
      <c r="TLC2" s="892"/>
      <c r="TLD2" s="892"/>
      <c r="TLE2" s="892"/>
      <c r="TLF2" s="892"/>
      <c r="TLG2" s="892"/>
      <c r="TLH2" s="892"/>
      <c r="TLI2" s="892"/>
      <c r="TLJ2" s="892"/>
      <c r="TLK2" s="892"/>
      <c r="TLL2" s="892"/>
      <c r="TLM2" s="892"/>
      <c r="TLN2" s="892"/>
      <c r="TLO2" s="892"/>
      <c r="TLP2" s="892"/>
      <c r="TLQ2" s="892"/>
      <c r="TLR2" s="892"/>
      <c r="TLS2" s="892"/>
      <c r="TLT2" s="892"/>
      <c r="TLU2" s="892"/>
      <c r="TLV2" s="892"/>
      <c r="TLW2" s="892"/>
      <c r="TLX2" s="892"/>
      <c r="TLY2" s="892"/>
      <c r="TLZ2" s="892"/>
      <c r="TMA2" s="892"/>
      <c r="TMB2" s="892"/>
      <c r="TMC2" s="892"/>
      <c r="TMD2" s="892"/>
      <c r="TME2" s="892"/>
      <c r="TMF2" s="892"/>
      <c r="TMG2" s="892"/>
      <c r="TMH2" s="892"/>
      <c r="TMI2" s="892"/>
      <c r="TMJ2" s="892"/>
      <c r="TMK2" s="892"/>
      <c r="TML2" s="892"/>
      <c r="TMM2" s="892"/>
      <c r="TMN2" s="892"/>
      <c r="TMO2" s="892"/>
      <c r="TMP2" s="892"/>
      <c r="TMQ2" s="892"/>
      <c r="TMR2" s="892"/>
      <c r="TMS2" s="892"/>
      <c r="TMT2" s="892"/>
      <c r="TMU2" s="892"/>
      <c r="TMV2" s="892"/>
      <c r="TMW2" s="892"/>
      <c r="TMX2" s="892"/>
      <c r="TMY2" s="892"/>
      <c r="TMZ2" s="892"/>
      <c r="TNA2" s="892"/>
      <c r="TNB2" s="892"/>
      <c r="TNC2" s="892"/>
      <c r="TND2" s="892"/>
      <c r="TNE2" s="892"/>
      <c r="TNF2" s="892"/>
      <c r="TNG2" s="892"/>
      <c r="TNH2" s="892"/>
      <c r="TNI2" s="892"/>
      <c r="TNJ2" s="892"/>
      <c r="TNK2" s="892"/>
      <c r="TNL2" s="892"/>
      <c r="TNM2" s="892"/>
      <c r="TNN2" s="892"/>
      <c r="TNO2" s="892"/>
      <c r="TNP2" s="892"/>
      <c r="TNQ2" s="892"/>
      <c r="TNR2" s="892"/>
      <c r="TNS2" s="892"/>
      <c r="TNT2" s="892"/>
      <c r="TNU2" s="892"/>
      <c r="TNV2" s="892"/>
      <c r="TNW2" s="892"/>
      <c r="TNX2" s="892"/>
      <c r="TNY2" s="892"/>
      <c r="TNZ2" s="892"/>
      <c r="TOA2" s="892"/>
      <c r="TOB2" s="892"/>
      <c r="TOC2" s="892"/>
      <c r="TOD2" s="892"/>
      <c r="TOE2" s="892"/>
      <c r="TOF2" s="892"/>
      <c r="TOG2" s="892"/>
      <c r="TOH2" s="892"/>
      <c r="TOI2" s="892"/>
      <c r="TOJ2" s="892"/>
      <c r="TOK2" s="892"/>
      <c r="TOL2" s="892"/>
      <c r="TOM2" s="892"/>
      <c r="TON2" s="892"/>
      <c r="TOO2" s="892"/>
      <c r="TOP2" s="892"/>
      <c r="TOQ2" s="892"/>
      <c r="TOR2" s="892"/>
      <c r="TOS2" s="892"/>
      <c r="TOT2" s="892"/>
      <c r="TOU2" s="892"/>
      <c r="TOV2" s="892"/>
      <c r="TOW2" s="892"/>
      <c r="TOX2" s="892"/>
      <c r="TOY2" s="892"/>
      <c r="TOZ2" s="892"/>
      <c r="TPA2" s="892"/>
      <c r="TPB2" s="892"/>
      <c r="TPC2" s="892"/>
      <c r="TPD2" s="892"/>
      <c r="TPE2" s="892"/>
      <c r="TPF2" s="892"/>
      <c r="TPG2" s="892"/>
      <c r="TPH2" s="892"/>
      <c r="TPI2" s="892"/>
      <c r="TPJ2" s="892"/>
      <c r="TPK2" s="892"/>
      <c r="TPL2" s="892"/>
      <c r="TPM2" s="892"/>
      <c r="TPN2" s="892"/>
      <c r="TPO2" s="892"/>
      <c r="TPP2" s="892"/>
      <c r="TPQ2" s="892"/>
      <c r="TPR2" s="892"/>
      <c r="TPS2" s="892"/>
      <c r="TPT2" s="892"/>
      <c r="TPU2" s="892"/>
      <c r="TPV2" s="892"/>
      <c r="TPW2" s="892"/>
      <c r="TPX2" s="892"/>
      <c r="TPY2" s="892"/>
      <c r="TPZ2" s="892"/>
      <c r="TQA2" s="892"/>
      <c r="TQB2" s="892"/>
      <c r="TQC2" s="892"/>
      <c r="TQD2" s="892"/>
      <c r="TQE2" s="892"/>
      <c r="TQF2" s="892"/>
      <c r="TQG2" s="892"/>
      <c r="TQH2" s="892"/>
      <c r="TQI2" s="892"/>
      <c r="TQJ2" s="892"/>
      <c r="TQK2" s="892"/>
      <c r="TQL2" s="892"/>
      <c r="TQM2" s="892"/>
      <c r="TQN2" s="892"/>
      <c r="TQO2" s="892"/>
      <c r="TQP2" s="892"/>
      <c r="TQQ2" s="892"/>
      <c r="TQR2" s="892"/>
      <c r="TQS2" s="892"/>
      <c r="TQT2" s="892"/>
      <c r="TQU2" s="892"/>
      <c r="TQV2" s="892"/>
      <c r="TQW2" s="892"/>
      <c r="TQX2" s="892"/>
      <c r="TQY2" s="892"/>
      <c r="TQZ2" s="892"/>
      <c r="TRA2" s="892"/>
      <c r="TRB2" s="892"/>
      <c r="TRC2" s="892"/>
      <c r="TRD2" s="892"/>
      <c r="TRE2" s="892"/>
      <c r="TRF2" s="892"/>
      <c r="TRG2" s="892"/>
      <c r="TRH2" s="892"/>
      <c r="TRI2" s="892"/>
      <c r="TRJ2" s="892"/>
      <c r="TRK2" s="892"/>
      <c r="TRL2" s="892"/>
      <c r="TRM2" s="892"/>
      <c r="TRN2" s="892"/>
      <c r="TRO2" s="892"/>
      <c r="TRP2" s="892"/>
      <c r="TRQ2" s="892"/>
      <c r="TRR2" s="892"/>
      <c r="TRS2" s="892"/>
      <c r="TRT2" s="892"/>
      <c r="TRU2" s="892"/>
      <c r="TRV2" s="892"/>
      <c r="TRW2" s="892"/>
      <c r="TRX2" s="892"/>
      <c r="TRY2" s="892"/>
      <c r="TRZ2" s="892"/>
      <c r="TSA2" s="892"/>
      <c r="TSB2" s="892"/>
      <c r="TSC2" s="892"/>
      <c r="TSD2" s="892"/>
      <c r="TSE2" s="892"/>
      <c r="TSF2" s="892"/>
      <c r="TSG2" s="892"/>
      <c r="TSH2" s="892"/>
      <c r="TSI2" s="892"/>
      <c r="TSJ2" s="892"/>
      <c r="TSK2" s="892"/>
      <c r="TSL2" s="892"/>
      <c r="TSM2" s="892"/>
      <c r="TSN2" s="892"/>
      <c r="TSO2" s="892"/>
      <c r="TSP2" s="892"/>
      <c r="TSQ2" s="892"/>
      <c r="TSR2" s="892"/>
      <c r="TSS2" s="892"/>
      <c r="TST2" s="892"/>
      <c r="TSU2" s="892"/>
      <c r="TSV2" s="892"/>
      <c r="TSW2" s="892"/>
      <c r="TSX2" s="892"/>
      <c r="TSY2" s="892"/>
      <c r="TSZ2" s="892"/>
      <c r="TTA2" s="892"/>
      <c r="TTB2" s="892"/>
      <c r="TTC2" s="892"/>
      <c r="TTD2" s="892"/>
      <c r="TTE2" s="892"/>
      <c r="TTF2" s="892"/>
      <c r="TTG2" s="892"/>
      <c r="TTH2" s="892"/>
      <c r="TTI2" s="892"/>
      <c r="TTJ2" s="892"/>
      <c r="TTK2" s="892"/>
      <c r="TTL2" s="892"/>
      <c r="TTM2" s="892"/>
      <c r="TTN2" s="892"/>
      <c r="TTO2" s="892"/>
      <c r="TTP2" s="892"/>
      <c r="TTQ2" s="892"/>
      <c r="TTR2" s="892"/>
      <c r="TTS2" s="892"/>
      <c r="TTT2" s="892"/>
      <c r="TTU2" s="892"/>
      <c r="TTV2" s="892"/>
      <c r="TTW2" s="892"/>
      <c r="TTX2" s="892"/>
      <c r="TTY2" s="892"/>
      <c r="TTZ2" s="892"/>
      <c r="TUA2" s="892"/>
      <c r="TUB2" s="892"/>
      <c r="TUC2" s="892"/>
      <c r="TUD2" s="892"/>
      <c r="TUE2" s="892"/>
      <c r="TUF2" s="892"/>
      <c r="TUG2" s="892"/>
      <c r="TUH2" s="892"/>
      <c r="TUI2" s="892"/>
      <c r="TUJ2" s="892"/>
      <c r="TUK2" s="892"/>
      <c r="TUL2" s="892"/>
      <c r="TUM2" s="892"/>
      <c r="TUN2" s="892"/>
      <c r="TUO2" s="892"/>
      <c r="TUP2" s="892"/>
      <c r="TUQ2" s="892"/>
      <c r="TUR2" s="892"/>
      <c r="TUS2" s="892"/>
      <c r="TUT2" s="892"/>
      <c r="TUU2" s="892"/>
      <c r="TUV2" s="892"/>
      <c r="TUW2" s="892"/>
      <c r="TUX2" s="892"/>
      <c r="TUY2" s="892"/>
      <c r="TUZ2" s="892"/>
      <c r="TVA2" s="892"/>
      <c r="TVB2" s="892"/>
      <c r="TVC2" s="892"/>
      <c r="TVD2" s="892"/>
      <c r="TVE2" s="892"/>
      <c r="TVF2" s="892"/>
      <c r="TVG2" s="892"/>
      <c r="TVH2" s="892"/>
      <c r="TVI2" s="892"/>
      <c r="TVJ2" s="892"/>
      <c r="TVK2" s="892"/>
      <c r="TVL2" s="892"/>
      <c r="TVM2" s="892"/>
      <c r="TVN2" s="892"/>
      <c r="TVO2" s="892"/>
      <c r="TVP2" s="892"/>
      <c r="TVQ2" s="892"/>
      <c r="TVR2" s="892"/>
      <c r="TVS2" s="892"/>
      <c r="TVT2" s="892"/>
      <c r="TVU2" s="892"/>
      <c r="TVV2" s="892"/>
      <c r="TVW2" s="892"/>
      <c r="TVX2" s="892"/>
      <c r="TVY2" s="892"/>
      <c r="TVZ2" s="892"/>
      <c r="TWA2" s="892"/>
      <c r="TWB2" s="892"/>
      <c r="TWC2" s="892"/>
      <c r="TWD2" s="892"/>
      <c r="TWE2" s="892"/>
      <c r="TWF2" s="892"/>
      <c r="TWG2" s="892"/>
      <c r="TWH2" s="892"/>
      <c r="TWI2" s="892"/>
      <c r="TWJ2" s="892"/>
      <c r="TWK2" s="892"/>
      <c r="TWL2" s="892"/>
      <c r="TWM2" s="892"/>
      <c r="TWN2" s="892"/>
      <c r="TWO2" s="892"/>
      <c r="TWP2" s="892"/>
      <c r="TWQ2" s="892"/>
      <c r="TWR2" s="892"/>
      <c r="TWS2" s="892"/>
      <c r="TWT2" s="892"/>
      <c r="TWU2" s="892"/>
      <c r="TWV2" s="892"/>
      <c r="TWW2" s="892"/>
      <c r="TWX2" s="892"/>
      <c r="TWY2" s="892"/>
      <c r="TWZ2" s="892"/>
      <c r="TXA2" s="892"/>
      <c r="TXB2" s="892"/>
      <c r="TXC2" s="892"/>
      <c r="TXD2" s="892"/>
      <c r="TXE2" s="892"/>
      <c r="TXF2" s="892"/>
      <c r="TXG2" s="892"/>
      <c r="TXH2" s="892"/>
      <c r="TXI2" s="892"/>
      <c r="TXJ2" s="892"/>
      <c r="TXK2" s="892"/>
      <c r="TXL2" s="892"/>
      <c r="TXM2" s="892"/>
      <c r="TXN2" s="892"/>
      <c r="TXO2" s="892"/>
      <c r="TXP2" s="892"/>
      <c r="TXQ2" s="892"/>
      <c r="TXR2" s="892"/>
      <c r="TXS2" s="892"/>
      <c r="TXT2" s="892"/>
      <c r="TXU2" s="892"/>
      <c r="TXV2" s="892"/>
      <c r="TXW2" s="892"/>
      <c r="TXX2" s="892"/>
      <c r="TXY2" s="892"/>
      <c r="TXZ2" s="892"/>
      <c r="TYA2" s="892"/>
      <c r="TYB2" s="892"/>
      <c r="TYC2" s="892"/>
      <c r="TYD2" s="892"/>
      <c r="TYE2" s="892"/>
      <c r="TYF2" s="892"/>
      <c r="TYG2" s="892"/>
      <c r="TYH2" s="892"/>
      <c r="TYI2" s="892"/>
      <c r="TYJ2" s="892"/>
      <c r="TYK2" s="892"/>
      <c r="TYL2" s="892"/>
      <c r="TYM2" s="892"/>
      <c r="TYN2" s="892"/>
      <c r="TYO2" s="892"/>
      <c r="TYP2" s="892"/>
      <c r="TYQ2" s="892"/>
      <c r="TYR2" s="892"/>
      <c r="TYS2" s="892"/>
      <c r="TYT2" s="892"/>
      <c r="TYU2" s="892"/>
      <c r="TYV2" s="892"/>
      <c r="TYW2" s="892"/>
      <c r="TYX2" s="892"/>
      <c r="TYY2" s="892"/>
      <c r="TYZ2" s="892"/>
      <c r="TZA2" s="892"/>
      <c r="TZB2" s="892"/>
      <c r="TZC2" s="892"/>
      <c r="TZD2" s="892"/>
      <c r="TZE2" s="892"/>
      <c r="TZF2" s="892"/>
      <c r="TZG2" s="892"/>
      <c r="TZH2" s="892"/>
      <c r="TZI2" s="892"/>
      <c r="TZJ2" s="892"/>
      <c r="TZK2" s="892"/>
      <c r="TZL2" s="892"/>
      <c r="TZM2" s="892"/>
      <c r="TZN2" s="892"/>
      <c r="TZO2" s="892"/>
      <c r="TZP2" s="892"/>
      <c r="TZQ2" s="892"/>
      <c r="TZR2" s="892"/>
      <c r="TZS2" s="892"/>
      <c r="TZT2" s="892"/>
      <c r="TZU2" s="892"/>
      <c r="TZV2" s="892"/>
      <c r="TZW2" s="892"/>
      <c r="TZX2" s="892"/>
      <c r="TZY2" s="892"/>
      <c r="TZZ2" s="892"/>
      <c r="UAA2" s="892"/>
      <c r="UAB2" s="892"/>
      <c r="UAC2" s="892"/>
      <c r="UAD2" s="892"/>
      <c r="UAE2" s="892"/>
      <c r="UAF2" s="892"/>
      <c r="UAG2" s="892"/>
      <c r="UAH2" s="892"/>
      <c r="UAI2" s="892"/>
      <c r="UAJ2" s="892"/>
      <c r="UAK2" s="892"/>
      <c r="UAL2" s="892"/>
      <c r="UAM2" s="892"/>
      <c r="UAN2" s="892"/>
      <c r="UAO2" s="892"/>
      <c r="UAP2" s="892"/>
      <c r="UAQ2" s="892"/>
      <c r="UAR2" s="892"/>
      <c r="UAS2" s="892"/>
      <c r="UAT2" s="892"/>
      <c r="UAU2" s="892"/>
      <c r="UAV2" s="892"/>
      <c r="UAW2" s="892"/>
      <c r="UAX2" s="892"/>
      <c r="UAY2" s="892"/>
      <c r="UAZ2" s="892"/>
      <c r="UBA2" s="892"/>
      <c r="UBB2" s="892"/>
      <c r="UBC2" s="892"/>
      <c r="UBD2" s="892"/>
      <c r="UBE2" s="892"/>
      <c r="UBF2" s="892"/>
      <c r="UBG2" s="892"/>
      <c r="UBH2" s="892"/>
      <c r="UBI2" s="892"/>
      <c r="UBJ2" s="892"/>
      <c r="UBK2" s="892"/>
      <c r="UBL2" s="892"/>
      <c r="UBM2" s="892"/>
      <c r="UBN2" s="892"/>
      <c r="UBO2" s="892"/>
      <c r="UBP2" s="892"/>
      <c r="UBQ2" s="892"/>
      <c r="UBR2" s="892"/>
      <c r="UBS2" s="892"/>
      <c r="UBT2" s="892"/>
      <c r="UBU2" s="892"/>
      <c r="UBV2" s="892"/>
      <c r="UBW2" s="892"/>
      <c r="UBX2" s="892"/>
      <c r="UBY2" s="892"/>
      <c r="UBZ2" s="892"/>
      <c r="UCA2" s="892"/>
      <c r="UCB2" s="892"/>
      <c r="UCC2" s="892"/>
      <c r="UCD2" s="892"/>
      <c r="UCE2" s="892"/>
      <c r="UCF2" s="892"/>
      <c r="UCG2" s="892"/>
      <c r="UCH2" s="892"/>
      <c r="UCI2" s="892"/>
      <c r="UCJ2" s="892"/>
      <c r="UCK2" s="892"/>
      <c r="UCL2" s="892"/>
      <c r="UCM2" s="892"/>
      <c r="UCN2" s="892"/>
      <c r="UCO2" s="892"/>
      <c r="UCP2" s="892"/>
      <c r="UCQ2" s="892"/>
      <c r="UCR2" s="892"/>
      <c r="UCS2" s="892"/>
      <c r="UCT2" s="892"/>
      <c r="UCU2" s="892"/>
      <c r="UCV2" s="892"/>
      <c r="UCW2" s="892"/>
      <c r="UCX2" s="892"/>
      <c r="UCY2" s="892"/>
      <c r="UCZ2" s="892"/>
      <c r="UDA2" s="892"/>
      <c r="UDB2" s="892"/>
      <c r="UDC2" s="892"/>
      <c r="UDD2" s="892"/>
      <c r="UDE2" s="892"/>
      <c r="UDF2" s="892"/>
      <c r="UDG2" s="892"/>
      <c r="UDH2" s="892"/>
      <c r="UDI2" s="892"/>
      <c r="UDJ2" s="892"/>
      <c r="UDK2" s="892"/>
      <c r="UDL2" s="892"/>
      <c r="UDM2" s="892"/>
      <c r="UDN2" s="892"/>
      <c r="UDO2" s="892"/>
      <c r="UDP2" s="892"/>
      <c r="UDQ2" s="892"/>
      <c r="UDR2" s="892"/>
      <c r="UDS2" s="892"/>
      <c r="UDT2" s="892"/>
      <c r="UDU2" s="892"/>
      <c r="UDV2" s="892"/>
      <c r="UDW2" s="892"/>
      <c r="UDX2" s="892"/>
      <c r="UDY2" s="892"/>
      <c r="UDZ2" s="892"/>
      <c r="UEA2" s="892"/>
      <c r="UEB2" s="892"/>
      <c r="UEC2" s="892"/>
      <c r="UED2" s="892"/>
      <c r="UEE2" s="892"/>
      <c r="UEF2" s="892"/>
      <c r="UEG2" s="892"/>
      <c r="UEH2" s="892"/>
      <c r="UEI2" s="892"/>
      <c r="UEJ2" s="892"/>
      <c r="UEK2" s="892"/>
      <c r="UEL2" s="892"/>
      <c r="UEM2" s="892"/>
      <c r="UEN2" s="892"/>
      <c r="UEO2" s="892"/>
      <c r="UEP2" s="892"/>
      <c r="UEQ2" s="892"/>
      <c r="UER2" s="892"/>
      <c r="UES2" s="892"/>
      <c r="UET2" s="892"/>
      <c r="UEU2" s="892"/>
      <c r="UEV2" s="892"/>
      <c r="UEW2" s="892"/>
      <c r="UEX2" s="892"/>
      <c r="UEY2" s="892"/>
      <c r="UEZ2" s="892"/>
      <c r="UFA2" s="892"/>
      <c r="UFB2" s="892"/>
      <c r="UFC2" s="892"/>
      <c r="UFD2" s="892"/>
      <c r="UFE2" s="892"/>
      <c r="UFF2" s="892"/>
      <c r="UFG2" s="892"/>
      <c r="UFH2" s="892"/>
      <c r="UFI2" s="892"/>
      <c r="UFJ2" s="892"/>
      <c r="UFK2" s="892"/>
      <c r="UFL2" s="892"/>
      <c r="UFM2" s="892"/>
      <c r="UFN2" s="892"/>
      <c r="UFO2" s="892"/>
      <c r="UFP2" s="892"/>
      <c r="UFQ2" s="892"/>
      <c r="UFR2" s="892"/>
      <c r="UFS2" s="892"/>
      <c r="UFT2" s="892"/>
      <c r="UFU2" s="892"/>
      <c r="UFV2" s="892"/>
      <c r="UFW2" s="892"/>
      <c r="UFX2" s="892"/>
      <c r="UFY2" s="892"/>
      <c r="UFZ2" s="892"/>
      <c r="UGA2" s="892"/>
      <c r="UGB2" s="892"/>
      <c r="UGC2" s="892"/>
      <c r="UGD2" s="892"/>
      <c r="UGE2" s="892"/>
      <c r="UGF2" s="892"/>
      <c r="UGG2" s="892"/>
      <c r="UGH2" s="892"/>
      <c r="UGI2" s="892"/>
      <c r="UGJ2" s="892"/>
      <c r="UGK2" s="892"/>
      <c r="UGL2" s="892"/>
      <c r="UGM2" s="892"/>
      <c r="UGN2" s="892"/>
      <c r="UGO2" s="892"/>
      <c r="UGP2" s="892"/>
      <c r="UGQ2" s="892"/>
      <c r="UGR2" s="892"/>
      <c r="UGS2" s="892"/>
      <c r="UGT2" s="892"/>
      <c r="UGU2" s="892"/>
      <c r="UGV2" s="892"/>
      <c r="UGW2" s="892"/>
      <c r="UGX2" s="892"/>
      <c r="UGY2" s="892"/>
      <c r="UGZ2" s="892"/>
      <c r="UHA2" s="892"/>
      <c r="UHB2" s="892"/>
      <c r="UHC2" s="892"/>
      <c r="UHD2" s="892"/>
      <c r="UHE2" s="892"/>
      <c r="UHF2" s="892"/>
      <c r="UHG2" s="892"/>
      <c r="UHH2" s="892"/>
      <c r="UHI2" s="892"/>
      <c r="UHJ2" s="892"/>
      <c r="UHK2" s="892"/>
      <c r="UHL2" s="892"/>
      <c r="UHM2" s="892"/>
      <c r="UHN2" s="892"/>
      <c r="UHO2" s="892"/>
      <c r="UHP2" s="892"/>
      <c r="UHQ2" s="892"/>
      <c r="UHR2" s="892"/>
      <c r="UHS2" s="892"/>
      <c r="UHT2" s="892"/>
      <c r="UHU2" s="892"/>
      <c r="UHV2" s="892"/>
      <c r="UHW2" s="892"/>
      <c r="UHX2" s="892"/>
      <c r="UHY2" s="892"/>
      <c r="UHZ2" s="892"/>
      <c r="UIA2" s="892"/>
      <c r="UIB2" s="892"/>
      <c r="UIC2" s="892"/>
      <c r="UID2" s="892"/>
      <c r="UIE2" s="892"/>
      <c r="UIF2" s="892"/>
      <c r="UIG2" s="892"/>
      <c r="UIH2" s="892"/>
      <c r="UII2" s="892"/>
      <c r="UIJ2" s="892"/>
      <c r="UIK2" s="892"/>
      <c r="UIL2" s="892"/>
      <c r="UIM2" s="892"/>
      <c r="UIN2" s="892"/>
      <c r="UIO2" s="892"/>
      <c r="UIP2" s="892"/>
      <c r="UIQ2" s="892"/>
      <c r="UIR2" s="892"/>
      <c r="UIS2" s="892"/>
      <c r="UIT2" s="892"/>
      <c r="UIU2" s="892"/>
      <c r="UIV2" s="892"/>
      <c r="UIW2" s="892"/>
      <c r="UIX2" s="892"/>
      <c r="UIY2" s="892"/>
      <c r="UIZ2" s="892"/>
      <c r="UJA2" s="892"/>
      <c r="UJB2" s="892"/>
      <c r="UJC2" s="892"/>
      <c r="UJD2" s="892"/>
      <c r="UJE2" s="892"/>
      <c r="UJF2" s="892"/>
      <c r="UJG2" s="892"/>
      <c r="UJH2" s="892"/>
      <c r="UJI2" s="892"/>
      <c r="UJJ2" s="892"/>
      <c r="UJK2" s="892"/>
      <c r="UJL2" s="892"/>
      <c r="UJM2" s="892"/>
      <c r="UJN2" s="892"/>
      <c r="UJO2" s="892"/>
      <c r="UJP2" s="892"/>
      <c r="UJQ2" s="892"/>
      <c r="UJR2" s="892"/>
      <c r="UJS2" s="892"/>
      <c r="UJT2" s="892"/>
      <c r="UJU2" s="892"/>
      <c r="UJV2" s="892"/>
      <c r="UJW2" s="892"/>
      <c r="UJX2" s="892"/>
      <c r="UJY2" s="892"/>
      <c r="UJZ2" s="892"/>
      <c r="UKA2" s="892"/>
      <c r="UKB2" s="892"/>
      <c r="UKC2" s="892"/>
      <c r="UKD2" s="892"/>
      <c r="UKE2" s="892"/>
      <c r="UKF2" s="892"/>
      <c r="UKG2" s="892"/>
      <c r="UKH2" s="892"/>
      <c r="UKI2" s="892"/>
      <c r="UKJ2" s="892"/>
      <c r="UKK2" s="892"/>
      <c r="UKL2" s="892"/>
      <c r="UKM2" s="892"/>
      <c r="UKN2" s="892"/>
      <c r="UKO2" s="892"/>
      <c r="UKP2" s="892"/>
      <c r="UKQ2" s="892"/>
      <c r="UKR2" s="892"/>
      <c r="UKS2" s="892"/>
      <c r="UKT2" s="892"/>
      <c r="UKU2" s="892"/>
      <c r="UKV2" s="892"/>
      <c r="UKW2" s="892"/>
      <c r="UKX2" s="892"/>
      <c r="UKY2" s="892"/>
      <c r="UKZ2" s="892"/>
      <c r="ULA2" s="892"/>
      <c r="ULB2" s="892"/>
      <c r="ULC2" s="892"/>
      <c r="ULD2" s="892"/>
      <c r="ULE2" s="892"/>
      <c r="ULF2" s="892"/>
      <c r="ULG2" s="892"/>
      <c r="ULH2" s="892"/>
      <c r="ULI2" s="892"/>
      <c r="ULJ2" s="892"/>
      <c r="ULK2" s="892"/>
      <c r="ULL2" s="892"/>
      <c r="ULM2" s="892"/>
      <c r="ULN2" s="892"/>
      <c r="ULO2" s="892"/>
      <c r="ULP2" s="892"/>
      <c r="ULQ2" s="892"/>
      <c r="ULR2" s="892"/>
      <c r="ULS2" s="892"/>
      <c r="ULT2" s="892"/>
      <c r="ULU2" s="892"/>
      <c r="ULV2" s="892"/>
      <c r="ULW2" s="892"/>
      <c r="ULX2" s="892"/>
      <c r="ULY2" s="892"/>
      <c r="ULZ2" s="892"/>
      <c r="UMA2" s="892"/>
      <c r="UMB2" s="892"/>
      <c r="UMC2" s="892"/>
      <c r="UMD2" s="892"/>
      <c r="UME2" s="892"/>
      <c r="UMF2" s="892"/>
      <c r="UMG2" s="892"/>
      <c r="UMH2" s="892"/>
      <c r="UMI2" s="892"/>
      <c r="UMJ2" s="892"/>
      <c r="UMK2" s="892"/>
      <c r="UML2" s="892"/>
      <c r="UMM2" s="892"/>
      <c r="UMN2" s="892"/>
      <c r="UMO2" s="892"/>
      <c r="UMP2" s="892"/>
      <c r="UMQ2" s="892"/>
      <c r="UMR2" s="892"/>
      <c r="UMS2" s="892"/>
      <c r="UMT2" s="892"/>
      <c r="UMU2" s="892"/>
      <c r="UMV2" s="892"/>
      <c r="UMW2" s="892"/>
      <c r="UMX2" s="892"/>
      <c r="UMY2" s="892"/>
      <c r="UMZ2" s="892"/>
      <c r="UNA2" s="892"/>
      <c r="UNB2" s="892"/>
      <c r="UNC2" s="892"/>
      <c r="UND2" s="892"/>
      <c r="UNE2" s="892"/>
      <c r="UNF2" s="892"/>
      <c r="UNG2" s="892"/>
      <c r="UNH2" s="892"/>
      <c r="UNI2" s="892"/>
      <c r="UNJ2" s="892"/>
      <c r="UNK2" s="892"/>
      <c r="UNL2" s="892"/>
      <c r="UNM2" s="892"/>
      <c r="UNN2" s="892"/>
      <c r="UNO2" s="892"/>
      <c r="UNP2" s="892"/>
      <c r="UNQ2" s="892"/>
      <c r="UNR2" s="892"/>
      <c r="UNS2" s="892"/>
      <c r="UNT2" s="892"/>
      <c r="UNU2" s="892"/>
      <c r="UNV2" s="892"/>
      <c r="UNW2" s="892"/>
      <c r="UNX2" s="892"/>
      <c r="UNY2" s="892"/>
      <c r="UNZ2" s="892"/>
      <c r="UOA2" s="892"/>
      <c r="UOB2" s="892"/>
      <c r="UOC2" s="892"/>
      <c r="UOD2" s="892"/>
      <c r="UOE2" s="892"/>
      <c r="UOF2" s="892"/>
      <c r="UOG2" s="892"/>
      <c r="UOH2" s="892"/>
      <c r="UOI2" s="892"/>
      <c r="UOJ2" s="892"/>
      <c r="UOK2" s="892"/>
      <c r="UOL2" s="892"/>
      <c r="UOM2" s="892"/>
      <c r="UON2" s="892"/>
      <c r="UOO2" s="892"/>
      <c r="UOP2" s="892"/>
      <c r="UOQ2" s="892"/>
      <c r="UOR2" s="892"/>
      <c r="UOS2" s="892"/>
      <c r="UOT2" s="892"/>
      <c r="UOU2" s="892"/>
      <c r="UOV2" s="892"/>
      <c r="UOW2" s="892"/>
      <c r="UOX2" s="892"/>
      <c r="UOY2" s="892"/>
      <c r="UOZ2" s="892"/>
      <c r="UPA2" s="892"/>
      <c r="UPB2" s="892"/>
      <c r="UPC2" s="892"/>
      <c r="UPD2" s="892"/>
      <c r="UPE2" s="892"/>
      <c r="UPF2" s="892"/>
      <c r="UPG2" s="892"/>
      <c r="UPH2" s="892"/>
      <c r="UPI2" s="892"/>
      <c r="UPJ2" s="892"/>
      <c r="UPK2" s="892"/>
      <c r="UPL2" s="892"/>
      <c r="UPM2" s="892"/>
      <c r="UPN2" s="892"/>
      <c r="UPO2" s="892"/>
      <c r="UPP2" s="892"/>
      <c r="UPQ2" s="892"/>
      <c r="UPR2" s="892"/>
      <c r="UPS2" s="892"/>
      <c r="UPT2" s="892"/>
      <c r="UPU2" s="892"/>
      <c r="UPV2" s="892"/>
      <c r="UPW2" s="892"/>
      <c r="UPX2" s="892"/>
      <c r="UPY2" s="892"/>
      <c r="UPZ2" s="892"/>
      <c r="UQA2" s="892"/>
      <c r="UQB2" s="892"/>
      <c r="UQC2" s="892"/>
      <c r="UQD2" s="892"/>
      <c r="UQE2" s="892"/>
      <c r="UQF2" s="892"/>
      <c r="UQG2" s="892"/>
      <c r="UQH2" s="892"/>
      <c r="UQI2" s="892"/>
      <c r="UQJ2" s="892"/>
      <c r="UQK2" s="892"/>
      <c r="UQL2" s="892"/>
      <c r="UQM2" s="892"/>
      <c r="UQN2" s="892"/>
      <c r="UQO2" s="892"/>
      <c r="UQP2" s="892"/>
      <c r="UQQ2" s="892"/>
      <c r="UQR2" s="892"/>
      <c r="UQS2" s="892"/>
      <c r="UQT2" s="892"/>
      <c r="UQU2" s="892"/>
      <c r="UQV2" s="892"/>
      <c r="UQW2" s="892"/>
      <c r="UQX2" s="892"/>
      <c r="UQY2" s="892"/>
      <c r="UQZ2" s="892"/>
      <c r="URA2" s="892"/>
      <c r="URB2" s="892"/>
      <c r="URC2" s="892"/>
      <c r="URD2" s="892"/>
      <c r="URE2" s="892"/>
      <c r="URF2" s="892"/>
      <c r="URG2" s="892"/>
      <c r="URH2" s="892"/>
      <c r="URI2" s="892"/>
      <c r="URJ2" s="892"/>
      <c r="URK2" s="892"/>
      <c r="URL2" s="892"/>
      <c r="URM2" s="892"/>
      <c r="URN2" s="892"/>
      <c r="URO2" s="892"/>
      <c r="URP2" s="892"/>
      <c r="URQ2" s="892"/>
      <c r="URR2" s="892"/>
      <c r="URS2" s="892"/>
      <c r="URT2" s="892"/>
      <c r="URU2" s="892"/>
      <c r="URV2" s="892"/>
      <c r="URW2" s="892"/>
      <c r="URX2" s="892"/>
      <c r="URY2" s="892"/>
      <c r="URZ2" s="892"/>
      <c r="USA2" s="892"/>
      <c r="USB2" s="892"/>
      <c r="USC2" s="892"/>
      <c r="USD2" s="892"/>
      <c r="USE2" s="892"/>
      <c r="USF2" s="892"/>
      <c r="USG2" s="892"/>
      <c r="USH2" s="892"/>
      <c r="USI2" s="892"/>
      <c r="USJ2" s="892"/>
      <c r="USK2" s="892"/>
      <c r="USL2" s="892"/>
      <c r="USM2" s="892"/>
      <c r="USN2" s="892"/>
      <c r="USO2" s="892"/>
      <c r="USP2" s="892"/>
      <c r="USQ2" s="892"/>
      <c r="USR2" s="892"/>
      <c r="USS2" s="892"/>
      <c r="UST2" s="892"/>
      <c r="USU2" s="892"/>
      <c r="USV2" s="892"/>
      <c r="USW2" s="892"/>
      <c r="USX2" s="892"/>
      <c r="USY2" s="892"/>
      <c r="USZ2" s="892"/>
      <c r="UTA2" s="892"/>
      <c r="UTB2" s="892"/>
      <c r="UTC2" s="892"/>
      <c r="UTD2" s="892"/>
      <c r="UTE2" s="892"/>
      <c r="UTF2" s="892"/>
      <c r="UTG2" s="892"/>
      <c r="UTH2" s="892"/>
      <c r="UTI2" s="892"/>
      <c r="UTJ2" s="892"/>
      <c r="UTK2" s="892"/>
      <c r="UTL2" s="892"/>
      <c r="UTM2" s="892"/>
      <c r="UTN2" s="892"/>
      <c r="UTO2" s="892"/>
      <c r="UTP2" s="892"/>
      <c r="UTQ2" s="892"/>
      <c r="UTR2" s="892"/>
      <c r="UTS2" s="892"/>
      <c r="UTT2" s="892"/>
      <c r="UTU2" s="892"/>
      <c r="UTV2" s="892"/>
      <c r="UTW2" s="892"/>
      <c r="UTX2" s="892"/>
      <c r="UTY2" s="892"/>
      <c r="UTZ2" s="892"/>
      <c r="UUA2" s="892"/>
      <c r="UUB2" s="892"/>
      <c r="UUC2" s="892"/>
      <c r="UUD2" s="892"/>
      <c r="UUE2" s="892"/>
      <c r="UUF2" s="892"/>
      <c r="UUG2" s="892"/>
      <c r="UUH2" s="892"/>
      <c r="UUI2" s="892"/>
      <c r="UUJ2" s="892"/>
      <c r="UUK2" s="892"/>
      <c r="UUL2" s="892"/>
      <c r="UUM2" s="892"/>
      <c r="UUN2" s="892"/>
      <c r="UUO2" s="892"/>
      <c r="UUP2" s="892"/>
      <c r="UUQ2" s="892"/>
      <c r="UUR2" s="892"/>
      <c r="UUS2" s="892"/>
      <c r="UUT2" s="892"/>
      <c r="UUU2" s="892"/>
      <c r="UUV2" s="892"/>
      <c r="UUW2" s="892"/>
      <c r="UUX2" s="892"/>
      <c r="UUY2" s="892"/>
      <c r="UUZ2" s="892"/>
      <c r="UVA2" s="892"/>
      <c r="UVB2" s="892"/>
      <c r="UVC2" s="892"/>
      <c r="UVD2" s="892"/>
      <c r="UVE2" s="892"/>
      <c r="UVF2" s="892"/>
      <c r="UVG2" s="892"/>
      <c r="UVH2" s="892"/>
      <c r="UVI2" s="892"/>
      <c r="UVJ2" s="892"/>
      <c r="UVK2" s="892"/>
      <c r="UVL2" s="892"/>
      <c r="UVM2" s="892"/>
      <c r="UVN2" s="892"/>
      <c r="UVO2" s="892"/>
      <c r="UVP2" s="892"/>
      <c r="UVQ2" s="892"/>
      <c r="UVR2" s="892"/>
      <c r="UVS2" s="892"/>
      <c r="UVT2" s="892"/>
      <c r="UVU2" s="892"/>
      <c r="UVV2" s="892"/>
      <c r="UVW2" s="892"/>
      <c r="UVX2" s="892"/>
      <c r="UVY2" s="892"/>
      <c r="UVZ2" s="892"/>
      <c r="UWA2" s="892"/>
      <c r="UWB2" s="892"/>
      <c r="UWC2" s="892"/>
      <c r="UWD2" s="892"/>
      <c r="UWE2" s="892"/>
      <c r="UWF2" s="892"/>
      <c r="UWG2" s="892"/>
      <c r="UWH2" s="892"/>
      <c r="UWI2" s="892"/>
      <c r="UWJ2" s="892"/>
      <c r="UWK2" s="892"/>
      <c r="UWL2" s="892"/>
      <c r="UWM2" s="892"/>
      <c r="UWN2" s="892"/>
      <c r="UWO2" s="892"/>
      <c r="UWP2" s="892"/>
      <c r="UWQ2" s="892"/>
      <c r="UWR2" s="892"/>
      <c r="UWS2" s="892"/>
      <c r="UWT2" s="892"/>
      <c r="UWU2" s="892"/>
      <c r="UWV2" s="892"/>
      <c r="UWW2" s="892"/>
      <c r="UWX2" s="892"/>
      <c r="UWY2" s="892"/>
      <c r="UWZ2" s="892"/>
      <c r="UXA2" s="892"/>
      <c r="UXB2" s="892"/>
      <c r="UXC2" s="892"/>
      <c r="UXD2" s="892"/>
      <c r="UXE2" s="892"/>
      <c r="UXF2" s="892"/>
      <c r="UXG2" s="892"/>
      <c r="UXH2" s="892"/>
      <c r="UXI2" s="892"/>
      <c r="UXJ2" s="892"/>
      <c r="UXK2" s="892"/>
      <c r="UXL2" s="892"/>
      <c r="UXM2" s="892"/>
      <c r="UXN2" s="892"/>
      <c r="UXO2" s="892"/>
      <c r="UXP2" s="892"/>
      <c r="UXQ2" s="892"/>
      <c r="UXR2" s="892"/>
      <c r="UXS2" s="892"/>
      <c r="UXT2" s="892"/>
      <c r="UXU2" s="892"/>
      <c r="UXV2" s="892"/>
      <c r="UXW2" s="892"/>
      <c r="UXX2" s="892"/>
      <c r="UXY2" s="892"/>
      <c r="UXZ2" s="892"/>
      <c r="UYA2" s="892"/>
      <c r="UYB2" s="892"/>
      <c r="UYC2" s="892"/>
      <c r="UYD2" s="892"/>
      <c r="UYE2" s="892"/>
      <c r="UYF2" s="892"/>
      <c r="UYG2" s="892"/>
      <c r="UYH2" s="892"/>
      <c r="UYI2" s="892"/>
      <c r="UYJ2" s="892"/>
      <c r="UYK2" s="892"/>
      <c r="UYL2" s="892"/>
      <c r="UYM2" s="892"/>
      <c r="UYN2" s="892"/>
      <c r="UYO2" s="892"/>
      <c r="UYP2" s="892"/>
      <c r="UYQ2" s="892"/>
      <c r="UYR2" s="892"/>
      <c r="UYS2" s="892"/>
      <c r="UYT2" s="892"/>
      <c r="UYU2" s="892"/>
      <c r="UYV2" s="892"/>
      <c r="UYW2" s="892"/>
      <c r="UYX2" s="892"/>
      <c r="UYY2" s="892"/>
      <c r="UYZ2" s="892"/>
      <c r="UZA2" s="892"/>
      <c r="UZB2" s="892"/>
      <c r="UZC2" s="892"/>
      <c r="UZD2" s="892"/>
      <c r="UZE2" s="892"/>
      <c r="UZF2" s="892"/>
      <c r="UZG2" s="892"/>
      <c r="UZH2" s="892"/>
      <c r="UZI2" s="892"/>
      <c r="UZJ2" s="892"/>
      <c r="UZK2" s="892"/>
      <c r="UZL2" s="892"/>
      <c r="UZM2" s="892"/>
      <c r="UZN2" s="892"/>
      <c r="UZO2" s="892"/>
      <c r="UZP2" s="892"/>
      <c r="UZQ2" s="892"/>
      <c r="UZR2" s="892"/>
      <c r="UZS2" s="892"/>
      <c r="UZT2" s="892"/>
      <c r="UZU2" s="892"/>
      <c r="UZV2" s="892"/>
      <c r="UZW2" s="892"/>
      <c r="UZX2" s="892"/>
      <c r="UZY2" s="892"/>
      <c r="UZZ2" s="892"/>
      <c r="VAA2" s="892"/>
      <c r="VAB2" s="892"/>
      <c r="VAC2" s="892"/>
      <c r="VAD2" s="892"/>
      <c r="VAE2" s="892"/>
      <c r="VAF2" s="892"/>
      <c r="VAG2" s="892"/>
      <c r="VAH2" s="892"/>
      <c r="VAI2" s="892"/>
      <c r="VAJ2" s="892"/>
      <c r="VAK2" s="892"/>
      <c r="VAL2" s="892"/>
      <c r="VAM2" s="892"/>
      <c r="VAN2" s="892"/>
      <c r="VAO2" s="892"/>
      <c r="VAP2" s="892"/>
      <c r="VAQ2" s="892"/>
      <c r="VAR2" s="892"/>
      <c r="VAS2" s="892"/>
      <c r="VAT2" s="892"/>
      <c r="VAU2" s="892"/>
      <c r="VAV2" s="892"/>
      <c r="VAW2" s="892"/>
      <c r="VAX2" s="892"/>
      <c r="VAY2" s="892"/>
      <c r="VAZ2" s="892"/>
      <c r="VBA2" s="892"/>
      <c r="VBB2" s="892"/>
      <c r="VBC2" s="892"/>
      <c r="VBD2" s="892"/>
      <c r="VBE2" s="892"/>
      <c r="VBF2" s="892"/>
      <c r="VBG2" s="892"/>
      <c r="VBH2" s="892"/>
      <c r="VBI2" s="892"/>
      <c r="VBJ2" s="892"/>
      <c r="VBK2" s="892"/>
      <c r="VBL2" s="892"/>
      <c r="VBM2" s="892"/>
      <c r="VBN2" s="892"/>
      <c r="VBO2" s="892"/>
      <c r="VBP2" s="892"/>
      <c r="VBQ2" s="892"/>
      <c r="VBR2" s="892"/>
      <c r="VBS2" s="892"/>
      <c r="VBT2" s="892"/>
      <c r="VBU2" s="892"/>
      <c r="VBV2" s="892"/>
      <c r="VBW2" s="892"/>
      <c r="VBX2" s="892"/>
      <c r="VBY2" s="892"/>
      <c r="VBZ2" s="892"/>
      <c r="VCA2" s="892"/>
      <c r="VCB2" s="892"/>
      <c r="VCC2" s="892"/>
      <c r="VCD2" s="892"/>
      <c r="VCE2" s="892"/>
      <c r="VCF2" s="892"/>
      <c r="VCG2" s="892"/>
      <c r="VCH2" s="892"/>
      <c r="VCI2" s="892"/>
      <c r="VCJ2" s="892"/>
      <c r="VCK2" s="892"/>
      <c r="VCL2" s="892"/>
      <c r="VCM2" s="892"/>
      <c r="VCN2" s="892"/>
      <c r="VCO2" s="892"/>
      <c r="VCP2" s="892"/>
      <c r="VCQ2" s="892"/>
      <c r="VCR2" s="892"/>
      <c r="VCS2" s="892"/>
      <c r="VCT2" s="892"/>
      <c r="VCU2" s="892"/>
      <c r="VCV2" s="892"/>
      <c r="VCW2" s="892"/>
      <c r="VCX2" s="892"/>
      <c r="VCY2" s="892"/>
      <c r="VCZ2" s="892"/>
      <c r="VDA2" s="892"/>
      <c r="VDB2" s="892"/>
      <c r="VDC2" s="892"/>
      <c r="VDD2" s="892"/>
      <c r="VDE2" s="892"/>
      <c r="VDF2" s="892"/>
      <c r="VDG2" s="892"/>
      <c r="VDH2" s="892"/>
      <c r="VDI2" s="892"/>
      <c r="VDJ2" s="892"/>
      <c r="VDK2" s="892"/>
      <c r="VDL2" s="892"/>
      <c r="VDM2" s="892"/>
      <c r="VDN2" s="892"/>
      <c r="VDO2" s="892"/>
      <c r="VDP2" s="892"/>
      <c r="VDQ2" s="892"/>
      <c r="VDR2" s="892"/>
      <c r="VDS2" s="892"/>
      <c r="VDT2" s="892"/>
      <c r="VDU2" s="892"/>
      <c r="VDV2" s="892"/>
      <c r="VDW2" s="892"/>
      <c r="VDX2" s="892"/>
      <c r="VDY2" s="892"/>
      <c r="VDZ2" s="892"/>
      <c r="VEA2" s="892"/>
      <c r="VEB2" s="892"/>
      <c r="VEC2" s="892"/>
      <c r="VED2" s="892"/>
      <c r="VEE2" s="892"/>
      <c r="VEF2" s="892"/>
      <c r="VEG2" s="892"/>
      <c r="VEH2" s="892"/>
      <c r="VEI2" s="892"/>
      <c r="VEJ2" s="892"/>
      <c r="VEK2" s="892"/>
      <c r="VEL2" s="892"/>
      <c r="VEM2" s="892"/>
      <c r="VEN2" s="892"/>
      <c r="VEO2" s="892"/>
      <c r="VEP2" s="892"/>
      <c r="VEQ2" s="892"/>
      <c r="VER2" s="892"/>
      <c r="VES2" s="892"/>
      <c r="VET2" s="892"/>
      <c r="VEU2" s="892"/>
      <c r="VEV2" s="892"/>
      <c r="VEW2" s="892"/>
      <c r="VEX2" s="892"/>
      <c r="VEY2" s="892"/>
      <c r="VEZ2" s="892"/>
      <c r="VFA2" s="892"/>
      <c r="VFB2" s="892"/>
      <c r="VFC2" s="892"/>
      <c r="VFD2" s="892"/>
      <c r="VFE2" s="892"/>
      <c r="VFF2" s="892"/>
      <c r="VFG2" s="892"/>
      <c r="VFH2" s="892"/>
      <c r="VFI2" s="892"/>
      <c r="VFJ2" s="892"/>
      <c r="VFK2" s="892"/>
      <c r="VFL2" s="892"/>
      <c r="VFM2" s="892"/>
      <c r="VFN2" s="892"/>
      <c r="VFO2" s="892"/>
      <c r="VFP2" s="892"/>
      <c r="VFQ2" s="892"/>
      <c r="VFR2" s="892"/>
      <c r="VFS2" s="892"/>
      <c r="VFT2" s="892"/>
      <c r="VFU2" s="892"/>
      <c r="VFV2" s="892"/>
      <c r="VFW2" s="892"/>
      <c r="VFX2" s="892"/>
      <c r="VFY2" s="892"/>
      <c r="VFZ2" s="892"/>
      <c r="VGA2" s="892"/>
      <c r="VGB2" s="892"/>
      <c r="VGC2" s="892"/>
      <c r="VGD2" s="892"/>
      <c r="VGE2" s="892"/>
      <c r="VGF2" s="892"/>
      <c r="VGG2" s="892"/>
      <c r="VGH2" s="892"/>
      <c r="VGI2" s="892"/>
      <c r="VGJ2" s="892"/>
      <c r="VGK2" s="892"/>
      <c r="VGL2" s="892"/>
      <c r="VGM2" s="892"/>
      <c r="VGN2" s="892"/>
      <c r="VGO2" s="892"/>
      <c r="VGP2" s="892"/>
      <c r="VGQ2" s="892"/>
      <c r="VGR2" s="892"/>
      <c r="VGS2" s="892"/>
      <c r="VGT2" s="892"/>
      <c r="VGU2" s="892"/>
      <c r="VGV2" s="892"/>
      <c r="VGW2" s="892"/>
      <c r="VGX2" s="892"/>
      <c r="VGY2" s="892"/>
      <c r="VGZ2" s="892"/>
      <c r="VHA2" s="892"/>
      <c r="VHB2" s="892"/>
      <c r="VHC2" s="892"/>
      <c r="VHD2" s="892"/>
      <c r="VHE2" s="892"/>
      <c r="VHF2" s="892"/>
      <c r="VHG2" s="892"/>
      <c r="VHH2" s="892"/>
      <c r="VHI2" s="892"/>
      <c r="VHJ2" s="892"/>
      <c r="VHK2" s="892"/>
      <c r="VHL2" s="892"/>
      <c r="VHM2" s="892"/>
      <c r="VHN2" s="892"/>
      <c r="VHO2" s="892"/>
      <c r="VHP2" s="892"/>
      <c r="VHQ2" s="892"/>
      <c r="VHR2" s="892"/>
      <c r="VHS2" s="892"/>
      <c r="VHT2" s="892"/>
      <c r="VHU2" s="892"/>
      <c r="VHV2" s="892"/>
      <c r="VHW2" s="892"/>
      <c r="VHX2" s="892"/>
      <c r="VHY2" s="892"/>
      <c r="VHZ2" s="892"/>
      <c r="VIA2" s="892"/>
      <c r="VIB2" s="892"/>
      <c r="VIC2" s="892"/>
      <c r="VID2" s="892"/>
      <c r="VIE2" s="892"/>
      <c r="VIF2" s="892"/>
      <c r="VIG2" s="892"/>
      <c r="VIH2" s="892"/>
      <c r="VII2" s="892"/>
      <c r="VIJ2" s="892"/>
      <c r="VIK2" s="892"/>
      <c r="VIL2" s="892"/>
      <c r="VIM2" s="892"/>
      <c r="VIN2" s="892"/>
      <c r="VIO2" s="892"/>
      <c r="VIP2" s="892"/>
      <c r="VIQ2" s="892"/>
      <c r="VIR2" s="892"/>
      <c r="VIS2" s="892"/>
      <c r="VIT2" s="892"/>
      <c r="VIU2" s="892"/>
      <c r="VIV2" s="892"/>
      <c r="VIW2" s="892"/>
      <c r="VIX2" s="892"/>
      <c r="VIY2" s="892"/>
      <c r="VIZ2" s="892"/>
      <c r="VJA2" s="892"/>
      <c r="VJB2" s="892"/>
      <c r="VJC2" s="892"/>
      <c r="VJD2" s="892"/>
      <c r="VJE2" s="892"/>
      <c r="VJF2" s="892"/>
      <c r="VJG2" s="892"/>
      <c r="VJH2" s="892"/>
      <c r="VJI2" s="892"/>
      <c r="VJJ2" s="892"/>
      <c r="VJK2" s="892"/>
      <c r="VJL2" s="892"/>
      <c r="VJM2" s="892"/>
      <c r="VJN2" s="892"/>
      <c r="VJO2" s="892"/>
      <c r="VJP2" s="892"/>
      <c r="VJQ2" s="892"/>
      <c r="VJR2" s="892"/>
      <c r="VJS2" s="892"/>
      <c r="VJT2" s="892"/>
      <c r="VJU2" s="892"/>
      <c r="VJV2" s="892"/>
      <c r="VJW2" s="892"/>
      <c r="VJX2" s="892"/>
      <c r="VJY2" s="892"/>
      <c r="VJZ2" s="892"/>
      <c r="VKA2" s="892"/>
      <c r="VKB2" s="892"/>
      <c r="VKC2" s="892"/>
      <c r="VKD2" s="892"/>
      <c r="VKE2" s="892"/>
      <c r="VKF2" s="892"/>
      <c r="VKG2" s="892"/>
      <c r="VKH2" s="892"/>
      <c r="VKI2" s="892"/>
      <c r="VKJ2" s="892"/>
      <c r="VKK2" s="892"/>
      <c r="VKL2" s="892"/>
      <c r="VKM2" s="892"/>
      <c r="VKN2" s="892"/>
      <c r="VKO2" s="892"/>
      <c r="VKP2" s="892"/>
      <c r="VKQ2" s="892"/>
      <c r="VKR2" s="892"/>
      <c r="VKS2" s="892"/>
      <c r="VKT2" s="892"/>
      <c r="VKU2" s="892"/>
      <c r="VKV2" s="892"/>
      <c r="VKW2" s="892"/>
      <c r="VKX2" s="892"/>
      <c r="VKY2" s="892"/>
      <c r="VKZ2" s="892"/>
      <c r="VLA2" s="892"/>
      <c r="VLB2" s="892"/>
      <c r="VLC2" s="892"/>
      <c r="VLD2" s="892"/>
      <c r="VLE2" s="892"/>
      <c r="VLF2" s="892"/>
      <c r="VLG2" s="892"/>
      <c r="VLH2" s="892"/>
      <c r="VLI2" s="892"/>
      <c r="VLJ2" s="892"/>
      <c r="VLK2" s="892"/>
      <c r="VLL2" s="892"/>
      <c r="VLM2" s="892"/>
      <c r="VLN2" s="892"/>
      <c r="VLO2" s="892"/>
      <c r="VLP2" s="892"/>
      <c r="VLQ2" s="892"/>
      <c r="VLR2" s="892"/>
      <c r="VLS2" s="892"/>
      <c r="VLT2" s="892"/>
      <c r="VLU2" s="892"/>
      <c r="VLV2" s="892"/>
      <c r="VLW2" s="892"/>
      <c r="VLX2" s="892"/>
      <c r="VLY2" s="892"/>
      <c r="VLZ2" s="892"/>
      <c r="VMA2" s="892"/>
      <c r="VMB2" s="892"/>
      <c r="VMC2" s="892"/>
      <c r="VMD2" s="892"/>
      <c r="VME2" s="892"/>
      <c r="VMF2" s="892"/>
      <c r="VMG2" s="892"/>
      <c r="VMH2" s="892"/>
      <c r="VMI2" s="892"/>
      <c r="VMJ2" s="892"/>
      <c r="VMK2" s="892"/>
      <c r="VML2" s="892"/>
      <c r="VMM2" s="892"/>
      <c r="VMN2" s="892"/>
      <c r="VMO2" s="892"/>
      <c r="VMP2" s="892"/>
      <c r="VMQ2" s="892"/>
      <c r="VMR2" s="892"/>
      <c r="VMS2" s="892"/>
      <c r="VMT2" s="892"/>
      <c r="VMU2" s="892"/>
      <c r="VMV2" s="892"/>
      <c r="VMW2" s="892"/>
      <c r="VMX2" s="892"/>
      <c r="VMY2" s="892"/>
      <c r="VMZ2" s="892"/>
      <c r="VNA2" s="892"/>
      <c r="VNB2" s="892"/>
      <c r="VNC2" s="892"/>
      <c r="VND2" s="892"/>
      <c r="VNE2" s="892"/>
      <c r="VNF2" s="892"/>
      <c r="VNG2" s="892"/>
      <c r="VNH2" s="892"/>
      <c r="VNI2" s="892"/>
      <c r="VNJ2" s="892"/>
      <c r="VNK2" s="892"/>
      <c r="VNL2" s="892"/>
      <c r="VNM2" s="892"/>
      <c r="VNN2" s="892"/>
      <c r="VNO2" s="892"/>
      <c r="VNP2" s="892"/>
      <c r="VNQ2" s="892"/>
      <c r="VNR2" s="892"/>
      <c r="VNS2" s="892"/>
      <c r="VNT2" s="892"/>
      <c r="VNU2" s="892"/>
      <c r="VNV2" s="892"/>
      <c r="VNW2" s="892"/>
      <c r="VNX2" s="892"/>
      <c r="VNY2" s="892"/>
      <c r="VNZ2" s="892"/>
      <c r="VOA2" s="892"/>
      <c r="VOB2" s="892"/>
      <c r="VOC2" s="892"/>
      <c r="VOD2" s="892"/>
      <c r="VOE2" s="892"/>
      <c r="VOF2" s="892"/>
      <c r="VOG2" s="892"/>
      <c r="VOH2" s="892"/>
      <c r="VOI2" s="892"/>
      <c r="VOJ2" s="892"/>
      <c r="VOK2" s="892"/>
      <c r="VOL2" s="892"/>
      <c r="VOM2" s="892"/>
      <c r="VON2" s="892"/>
      <c r="VOO2" s="892"/>
      <c r="VOP2" s="892"/>
      <c r="VOQ2" s="892"/>
      <c r="VOR2" s="892"/>
      <c r="VOS2" s="892"/>
      <c r="VOT2" s="892"/>
      <c r="VOU2" s="892"/>
      <c r="VOV2" s="892"/>
      <c r="VOW2" s="892"/>
      <c r="VOX2" s="892"/>
      <c r="VOY2" s="892"/>
      <c r="VOZ2" s="892"/>
      <c r="VPA2" s="892"/>
      <c r="VPB2" s="892"/>
      <c r="VPC2" s="892"/>
      <c r="VPD2" s="892"/>
      <c r="VPE2" s="892"/>
      <c r="VPF2" s="892"/>
      <c r="VPG2" s="892"/>
      <c r="VPH2" s="892"/>
      <c r="VPI2" s="892"/>
      <c r="VPJ2" s="892"/>
      <c r="VPK2" s="892"/>
      <c r="VPL2" s="892"/>
      <c r="VPM2" s="892"/>
      <c r="VPN2" s="892"/>
      <c r="VPO2" s="892"/>
      <c r="VPP2" s="892"/>
      <c r="VPQ2" s="892"/>
      <c r="VPR2" s="892"/>
      <c r="VPS2" s="892"/>
      <c r="VPT2" s="892"/>
      <c r="VPU2" s="892"/>
      <c r="VPV2" s="892"/>
      <c r="VPW2" s="892"/>
      <c r="VPX2" s="892"/>
      <c r="VPY2" s="892"/>
      <c r="VPZ2" s="892"/>
      <c r="VQA2" s="892"/>
      <c r="VQB2" s="892"/>
      <c r="VQC2" s="892"/>
      <c r="VQD2" s="892"/>
      <c r="VQE2" s="892"/>
      <c r="VQF2" s="892"/>
      <c r="VQG2" s="892"/>
      <c r="VQH2" s="892"/>
      <c r="VQI2" s="892"/>
      <c r="VQJ2" s="892"/>
      <c r="VQK2" s="892"/>
      <c r="VQL2" s="892"/>
      <c r="VQM2" s="892"/>
      <c r="VQN2" s="892"/>
      <c r="VQO2" s="892"/>
      <c r="VQP2" s="892"/>
      <c r="VQQ2" s="892"/>
      <c r="VQR2" s="892"/>
      <c r="VQS2" s="892"/>
      <c r="VQT2" s="892"/>
      <c r="VQU2" s="892"/>
      <c r="VQV2" s="892"/>
      <c r="VQW2" s="892"/>
      <c r="VQX2" s="892"/>
      <c r="VQY2" s="892"/>
      <c r="VQZ2" s="892"/>
      <c r="VRA2" s="892"/>
      <c r="VRB2" s="892"/>
      <c r="VRC2" s="892"/>
      <c r="VRD2" s="892"/>
      <c r="VRE2" s="892"/>
      <c r="VRF2" s="892"/>
      <c r="VRG2" s="892"/>
      <c r="VRH2" s="892"/>
      <c r="VRI2" s="892"/>
      <c r="VRJ2" s="892"/>
      <c r="VRK2" s="892"/>
      <c r="VRL2" s="892"/>
      <c r="VRM2" s="892"/>
      <c r="VRN2" s="892"/>
      <c r="VRO2" s="892"/>
      <c r="VRP2" s="892"/>
      <c r="VRQ2" s="892"/>
      <c r="VRR2" s="892"/>
      <c r="VRS2" s="892"/>
      <c r="VRT2" s="892"/>
      <c r="VRU2" s="892"/>
      <c r="VRV2" s="892"/>
      <c r="VRW2" s="892"/>
      <c r="VRX2" s="892"/>
      <c r="VRY2" s="892"/>
      <c r="VRZ2" s="892"/>
      <c r="VSA2" s="892"/>
      <c r="VSB2" s="892"/>
      <c r="VSC2" s="892"/>
      <c r="VSD2" s="892"/>
      <c r="VSE2" s="892"/>
      <c r="VSF2" s="892"/>
      <c r="VSG2" s="892"/>
      <c r="VSH2" s="892"/>
      <c r="VSI2" s="892"/>
      <c r="VSJ2" s="892"/>
      <c r="VSK2" s="892"/>
      <c r="VSL2" s="892"/>
      <c r="VSM2" s="892"/>
      <c r="VSN2" s="892"/>
      <c r="VSO2" s="892"/>
      <c r="VSP2" s="892"/>
      <c r="VSQ2" s="892"/>
      <c r="VSR2" s="892"/>
      <c r="VSS2" s="892"/>
      <c r="VST2" s="892"/>
      <c r="VSU2" s="892"/>
      <c r="VSV2" s="892"/>
      <c r="VSW2" s="892"/>
      <c r="VSX2" s="892"/>
      <c r="VSY2" s="892"/>
      <c r="VSZ2" s="892"/>
      <c r="VTA2" s="892"/>
      <c r="VTB2" s="892"/>
      <c r="VTC2" s="892"/>
      <c r="VTD2" s="892"/>
      <c r="VTE2" s="892"/>
      <c r="VTF2" s="892"/>
      <c r="VTG2" s="892"/>
      <c r="VTH2" s="892"/>
      <c r="VTI2" s="892"/>
      <c r="VTJ2" s="892"/>
      <c r="VTK2" s="892"/>
      <c r="VTL2" s="892"/>
      <c r="VTM2" s="892"/>
      <c r="VTN2" s="892"/>
      <c r="VTO2" s="892"/>
      <c r="VTP2" s="892"/>
      <c r="VTQ2" s="892"/>
      <c r="VTR2" s="892"/>
      <c r="VTS2" s="892"/>
      <c r="VTT2" s="892"/>
      <c r="VTU2" s="892"/>
      <c r="VTV2" s="892"/>
      <c r="VTW2" s="892"/>
      <c r="VTX2" s="892"/>
      <c r="VTY2" s="892"/>
      <c r="VTZ2" s="892"/>
      <c r="VUA2" s="892"/>
      <c r="VUB2" s="892"/>
      <c r="VUC2" s="892"/>
      <c r="VUD2" s="892"/>
      <c r="VUE2" s="892"/>
      <c r="VUF2" s="892"/>
      <c r="VUG2" s="892"/>
      <c r="VUH2" s="892"/>
      <c r="VUI2" s="892"/>
      <c r="VUJ2" s="892"/>
      <c r="VUK2" s="892"/>
      <c r="VUL2" s="892"/>
      <c r="VUM2" s="892"/>
      <c r="VUN2" s="892"/>
      <c r="VUO2" s="892"/>
      <c r="VUP2" s="892"/>
      <c r="VUQ2" s="892"/>
      <c r="VUR2" s="892"/>
      <c r="VUS2" s="892"/>
      <c r="VUT2" s="892"/>
      <c r="VUU2" s="892"/>
      <c r="VUV2" s="892"/>
      <c r="VUW2" s="892"/>
      <c r="VUX2" s="892"/>
      <c r="VUY2" s="892"/>
      <c r="VUZ2" s="892"/>
      <c r="VVA2" s="892"/>
      <c r="VVB2" s="892"/>
      <c r="VVC2" s="892"/>
      <c r="VVD2" s="892"/>
      <c r="VVE2" s="892"/>
      <c r="VVF2" s="892"/>
      <c r="VVG2" s="892"/>
      <c r="VVH2" s="892"/>
      <c r="VVI2" s="892"/>
      <c r="VVJ2" s="892"/>
      <c r="VVK2" s="892"/>
      <c r="VVL2" s="892"/>
      <c r="VVM2" s="892"/>
      <c r="VVN2" s="892"/>
      <c r="VVO2" s="892"/>
      <c r="VVP2" s="892"/>
      <c r="VVQ2" s="892"/>
      <c r="VVR2" s="892"/>
      <c r="VVS2" s="892"/>
      <c r="VVT2" s="892"/>
      <c r="VVU2" s="892"/>
      <c r="VVV2" s="892"/>
      <c r="VVW2" s="892"/>
      <c r="VVX2" s="892"/>
      <c r="VVY2" s="892"/>
      <c r="VVZ2" s="892"/>
      <c r="VWA2" s="892"/>
      <c r="VWB2" s="892"/>
      <c r="VWC2" s="892"/>
      <c r="VWD2" s="892"/>
      <c r="VWE2" s="892"/>
      <c r="VWF2" s="892"/>
      <c r="VWG2" s="892"/>
      <c r="VWH2" s="892"/>
      <c r="VWI2" s="892"/>
      <c r="VWJ2" s="892"/>
      <c r="VWK2" s="892"/>
      <c r="VWL2" s="892"/>
      <c r="VWM2" s="892"/>
      <c r="VWN2" s="892"/>
      <c r="VWO2" s="892"/>
      <c r="VWP2" s="892"/>
      <c r="VWQ2" s="892"/>
      <c r="VWR2" s="892"/>
      <c r="VWS2" s="892"/>
      <c r="VWT2" s="892"/>
      <c r="VWU2" s="892"/>
      <c r="VWV2" s="892"/>
      <c r="VWW2" s="892"/>
      <c r="VWX2" s="892"/>
      <c r="VWY2" s="892"/>
      <c r="VWZ2" s="892"/>
      <c r="VXA2" s="892"/>
      <c r="VXB2" s="892"/>
      <c r="VXC2" s="892"/>
      <c r="VXD2" s="892"/>
      <c r="VXE2" s="892"/>
      <c r="VXF2" s="892"/>
      <c r="VXG2" s="892"/>
      <c r="VXH2" s="892"/>
      <c r="VXI2" s="892"/>
      <c r="VXJ2" s="892"/>
      <c r="VXK2" s="892"/>
      <c r="VXL2" s="892"/>
      <c r="VXM2" s="892"/>
      <c r="VXN2" s="892"/>
      <c r="VXO2" s="892"/>
      <c r="VXP2" s="892"/>
      <c r="VXQ2" s="892"/>
      <c r="VXR2" s="892"/>
      <c r="VXS2" s="892"/>
      <c r="VXT2" s="892"/>
      <c r="VXU2" s="892"/>
      <c r="VXV2" s="892"/>
      <c r="VXW2" s="892"/>
      <c r="VXX2" s="892"/>
      <c r="VXY2" s="892"/>
      <c r="VXZ2" s="892"/>
      <c r="VYA2" s="892"/>
      <c r="VYB2" s="892"/>
      <c r="VYC2" s="892"/>
      <c r="VYD2" s="892"/>
      <c r="VYE2" s="892"/>
      <c r="VYF2" s="892"/>
      <c r="VYG2" s="892"/>
      <c r="VYH2" s="892"/>
      <c r="VYI2" s="892"/>
      <c r="VYJ2" s="892"/>
      <c r="VYK2" s="892"/>
      <c r="VYL2" s="892"/>
      <c r="VYM2" s="892"/>
      <c r="VYN2" s="892"/>
      <c r="VYO2" s="892"/>
      <c r="VYP2" s="892"/>
      <c r="VYQ2" s="892"/>
      <c r="VYR2" s="892"/>
      <c r="VYS2" s="892"/>
      <c r="VYT2" s="892"/>
      <c r="VYU2" s="892"/>
      <c r="VYV2" s="892"/>
      <c r="VYW2" s="892"/>
      <c r="VYX2" s="892"/>
      <c r="VYY2" s="892"/>
      <c r="VYZ2" s="892"/>
      <c r="VZA2" s="892"/>
      <c r="VZB2" s="892"/>
      <c r="VZC2" s="892"/>
      <c r="VZD2" s="892"/>
      <c r="VZE2" s="892"/>
      <c r="VZF2" s="892"/>
      <c r="VZG2" s="892"/>
      <c r="VZH2" s="892"/>
      <c r="VZI2" s="892"/>
      <c r="VZJ2" s="892"/>
      <c r="VZK2" s="892"/>
      <c r="VZL2" s="892"/>
      <c r="VZM2" s="892"/>
      <c r="VZN2" s="892"/>
      <c r="VZO2" s="892"/>
      <c r="VZP2" s="892"/>
      <c r="VZQ2" s="892"/>
      <c r="VZR2" s="892"/>
      <c r="VZS2" s="892"/>
      <c r="VZT2" s="892"/>
      <c r="VZU2" s="892"/>
      <c r="VZV2" s="892"/>
      <c r="VZW2" s="892"/>
      <c r="VZX2" s="892"/>
      <c r="VZY2" s="892"/>
      <c r="VZZ2" s="892"/>
      <c r="WAA2" s="892"/>
      <c r="WAB2" s="892"/>
      <c r="WAC2" s="892"/>
      <c r="WAD2" s="892"/>
      <c r="WAE2" s="892"/>
      <c r="WAF2" s="892"/>
      <c r="WAG2" s="892"/>
      <c r="WAH2" s="892"/>
      <c r="WAI2" s="892"/>
      <c r="WAJ2" s="892"/>
      <c r="WAK2" s="892"/>
      <c r="WAL2" s="892"/>
      <c r="WAM2" s="892"/>
      <c r="WAN2" s="892"/>
      <c r="WAO2" s="892"/>
      <c r="WAP2" s="892"/>
      <c r="WAQ2" s="892"/>
      <c r="WAR2" s="892"/>
      <c r="WAS2" s="892"/>
      <c r="WAT2" s="892"/>
      <c r="WAU2" s="892"/>
      <c r="WAV2" s="892"/>
      <c r="WAW2" s="892"/>
      <c r="WAX2" s="892"/>
      <c r="WAY2" s="892"/>
      <c r="WAZ2" s="892"/>
      <c r="WBA2" s="892"/>
      <c r="WBB2" s="892"/>
      <c r="WBC2" s="892"/>
      <c r="WBD2" s="892"/>
      <c r="WBE2" s="892"/>
      <c r="WBF2" s="892"/>
      <c r="WBG2" s="892"/>
      <c r="WBH2" s="892"/>
      <c r="WBI2" s="892"/>
      <c r="WBJ2" s="892"/>
      <c r="WBK2" s="892"/>
      <c r="WBL2" s="892"/>
      <c r="WBM2" s="892"/>
      <c r="WBN2" s="892"/>
      <c r="WBO2" s="892"/>
      <c r="WBP2" s="892"/>
      <c r="WBQ2" s="892"/>
      <c r="WBR2" s="892"/>
      <c r="WBS2" s="892"/>
      <c r="WBT2" s="892"/>
      <c r="WBU2" s="892"/>
      <c r="WBV2" s="892"/>
      <c r="WBW2" s="892"/>
      <c r="WBX2" s="892"/>
      <c r="WBY2" s="892"/>
      <c r="WBZ2" s="892"/>
      <c r="WCA2" s="892"/>
      <c r="WCB2" s="892"/>
      <c r="WCC2" s="892"/>
      <c r="WCD2" s="892"/>
      <c r="WCE2" s="892"/>
      <c r="WCF2" s="892"/>
      <c r="WCG2" s="892"/>
      <c r="WCH2" s="892"/>
      <c r="WCI2" s="892"/>
      <c r="WCJ2" s="892"/>
      <c r="WCK2" s="892"/>
      <c r="WCL2" s="892"/>
      <c r="WCM2" s="892"/>
      <c r="WCN2" s="892"/>
      <c r="WCO2" s="892"/>
      <c r="WCP2" s="892"/>
      <c r="WCQ2" s="892"/>
      <c r="WCR2" s="892"/>
      <c r="WCS2" s="892"/>
      <c r="WCT2" s="892"/>
      <c r="WCU2" s="892"/>
      <c r="WCV2" s="892"/>
      <c r="WCW2" s="892"/>
      <c r="WCX2" s="892"/>
      <c r="WCY2" s="892"/>
      <c r="WCZ2" s="892"/>
      <c r="WDA2" s="892"/>
      <c r="WDB2" s="892"/>
      <c r="WDC2" s="892"/>
      <c r="WDD2" s="892"/>
      <c r="WDE2" s="892"/>
      <c r="WDF2" s="892"/>
      <c r="WDG2" s="892"/>
      <c r="WDH2" s="892"/>
      <c r="WDI2" s="892"/>
      <c r="WDJ2" s="892"/>
      <c r="WDK2" s="892"/>
      <c r="WDL2" s="892"/>
      <c r="WDM2" s="892"/>
      <c r="WDN2" s="892"/>
      <c r="WDO2" s="892"/>
      <c r="WDP2" s="892"/>
      <c r="WDQ2" s="892"/>
      <c r="WDR2" s="892"/>
      <c r="WDS2" s="892"/>
      <c r="WDT2" s="892"/>
      <c r="WDU2" s="892"/>
      <c r="WDV2" s="892"/>
      <c r="WDW2" s="892"/>
      <c r="WDX2" s="892"/>
      <c r="WDY2" s="892"/>
      <c r="WDZ2" s="892"/>
      <c r="WEA2" s="892"/>
      <c r="WEB2" s="892"/>
      <c r="WEC2" s="892"/>
      <c r="WED2" s="892"/>
      <c r="WEE2" s="892"/>
      <c r="WEF2" s="892"/>
      <c r="WEG2" s="892"/>
      <c r="WEH2" s="892"/>
      <c r="WEI2" s="892"/>
      <c r="WEJ2" s="892"/>
      <c r="WEK2" s="892"/>
      <c r="WEL2" s="892"/>
      <c r="WEM2" s="892"/>
      <c r="WEN2" s="892"/>
      <c r="WEO2" s="892"/>
      <c r="WEP2" s="892"/>
      <c r="WEQ2" s="892"/>
      <c r="WER2" s="892"/>
      <c r="WES2" s="892"/>
      <c r="WET2" s="892"/>
      <c r="WEU2" s="892"/>
      <c r="WEV2" s="892"/>
      <c r="WEW2" s="892"/>
      <c r="WEX2" s="892"/>
      <c r="WEY2" s="892"/>
      <c r="WEZ2" s="892"/>
      <c r="WFA2" s="892"/>
      <c r="WFB2" s="892"/>
      <c r="WFC2" s="892"/>
      <c r="WFD2" s="892"/>
      <c r="WFE2" s="892"/>
      <c r="WFF2" s="892"/>
      <c r="WFG2" s="892"/>
      <c r="WFH2" s="892"/>
      <c r="WFI2" s="892"/>
      <c r="WFJ2" s="892"/>
      <c r="WFK2" s="892"/>
      <c r="WFL2" s="892"/>
      <c r="WFM2" s="892"/>
      <c r="WFN2" s="892"/>
      <c r="WFO2" s="892"/>
      <c r="WFP2" s="892"/>
      <c r="WFQ2" s="892"/>
      <c r="WFR2" s="892"/>
      <c r="WFS2" s="892"/>
      <c r="WFT2" s="892"/>
      <c r="WFU2" s="892"/>
      <c r="WFV2" s="892"/>
      <c r="WFW2" s="892"/>
      <c r="WFX2" s="892"/>
      <c r="WFY2" s="892"/>
      <c r="WFZ2" s="892"/>
      <c r="WGA2" s="892"/>
      <c r="WGB2" s="892"/>
      <c r="WGC2" s="892"/>
      <c r="WGD2" s="892"/>
      <c r="WGE2" s="892"/>
      <c r="WGF2" s="892"/>
      <c r="WGG2" s="892"/>
      <c r="WGH2" s="892"/>
      <c r="WGI2" s="892"/>
      <c r="WGJ2" s="892"/>
      <c r="WGK2" s="892"/>
      <c r="WGL2" s="892"/>
      <c r="WGM2" s="892"/>
      <c r="WGN2" s="892"/>
      <c r="WGO2" s="892"/>
      <c r="WGP2" s="892"/>
      <c r="WGQ2" s="892"/>
      <c r="WGR2" s="892"/>
      <c r="WGS2" s="892"/>
      <c r="WGT2" s="892"/>
      <c r="WGU2" s="892"/>
      <c r="WGV2" s="892"/>
      <c r="WGW2" s="892"/>
      <c r="WGX2" s="892"/>
      <c r="WGY2" s="892"/>
      <c r="WGZ2" s="892"/>
      <c r="WHA2" s="892"/>
      <c r="WHB2" s="892"/>
      <c r="WHC2" s="892"/>
      <c r="WHD2" s="892"/>
      <c r="WHE2" s="892"/>
      <c r="WHF2" s="892"/>
      <c r="WHG2" s="892"/>
      <c r="WHH2" s="892"/>
      <c r="WHI2" s="892"/>
      <c r="WHJ2" s="892"/>
      <c r="WHK2" s="892"/>
      <c r="WHL2" s="892"/>
      <c r="WHM2" s="892"/>
      <c r="WHN2" s="892"/>
      <c r="WHO2" s="892"/>
      <c r="WHP2" s="892"/>
      <c r="WHQ2" s="892"/>
      <c r="WHR2" s="892"/>
      <c r="WHS2" s="892"/>
      <c r="WHT2" s="892"/>
      <c r="WHU2" s="892"/>
      <c r="WHV2" s="892"/>
      <c r="WHW2" s="892"/>
      <c r="WHX2" s="892"/>
      <c r="WHY2" s="892"/>
      <c r="WHZ2" s="892"/>
      <c r="WIA2" s="892"/>
      <c r="WIB2" s="892"/>
      <c r="WIC2" s="892"/>
      <c r="WID2" s="892"/>
      <c r="WIE2" s="892"/>
      <c r="WIF2" s="892"/>
      <c r="WIG2" s="892"/>
      <c r="WIH2" s="892"/>
      <c r="WII2" s="892"/>
      <c r="WIJ2" s="892"/>
      <c r="WIK2" s="892"/>
      <c r="WIL2" s="892"/>
      <c r="WIM2" s="892"/>
      <c r="WIN2" s="892"/>
      <c r="WIO2" s="892"/>
      <c r="WIP2" s="892"/>
      <c r="WIQ2" s="892"/>
      <c r="WIR2" s="892"/>
      <c r="WIS2" s="892"/>
      <c r="WIT2" s="892"/>
      <c r="WIU2" s="892"/>
      <c r="WIV2" s="892"/>
      <c r="WIW2" s="892"/>
      <c r="WIX2" s="892"/>
      <c r="WIY2" s="892"/>
      <c r="WIZ2" s="892"/>
      <c r="WJA2" s="892"/>
      <c r="WJB2" s="892"/>
      <c r="WJC2" s="892"/>
      <c r="WJD2" s="892"/>
      <c r="WJE2" s="892"/>
      <c r="WJF2" s="892"/>
      <c r="WJG2" s="892"/>
      <c r="WJH2" s="892"/>
      <c r="WJI2" s="892"/>
      <c r="WJJ2" s="892"/>
      <c r="WJK2" s="892"/>
      <c r="WJL2" s="892"/>
      <c r="WJM2" s="892"/>
      <c r="WJN2" s="892"/>
      <c r="WJO2" s="892"/>
      <c r="WJP2" s="892"/>
      <c r="WJQ2" s="892"/>
      <c r="WJR2" s="892"/>
      <c r="WJS2" s="892"/>
      <c r="WJT2" s="892"/>
      <c r="WJU2" s="892"/>
      <c r="WJV2" s="892"/>
      <c r="WJW2" s="892"/>
      <c r="WJX2" s="892"/>
      <c r="WJY2" s="892"/>
      <c r="WJZ2" s="892"/>
      <c r="WKA2" s="892"/>
      <c r="WKB2" s="892"/>
      <c r="WKC2" s="892"/>
      <c r="WKD2" s="892"/>
      <c r="WKE2" s="892"/>
      <c r="WKF2" s="892"/>
      <c r="WKG2" s="892"/>
      <c r="WKH2" s="892"/>
      <c r="WKI2" s="892"/>
      <c r="WKJ2" s="892"/>
      <c r="WKK2" s="892"/>
      <c r="WKL2" s="892"/>
      <c r="WKM2" s="892"/>
      <c r="WKN2" s="892"/>
      <c r="WKO2" s="892"/>
      <c r="WKP2" s="892"/>
      <c r="WKQ2" s="892"/>
      <c r="WKR2" s="892"/>
      <c r="WKS2" s="892"/>
      <c r="WKT2" s="892"/>
      <c r="WKU2" s="892"/>
      <c r="WKV2" s="892"/>
      <c r="WKW2" s="892"/>
      <c r="WKX2" s="892"/>
      <c r="WKY2" s="892"/>
      <c r="WKZ2" s="892"/>
      <c r="WLA2" s="892"/>
      <c r="WLB2" s="892"/>
      <c r="WLC2" s="892"/>
      <c r="WLD2" s="892"/>
      <c r="WLE2" s="892"/>
      <c r="WLF2" s="892"/>
      <c r="WLG2" s="892"/>
      <c r="WLH2" s="892"/>
      <c r="WLI2" s="892"/>
      <c r="WLJ2" s="892"/>
      <c r="WLK2" s="892"/>
      <c r="WLL2" s="892"/>
      <c r="WLM2" s="892"/>
      <c r="WLN2" s="892"/>
      <c r="WLO2" s="892"/>
      <c r="WLP2" s="892"/>
      <c r="WLQ2" s="892"/>
      <c r="WLR2" s="892"/>
      <c r="WLS2" s="892"/>
      <c r="WLT2" s="892"/>
      <c r="WLU2" s="892"/>
      <c r="WLV2" s="892"/>
      <c r="WLW2" s="892"/>
      <c r="WLX2" s="892"/>
      <c r="WLY2" s="892"/>
      <c r="WLZ2" s="892"/>
      <c r="WMA2" s="892"/>
      <c r="WMB2" s="892"/>
      <c r="WMC2" s="892"/>
      <c r="WMD2" s="892"/>
      <c r="WME2" s="892"/>
      <c r="WMF2" s="892"/>
      <c r="WMG2" s="892"/>
      <c r="WMH2" s="892"/>
      <c r="WMI2" s="892"/>
      <c r="WMJ2" s="892"/>
      <c r="WMK2" s="892"/>
      <c r="WML2" s="892"/>
      <c r="WMM2" s="892"/>
      <c r="WMN2" s="892"/>
      <c r="WMO2" s="892"/>
      <c r="WMP2" s="892"/>
      <c r="WMQ2" s="892"/>
      <c r="WMR2" s="892"/>
      <c r="WMS2" s="892"/>
      <c r="WMT2" s="892"/>
      <c r="WMU2" s="892"/>
      <c r="WMV2" s="892"/>
      <c r="WMW2" s="892"/>
      <c r="WMX2" s="892"/>
      <c r="WMY2" s="892"/>
      <c r="WMZ2" s="892"/>
      <c r="WNA2" s="892"/>
      <c r="WNB2" s="892"/>
      <c r="WNC2" s="892"/>
      <c r="WND2" s="892"/>
      <c r="WNE2" s="892"/>
      <c r="WNF2" s="892"/>
      <c r="WNG2" s="892"/>
      <c r="WNH2" s="892"/>
      <c r="WNI2" s="892"/>
      <c r="WNJ2" s="892"/>
      <c r="WNK2" s="892"/>
      <c r="WNL2" s="892"/>
      <c r="WNM2" s="892"/>
      <c r="WNN2" s="892"/>
      <c r="WNO2" s="892"/>
      <c r="WNP2" s="892"/>
      <c r="WNQ2" s="892"/>
      <c r="WNR2" s="892"/>
      <c r="WNS2" s="892"/>
      <c r="WNT2" s="892"/>
      <c r="WNU2" s="892"/>
      <c r="WNV2" s="892"/>
      <c r="WNW2" s="892"/>
      <c r="WNX2" s="892"/>
      <c r="WNY2" s="892"/>
      <c r="WNZ2" s="892"/>
      <c r="WOA2" s="892"/>
      <c r="WOB2" s="892"/>
      <c r="WOC2" s="892"/>
      <c r="WOD2" s="892"/>
      <c r="WOE2" s="892"/>
      <c r="WOF2" s="892"/>
      <c r="WOG2" s="892"/>
      <c r="WOH2" s="892"/>
      <c r="WOI2" s="892"/>
      <c r="WOJ2" s="892"/>
      <c r="WOK2" s="892"/>
      <c r="WOL2" s="892"/>
      <c r="WOM2" s="892"/>
      <c r="WON2" s="892"/>
      <c r="WOO2" s="892"/>
      <c r="WOP2" s="892"/>
      <c r="WOQ2" s="892"/>
      <c r="WOR2" s="892"/>
      <c r="WOS2" s="892"/>
      <c r="WOT2" s="892"/>
      <c r="WOU2" s="892"/>
      <c r="WOV2" s="892"/>
      <c r="WOW2" s="892"/>
      <c r="WOX2" s="892"/>
      <c r="WOY2" s="892"/>
      <c r="WOZ2" s="892"/>
      <c r="WPA2" s="892"/>
      <c r="WPB2" s="892"/>
      <c r="WPC2" s="892"/>
      <c r="WPD2" s="892"/>
      <c r="WPE2" s="892"/>
      <c r="WPF2" s="892"/>
      <c r="WPG2" s="892"/>
      <c r="WPH2" s="892"/>
      <c r="WPI2" s="892"/>
      <c r="WPJ2" s="892"/>
      <c r="WPK2" s="892"/>
      <c r="WPL2" s="892"/>
      <c r="WPM2" s="892"/>
      <c r="WPN2" s="892"/>
      <c r="WPO2" s="892"/>
      <c r="WPP2" s="892"/>
      <c r="WPQ2" s="892"/>
      <c r="WPR2" s="892"/>
      <c r="WPS2" s="892"/>
      <c r="WPT2" s="892"/>
      <c r="WPU2" s="892"/>
      <c r="WPV2" s="892"/>
      <c r="WPW2" s="892"/>
      <c r="WPX2" s="892"/>
      <c r="WPY2" s="892"/>
      <c r="WPZ2" s="892"/>
      <c r="WQA2" s="892"/>
      <c r="WQB2" s="892"/>
      <c r="WQC2" s="892"/>
      <c r="WQD2" s="892"/>
      <c r="WQE2" s="892"/>
      <c r="WQF2" s="892"/>
      <c r="WQG2" s="892"/>
      <c r="WQH2" s="892"/>
      <c r="WQI2" s="892"/>
      <c r="WQJ2" s="892"/>
      <c r="WQK2" s="892"/>
      <c r="WQL2" s="892"/>
      <c r="WQM2" s="892"/>
      <c r="WQN2" s="892"/>
      <c r="WQO2" s="892"/>
      <c r="WQP2" s="892"/>
      <c r="WQQ2" s="892"/>
      <c r="WQR2" s="892"/>
      <c r="WQS2" s="892"/>
      <c r="WQT2" s="892"/>
      <c r="WQU2" s="892"/>
      <c r="WQV2" s="892"/>
      <c r="WQW2" s="892"/>
      <c r="WQX2" s="892"/>
      <c r="WQY2" s="892"/>
      <c r="WQZ2" s="892"/>
      <c r="WRA2" s="892"/>
      <c r="WRB2" s="892"/>
      <c r="WRC2" s="892"/>
      <c r="WRD2" s="892"/>
      <c r="WRE2" s="892"/>
      <c r="WRF2" s="892"/>
      <c r="WRG2" s="892"/>
      <c r="WRH2" s="892"/>
      <c r="WRI2" s="892"/>
      <c r="WRJ2" s="892"/>
      <c r="WRK2" s="892"/>
      <c r="WRL2" s="892"/>
      <c r="WRM2" s="892"/>
      <c r="WRN2" s="892"/>
      <c r="WRO2" s="892"/>
      <c r="WRP2" s="892"/>
      <c r="WRQ2" s="892"/>
      <c r="WRR2" s="892"/>
      <c r="WRS2" s="892"/>
      <c r="WRT2" s="892"/>
      <c r="WRU2" s="892"/>
      <c r="WRV2" s="892"/>
      <c r="WRW2" s="892"/>
      <c r="WRX2" s="892"/>
      <c r="WRY2" s="892"/>
      <c r="WRZ2" s="892"/>
      <c r="WSA2" s="892"/>
      <c r="WSB2" s="892"/>
      <c r="WSC2" s="892"/>
      <c r="WSD2" s="892"/>
      <c r="WSE2" s="892"/>
      <c r="WSF2" s="892"/>
      <c r="WSG2" s="892"/>
      <c r="WSH2" s="892"/>
      <c r="WSI2" s="892"/>
      <c r="WSJ2" s="892"/>
      <c r="WSK2" s="892"/>
      <c r="WSL2" s="892"/>
      <c r="WSM2" s="892"/>
      <c r="WSN2" s="892"/>
      <c r="WSO2" s="892"/>
      <c r="WSP2" s="892"/>
      <c r="WSQ2" s="892"/>
      <c r="WSR2" s="892"/>
      <c r="WSS2" s="892"/>
      <c r="WST2" s="892"/>
      <c r="WSU2" s="892"/>
      <c r="WSV2" s="892"/>
      <c r="WSW2" s="892"/>
      <c r="WSX2" s="892"/>
      <c r="WSY2" s="892"/>
      <c r="WSZ2" s="892"/>
      <c r="WTA2" s="892"/>
      <c r="WTB2" s="892"/>
      <c r="WTC2" s="892"/>
      <c r="WTD2" s="892"/>
      <c r="WTE2" s="892"/>
      <c r="WTF2" s="892"/>
      <c r="WTG2" s="892"/>
      <c r="WTH2" s="892"/>
      <c r="WTI2" s="892"/>
      <c r="WTJ2" s="892"/>
      <c r="WTK2" s="892"/>
      <c r="WTL2" s="892"/>
      <c r="WTM2" s="892"/>
      <c r="WTN2" s="892"/>
      <c r="WTO2" s="892"/>
      <c r="WTP2" s="892"/>
      <c r="WTQ2" s="892"/>
      <c r="WTR2" s="892"/>
      <c r="WTS2" s="892"/>
      <c r="WTT2" s="892"/>
      <c r="WTU2" s="892"/>
      <c r="WTV2" s="892"/>
      <c r="WTW2" s="892"/>
      <c r="WTX2" s="892"/>
      <c r="WTY2" s="892"/>
      <c r="WTZ2" s="892"/>
      <c r="WUA2" s="892"/>
      <c r="WUB2" s="892"/>
      <c r="WUC2" s="892"/>
      <c r="WUD2" s="892"/>
      <c r="WUE2" s="892"/>
      <c r="WUF2" s="892"/>
      <c r="WUG2" s="892"/>
      <c r="WUH2" s="892"/>
      <c r="WUI2" s="892"/>
      <c r="WUJ2" s="892"/>
      <c r="WUK2" s="892"/>
      <c r="WUL2" s="892"/>
      <c r="WUM2" s="892"/>
      <c r="WUN2" s="892"/>
      <c r="WUO2" s="892"/>
      <c r="WUP2" s="892"/>
      <c r="WUQ2" s="892"/>
      <c r="WUR2" s="892"/>
      <c r="WUS2" s="892"/>
      <c r="WUT2" s="892"/>
      <c r="WUU2" s="892"/>
      <c r="WUV2" s="892"/>
      <c r="WUW2" s="892"/>
      <c r="WUX2" s="892"/>
      <c r="WUY2" s="892"/>
      <c r="WUZ2" s="892"/>
      <c r="WVA2" s="892"/>
      <c r="WVB2" s="892"/>
      <c r="WVC2" s="892"/>
      <c r="WVD2" s="892"/>
      <c r="WVE2" s="892"/>
      <c r="WVF2" s="892"/>
      <c r="WVG2" s="892"/>
      <c r="WVH2" s="892"/>
      <c r="WVI2" s="892"/>
      <c r="WVJ2" s="892"/>
      <c r="WVK2" s="892"/>
      <c r="WVL2" s="892"/>
      <c r="WVM2" s="892"/>
      <c r="WVN2" s="892"/>
      <c r="WVO2" s="892"/>
      <c r="WVP2" s="892"/>
      <c r="WVQ2" s="892"/>
      <c r="WVR2" s="892"/>
      <c r="WVS2" s="892"/>
      <c r="WVT2" s="892"/>
      <c r="WVU2" s="892"/>
      <c r="WVV2" s="892"/>
      <c r="WVW2" s="892"/>
      <c r="WVX2" s="892"/>
      <c r="WVY2" s="892"/>
      <c r="WVZ2" s="892"/>
      <c r="WWA2" s="892"/>
      <c r="WWB2" s="892"/>
      <c r="WWC2" s="892"/>
      <c r="WWD2" s="892"/>
      <c r="WWE2" s="892"/>
      <c r="WWF2" s="892"/>
      <c r="WWG2" s="892"/>
      <c r="WWH2" s="892"/>
      <c r="WWI2" s="892"/>
      <c r="WWJ2" s="892"/>
      <c r="WWK2" s="892"/>
      <c r="WWL2" s="892"/>
      <c r="WWM2" s="892"/>
      <c r="WWN2" s="892"/>
      <c r="WWO2" s="892"/>
      <c r="WWP2" s="892"/>
      <c r="WWQ2" s="892"/>
      <c r="WWR2" s="892"/>
      <c r="WWS2" s="892"/>
      <c r="WWT2" s="892"/>
      <c r="WWU2" s="892"/>
      <c r="WWV2" s="892"/>
      <c r="WWW2" s="892"/>
      <c r="WWX2" s="892"/>
      <c r="WWY2" s="892"/>
      <c r="WWZ2" s="892"/>
      <c r="WXA2" s="892"/>
      <c r="WXB2" s="892"/>
      <c r="WXC2" s="892"/>
      <c r="WXD2" s="892"/>
      <c r="WXE2" s="892"/>
      <c r="WXF2" s="892"/>
      <c r="WXG2" s="892"/>
      <c r="WXH2" s="892"/>
      <c r="WXI2" s="892"/>
      <c r="WXJ2" s="892"/>
      <c r="WXK2" s="892"/>
      <c r="WXL2" s="892"/>
      <c r="WXM2" s="892"/>
      <c r="WXN2" s="892"/>
      <c r="WXO2" s="892"/>
      <c r="WXP2" s="892"/>
      <c r="WXQ2" s="892"/>
      <c r="WXR2" s="892"/>
      <c r="WXS2" s="892"/>
      <c r="WXT2" s="892"/>
      <c r="WXU2" s="892"/>
      <c r="WXV2" s="892"/>
      <c r="WXW2" s="892"/>
      <c r="WXX2" s="892"/>
      <c r="WXY2" s="892"/>
      <c r="WXZ2" s="892"/>
      <c r="WYA2" s="892"/>
      <c r="WYB2" s="892"/>
      <c r="WYC2" s="892"/>
      <c r="WYD2" s="892"/>
      <c r="WYE2" s="892"/>
      <c r="WYF2" s="892"/>
      <c r="WYG2" s="892"/>
      <c r="WYH2" s="892"/>
      <c r="WYI2" s="892"/>
      <c r="WYJ2" s="892"/>
      <c r="WYK2" s="892"/>
      <c r="WYL2" s="892"/>
      <c r="WYM2" s="892"/>
      <c r="WYN2" s="892"/>
      <c r="WYO2" s="892"/>
      <c r="WYP2" s="892"/>
      <c r="WYQ2" s="892"/>
      <c r="WYR2" s="892"/>
      <c r="WYS2" s="892"/>
      <c r="WYT2" s="892"/>
      <c r="WYU2" s="892"/>
      <c r="WYV2" s="892"/>
      <c r="WYW2" s="892"/>
      <c r="WYX2" s="892"/>
      <c r="WYY2" s="892"/>
      <c r="WYZ2" s="892"/>
      <c r="WZA2" s="892"/>
      <c r="WZB2" s="892"/>
      <c r="WZC2" s="892"/>
      <c r="WZD2" s="892"/>
      <c r="WZE2" s="892"/>
      <c r="WZF2" s="892"/>
      <c r="WZG2" s="892"/>
      <c r="WZH2" s="892"/>
      <c r="WZI2" s="892"/>
      <c r="WZJ2" s="892"/>
      <c r="WZK2" s="892"/>
      <c r="WZL2" s="892"/>
      <c r="WZM2" s="892"/>
      <c r="WZN2" s="892"/>
      <c r="WZO2" s="892"/>
      <c r="WZP2" s="892"/>
      <c r="WZQ2" s="892"/>
      <c r="WZR2" s="892"/>
      <c r="WZS2" s="892"/>
      <c r="WZT2" s="892"/>
      <c r="WZU2" s="892"/>
      <c r="WZV2" s="892"/>
      <c r="WZW2" s="892"/>
      <c r="WZX2" s="892"/>
      <c r="WZY2" s="892"/>
      <c r="WZZ2" s="892"/>
      <c r="XAA2" s="892"/>
      <c r="XAB2" s="892"/>
      <c r="XAC2" s="892"/>
      <c r="XAD2" s="892"/>
      <c r="XAE2" s="892"/>
      <c r="XAF2" s="892"/>
      <c r="XAG2" s="892"/>
      <c r="XAH2" s="892"/>
      <c r="XAI2" s="892"/>
      <c r="XAJ2" s="892"/>
      <c r="XAK2" s="892"/>
      <c r="XAL2" s="892"/>
      <c r="XAM2" s="892"/>
      <c r="XAN2" s="892"/>
      <c r="XAO2" s="892"/>
      <c r="XAP2" s="892"/>
      <c r="XAQ2" s="892"/>
      <c r="XAR2" s="892"/>
      <c r="XAS2" s="892"/>
      <c r="XAT2" s="892"/>
      <c r="XAU2" s="892"/>
      <c r="XAV2" s="892"/>
      <c r="XAW2" s="892"/>
      <c r="XAX2" s="892"/>
      <c r="XAY2" s="892"/>
      <c r="XAZ2" s="892"/>
      <c r="XBA2" s="892"/>
      <c r="XBB2" s="892"/>
      <c r="XBC2" s="892"/>
      <c r="XBD2" s="892"/>
      <c r="XBE2" s="892"/>
      <c r="XBF2" s="892"/>
      <c r="XBG2" s="892"/>
      <c r="XBH2" s="892"/>
      <c r="XBI2" s="892"/>
      <c r="XBJ2" s="892"/>
      <c r="XBK2" s="892"/>
      <c r="XBL2" s="892"/>
      <c r="XBM2" s="892"/>
      <c r="XBN2" s="892"/>
      <c r="XBO2" s="892"/>
      <c r="XBP2" s="892"/>
      <c r="XBQ2" s="892"/>
      <c r="XBR2" s="892"/>
      <c r="XBS2" s="892"/>
      <c r="XBT2" s="892"/>
      <c r="XBU2" s="892"/>
      <c r="XBV2" s="892"/>
      <c r="XBW2" s="892"/>
      <c r="XBX2" s="892"/>
      <c r="XBY2" s="892"/>
      <c r="XBZ2" s="892"/>
      <c r="XCA2" s="892"/>
      <c r="XCB2" s="892"/>
      <c r="XCC2" s="892"/>
      <c r="XCD2" s="892"/>
      <c r="XCE2" s="892"/>
      <c r="XCF2" s="892"/>
      <c r="XCG2" s="892"/>
      <c r="XCH2" s="892"/>
      <c r="XCI2" s="892"/>
      <c r="XCJ2" s="892"/>
      <c r="XCK2" s="892"/>
      <c r="XCL2" s="892"/>
      <c r="XCM2" s="892"/>
      <c r="XCN2" s="892"/>
      <c r="XCO2" s="892"/>
      <c r="XCP2" s="892"/>
      <c r="XCQ2" s="892"/>
      <c r="XCR2" s="892"/>
      <c r="XCS2" s="892"/>
      <c r="XCT2" s="892"/>
      <c r="XCU2" s="892"/>
      <c r="XCV2" s="892"/>
      <c r="XCW2" s="892"/>
      <c r="XCX2" s="892"/>
      <c r="XCY2" s="892"/>
      <c r="XCZ2" s="892"/>
      <c r="XDA2" s="892"/>
      <c r="XDB2" s="892"/>
      <c r="XDC2" s="892"/>
      <c r="XDD2" s="892"/>
      <c r="XDE2" s="892"/>
      <c r="XDF2" s="892"/>
      <c r="XDG2" s="892"/>
      <c r="XDH2" s="892"/>
      <c r="XDI2" s="892"/>
      <c r="XDJ2" s="892"/>
      <c r="XDK2" s="892"/>
      <c r="XDL2" s="892"/>
      <c r="XDM2" s="892"/>
      <c r="XDN2" s="892"/>
      <c r="XDO2" s="892"/>
      <c r="XDP2" s="892"/>
      <c r="XDQ2" s="892"/>
      <c r="XDR2" s="892"/>
      <c r="XDS2" s="892"/>
      <c r="XDT2" s="892"/>
      <c r="XDU2" s="892"/>
      <c r="XDV2" s="892"/>
      <c r="XDW2" s="892"/>
      <c r="XDX2" s="892"/>
      <c r="XDY2" s="892"/>
      <c r="XDZ2" s="892"/>
      <c r="XEA2" s="892"/>
      <c r="XEB2" s="892"/>
      <c r="XEC2" s="892"/>
      <c r="XED2" s="892"/>
      <c r="XEE2" s="892"/>
      <c r="XEF2" s="892"/>
      <c r="XEG2" s="892"/>
      <c r="XEH2" s="892"/>
      <c r="XEI2" s="892"/>
      <c r="XEJ2" s="892"/>
      <c r="XEK2" s="892"/>
      <c r="XEL2" s="892"/>
      <c r="XEM2" s="892"/>
      <c r="XEN2" s="892"/>
      <c r="XEO2" s="892"/>
      <c r="XEP2" s="892"/>
      <c r="XEQ2" s="892"/>
      <c r="XER2" s="892"/>
      <c r="XES2" s="892"/>
      <c r="XET2" s="892"/>
      <c r="XEU2" s="892"/>
      <c r="XEV2" s="892"/>
      <c r="XEW2" s="892"/>
      <c r="XEX2" s="892"/>
      <c r="XEY2" s="892"/>
      <c r="XEZ2" s="892"/>
      <c r="XFA2" s="892"/>
      <c r="XFB2" s="892"/>
      <c r="XFC2" s="892"/>
      <c r="XFD2" s="892"/>
    </row>
    <row r="3" spans="1:16384" s="892" customFormat="1" ht="15" x14ac:dyDescent="0.25">
      <c r="A3" s="922"/>
      <c r="B3" s="922"/>
      <c r="C3" s="82" t="s">
        <v>333</v>
      </c>
      <c r="D3" t="s">
        <v>335</v>
      </c>
      <c r="E3" s="945"/>
      <c r="F3" s="945"/>
      <c r="G3" s="945"/>
      <c r="H3" s="945"/>
      <c r="I3" s="945"/>
      <c r="J3" s="945"/>
      <c r="K3" s="945"/>
      <c r="L3" s="945"/>
      <c r="M3" s="945"/>
      <c r="N3" s="894"/>
    </row>
    <row r="4" spans="1:16384" s="892" customFormat="1" ht="15" x14ac:dyDescent="0.25">
      <c r="A4" s="922"/>
      <c r="B4" s="922"/>
      <c r="C4" s="918"/>
      <c r="D4" s="919"/>
      <c r="E4" s="913"/>
      <c r="F4" s="913"/>
      <c r="G4" s="913"/>
      <c r="H4" s="913"/>
      <c r="I4" s="913"/>
      <c r="J4" s="913"/>
      <c r="K4" s="913"/>
      <c r="L4" s="913"/>
      <c r="M4" s="913"/>
      <c r="N4" s="894"/>
      <c r="Q4" s="1216" t="s">
        <v>443</v>
      </c>
      <c r="R4" s="1216"/>
      <c r="S4" s="1216"/>
      <c r="T4" s="1216"/>
    </row>
    <row r="5" spans="1:16384" s="892" customFormat="1" ht="15" x14ac:dyDescent="0.25">
      <c r="A5" s="922"/>
      <c r="B5" s="922"/>
      <c r="C5" s="81" t="s">
        <v>2</v>
      </c>
      <c r="D5" s="81" t="s">
        <v>31</v>
      </c>
      <c r="E5" s="81" t="s">
        <v>38</v>
      </c>
      <c r="F5" s="909" t="s">
        <v>326</v>
      </c>
      <c r="G5" s="909" t="s">
        <v>327</v>
      </c>
      <c r="H5" s="909" t="s">
        <v>328</v>
      </c>
      <c r="I5" s="909" t="s">
        <v>480</v>
      </c>
      <c r="J5" s="909" t="s">
        <v>329</v>
      </c>
      <c r="K5" s="909" t="s">
        <v>330</v>
      </c>
      <c r="L5" s="909" t="s">
        <v>331</v>
      </c>
      <c r="M5" s="909" t="s">
        <v>332</v>
      </c>
      <c r="N5" s="102"/>
      <c r="O5" s="102"/>
      <c r="P5" s="102"/>
      <c r="Q5" s="895">
        <v>2017</v>
      </c>
      <c r="R5" s="896">
        <v>2018</v>
      </c>
      <c r="S5" s="896">
        <v>2019</v>
      </c>
      <c r="T5" s="896">
        <v>2020</v>
      </c>
    </row>
    <row r="6" spans="1:16384" s="898" customFormat="1" ht="30.75" thickBot="1" x14ac:dyDescent="0.3">
      <c r="A6" s="923"/>
      <c r="B6" s="923"/>
      <c r="C6" s="927" t="s">
        <v>126</v>
      </c>
      <c r="D6" s="927" t="s">
        <v>411</v>
      </c>
      <c r="E6" s="927" t="s">
        <v>114</v>
      </c>
      <c r="F6" s="928">
        <v>1</v>
      </c>
      <c r="G6" s="928">
        <v>1</v>
      </c>
      <c r="H6" s="928">
        <v>1</v>
      </c>
      <c r="I6" s="928">
        <v>1</v>
      </c>
      <c r="J6" s="928">
        <v>1</v>
      </c>
      <c r="K6" s="928">
        <v>1</v>
      </c>
      <c r="L6" s="928">
        <v>1</v>
      </c>
      <c r="M6" s="928">
        <v>0.25</v>
      </c>
      <c r="N6" s="102"/>
      <c r="O6" s="102"/>
      <c r="P6" s="102"/>
      <c r="Q6" s="524">
        <f>IFERROR(G6/F6,"")</f>
        <v>1</v>
      </c>
      <c r="R6" s="524">
        <f>IFERROR(I6/H6,"")</f>
        <v>1</v>
      </c>
      <c r="S6" s="524">
        <f>IFERROR(K6/J6,"")</f>
        <v>1</v>
      </c>
      <c r="T6" s="524">
        <f>IFERROR(M6/L6,"")</f>
        <v>0.25</v>
      </c>
      <c r="U6" s="897"/>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892"/>
      <c r="BM6" s="892"/>
      <c r="BN6" s="892"/>
      <c r="BO6" s="892"/>
      <c r="BP6" s="892"/>
      <c r="BQ6" s="892"/>
      <c r="BR6" s="892"/>
      <c r="BS6" s="892"/>
      <c r="BT6" s="892"/>
      <c r="BU6" s="892"/>
      <c r="BV6" s="892"/>
      <c r="BW6" s="892"/>
      <c r="BX6" s="892"/>
      <c r="BY6" s="892"/>
      <c r="BZ6" s="892"/>
      <c r="CA6" s="892"/>
      <c r="CB6" s="892"/>
      <c r="CC6" s="892"/>
      <c r="CD6" s="892"/>
      <c r="CE6" s="892"/>
      <c r="CF6" s="892"/>
      <c r="CG6" s="892"/>
      <c r="CH6" s="892"/>
      <c r="CI6" s="892"/>
      <c r="CJ6" s="892"/>
      <c r="CK6" s="892"/>
      <c r="CL6" s="892"/>
      <c r="CM6" s="892"/>
      <c r="CN6" s="892"/>
      <c r="CO6" s="892"/>
      <c r="CP6" s="892"/>
      <c r="CQ6" s="892"/>
      <c r="CR6" s="892"/>
      <c r="CS6" s="892"/>
      <c r="CT6" s="892"/>
      <c r="CU6" s="892"/>
      <c r="CV6" s="892"/>
      <c r="CW6" s="892"/>
      <c r="CX6" s="892"/>
      <c r="CY6" s="892"/>
      <c r="CZ6" s="892"/>
      <c r="DA6" s="892"/>
      <c r="DB6" s="892"/>
      <c r="DC6" s="892"/>
      <c r="DD6" s="892"/>
      <c r="DE6" s="892"/>
      <c r="DF6" s="892"/>
      <c r="DG6" s="892"/>
      <c r="DH6" s="892"/>
      <c r="DI6" s="892"/>
      <c r="DJ6" s="892"/>
      <c r="DK6" s="892"/>
      <c r="DL6" s="892"/>
      <c r="DM6" s="892"/>
      <c r="DN6" s="892"/>
      <c r="DO6" s="892"/>
      <c r="DP6" s="892"/>
      <c r="DQ6" s="892"/>
      <c r="DR6" s="892"/>
      <c r="DS6" s="892"/>
      <c r="DT6" s="892"/>
      <c r="DU6" s="892"/>
      <c r="DV6" s="892"/>
      <c r="DW6" s="892"/>
      <c r="DX6" s="892"/>
      <c r="DY6" s="892"/>
      <c r="DZ6" s="892"/>
      <c r="EA6" s="892"/>
      <c r="EB6" s="892"/>
      <c r="EC6" s="892"/>
      <c r="ED6" s="892"/>
      <c r="EE6" s="892"/>
      <c r="EF6" s="892"/>
      <c r="EG6" s="892"/>
      <c r="EH6" s="892"/>
      <c r="EI6" s="892"/>
      <c r="EJ6" s="892"/>
      <c r="EK6" s="892"/>
      <c r="EL6" s="892"/>
      <c r="EM6" s="892"/>
      <c r="EN6" s="892"/>
      <c r="EO6" s="892"/>
      <c r="EP6" s="892"/>
      <c r="EQ6" s="892"/>
      <c r="ER6" s="892"/>
      <c r="ES6" s="892"/>
      <c r="ET6" s="892"/>
      <c r="EU6" s="892"/>
      <c r="EV6" s="892"/>
      <c r="EW6" s="892"/>
      <c r="EX6" s="892"/>
      <c r="EY6" s="892"/>
      <c r="EZ6" s="892"/>
      <c r="FA6" s="892"/>
      <c r="FB6" s="892"/>
      <c r="FC6" s="892"/>
      <c r="FD6" s="892"/>
      <c r="FE6" s="892"/>
      <c r="FF6" s="892"/>
      <c r="FG6" s="892"/>
      <c r="FH6" s="892"/>
      <c r="FI6" s="892"/>
      <c r="FJ6" s="892"/>
      <c r="FK6" s="892"/>
      <c r="FL6" s="892"/>
      <c r="FM6" s="892"/>
      <c r="FN6" s="892"/>
      <c r="FO6" s="892"/>
      <c r="FP6" s="892"/>
      <c r="FQ6" s="892"/>
      <c r="FR6" s="892"/>
      <c r="FS6" s="892"/>
      <c r="FT6" s="892"/>
      <c r="FU6" s="892"/>
      <c r="FV6" s="892"/>
      <c r="FW6" s="892"/>
      <c r="FX6" s="892"/>
      <c r="FY6" s="892"/>
      <c r="FZ6" s="892"/>
      <c r="GA6" s="892"/>
      <c r="GB6" s="892"/>
      <c r="GC6" s="892"/>
      <c r="GD6" s="892"/>
      <c r="GE6" s="892"/>
      <c r="GF6" s="892"/>
      <c r="GG6" s="892"/>
      <c r="GH6" s="892"/>
      <c r="GI6" s="892"/>
      <c r="GJ6" s="892"/>
      <c r="GK6" s="892"/>
      <c r="GL6" s="892"/>
      <c r="GM6" s="892"/>
      <c r="GN6" s="892"/>
      <c r="GO6" s="892"/>
      <c r="GP6" s="892"/>
      <c r="GQ6" s="892"/>
      <c r="GR6" s="892"/>
      <c r="GS6" s="892"/>
      <c r="GT6" s="892"/>
      <c r="GU6" s="892"/>
      <c r="GV6" s="892"/>
      <c r="GW6" s="892"/>
      <c r="GX6" s="892"/>
      <c r="GY6" s="892"/>
      <c r="GZ6" s="892"/>
      <c r="HA6" s="892"/>
      <c r="HB6" s="892"/>
      <c r="HC6" s="892"/>
      <c r="HD6" s="892"/>
      <c r="HE6" s="892"/>
      <c r="HF6" s="892"/>
      <c r="HG6" s="892"/>
      <c r="HH6" s="892"/>
      <c r="HI6" s="892"/>
      <c r="HJ6" s="892"/>
      <c r="HK6" s="892"/>
      <c r="HL6" s="892"/>
      <c r="HM6" s="892"/>
      <c r="HN6" s="892"/>
      <c r="HO6" s="892"/>
      <c r="HP6" s="892"/>
      <c r="HQ6" s="892"/>
      <c r="HR6" s="892"/>
      <c r="HS6" s="892"/>
      <c r="HT6" s="892"/>
      <c r="HU6" s="892"/>
      <c r="HV6" s="892"/>
      <c r="HW6" s="892"/>
      <c r="HX6" s="892"/>
      <c r="HY6" s="892"/>
      <c r="HZ6" s="892"/>
      <c r="IA6" s="892"/>
      <c r="IB6" s="892"/>
      <c r="IC6" s="892"/>
      <c r="ID6" s="892"/>
      <c r="IE6" s="892"/>
      <c r="IF6" s="892"/>
      <c r="IG6" s="892"/>
      <c r="IH6" s="892"/>
      <c r="II6" s="892"/>
      <c r="IJ6" s="892"/>
      <c r="IK6" s="892"/>
      <c r="IL6" s="892"/>
      <c r="IM6" s="892"/>
      <c r="IN6" s="892"/>
      <c r="IO6" s="892"/>
      <c r="IP6" s="892"/>
      <c r="IQ6" s="892"/>
      <c r="IR6" s="892"/>
      <c r="IS6" s="892"/>
      <c r="IT6" s="892"/>
      <c r="IU6" s="892"/>
      <c r="IV6" s="892"/>
      <c r="IW6" s="892"/>
      <c r="IX6" s="892"/>
      <c r="IY6" s="892"/>
      <c r="IZ6" s="892"/>
      <c r="JA6" s="892"/>
      <c r="JB6" s="892"/>
      <c r="JC6" s="892"/>
      <c r="JD6" s="892"/>
      <c r="JE6" s="892"/>
      <c r="JF6" s="892"/>
      <c r="JG6" s="892"/>
      <c r="JH6" s="892"/>
      <c r="JI6" s="892"/>
      <c r="JJ6" s="892"/>
      <c r="JK6" s="892"/>
      <c r="JL6" s="892"/>
      <c r="JM6" s="892"/>
      <c r="JN6" s="892"/>
      <c r="JO6" s="892"/>
      <c r="JP6" s="892"/>
      <c r="JQ6" s="892"/>
      <c r="JR6" s="892"/>
      <c r="JS6" s="892"/>
      <c r="JT6" s="892"/>
      <c r="JU6" s="892"/>
      <c r="JV6" s="892"/>
      <c r="JW6" s="892"/>
      <c r="JX6" s="892"/>
      <c r="JY6" s="892"/>
      <c r="JZ6" s="892"/>
      <c r="KA6" s="892"/>
      <c r="KB6" s="892"/>
      <c r="KC6" s="892"/>
      <c r="KD6" s="892"/>
      <c r="KE6" s="892"/>
      <c r="KF6" s="892"/>
      <c r="KG6" s="892"/>
      <c r="KH6" s="892"/>
      <c r="KI6" s="892"/>
      <c r="KJ6" s="892"/>
      <c r="KK6" s="892"/>
      <c r="KL6" s="892"/>
      <c r="KM6" s="892"/>
      <c r="KN6" s="892"/>
      <c r="KO6" s="892"/>
      <c r="KP6" s="892"/>
      <c r="KQ6" s="892"/>
      <c r="KR6" s="892"/>
      <c r="KS6" s="892"/>
      <c r="KT6" s="892"/>
      <c r="KU6" s="892"/>
      <c r="KV6" s="892"/>
      <c r="KW6" s="892"/>
      <c r="KX6" s="892"/>
      <c r="KY6" s="892"/>
      <c r="KZ6" s="892"/>
      <c r="LA6" s="892"/>
      <c r="LB6" s="892"/>
      <c r="LC6" s="892"/>
      <c r="LD6" s="892"/>
      <c r="LE6" s="892"/>
      <c r="LF6" s="892"/>
      <c r="LG6" s="892"/>
      <c r="LH6" s="892"/>
      <c r="LI6" s="892"/>
      <c r="LJ6" s="892"/>
      <c r="LK6" s="892"/>
      <c r="LL6" s="892"/>
      <c r="LM6" s="892"/>
      <c r="LN6" s="892"/>
      <c r="LO6" s="892"/>
      <c r="LP6" s="892"/>
      <c r="LQ6" s="892"/>
      <c r="LR6" s="892"/>
      <c r="LS6" s="892"/>
      <c r="LT6" s="892"/>
      <c r="LU6" s="892"/>
      <c r="LV6" s="892"/>
      <c r="LW6" s="892"/>
      <c r="LX6" s="892"/>
      <c r="LY6" s="892"/>
      <c r="LZ6" s="892"/>
      <c r="MA6" s="892"/>
      <c r="MB6" s="892"/>
      <c r="MC6" s="892"/>
      <c r="MD6" s="892"/>
      <c r="ME6" s="892"/>
      <c r="MF6" s="892"/>
      <c r="MG6" s="892"/>
      <c r="MH6" s="892"/>
      <c r="MI6" s="892"/>
      <c r="MJ6" s="892"/>
      <c r="MK6" s="892"/>
      <c r="ML6" s="892"/>
      <c r="MM6" s="892"/>
      <c r="MN6" s="892"/>
      <c r="MO6" s="892"/>
      <c r="MP6" s="892"/>
      <c r="MQ6" s="892"/>
      <c r="MR6" s="892"/>
      <c r="MS6" s="892"/>
      <c r="MT6" s="892"/>
      <c r="MU6" s="892"/>
      <c r="MV6" s="892"/>
      <c r="MW6" s="892"/>
      <c r="MX6" s="892"/>
      <c r="MY6" s="892"/>
      <c r="MZ6" s="892"/>
      <c r="NA6" s="892"/>
      <c r="NB6" s="892"/>
      <c r="NC6" s="892"/>
      <c r="ND6" s="892"/>
      <c r="NE6" s="892"/>
      <c r="NF6" s="892"/>
      <c r="NG6" s="892"/>
      <c r="NH6" s="892"/>
      <c r="NI6" s="892"/>
      <c r="NJ6" s="892"/>
      <c r="NK6" s="892"/>
      <c r="NL6" s="892"/>
      <c r="NM6" s="892"/>
      <c r="NN6" s="892"/>
      <c r="NO6" s="892"/>
      <c r="NP6" s="892"/>
      <c r="NQ6" s="892"/>
      <c r="NR6" s="892"/>
      <c r="NS6" s="892"/>
      <c r="NT6" s="892"/>
      <c r="NU6" s="892"/>
      <c r="NV6" s="892"/>
      <c r="NW6" s="892"/>
      <c r="NX6" s="892"/>
      <c r="NY6" s="892"/>
      <c r="NZ6" s="892"/>
      <c r="OA6" s="892"/>
      <c r="OB6" s="892"/>
      <c r="OC6" s="892"/>
      <c r="OD6" s="892"/>
      <c r="OE6" s="892"/>
      <c r="OF6" s="892"/>
      <c r="OG6" s="892"/>
      <c r="OH6" s="892"/>
      <c r="OI6" s="892"/>
      <c r="OJ6" s="892"/>
      <c r="OK6" s="892"/>
      <c r="OL6" s="892"/>
      <c r="OM6" s="892"/>
      <c r="ON6" s="892"/>
      <c r="OO6" s="892"/>
      <c r="OP6" s="892"/>
      <c r="OQ6" s="892"/>
      <c r="OR6" s="892"/>
      <c r="OS6" s="892"/>
      <c r="OT6" s="892"/>
      <c r="OU6" s="892"/>
      <c r="OV6" s="892"/>
      <c r="OW6" s="892"/>
      <c r="OX6" s="892"/>
      <c r="OY6" s="892"/>
      <c r="OZ6" s="892"/>
      <c r="PA6" s="892"/>
      <c r="PB6" s="892"/>
      <c r="PC6" s="892"/>
      <c r="PD6" s="892"/>
      <c r="PE6" s="892"/>
      <c r="PF6" s="892"/>
      <c r="PG6" s="892"/>
      <c r="PH6" s="892"/>
      <c r="PI6" s="892"/>
      <c r="PJ6" s="892"/>
      <c r="PK6" s="892"/>
      <c r="PL6" s="892"/>
      <c r="PM6" s="892"/>
      <c r="PN6" s="892"/>
      <c r="PO6" s="892"/>
      <c r="PP6" s="892"/>
      <c r="PQ6" s="892"/>
      <c r="PR6" s="892"/>
      <c r="PS6" s="892"/>
      <c r="PT6" s="892"/>
      <c r="PU6" s="892"/>
      <c r="PV6" s="892"/>
      <c r="PW6" s="892"/>
      <c r="PX6" s="892"/>
      <c r="PY6" s="892"/>
      <c r="PZ6" s="892"/>
      <c r="QA6" s="892"/>
      <c r="QB6" s="892"/>
      <c r="QC6" s="892"/>
      <c r="QD6" s="892"/>
      <c r="QE6" s="892"/>
      <c r="QF6" s="892"/>
      <c r="QG6" s="892"/>
      <c r="QH6" s="892"/>
      <c r="QI6" s="892"/>
      <c r="QJ6" s="892"/>
      <c r="QK6" s="892"/>
      <c r="QL6" s="892"/>
      <c r="QM6" s="892"/>
      <c r="QN6" s="892"/>
      <c r="QO6" s="892"/>
      <c r="QP6" s="892"/>
      <c r="QQ6" s="892"/>
      <c r="QR6" s="892"/>
      <c r="QS6" s="892"/>
      <c r="QT6" s="892"/>
      <c r="QU6" s="892"/>
      <c r="QV6" s="892"/>
      <c r="QW6" s="892"/>
      <c r="QX6" s="892"/>
      <c r="QY6" s="892"/>
      <c r="QZ6" s="892"/>
      <c r="RA6" s="892"/>
      <c r="RB6" s="892"/>
      <c r="RC6" s="892"/>
      <c r="RD6" s="892"/>
      <c r="RE6" s="892"/>
      <c r="RF6" s="892"/>
      <c r="RG6" s="892"/>
      <c r="RH6" s="892"/>
      <c r="RI6" s="892"/>
      <c r="RJ6" s="892"/>
      <c r="RK6" s="892"/>
      <c r="RL6" s="892"/>
      <c r="RM6" s="892"/>
      <c r="RN6" s="892"/>
      <c r="RO6" s="892"/>
      <c r="RP6" s="892"/>
      <c r="RQ6" s="892"/>
      <c r="RR6" s="892"/>
      <c r="RS6" s="892"/>
      <c r="RT6" s="892"/>
      <c r="RU6" s="892"/>
      <c r="RV6" s="892"/>
      <c r="RW6" s="892"/>
      <c r="RX6" s="892"/>
      <c r="RY6" s="892"/>
      <c r="RZ6" s="892"/>
      <c r="SA6" s="892"/>
      <c r="SB6" s="892"/>
      <c r="SC6" s="892"/>
      <c r="SD6" s="892"/>
      <c r="SE6" s="892"/>
      <c r="SF6" s="892"/>
      <c r="SG6" s="892"/>
      <c r="SH6" s="892"/>
      <c r="SI6" s="892"/>
      <c r="SJ6" s="892"/>
      <c r="SK6" s="892"/>
      <c r="SL6" s="892"/>
      <c r="SM6" s="892"/>
      <c r="SN6" s="892"/>
      <c r="SO6" s="892"/>
      <c r="SP6" s="892"/>
      <c r="SQ6" s="892"/>
      <c r="SR6" s="892"/>
      <c r="SS6" s="892"/>
      <c r="ST6" s="892"/>
      <c r="SU6" s="892"/>
      <c r="SV6" s="892"/>
      <c r="SW6" s="892"/>
      <c r="SX6" s="892"/>
      <c r="SY6" s="892"/>
      <c r="SZ6" s="892"/>
      <c r="TA6" s="892"/>
      <c r="TB6" s="892"/>
      <c r="TC6" s="892"/>
      <c r="TD6" s="892"/>
      <c r="TE6" s="892"/>
      <c r="TF6" s="892"/>
      <c r="TG6" s="892"/>
      <c r="TH6" s="892"/>
      <c r="TI6" s="892"/>
      <c r="TJ6" s="892"/>
      <c r="TK6" s="892"/>
      <c r="TL6" s="892"/>
      <c r="TM6" s="892"/>
      <c r="TN6" s="892"/>
      <c r="TO6" s="892"/>
      <c r="TP6" s="892"/>
      <c r="TQ6" s="892"/>
      <c r="TR6" s="892"/>
      <c r="TS6" s="892"/>
      <c r="TT6" s="892"/>
      <c r="TU6" s="892"/>
      <c r="TV6" s="892"/>
      <c r="TW6" s="892"/>
      <c r="TX6" s="892"/>
      <c r="TY6" s="892"/>
      <c r="TZ6" s="892"/>
      <c r="UA6" s="892"/>
      <c r="UB6" s="892"/>
      <c r="UC6" s="892"/>
      <c r="UD6" s="892"/>
      <c r="UE6" s="892"/>
      <c r="UF6" s="892"/>
      <c r="UG6" s="892"/>
      <c r="UH6" s="892"/>
      <c r="UI6" s="892"/>
      <c r="UJ6" s="892"/>
      <c r="UK6" s="892"/>
      <c r="UL6" s="892"/>
      <c r="UM6" s="892"/>
      <c r="UN6" s="892"/>
      <c r="UO6" s="892"/>
      <c r="UP6" s="892"/>
      <c r="UQ6" s="892"/>
      <c r="UR6" s="892"/>
      <c r="US6" s="892"/>
      <c r="UT6" s="892"/>
      <c r="UU6" s="892"/>
      <c r="UV6" s="892"/>
      <c r="UW6" s="892"/>
      <c r="UX6" s="892"/>
      <c r="UY6" s="892"/>
      <c r="UZ6" s="892"/>
      <c r="VA6" s="892"/>
      <c r="VB6" s="892"/>
      <c r="VC6" s="892"/>
      <c r="VD6" s="892"/>
      <c r="VE6" s="892"/>
      <c r="VF6" s="892"/>
      <c r="VG6" s="892"/>
      <c r="VH6" s="892"/>
      <c r="VI6" s="892"/>
      <c r="VJ6" s="892"/>
      <c r="VK6" s="892"/>
      <c r="VL6" s="892"/>
      <c r="VM6" s="892"/>
      <c r="VN6" s="892"/>
      <c r="VO6" s="892"/>
      <c r="VP6" s="892"/>
      <c r="VQ6" s="892"/>
      <c r="VR6" s="892"/>
      <c r="VS6" s="892"/>
      <c r="VT6" s="892"/>
      <c r="VU6" s="892"/>
      <c r="VV6" s="892"/>
      <c r="VW6" s="892"/>
      <c r="VX6" s="892"/>
      <c r="VY6" s="892"/>
      <c r="VZ6" s="892"/>
      <c r="WA6" s="892"/>
      <c r="WB6" s="892"/>
      <c r="WC6" s="892"/>
      <c r="WD6" s="892"/>
      <c r="WE6" s="892"/>
      <c r="WF6" s="892"/>
      <c r="WG6" s="892"/>
      <c r="WH6" s="892"/>
      <c r="WI6" s="892"/>
      <c r="WJ6" s="892"/>
      <c r="WK6" s="892"/>
      <c r="WL6" s="892"/>
      <c r="WM6" s="892"/>
      <c r="WN6" s="892"/>
      <c r="WO6" s="892"/>
      <c r="WP6" s="892"/>
      <c r="WQ6" s="892"/>
      <c r="WR6" s="892"/>
      <c r="WS6" s="892"/>
      <c r="WT6" s="892"/>
      <c r="WU6" s="892"/>
      <c r="WV6" s="892"/>
      <c r="WW6" s="892"/>
      <c r="WX6" s="892"/>
      <c r="WY6" s="892"/>
      <c r="WZ6" s="892"/>
      <c r="XA6" s="892"/>
      <c r="XB6" s="892"/>
      <c r="XC6" s="892"/>
      <c r="XD6" s="892"/>
      <c r="XE6" s="892"/>
      <c r="XF6" s="892"/>
      <c r="XG6" s="892"/>
      <c r="XH6" s="892"/>
      <c r="XI6" s="892"/>
      <c r="XJ6" s="892"/>
      <c r="XK6" s="892"/>
      <c r="XL6" s="892"/>
      <c r="XM6" s="892"/>
      <c r="XN6" s="892"/>
      <c r="XO6" s="892"/>
      <c r="XP6" s="892"/>
      <c r="XQ6" s="892"/>
      <c r="XR6" s="892"/>
      <c r="XS6" s="892"/>
      <c r="XT6" s="892"/>
      <c r="XU6" s="892"/>
      <c r="XV6" s="892"/>
      <c r="XW6" s="892"/>
      <c r="XX6" s="892"/>
      <c r="XY6" s="892"/>
      <c r="XZ6" s="892"/>
      <c r="YA6" s="892"/>
      <c r="YB6" s="892"/>
      <c r="YC6" s="892"/>
      <c r="YD6" s="892"/>
      <c r="YE6" s="892"/>
      <c r="YF6" s="892"/>
      <c r="YG6" s="892"/>
      <c r="YH6" s="892"/>
      <c r="YI6" s="892"/>
      <c r="YJ6" s="892"/>
      <c r="YK6" s="892"/>
      <c r="YL6" s="892"/>
      <c r="YM6" s="892"/>
      <c r="YN6" s="892"/>
      <c r="YO6" s="892"/>
      <c r="YP6" s="892"/>
      <c r="YQ6" s="892"/>
      <c r="YR6" s="892"/>
      <c r="YS6" s="892"/>
      <c r="YT6" s="892"/>
      <c r="YU6" s="892"/>
      <c r="YV6" s="892"/>
      <c r="YW6" s="892"/>
      <c r="YX6" s="892"/>
      <c r="YY6" s="892"/>
      <c r="YZ6" s="892"/>
      <c r="ZA6" s="892"/>
      <c r="ZB6" s="892"/>
      <c r="ZC6" s="892"/>
      <c r="ZD6" s="892"/>
      <c r="ZE6" s="892"/>
      <c r="ZF6" s="892"/>
      <c r="ZG6" s="892"/>
      <c r="ZH6" s="892"/>
      <c r="ZI6" s="892"/>
      <c r="ZJ6" s="892"/>
      <c r="ZK6" s="892"/>
      <c r="ZL6" s="892"/>
      <c r="ZM6" s="892"/>
      <c r="ZN6" s="892"/>
      <c r="ZO6" s="892"/>
      <c r="ZP6" s="892"/>
      <c r="ZQ6" s="892"/>
      <c r="ZR6" s="892"/>
      <c r="ZS6" s="892"/>
      <c r="ZT6" s="892"/>
      <c r="ZU6" s="892"/>
      <c r="ZV6" s="892"/>
      <c r="ZW6" s="892"/>
      <c r="ZX6" s="892"/>
      <c r="ZY6" s="892"/>
      <c r="ZZ6" s="892"/>
      <c r="AAA6" s="892"/>
      <c r="AAB6" s="892"/>
      <c r="AAC6" s="892"/>
      <c r="AAD6" s="892"/>
      <c r="AAE6" s="892"/>
      <c r="AAF6" s="892"/>
      <c r="AAG6" s="892"/>
      <c r="AAH6" s="892"/>
      <c r="AAI6" s="892"/>
      <c r="AAJ6" s="892"/>
      <c r="AAK6" s="892"/>
      <c r="AAL6" s="892"/>
      <c r="AAM6" s="892"/>
      <c r="AAN6" s="892"/>
      <c r="AAO6" s="892"/>
      <c r="AAP6" s="892"/>
      <c r="AAQ6" s="892"/>
      <c r="AAR6" s="892"/>
      <c r="AAS6" s="892"/>
      <c r="AAT6" s="892"/>
      <c r="AAU6" s="892"/>
      <c r="AAV6" s="892"/>
      <c r="AAW6" s="892"/>
      <c r="AAX6" s="892"/>
      <c r="AAY6" s="892"/>
      <c r="AAZ6" s="892"/>
      <c r="ABA6" s="892"/>
      <c r="ABB6" s="892"/>
      <c r="ABC6" s="892"/>
      <c r="ABD6" s="892"/>
      <c r="ABE6" s="892"/>
      <c r="ABF6" s="892"/>
      <c r="ABG6" s="892"/>
      <c r="ABH6" s="892"/>
      <c r="ABI6" s="892"/>
      <c r="ABJ6" s="892"/>
      <c r="ABK6" s="892"/>
      <c r="ABL6" s="892"/>
      <c r="ABM6" s="892"/>
      <c r="ABN6" s="892"/>
      <c r="ABO6" s="892"/>
      <c r="ABP6" s="892"/>
      <c r="ABQ6" s="892"/>
      <c r="ABR6" s="892"/>
      <c r="ABS6" s="892"/>
      <c r="ABT6" s="892"/>
      <c r="ABU6" s="892"/>
      <c r="ABV6" s="892"/>
      <c r="ABW6" s="892"/>
      <c r="ABX6" s="892"/>
      <c r="ABY6" s="892"/>
      <c r="ABZ6" s="892"/>
      <c r="ACA6" s="892"/>
      <c r="ACB6" s="892"/>
      <c r="ACC6" s="892"/>
      <c r="ACD6" s="892"/>
      <c r="ACE6" s="892"/>
      <c r="ACF6" s="892"/>
      <c r="ACG6" s="892"/>
      <c r="ACH6" s="892"/>
      <c r="ACI6" s="892"/>
      <c r="ACJ6" s="892"/>
      <c r="ACK6" s="892"/>
      <c r="ACL6" s="892"/>
      <c r="ACM6" s="892"/>
      <c r="ACN6" s="892"/>
      <c r="ACO6" s="892"/>
      <c r="ACP6" s="892"/>
      <c r="ACQ6" s="892"/>
      <c r="ACR6" s="892"/>
      <c r="ACS6" s="892"/>
      <c r="ACT6" s="892"/>
      <c r="ACU6" s="892"/>
      <c r="ACV6" s="892"/>
      <c r="ACW6" s="892"/>
      <c r="ACX6" s="892"/>
      <c r="ACY6" s="892"/>
      <c r="ACZ6" s="892"/>
      <c r="ADA6" s="892"/>
      <c r="ADB6" s="892"/>
      <c r="ADC6" s="892"/>
      <c r="ADD6" s="892"/>
      <c r="ADE6" s="892"/>
      <c r="ADF6" s="892"/>
      <c r="ADG6" s="892"/>
      <c r="ADH6" s="892"/>
      <c r="ADI6" s="892"/>
      <c r="ADJ6" s="892"/>
      <c r="ADK6" s="892"/>
      <c r="ADL6" s="892"/>
      <c r="ADM6" s="892"/>
      <c r="ADN6" s="892"/>
      <c r="ADO6" s="892"/>
      <c r="ADP6" s="892"/>
      <c r="ADQ6" s="892"/>
      <c r="ADR6" s="892"/>
      <c r="ADS6" s="892"/>
      <c r="ADT6" s="892"/>
      <c r="ADU6" s="892"/>
      <c r="ADV6" s="892"/>
      <c r="ADW6" s="892"/>
      <c r="ADX6" s="892"/>
      <c r="ADY6" s="892"/>
      <c r="ADZ6" s="892"/>
      <c r="AEA6" s="892"/>
      <c r="AEB6" s="892"/>
      <c r="AEC6" s="892"/>
      <c r="AED6" s="892"/>
      <c r="AEE6" s="892"/>
      <c r="AEF6" s="892"/>
      <c r="AEG6" s="892"/>
      <c r="AEH6" s="892"/>
      <c r="AEI6" s="892"/>
      <c r="AEJ6" s="892"/>
      <c r="AEK6" s="892"/>
      <c r="AEL6" s="892"/>
      <c r="AEM6" s="892"/>
      <c r="AEN6" s="892"/>
      <c r="AEO6" s="892"/>
      <c r="AEP6" s="892"/>
      <c r="AEQ6" s="892"/>
      <c r="AER6" s="892"/>
      <c r="AES6" s="892"/>
      <c r="AET6" s="892"/>
      <c r="AEU6" s="892"/>
      <c r="AEV6" s="892"/>
      <c r="AEW6" s="892"/>
      <c r="AEX6" s="892"/>
      <c r="AEY6" s="892"/>
      <c r="AEZ6" s="892"/>
      <c r="AFA6" s="892"/>
      <c r="AFB6" s="892"/>
      <c r="AFC6" s="892"/>
      <c r="AFD6" s="892"/>
      <c r="AFE6" s="892"/>
      <c r="AFF6" s="892"/>
      <c r="AFG6" s="892"/>
      <c r="AFH6" s="892"/>
      <c r="AFI6" s="892"/>
      <c r="AFJ6" s="892"/>
      <c r="AFK6" s="892"/>
      <c r="AFL6" s="892"/>
      <c r="AFM6" s="892"/>
      <c r="AFN6" s="892"/>
      <c r="AFO6" s="892"/>
      <c r="AFP6" s="892"/>
      <c r="AFQ6" s="892"/>
      <c r="AFR6" s="892"/>
      <c r="AFS6" s="892"/>
      <c r="AFT6" s="892"/>
      <c r="AFU6" s="892"/>
      <c r="AFV6" s="892"/>
      <c r="AFW6" s="892"/>
      <c r="AFX6" s="892"/>
      <c r="AFY6" s="892"/>
      <c r="AFZ6" s="892"/>
      <c r="AGA6" s="892"/>
      <c r="AGB6" s="892"/>
      <c r="AGC6" s="892"/>
      <c r="AGD6" s="892"/>
      <c r="AGE6" s="892"/>
      <c r="AGF6" s="892"/>
      <c r="AGG6" s="892"/>
      <c r="AGH6" s="892"/>
      <c r="AGI6" s="892"/>
      <c r="AGJ6" s="892"/>
      <c r="AGK6" s="892"/>
      <c r="AGL6" s="892"/>
      <c r="AGM6" s="892"/>
      <c r="AGN6" s="892"/>
      <c r="AGO6" s="892"/>
      <c r="AGP6" s="892"/>
      <c r="AGQ6" s="892"/>
      <c r="AGR6" s="892"/>
      <c r="AGS6" s="892"/>
      <c r="AGT6" s="892"/>
      <c r="AGU6" s="892"/>
      <c r="AGV6" s="892"/>
      <c r="AGW6" s="892"/>
      <c r="AGX6" s="892"/>
      <c r="AGY6" s="892"/>
      <c r="AGZ6" s="892"/>
      <c r="AHA6" s="892"/>
      <c r="AHB6" s="892"/>
      <c r="AHC6" s="892"/>
      <c r="AHD6" s="892"/>
      <c r="AHE6" s="892"/>
      <c r="AHF6" s="892"/>
      <c r="AHG6" s="892"/>
      <c r="AHH6" s="892"/>
      <c r="AHI6" s="892"/>
      <c r="AHJ6" s="892"/>
      <c r="AHK6" s="892"/>
      <c r="AHL6" s="892"/>
      <c r="AHM6" s="892"/>
      <c r="AHN6" s="892"/>
      <c r="AHO6" s="892"/>
      <c r="AHP6" s="892"/>
      <c r="AHQ6" s="892"/>
      <c r="AHR6" s="892"/>
      <c r="AHS6" s="892"/>
      <c r="AHT6" s="892"/>
      <c r="AHU6" s="892"/>
      <c r="AHV6" s="892"/>
      <c r="AHW6" s="892"/>
      <c r="AHX6" s="892"/>
      <c r="AHY6" s="892"/>
      <c r="AHZ6" s="892"/>
      <c r="AIA6" s="892"/>
      <c r="AIB6" s="892"/>
      <c r="AIC6" s="892"/>
      <c r="AID6" s="892"/>
      <c r="AIE6" s="892"/>
      <c r="AIF6" s="892"/>
      <c r="AIG6" s="892"/>
      <c r="AIH6" s="892"/>
      <c r="AII6" s="892"/>
      <c r="AIJ6" s="892"/>
      <c r="AIK6" s="892"/>
      <c r="AIL6" s="892"/>
      <c r="AIM6" s="892"/>
      <c r="AIN6" s="892"/>
      <c r="AIO6" s="892"/>
      <c r="AIP6" s="892"/>
      <c r="AIQ6" s="892"/>
      <c r="AIR6" s="892"/>
      <c r="AIS6" s="892"/>
      <c r="AIT6" s="892"/>
      <c r="AIU6" s="892"/>
      <c r="AIV6" s="892"/>
      <c r="AIW6" s="892"/>
      <c r="AIX6" s="892"/>
      <c r="AIY6" s="892"/>
      <c r="AIZ6" s="892"/>
      <c r="AJA6" s="892"/>
      <c r="AJB6" s="892"/>
      <c r="AJC6" s="892"/>
      <c r="AJD6" s="892"/>
      <c r="AJE6" s="892"/>
      <c r="AJF6" s="892"/>
      <c r="AJG6" s="892"/>
      <c r="AJH6" s="892"/>
      <c r="AJI6" s="892"/>
      <c r="AJJ6" s="892"/>
      <c r="AJK6" s="892"/>
      <c r="AJL6" s="892"/>
      <c r="AJM6" s="892"/>
      <c r="AJN6" s="892"/>
      <c r="AJO6" s="892"/>
      <c r="AJP6" s="892"/>
      <c r="AJQ6" s="892"/>
      <c r="AJR6" s="892"/>
      <c r="AJS6" s="892"/>
      <c r="AJT6" s="892"/>
      <c r="AJU6" s="892"/>
      <c r="AJV6" s="892"/>
      <c r="AJW6" s="892"/>
      <c r="AJX6" s="892"/>
      <c r="AJY6" s="892"/>
      <c r="AJZ6" s="892"/>
      <c r="AKA6" s="892"/>
      <c r="AKB6" s="892"/>
      <c r="AKC6" s="892"/>
      <c r="AKD6" s="892"/>
      <c r="AKE6" s="892"/>
      <c r="AKF6" s="892"/>
      <c r="AKG6" s="892"/>
      <c r="AKH6" s="892"/>
      <c r="AKI6" s="892"/>
      <c r="AKJ6" s="892"/>
      <c r="AKK6" s="892"/>
      <c r="AKL6" s="892"/>
      <c r="AKM6" s="892"/>
      <c r="AKN6" s="892"/>
      <c r="AKO6" s="892"/>
      <c r="AKP6" s="892"/>
      <c r="AKQ6" s="892"/>
      <c r="AKR6" s="892"/>
      <c r="AKS6" s="892"/>
      <c r="AKT6" s="892"/>
      <c r="AKU6" s="892"/>
      <c r="AKV6" s="892"/>
      <c r="AKW6" s="892"/>
      <c r="AKX6" s="892"/>
      <c r="AKY6" s="892"/>
      <c r="AKZ6" s="892"/>
      <c r="ALA6" s="892"/>
      <c r="ALB6" s="892"/>
      <c r="ALC6" s="892"/>
      <c r="ALD6" s="892"/>
      <c r="ALE6" s="892"/>
      <c r="ALF6" s="892"/>
      <c r="ALG6" s="892"/>
      <c r="ALH6" s="892"/>
      <c r="ALI6" s="892"/>
      <c r="ALJ6" s="892"/>
      <c r="ALK6" s="892"/>
      <c r="ALL6" s="892"/>
      <c r="ALM6" s="892"/>
      <c r="ALN6" s="892"/>
      <c r="ALO6" s="892"/>
      <c r="ALP6" s="892"/>
      <c r="ALQ6" s="892"/>
      <c r="ALR6" s="892"/>
      <c r="ALS6" s="892"/>
      <c r="ALT6" s="892"/>
      <c r="ALU6" s="892"/>
      <c r="ALV6" s="892"/>
      <c r="ALW6" s="892"/>
      <c r="ALX6" s="892"/>
      <c r="ALY6" s="892"/>
      <c r="ALZ6" s="892"/>
      <c r="AMA6" s="892"/>
      <c r="AMB6" s="892"/>
      <c r="AMC6" s="892"/>
      <c r="AMD6" s="892"/>
      <c r="AME6" s="892"/>
      <c r="AMF6" s="892"/>
      <c r="AMG6" s="892"/>
      <c r="AMH6" s="892"/>
      <c r="AMI6" s="892"/>
      <c r="AMJ6" s="892"/>
      <c r="AMK6" s="892"/>
      <c r="AML6" s="892"/>
      <c r="AMM6" s="892"/>
      <c r="AMN6" s="892"/>
      <c r="AMO6" s="892"/>
      <c r="AMP6" s="892"/>
      <c r="AMQ6" s="892"/>
      <c r="AMR6" s="892"/>
      <c r="AMS6" s="892"/>
      <c r="AMT6" s="892"/>
      <c r="AMU6" s="892"/>
      <c r="AMV6" s="892"/>
      <c r="AMW6" s="892"/>
      <c r="AMX6" s="892"/>
      <c r="AMY6" s="892"/>
      <c r="AMZ6" s="892"/>
      <c r="ANA6" s="892"/>
      <c r="ANB6" s="892"/>
      <c r="ANC6" s="892"/>
      <c r="AND6" s="892"/>
      <c r="ANE6" s="892"/>
      <c r="ANF6" s="892"/>
      <c r="ANG6" s="892"/>
      <c r="ANH6" s="892"/>
      <c r="ANI6" s="892"/>
      <c r="ANJ6" s="892"/>
      <c r="ANK6" s="892"/>
      <c r="ANL6" s="892"/>
      <c r="ANM6" s="892"/>
      <c r="ANN6" s="892"/>
      <c r="ANO6" s="892"/>
      <c r="ANP6" s="892"/>
      <c r="ANQ6" s="892"/>
      <c r="ANR6" s="892"/>
      <c r="ANS6" s="892"/>
      <c r="ANT6" s="892"/>
      <c r="ANU6" s="892"/>
      <c r="ANV6" s="892"/>
      <c r="ANW6" s="892"/>
      <c r="ANX6" s="892"/>
      <c r="ANY6" s="892"/>
      <c r="ANZ6" s="892"/>
      <c r="AOA6" s="892"/>
      <c r="AOB6" s="892"/>
      <c r="AOC6" s="892"/>
      <c r="AOD6" s="892"/>
      <c r="AOE6" s="892"/>
      <c r="AOF6" s="892"/>
      <c r="AOG6" s="892"/>
      <c r="AOH6" s="892"/>
      <c r="AOI6" s="892"/>
      <c r="AOJ6" s="892"/>
      <c r="AOK6" s="892"/>
      <c r="AOL6" s="892"/>
      <c r="AOM6" s="892"/>
      <c r="AON6" s="892"/>
      <c r="AOO6" s="892"/>
      <c r="AOP6" s="892"/>
      <c r="AOQ6" s="892"/>
      <c r="AOR6" s="892"/>
      <c r="AOS6" s="892"/>
      <c r="AOT6" s="892"/>
      <c r="AOU6" s="892"/>
      <c r="AOV6" s="892"/>
      <c r="AOW6" s="892"/>
      <c r="AOX6" s="892"/>
      <c r="AOY6" s="892"/>
      <c r="AOZ6" s="892"/>
      <c r="APA6" s="892"/>
      <c r="APB6" s="892"/>
      <c r="APC6" s="892"/>
      <c r="APD6" s="892"/>
      <c r="APE6" s="892"/>
      <c r="APF6" s="892"/>
      <c r="APG6" s="892"/>
      <c r="APH6" s="892"/>
      <c r="API6" s="892"/>
      <c r="APJ6" s="892"/>
      <c r="APK6" s="892"/>
      <c r="APL6" s="892"/>
      <c r="APM6" s="892"/>
      <c r="APN6" s="892"/>
      <c r="APO6" s="892"/>
      <c r="APP6" s="892"/>
      <c r="APQ6" s="892"/>
      <c r="APR6" s="892"/>
      <c r="APS6" s="892"/>
      <c r="APT6" s="892"/>
      <c r="APU6" s="892"/>
      <c r="APV6" s="892"/>
      <c r="APW6" s="892"/>
      <c r="APX6" s="892"/>
      <c r="APY6" s="892"/>
      <c r="APZ6" s="892"/>
      <c r="AQA6" s="892"/>
      <c r="AQB6" s="892"/>
      <c r="AQC6" s="892"/>
      <c r="AQD6" s="892"/>
      <c r="AQE6" s="892"/>
      <c r="AQF6" s="892"/>
      <c r="AQG6" s="892"/>
      <c r="AQH6" s="892"/>
      <c r="AQI6" s="892"/>
      <c r="AQJ6" s="892"/>
      <c r="AQK6" s="892"/>
      <c r="AQL6" s="892"/>
      <c r="AQM6" s="892"/>
      <c r="AQN6" s="892"/>
      <c r="AQO6" s="892"/>
      <c r="AQP6" s="892"/>
      <c r="AQQ6" s="892"/>
      <c r="AQR6" s="892"/>
      <c r="AQS6" s="892"/>
      <c r="AQT6" s="892"/>
      <c r="AQU6" s="892"/>
      <c r="AQV6" s="892"/>
      <c r="AQW6" s="892"/>
      <c r="AQX6" s="892"/>
      <c r="AQY6" s="892"/>
      <c r="AQZ6" s="892"/>
      <c r="ARA6" s="892"/>
      <c r="ARB6" s="892"/>
      <c r="ARC6" s="892"/>
      <c r="ARD6" s="892"/>
      <c r="ARE6" s="892"/>
      <c r="ARF6" s="892"/>
      <c r="ARG6" s="892"/>
      <c r="ARH6" s="892"/>
      <c r="ARI6" s="892"/>
      <c r="ARJ6" s="892"/>
      <c r="ARK6" s="892"/>
      <c r="ARL6" s="892"/>
      <c r="ARM6" s="892"/>
      <c r="ARN6" s="892"/>
      <c r="ARO6" s="892"/>
      <c r="ARP6" s="892"/>
      <c r="ARQ6" s="892"/>
      <c r="ARR6" s="892"/>
      <c r="ARS6" s="892"/>
      <c r="ART6" s="892"/>
      <c r="ARU6" s="892"/>
      <c r="ARV6" s="892"/>
      <c r="ARW6" s="892"/>
      <c r="ARX6" s="892"/>
      <c r="ARY6" s="892"/>
      <c r="ARZ6" s="892"/>
      <c r="ASA6" s="892"/>
      <c r="ASB6" s="892"/>
      <c r="ASC6" s="892"/>
      <c r="ASD6" s="892"/>
      <c r="ASE6" s="892"/>
      <c r="ASF6" s="892"/>
      <c r="ASG6" s="892"/>
      <c r="ASH6" s="892"/>
      <c r="ASI6" s="892"/>
      <c r="ASJ6" s="892"/>
      <c r="ASK6" s="892"/>
      <c r="ASL6" s="892"/>
      <c r="ASM6" s="892"/>
      <c r="ASN6" s="892"/>
      <c r="ASO6" s="892"/>
      <c r="ASP6" s="892"/>
      <c r="ASQ6" s="892"/>
      <c r="ASR6" s="892"/>
      <c r="ASS6" s="892"/>
      <c r="AST6" s="892"/>
      <c r="ASU6" s="892"/>
      <c r="ASV6" s="892"/>
      <c r="ASW6" s="892"/>
      <c r="ASX6" s="892"/>
      <c r="ASY6" s="892"/>
      <c r="ASZ6" s="892"/>
      <c r="ATA6" s="892"/>
      <c r="ATB6" s="892"/>
      <c r="ATC6" s="892"/>
      <c r="ATD6" s="892"/>
      <c r="ATE6" s="892"/>
      <c r="ATF6" s="892"/>
      <c r="ATG6" s="892"/>
      <c r="ATH6" s="892"/>
      <c r="ATI6" s="892"/>
      <c r="ATJ6" s="892"/>
      <c r="ATK6" s="892"/>
      <c r="ATL6" s="892"/>
      <c r="ATM6" s="892"/>
      <c r="ATN6" s="892"/>
      <c r="ATO6" s="892"/>
      <c r="ATP6" s="892"/>
      <c r="ATQ6" s="892"/>
      <c r="ATR6" s="892"/>
      <c r="ATS6" s="892"/>
      <c r="ATT6" s="892"/>
      <c r="ATU6" s="892"/>
      <c r="ATV6" s="892"/>
      <c r="ATW6" s="892"/>
      <c r="ATX6" s="892"/>
      <c r="ATY6" s="892"/>
      <c r="ATZ6" s="892"/>
      <c r="AUA6" s="892"/>
      <c r="AUB6" s="892"/>
      <c r="AUC6" s="892"/>
      <c r="AUD6" s="892"/>
      <c r="AUE6" s="892"/>
      <c r="AUF6" s="892"/>
      <c r="AUG6" s="892"/>
      <c r="AUH6" s="892"/>
      <c r="AUI6" s="892"/>
      <c r="AUJ6" s="892"/>
      <c r="AUK6" s="892"/>
      <c r="AUL6" s="892"/>
      <c r="AUM6" s="892"/>
      <c r="AUN6" s="892"/>
      <c r="AUO6" s="892"/>
      <c r="AUP6" s="892"/>
      <c r="AUQ6" s="892"/>
      <c r="AUR6" s="892"/>
      <c r="AUS6" s="892"/>
      <c r="AUT6" s="892"/>
      <c r="AUU6" s="892"/>
      <c r="AUV6" s="892"/>
      <c r="AUW6" s="892"/>
      <c r="AUX6" s="892"/>
      <c r="AUY6" s="892"/>
      <c r="AUZ6" s="892"/>
      <c r="AVA6" s="892"/>
      <c r="AVB6" s="892"/>
      <c r="AVC6" s="892"/>
      <c r="AVD6" s="892"/>
      <c r="AVE6" s="892"/>
      <c r="AVF6" s="892"/>
      <c r="AVG6" s="892"/>
      <c r="AVH6" s="892"/>
      <c r="AVI6" s="892"/>
      <c r="AVJ6" s="892"/>
      <c r="AVK6" s="892"/>
      <c r="AVL6" s="892"/>
      <c r="AVM6" s="892"/>
      <c r="AVN6" s="892"/>
      <c r="AVO6" s="892"/>
      <c r="AVP6" s="892"/>
      <c r="AVQ6" s="892"/>
      <c r="AVR6" s="892"/>
      <c r="AVS6" s="892"/>
      <c r="AVT6" s="892"/>
      <c r="AVU6" s="892"/>
      <c r="AVV6" s="892"/>
      <c r="AVW6" s="892"/>
      <c r="AVX6" s="892"/>
      <c r="AVY6" s="892"/>
      <c r="AVZ6" s="892"/>
      <c r="AWA6" s="892"/>
      <c r="AWB6" s="892"/>
      <c r="AWC6" s="892"/>
      <c r="AWD6" s="892"/>
      <c r="AWE6" s="892"/>
      <c r="AWF6" s="892"/>
      <c r="AWG6" s="892"/>
      <c r="AWH6" s="892"/>
      <c r="AWI6" s="892"/>
      <c r="AWJ6" s="892"/>
      <c r="AWK6" s="892"/>
      <c r="AWL6" s="892"/>
      <c r="AWM6" s="892"/>
      <c r="AWN6" s="892"/>
      <c r="AWO6" s="892"/>
      <c r="AWP6" s="892"/>
      <c r="AWQ6" s="892"/>
      <c r="AWR6" s="892"/>
      <c r="AWS6" s="892"/>
      <c r="AWT6" s="892"/>
      <c r="AWU6" s="892"/>
      <c r="AWV6" s="892"/>
      <c r="AWW6" s="892"/>
      <c r="AWX6" s="892"/>
      <c r="AWY6" s="892"/>
      <c r="AWZ6" s="892"/>
      <c r="AXA6" s="892"/>
      <c r="AXB6" s="892"/>
      <c r="AXC6" s="892"/>
      <c r="AXD6" s="892"/>
      <c r="AXE6" s="892"/>
      <c r="AXF6" s="892"/>
      <c r="AXG6" s="892"/>
      <c r="AXH6" s="892"/>
      <c r="AXI6" s="892"/>
      <c r="AXJ6" s="892"/>
      <c r="AXK6" s="892"/>
      <c r="AXL6" s="892"/>
      <c r="AXM6" s="892"/>
      <c r="AXN6" s="892"/>
      <c r="AXO6" s="892"/>
      <c r="AXP6" s="892"/>
      <c r="AXQ6" s="892"/>
      <c r="AXR6" s="892"/>
      <c r="AXS6" s="892"/>
      <c r="AXT6" s="892"/>
      <c r="AXU6" s="892"/>
      <c r="AXV6" s="892"/>
      <c r="AXW6" s="892"/>
      <c r="AXX6" s="892"/>
      <c r="AXY6" s="892"/>
      <c r="AXZ6" s="892"/>
      <c r="AYA6" s="892"/>
      <c r="AYB6" s="892"/>
      <c r="AYC6" s="892"/>
      <c r="AYD6" s="892"/>
      <c r="AYE6" s="892"/>
      <c r="AYF6" s="892"/>
      <c r="AYG6" s="892"/>
      <c r="AYH6" s="892"/>
      <c r="AYI6" s="892"/>
      <c r="AYJ6" s="892"/>
      <c r="AYK6" s="892"/>
      <c r="AYL6" s="892"/>
      <c r="AYM6" s="892"/>
      <c r="AYN6" s="892"/>
      <c r="AYO6" s="892"/>
      <c r="AYP6" s="892"/>
      <c r="AYQ6" s="892"/>
      <c r="AYR6" s="892"/>
      <c r="AYS6" s="892"/>
      <c r="AYT6" s="892"/>
      <c r="AYU6" s="892"/>
      <c r="AYV6" s="892"/>
      <c r="AYW6" s="892"/>
      <c r="AYX6" s="892"/>
      <c r="AYY6" s="892"/>
      <c r="AYZ6" s="892"/>
      <c r="AZA6" s="892"/>
      <c r="AZB6" s="892"/>
      <c r="AZC6" s="892"/>
      <c r="AZD6" s="892"/>
      <c r="AZE6" s="892"/>
      <c r="AZF6" s="892"/>
      <c r="AZG6" s="892"/>
      <c r="AZH6" s="892"/>
      <c r="AZI6" s="892"/>
      <c r="AZJ6" s="892"/>
      <c r="AZK6" s="892"/>
      <c r="AZL6" s="892"/>
      <c r="AZM6" s="892"/>
      <c r="AZN6" s="892"/>
      <c r="AZO6" s="892"/>
      <c r="AZP6" s="892"/>
      <c r="AZQ6" s="892"/>
      <c r="AZR6" s="892"/>
      <c r="AZS6" s="892"/>
      <c r="AZT6" s="892"/>
      <c r="AZU6" s="892"/>
      <c r="AZV6" s="892"/>
      <c r="AZW6" s="892"/>
      <c r="AZX6" s="892"/>
      <c r="AZY6" s="892"/>
      <c r="AZZ6" s="892"/>
      <c r="BAA6" s="892"/>
      <c r="BAB6" s="892"/>
      <c r="BAC6" s="892"/>
      <c r="BAD6" s="892"/>
      <c r="BAE6" s="892"/>
      <c r="BAF6" s="892"/>
      <c r="BAG6" s="892"/>
      <c r="BAH6" s="892"/>
      <c r="BAI6" s="892"/>
      <c r="BAJ6" s="892"/>
      <c r="BAK6" s="892"/>
      <c r="BAL6" s="892"/>
      <c r="BAM6" s="892"/>
      <c r="BAN6" s="892"/>
      <c r="BAO6" s="892"/>
      <c r="BAP6" s="892"/>
      <c r="BAQ6" s="892"/>
      <c r="BAR6" s="892"/>
      <c r="BAS6" s="892"/>
      <c r="BAT6" s="892"/>
      <c r="BAU6" s="892"/>
      <c r="BAV6" s="892"/>
      <c r="BAW6" s="892"/>
      <c r="BAX6" s="892"/>
      <c r="BAY6" s="892"/>
      <c r="BAZ6" s="892"/>
      <c r="BBA6" s="892"/>
      <c r="BBB6" s="892"/>
      <c r="BBC6" s="892"/>
      <c r="BBD6" s="892"/>
      <c r="BBE6" s="892"/>
      <c r="BBF6" s="892"/>
      <c r="BBG6" s="892"/>
      <c r="BBH6" s="892"/>
      <c r="BBI6" s="892"/>
      <c r="BBJ6" s="892"/>
      <c r="BBK6" s="892"/>
      <c r="BBL6" s="892"/>
      <c r="BBM6" s="892"/>
      <c r="BBN6" s="892"/>
      <c r="BBO6" s="892"/>
      <c r="BBP6" s="892"/>
      <c r="BBQ6" s="892"/>
      <c r="BBR6" s="892"/>
      <c r="BBS6" s="892"/>
      <c r="BBT6" s="892"/>
      <c r="BBU6" s="892"/>
      <c r="BBV6" s="892"/>
      <c r="BBW6" s="892"/>
      <c r="BBX6" s="892"/>
      <c r="BBY6" s="892"/>
      <c r="BBZ6" s="892"/>
      <c r="BCA6" s="892"/>
      <c r="BCB6" s="892"/>
      <c r="BCC6" s="892"/>
      <c r="BCD6" s="892"/>
      <c r="BCE6" s="892"/>
      <c r="BCF6" s="892"/>
      <c r="BCG6" s="892"/>
      <c r="BCH6" s="892"/>
      <c r="BCI6" s="892"/>
      <c r="BCJ6" s="892"/>
      <c r="BCK6" s="892"/>
      <c r="BCL6" s="892"/>
      <c r="BCM6" s="892"/>
      <c r="BCN6" s="892"/>
      <c r="BCO6" s="892"/>
      <c r="BCP6" s="892"/>
      <c r="BCQ6" s="892"/>
      <c r="BCR6" s="892"/>
      <c r="BCS6" s="892"/>
      <c r="BCT6" s="892"/>
      <c r="BCU6" s="892"/>
      <c r="BCV6" s="892"/>
      <c r="BCW6" s="892"/>
      <c r="BCX6" s="892"/>
      <c r="BCY6" s="892"/>
      <c r="BCZ6" s="892"/>
      <c r="BDA6" s="892"/>
      <c r="BDB6" s="892"/>
      <c r="BDC6" s="892"/>
      <c r="BDD6" s="892"/>
      <c r="BDE6" s="892"/>
      <c r="BDF6" s="892"/>
      <c r="BDG6" s="892"/>
      <c r="BDH6" s="892"/>
      <c r="BDI6" s="892"/>
      <c r="BDJ6" s="892"/>
      <c r="BDK6" s="892"/>
      <c r="BDL6" s="892"/>
      <c r="BDM6" s="892"/>
      <c r="BDN6" s="892"/>
      <c r="BDO6" s="892"/>
      <c r="BDP6" s="892"/>
      <c r="BDQ6" s="892"/>
      <c r="BDR6" s="892"/>
      <c r="BDS6" s="892"/>
      <c r="BDT6" s="892"/>
      <c r="BDU6" s="892"/>
      <c r="BDV6" s="892"/>
      <c r="BDW6" s="892"/>
      <c r="BDX6" s="892"/>
      <c r="BDY6" s="892"/>
      <c r="BDZ6" s="892"/>
      <c r="BEA6" s="892"/>
      <c r="BEB6" s="892"/>
      <c r="BEC6" s="892"/>
      <c r="BED6" s="892"/>
      <c r="BEE6" s="892"/>
      <c r="BEF6" s="892"/>
      <c r="BEG6" s="892"/>
      <c r="BEH6" s="892"/>
      <c r="BEI6" s="892"/>
      <c r="BEJ6" s="892"/>
      <c r="BEK6" s="892"/>
      <c r="BEL6" s="892"/>
      <c r="BEM6" s="892"/>
      <c r="BEN6" s="892"/>
      <c r="BEO6" s="892"/>
      <c r="BEP6" s="892"/>
      <c r="BEQ6" s="892"/>
      <c r="BER6" s="892"/>
      <c r="BES6" s="892"/>
      <c r="BET6" s="892"/>
      <c r="BEU6" s="892"/>
      <c r="BEV6" s="892"/>
      <c r="BEW6" s="892"/>
      <c r="BEX6" s="892"/>
      <c r="BEY6" s="892"/>
      <c r="BEZ6" s="892"/>
      <c r="BFA6" s="892"/>
      <c r="BFB6" s="892"/>
      <c r="BFC6" s="892"/>
      <c r="BFD6" s="892"/>
      <c r="BFE6" s="892"/>
      <c r="BFF6" s="892"/>
      <c r="BFG6" s="892"/>
      <c r="BFH6" s="892"/>
      <c r="BFI6" s="892"/>
      <c r="BFJ6" s="892"/>
      <c r="BFK6" s="892"/>
      <c r="BFL6" s="892"/>
      <c r="BFM6" s="892"/>
      <c r="BFN6" s="892"/>
      <c r="BFO6" s="892"/>
      <c r="BFP6" s="892"/>
      <c r="BFQ6" s="892"/>
      <c r="BFR6" s="892"/>
      <c r="BFS6" s="892"/>
      <c r="BFT6" s="892"/>
      <c r="BFU6" s="892"/>
      <c r="BFV6" s="892"/>
      <c r="BFW6" s="892"/>
      <c r="BFX6" s="892"/>
      <c r="BFY6" s="892"/>
      <c r="BFZ6" s="892"/>
      <c r="BGA6" s="892"/>
      <c r="BGB6" s="892"/>
      <c r="BGC6" s="892"/>
      <c r="BGD6" s="892"/>
      <c r="BGE6" s="892"/>
      <c r="BGF6" s="892"/>
      <c r="BGG6" s="892"/>
      <c r="BGH6" s="892"/>
      <c r="BGI6" s="892"/>
      <c r="BGJ6" s="892"/>
      <c r="BGK6" s="892"/>
      <c r="BGL6" s="892"/>
      <c r="BGM6" s="892"/>
      <c r="BGN6" s="892"/>
      <c r="BGO6" s="892"/>
      <c r="BGP6" s="892"/>
      <c r="BGQ6" s="892"/>
      <c r="BGR6" s="892"/>
      <c r="BGS6" s="892"/>
      <c r="BGT6" s="892"/>
      <c r="BGU6" s="892"/>
      <c r="BGV6" s="892"/>
      <c r="BGW6" s="892"/>
      <c r="BGX6" s="892"/>
      <c r="BGY6" s="892"/>
      <c r="BGZ6" s="892"/>
      <c r="BHA6" s="892"/>
      <c r="BHB6" s="892"/>
      <c r="BHC6" s="892"/>
      <c r="BHD6" s="892"/>
      <c r="BHE6" s="892"/>
      <c r="BHF6" s="892"/>
      <c r="BHG6" s="892"/>
      <c r="BHH6" s="892"/>
      <c r="BHI6" s="892"/>
      <c r="BHJ6" s="892"/>
      <c r="BHK6" s="892"/>
      <c r="BHL6" s="892"/>
      <c r="BHM6" s="892"/>
      <c r="BHN6" s="892"/>
      <c r="BHO6" s="892"/>
      <c r="BHP6" s="892"/>
      <c r="BHQ6" s="892"/>
      <c r="BHR6" s="892"/>
      <c r="BHS6" s="892"/>
      <c r="BHT6" s="892"/>
      <c r="BHU6" s="892"/>
      <c r="BHV6" s="892"/>
      <c r="BHW6" s="892"/>
      <c r="BHX6" s="892"/>
      <c r="BHY6" s="892"/>
      <c r="BHZ6" s="892"/>
      <c r="BIA6" s="892"/>
      <c r="BIB6" s="892"/>
      <c r="BIC6" s="892"/>
      <c r="BID6" s="892"/>
      <c r="BIE6" s="892"/>
      <c r="BIF6" s="892"/>
      <c r="BIG6" s="892"/>
      <c r="BIH6" s="892"/>
      <c r="BII6" s="892"/>
      <c r="BIJ6" s="892"/>
      <c r="BIK6" s="892"/>
      <c r="BIL6" s="892"/>
      <c r="BIM6" s="892"/>
      <c r="BIN6" s="892"/>
      <c r="BIO6" s="892"/>
      <c r="BIP6" s="892"/>
      <c r="BIQ6" s="892"/>
      <c r="BIR6" s="892"/>
      <c r="BIS6" s="892"/>
      <c r="BIT6" s="892"/>
      <c r="BIU6" s="892"/>
      <c r="BIV6" s="892"/>
      <c r="BIW6" s="892"/>
      <c r="BIX6" s="892"/>
      <c r="BIY6" s="892"/>
      <c r="BIZ6" s="892"/>
      <c r="BJA6" s="892"/>
      <c r="BJB6" s="892"/>
      <c r="BJC6" s="892"/>
      <c r="BJD6" s="892"/>
      <c r="BJE6" s="892"/>
      <c r="BJF6" s="892"/>
      <c r="BJG6" s="892"/>
      <c r="BJH6" s="892"/>
      <c r="BJI6" s="892"/>
      <c r="BJJ6" s="892"/>
      <c r="BJK6" s="892"/>
      <c r="BJL6" s="892"/>
      <c r="BJM6" s="892"/>
      <c r="BJN6" s="892"/>
      <c r="BJO6" s="892"/>
      <c r="BJP6" s="892"/>
      <c r="BJQ6" s="892"/>
      <c r="BJR6" s="892"/>
      <c r="BJS6" s="892"/>
      <c r="BJT6" s="892"/>
      <c r="BJU6" s="892"/>
      <c r="BJV6" s="892"/>
      <c r="BJW6" s="892"/>
      <c r="BJX6" s="892"/>
      <c r="BJY6" s="892"/>
      <c r="BJZ6" s="892"/>
      <c r="BKA6" s="892"/>
      <c r="BKB6" s="892"/>
      <c r="BKC6" s="892"/>
      <c r="BKD6" s="892"/>
      <c r="BKE6" s="892"/>
      <c r="BKF6" s="892"/>
      <c r="BKG6" s="892"/>
      <c r="BKH6" s="892"/>
      <c r="BKI6" s="892"/>
      <c r="BKJ6" s="892"/>
      <c r="BKK6" s="892"/>
      <c r="BKL6" s="892"/>
      <c r="BKM6" s="892"/>
      <c r="BKN6" s="892"/>
      <c r="BKO6" s="892"/>
      <c r="BKP6" s="892"/>
      <c r="BKQ6" s="892"/>
      <c r="BKR6" s="892"/>
      <c r="BKS6" s="892"/>
      <c r="BKT6" s="892"/>
      <c r="BKU6" s="892"/>
      <c r="BKV6" s="892"/>
      <c r="BKW6" s="892"/>
      <c r="BKX6" s="892"/>
      <c r="BKY6" s="892"/>
      <c r="BKZ6" s="892"/>
      <c r="BLA6" s="892"/>
      <c r="BLB6" s="892"/>
      <c r="BLC6" s="892"/>
      <c r="BLD6" s="892"/>
      <c r="BLE6" s="892"/>
      <c r="BLF6" s="892"/>
      <c r="BLG6" s="892"/>
      <c r="BLH6" s="892"/>
      <c r="BLI6" s="892"/>
      <c r="BLJ6" s="892"/>
      <c r="BLK6" s="892"/>
      <c r="BLL6" s="892"/>
      <c r="BLM6" s="892"/>
      <c r="BLN6" s="892"/>
      <c r="BLO6" s="892"/>
      <c r="BLP6" s="892"/>
      <c r="BLQ6" s="892"/>
      <c r="BLR6" s="892"/>
      <c r="BLS6" s="892"/>
      <c r="BLT6" s="892"/>
      <c r="BLU6" s="892"/>
      <c r="BLV6" s="892"/>
      <c r="BLW6" s="892"/>
      <c r="BLX6" s="892"/>
      <c r="BLY6" s="892"/>
      <c r="BLZ6" s="892"/>
      <c r="BMA6" s="892"/>
      <c r="BMB6" s="892"/>
      <c r="BMC6" s="892"/>
      <c r="BMD6" s="892"/>
      <c r="BME6" s="892"/>
      <c r="BMF6" s="892"/>
      <c r="BMG6" s="892"/>
      <c r="BMH6" s="892"/>
      <c r="BMI6" s="892"/>
      <c r="BMJ6" s="892"/>
      <c r="BMK6" s="892"/>
      <c r="BML6" s="892"/>
      <c r="BMM6" s="892"/>
      <c r="BMN6" s="892"/>
      <c r="BMO6" s="892"/>
      <c r="BMP6" s="892"/>
      <c r="BMQ6" s="892"/>
      <c r="BMR6" s="892"/>
      <c r="BMS6" s="892"/>
      <c r="BMT6" s="892"/>
      <c r="BMU6" s="892"/>
      <c r="BMV6" s="892"/>
      <c r="BMW6" s="892"/>
      <c r="BMX6" s="892"/>
      <c r="BMY6" s="892"/>
      <c r="BMZ6" s="892"/>
      <c r="BNA6" s="892"/>
      <c r="BNB6" s="892"/>
      <c r="BNC6" s="892"/>
      <c r="BND6" s="892"/>
      <c r="BNE6" s="892"/>
      <c r="BNF6" s="892"/>
      <c r="BNG6" s="892"/>
      <c r="BNH6" s="892"/>
      <c r="BNI6" s="892"/>
      <c r="BNJ6" s="892"/>
      <c r="BNK6" s="892"/>
      <c r="BNL6" s="892"/>
      <c r="BNM6" s="892"/>
      <c r="BNN6" s="892"/>
      <c r="BNO6" s="892"/>
      <c r="BNP6" s="892"/>
      <c r="BNQ6" s="892"/>
      <c r="BNR6" s="892"/>
      <c r="BNS6" s="892"/>
      <c r="BNT6" s="892"/>
      <c r="BNU6" s="892"/>
      <c r="BNV6" s="892"/>
      <c r="BNW6" s="892"/>
      <c r="BNX6" s="892"/>
      <c r="BNY6" s="892"/>
      <c r="BNZ6" s="892"/>
      <c r="BOA6" s="892"/>
      <c r="BOB6" s="892"/>
      <c r="BOC6" s="892"/>
      <c r="BOD6" s="892"/>
      <c r="BOE6" s="892"/>
      <c r="BOF6" s="892"/>
      <c r="BOG6" s="892"/>
      <c r="BOH6" s="892"/>
      <c r="BOI6" s="892"/>
      <c r="BOJ6" s="892"/>
      <c r="BOK6" s="892"/>
      <c r="BOL6" s="892"/>
      <c r="BOM6" s="892"/>
      <c r="BON6" s="892"/>
      <c r="BOO6" s="892"/>
      <c r="BOP6" s="892"/>
      <c r="BOQ6" s="892"/>
      <c r="BOR6" s="892"/>
      <c r="BOS6" s="892"/>
      <c r="BOT6" s="892"/>
      <c r="BOU6" s="892"/>
      <c r="BOV6" s="892"/>
      <c r="BOW6" s="892"/>
      <c r="BOX6" s="892"/>
      <c r="BOY6" s="892"/>
      <c r="BOZ6" s="892"/>
      <c r="BPA6" s="892"/>
      <c r="BPB6" s="892"/>
      <c r="BPC6" s="892"/>
      <c r="BPD6" s="892"/>
      <c r="BPE6" s="892"/>
      <c r="BPF6" s="892"/>
      <c r="BPG6" s="892"/>
      <c r="BPH6" s="892"/>
      <c r="BPI6" s="892"/>
      <c r="BPJ6" s="892"/>
      <c r="BPK6" s="892"/>
      <c r="BPL6" s="892"/>
      <c r="BPM6" s="892"/>
      <c r="BPN6" s="892"/>
      <c r="BPO6" s="892"/>
      <c r="BPP6" s="892"/>
      <c r="BPQ6" s="892"/>
      <c r="BPR6" s="892"/>
      <c r="BPS6" s="892"/>
      <c r="BPT6" s="892"/>
      <c r="BPU6" s="892"/>
      <c r="BPV6" s="892"/>
      <c r="BPW6" s="892"/>
      <c r="BPX6" s="892"/>
      <c r="BPY6" s="892"/>
      <c r="BPZ6" s="892"/>
      <c r="BQA6" s="892"/>
      <c r="BQB6" s="892"/>
      <c r="BQC6" s="892"/>
      <c r="BQD6" s="892"/>
      <c r="BQE6" s="892"/>
      <c r="BQF6" s="892"/>
      <c r="BQG6" s="892"/>
      <c r="BQH6" s="892"/>
      <c r="BQI6" s="892"/>
      <c r="BQJ6" s="892"/>
      <c r="BQK6" s="892"/>
      <c r="BQL6" s="892"/>
      <c r="BQM6" s="892"/>
      <c r="BQN6" s="892"/>
      <c r="BQO6" s="892"/>
      <c r="BQP6" s="892"/>
      <c r="BQQ6" s="892"/>
      <c r="BQR6" s="892"/>
      <c r="BQS6" s="892"/>
      <c r="BQT6" s="892"/>
      <c r="BQU6" s="892"/>
      <c r="BQV6" s="892"/>
      <c r="BQW6" s="892"/>
      <c r="BQX6" s="892"/>
      <c r="BQY6" s="892"/>
      <c r="BQZ6" s="892"/>
      <c r="BRA6" s="892"/>
      <c r="BRB6" s="892"/>
      <c r="BRC6" s="892"/>
      <c r="BRD6" s="892"/>
      <c r="BRE6" s="892"/>
      <c r="BRF6" s="892"/>
      <c r="BRG6" s="892"/>
      <c r="BRH6" s="892"/>
      <c r="BRI6" s="892"/>
      <c r="BRJ6" s="892"/>
      <c r="BRK6" s="892"/>
      <c r="BRL6" s="892"/>
      <c r="BRM6" s="892"/>
      <c r="BRN6" s="892"/>
      <c r="BRO6" s="892"/>
      <c r="BRP6" s="892"/>
      <c r="BRQ6" s="892"/>
      <c r="BRR6" s="892"/>
      <c r="BRS6" s="892"/>
      <c r="BRT6" s="892"/>
      <c r="BRU6" s="892"/>
      <c r="BRV6" s="892"/>
      <c r="BRW6" s="892"/>
      <c r="BRX6" s="892"/>
      <c r="BRY6" s="892"/>
      <c r="BRZ6" s="892"/>
      <c r="BSA6" s="892"/>
      <c r="BSB6" s="892"/>
      <c r="BSC6" s="892"/>
      <c r="BSD6" s="892"/>
      <c r="BSE6" s="892"/>
      <c r="BSF6" s="892"/>
      <c r="BSG6" s="892"/>
      <c r="BSH6" s="892"/>
      <c r="BSI6" s="892"/>
      <c r="BSJ6" s="892"/>
      <c r="BSK6" s="892"/>
      <c r="BSL6" s="892"/>
      <c r="BSM6" s="892"/>
      <c r="BSN6" s="892"/>
      <c r="BSO6" s="892"/>
      <c r="BSP6" s="892"/>
      <c r="BSQ6" s="892"/>
      <c r="BSR6" s="892"/>
      <c r="BSS6" s="892"/>
      <c r="BST6" s="892"/>
      <c r="BSU6" s="892"/>
      <c r="BSV6" s="892"/>
      <c r="BSW6" s="892"/>
      <c r="BSX6" s="892"/>
      <c r="BSY6" s="892"/>
      <c r="BSZ6" s="892"/>
      <c r="BTA6" s="892"/>
      <c r="BTB6" s="892"/>
      <c r="BTC6" s="892"/>
      <c r="BTD6" s="892"/>
      <c r="BTE6" s="892"/>
      <c r="BTF6" s="892"/>
      <c r="BTG6" s="892"/>
      <c r="BTH6" s="892"/>
      <c r="BTI6" s="892"/>
      <c r="BTJ6" s="892"/>
      <c r="BTK6" s="892"/>
      <c r="BTL6" s="892"/>
      <c r="BTM6" s="892"/>
      <c r="BTN6" s="892"/>
      <c r="BTO6" s="892"/>
      <c r="BTP6" s="892"/>
      <c r="BTQ6" s="892"/>
      <c r="BTR6" s="892"/>
      <c r="BTS6" s="892"/>
      <c r="BTT6" s="892"/>
      <c r="BTU6" s="892"/>
      <c r="BTV6" s="892"/>
      <c r="BTW6" s="892"/>
      <c r="BTX6" s="892"/>
      <c r="BTY6" s="892"/>
      <c r="BTZ6" s="892"/>
      <c r="BUA6" s="892"/>
      <c r="BUB6" s="892"/>
      <c r="BUC6" s="892"/>
      <c r="BUD6" s="892"/>
      <c r="BUE6" s="892"/>
      <c r="BUF6" s="892"/>
      <c r="BUG6" s="892"/>
      <c r="BUH6" s="892"/>
      <c r="BUI6" s="892"/>
      <c r="BUJ6" s="892"/>
      <c r="BUK6" s="892"/>
      <c r="BUL6" s="892"/>
      <c r="BUM6" s="892"/>
      <c r="BUN6" s="892"/>
      <c r="BUO6" s="892"/>
      <c r="BUP6" s="892"/>
      <c r="BUQ6" s="892"/>
      <c r="BUR6" s="892"/>
      <c r="BUS6" s="892"/>
      <c r="BUT6" s="892"/>
      <c r="BUU6" s="892"/>
      <c r="BUV6" s="892"/>
      <c r="BUW6" s="892"/>
      <c r="BUX6" s="892"/>
      <c r="BUY6" s="892"/>
      <c r="BUZ6" s="892"/>
      <c r="BVA6" s="892"/>
      <c r="BVB6" s="892"/>
      <c r="BVC6" s="892"/>
      <c r="BVD6" s="892"/>
      <c r="BVE6" s="892"/>
      <c r="BVF6" s="892"/>
      <c r="BVG6" s="892"/>
      <c r="BVH6" s="892"/>
      <c r="BVI6" s="892"/>
      <c r="BVJ6" s="892"/>
      <c r="BVK6" s="892"/>
      <c r="BVL6" s="892"/>
      <c r="BVM6" s="892"/>
      <c r="BVN6" s="892"/>
      <c r="BVO6" s="892"/>
      <c r="BVP6" s="892"/>
      <c r="BVQ6" s="892"/>
      <c r="BVR6" s="892"/>
      <c r="BVS6" s="892"/>
      <c r="BVT6" s="892"/>
      <c r="BVU6" s="892"/>
      <c r="BVV6" s="892"/>
      <c r="BVW6" s="892"/>
      <c r="BVX6" s="892"/>
      <c r="BVY6" s="892"/>
      <c r="BVZ6" s="892"/>
      <c r="BWA6" s="892"/>
      <c r="BWB6" s="892"/>
      <c r="BWC6" s="892"/>
      <c r="BWD6" s="892"/>
      <c r="BWE6" s="892"/>
      <c r="BWF6" s="892"/>
      <c r="BWG6" s="892"/>
      <c r="BWH6" s="892"/>
      <c r="BWI6" s="892"/>
      <c r="BWJ6" s="892"/>
      <c r="BWK6" s="892"/>
      <c r="BWL6" s="892"/>
      <c r="BWM6" s="892"/>
      <c r="BWN6" s="892"/>
      <c r="BWO6" s="892"/>
      <c r="BWP6" s="892"/>
      <c r="BWQ6" s="892"/>
      <c r="BWR6" s="892"/>
      <c r="BWS6" s="892"/>
      <c r="BWT6" s="892"/>
      <c r="BWU6" s="892"/>
      <c r="BWV6" s="892"/>
      <c r="BWW6" s="892"/>
      <c r="BWX6" s="892"/>
      <c r="BWY6" s="892"/>
      <c r="BWZ6" s="892"/>
      <c r="BXA6" s="892"/>
      <c r="BXB6" s="892"/>
      <c r="BXC6" s="892"/>
      <c r="BXD6" s="892"/>
      <c r="BXE6" s="892"/>
      <c r="BXF6" s="892"/>
      <c r="BXG6" s="892"/>
      <c r="BXH6" s="892"/>
      <c r="BXI6" s="892"/>
      <c r="BXJ6" s="892"/>
      <c r="BXK6" s="892"/>
      <c r="BXL6" s="892"/>
      <c r="BXM6" s="892"/>
      <c r="BXN6" s="892"/>
      <c r="BXO6" s="892"/>
      <c r="BXP6" s="892"/>
      <c r="BXQ6" s="892"/>
      <c r="BXR6" s="892"/>
      <c r="BXS6" s="892"/>
      <c r="BXT6" s="892"/>
      <c r="BXU6" s="892"/>
      <c r="BXV6" s="892"/>
      <c r="BXW6" s="892"/>
      <c r="BXX6" s="892"/>
      <c r="BXY6" s="892"/>
      <c r="BXZ6" s="892"/>
      <c r="BYA6" s="892"/>
      <c r="BYB6" s="892"/>
      <c r="BYC6" s="892"/>
      <c r="BYD6" s="892"/>
      <c r="BYE6" s="892"/>
      <c r="BYF6" s="892"/>
      <c r="BYG6" s="892"/>
      <c r="BYH6" s="892"/>
      <c r="BYI6" s="892"/>
      <c r="BYJ6" s="892"/>
      <c r="BYK6" s="892"/>
      <c r="BYL6" s="892"/>
      <c r="BYM6" s="892"/>
      <c r="BYN6" s="892"/>
      <c r="BYO6" s="892"/>
      <c r="BYP6" s="892"/>
      <c r="BYQ6" s="892"/>
      <c r="BYR6" s="892"/>
      <c r="BYS6" s="892"/>
      <c r="BYT6" s="892"/>
      <c r="BYU6" s="892"/>
      <c r="BYV6" s="892"/>
      <c r="BYW6" s="892"/>
      <c r="BYX6" s="892"/>
      <c r="BYY6" s="892"/>
      <c r="BYZ6" s="892"/>
      <c r="BZA6" s="892"/>
      <c r="BZB6" s="892"/>
      <c r="BZC6" s="892"/>
      <c r="BZD6" s="892"/>
      <c r="BZE6" s="892"/>
      <c r="BZF6" s="892"/>
      <c r="BZG6" s="892"/>
      <c r="BZH6" s="892"/>
      <c r="BZI6" s="892"/>
      <c r="BZJ6" s="892"/>
      <c r="BZK6" s="892"/>
      <c r="BZL6" s="892"/>
      <c r="BZM6" s="892"/>
      <c r="BZN6" s="892"/>
      <c r="BZO6" s="892"/>
      <c r="BZP6" s="892"/>
      <c r="BZQ6" s="892"/>
      <c r="BZR6" s="892"/>
      <c r="BZS6" s="892"/>
      <c r="BZT6" s="892"/>
      <c r="BZU6" s="892"/>
      <c r="BZV6" s="892"/>
      <c r="BZW6" s="892"/>
      <c r="BZX6" s="892"/>
      <c r="BZY6" s="892"/>
      <c r="BZZ6" s="892"/>
      <c r="CAA6" s="892"/>
      <c r="CAB6" s="892"/>
      <c r="CAC6" s="892"/>
      <c r="CAD6" s="892"/>
      <c r="CAE6" s="892"/>
      <c r="CAF6" s="892"/>
      <c r="CAG6" s="892"/>
      <c r="CAH6" s="892"/>
      <c r="CAI6" s="892"/>
      <c r="CAJ6" s="892"/>
      <c r="CAK6" s="892"/>
      <c r="CAL6" s="892"/>
      <c r="CAM6" s="892"/>
      <c r="CAN6" s="892"/>
      <c r="CAO6" s="892"/>
      <c r="CAP6" s="892"/>
      <c r="CAQ6" s="892"/>
      <c r="CAR6" s="892"/>
      <c r="CAS6" s="892"/>
      <c r="CAT6" s="892"/>
      <c r="CAU6" s="892"/>
      <c r="CAV6" s="892"/>
      <c r="CAW6" s="892"/>
      <c r="CAX6" s="892"/>
      <c r="CAY6" s="892"/>
      <c r="CAZ6" s="892"/>
      <c r="CBA6" s="892"/>
      <c r="CBB6" s="892"/>
      <c r="CBC6" s="892"/>
      <c r="CBD6" s="892"/>
      <c r="CBE6" s="892"/>
      <c r="CBF6" s="892"/>
      <c r="CBG6" s="892"/>
      <c r="CBH6" s="892"/>
      <c r="CBI6" s="892"/>
      <c r="CBJ6" s="892"/>
      <c r="CBK6" s="892"/>
      <c r="CBL6" s="892"/>
      <c r="CBM6" s="892"/>
      <c r="CBN6" s="892"/>
      <c r="CBO6" s="892"/>
      <c r="CBP6" s="892"/>
      <c r="CBQ6" s="892"/>
      <c r="CBR6" s="892"/>
      <c r="CBS6" s="892"/>
      <c r="CBT6" s="892"/>
      <c r="CBU6" s="892"/>
      <c r="CBV6" s="892"/>
      <c r="CBW6" s="892"/>
      <c r="CBX6" s="892"/>
      <c r="CBY6" s="892"/>
      <c r="CBZ6" s="892"/>
      <c r="CCA6" s="892"/>
      <c r="CCB6" s="892"/>
      <c r="CCC6" s="892"/>
      <c r="CCD6" s="892"/>
      <c r="CCE6" s="892"/>
      <c r="CCF6" s="892"/>
      <c r="CCG6" s="892"/>
      <c r="CCH6" s="892"/>
      <c r="CCI6" s="892"/>
      <c r="CCJ6" s="892"/>
      <c r="CCK6" s="892"/>
      <c r="CCL6" s="892"/>
      <c r="CCM6" s="892"/>
      <c r="CCN6" s="892"/>
      <c r="CCO6" s="892"/>
      <c r="CCP6" s="892"/>
      <c r="CCQ6" s="892"/>
      <c r="CCR6" s="892"/>
      <c r="CCS6" s="892"/>
      <c r="CCT6" s="892"/>
      <c r="CCU6" s="892"/>
      <c r="CCV6" s="892"/>
      <c r="CCW6" s="892"/>
      <c r="CCX6" s="892"/>
      <c r="CCY6" s="892"/>
      <c r="CCZ6" s="892"/>
      <c r="CDA6" s="892"/>
      <c r="CDB6" s="892"/>
      <c r="CDC6" s="892"/>
      <c r="CDD6" s="892"/>
      <c r="CDE6" s="892"/>
      <c r="CDF6" s="892"/>
      <c r="CDG6" s="892"/>
      <c r="CDH6" s="892"/>
      <c r="CDI6" s="892"/>
      <c r="CDJ6" s="892"/>
      <c r="CDK6" s="892"/>
      <c r="CDL6" s="892"/>
      <c r="CDM6" s="892"/>
      <c r="CDN6" s="892"/>
      <c r="CDO6" s="892"/>
      <c r="CDP6" s="892"/>
      <c r="CDQ6" s="892"/>
      <c r="CDR6" s="892"/>
      <c r="CDS6" s="892"/>
      <c r="CDT6" s="892"/>
      <c r="CDU6" s="892"/>
      <c r="CDV6" s="892"/>
      <c r="CDW6" s="892"/>
      <c r="CDX6" s="892"/>
      <c r="CDY6" s="892"/>
      <c r="CDZ6" s="892"/>
      <c r="CEA6" s="892"/>
      <c r="CEB6" s="892"/>
      <c r="CEC6" s="892"/>
      <c r="CED6" s="892"/>
      <c r="CEE6" s="892"/>
      <c r="CEF6" s="892"/>
      <c r="CEG6" s="892"/>
      <c r="CEH6" s="892"/>
      <c r="CEI6" s="892"/>
      <c r="CEJ6" s="892"/>
      <c r="CEK6" s="892"/>
      <c r="CEL6" s="892"/>
      <c r="CEM6" s="892"/>
      <c r="CEN6" s="892"/>
      <c r="CEO6" s="892"/>
      <c r="CEP6" s="892"/>
      <c r="CEQ6" s="892"/>
      <c r="CER6" s="892"/>
      <c r="CES6" s="892"/>
      <c r="CET6" s="892"/>
      <c r="CEU6" s="892"/>
      <c r="CEV6" s="892"/>
      <c r="CEW6" s="892"/>
      <c r="CEX6" s="892"/>
      <c r="CEY6" s="892"/>
      <c r="CEZ6" s="892"/>
      <c r="CFA6" s="892"/>
      <c r="CFB6" s="892"/>
      <c r="CFC6" s="892"/>
      <c r="CFD6" s="892"/>
      <c r="CFE6" s="892"/>
      <c r="CFF6" s="892"/>
      <c r="CFG6" s="892"/>
      <c r="CFH6" s="892"/>
      <c r="CFI6" s="892"/>
      <c r="CFJ6" s="892"/>
      <c r="CFK6" s="892"/>
      <c r="CFL6" s="892"/>
      <c r="CFM6" s="892"/>
      <c r="CFN6" s="892"/>
      <c r="CFO6" s="892"/>
      <c r="CFP6" s="892"/>
      <c r="CFQ6" s="892"/>
      <c r="CFR6" s="892"/>
      <c r="CFS6" s="892"/>
      <c r="CFT6" s="892"/>
      <c r="CFU6" s="892"/>
      <c r="CFV6" s="892"/>
      <c r="CFW6" s="892"/>
      <c r="CFX6" s="892"/>
      <c r="CFY6" s="892"/>
      <c r="CFZ6" s="892"/>
      <c r="CGA6" s="892"/>
      <c r="CGB6" s="892"/>
      <c r="CGC6" s="892"/>
      <c r="CGD6" s="892"/>
      <c r="CGE6" s="892"/>
      <c r="CGF6" s="892"/>
      <c r="CGG6" s="892"/>
      <c r="CGH6" s="892"/>
      <c r="CGI6" s="892"/>
      <c r="CGJ6" s="892"/>
      <c r="CGK6" s="892"/>
      <c r="CGL6" s="892"/>
      <c r="CGM6" s="892"/>
      <c r="CGN6" s="892"/>
      <c r="CGO6" s="892"/>
      <c r="CGP6" s="892"/>
      <c r="CGQ6" s="892"/>
      <c r="CGR6" s="892"/>
      <c r="CGS6" s="892"/>
      <c r="CGT6" s="892"/>
      <c r="CGU6" s="892"/>
      <c r="CGV6" s="892"/>
      <c r="CGW6" s="892"/>
      <c r="CGX6" s="892"/>
      <c r="CGY6" s="892"/>
      <c r="CGZ6" s="892"/>
      <c r="CHA6" s="892"/>
      <c r="CHB6" s="892"/>
      <c r="CHC6" s="892"/>
      <c r="CHD6" s="892"/>
      <c r="CHE6" s="892"/>
      <c r="CHF6" s="892"/>
      <c r="CHG6" s="892"/>
      <c r="CHH6" s="892"/>
      <c r="CHI6" s="892"/>
      <c r="CHJ6" s="892"/>
      <c r="CHK6" s="892"/>
      <c r="CHL6" s="892"/>
      <c r="CHM6" s="892"/>
      <c r="CHN6" s="892"/>
      <c r="CHO6" s="892"/>
      <c r="CHP6" s="892"/>
      <c r="CHQ6" s="892"/>
      <c r="CHR6" s="892"/>
      <c r="CHS6" s="892"/>
      <c r="CHT6" s="892"/>
      <c r="CHU6" s="892"/>
      <c r="CHV6" s="892"/>
      <c r="CHW6" s="892"/>
      <c r="CHX6" s="892"/>
      <c r="CHY6" s="892"/>
      <c r="CHZ6" s="892"/>
      <c r="CIA6" s="892"/>
      <c r="CIB6" s="892"/>
      <c r="CIC6" s="892"/>
      <c r="CID6" s="892"/>
      <c r="CIE6" s="892"/>
      <c r="CIF6" s="892"/>
      <c r="CIG6" s="892"/>
      <c r="CIH6" s="892"/>
      <c r="CII6" s="892"/>
      <c r="CIJ6" s="892"/>
      <c r="CIK6" s="892"/>
      <c r="CIL6" s="892"/>
      <c r="CIM6" s="892"/>
      <c r="CIN6" s="892"/>
      <c r="CIO6" s="892"/>
      <c r="CIP6" s="892"/>
      <c r="CIQ6" s="892"/>
      <c r="CIR6" s="892"/>
      <c r="CIS6" s="892"/>
      <c r="CIT6" s="892"/>
      <c r="CIU6" s="892"/>
      <c r="CIV6" s="892"/>
      <c r="CIW6" s="892"/>
      <c r="CIX6" s="892"/>
      <c r="CIY6" s="892"/>
      <c r="CIZ6" s="892"/>
      <c r="CJA6" s="892"/>
      <c r="CJB6" s="892"/>
      <c r="CJC6" s="892"/>
      <c r="CJD6" s="892"/>
      <c r="CJE6" s="892"/>
      <c r="CJF6" s="892"/>
      <c r="CJG6" s="892"/>
      <c r="CJH6" s="892"/>
      <c r="CJI6" s="892"/>
      <c r="CJJ6" s="892"/>
      <c r="CJK6" s="892"/>
      <c r="CJL6" s="892"/>
      <c r="CJM6" s="892"/>
      <c r="CJN6" s="892"/>
      <c r="CJO6" s="892"/>
      <c r="CJP6" s="892"/>
      <c r="CJQ6" s="892"/>
      <c r="CJR6" s="892"/>
      <c r="CJS6" s="892"/>
      <c r="CJT6" s="892"/>
      <c r="CJU6" s="892"/>
      <c r="CJV6" s="892"/>
      <c r="CJW6" s="892"/>
      <c r="CJX6" s="892"/>
      <c r="CJY6" s="892"/>
      <c r="CJZ6" s="892"/>
      <c r="CKA6" s="892"/>
      <c r="CKB6" s="892"/>
      <c r="CKC6" s="892"/>
      <c r="CKD6" s="892"/>
      <c r="CKE6" s="892"/>
      <c r="CKF6" s="892"/>
      <c r="CKG6" s="892"/>
      <c r="CKH6" s="892"/>
      <c r="CKI6" s="892"/>
      <c r="CKJ6" s="892"/>
      <c r="CKK6" s="892"/>
      <c r="CKL6" s="892"/>
      <c r="CKM6" s="892"/>
      <c r="CKN6" s="892"/>
      <c r="CKO6" s="892"/>
      <c r="CKP6" s="892"/>
      <c r="CKQ6" s="892"/>
      <c r="CKR6" s="892"/>
      <c r="CKS6" s="892"/>
      <c r="CKT6" s="892"/>
      <c r="CKU6" s="892"/>
      <c r="CKV6" s="892"/>
      <c r="CKW6" s="892"/>
      <c r="CKX6" s="892"/>
      <c r="CKY6" s="892"/>
      <c r="CKZ6" s="892"/>
      <c r="CLA6" s="892"/>
      <c r="CLB6" s="892"/>
      <c r="CLC6" s="892"/>
      <c r="CLD6" s="892"/>
      <c r="CLE6" s="892"/>
      <c r="CLF6" s="892"/>
      <c r="CLG6" s="892"/>
      <c r="CLH6" s="892"/>
      <c r="CLI6" s="892"/>
      <c r="CLJ6" s="892"/>
      <c r="CLK6" s="892"/>
      <c r="CLL6" s="892"/>
      <c r="CLM6" s="892"/>
      <c r="CLN6" s="892"/>
      <c r="CLO6" s="892"/>
      <c r="CLP6" s="892"/>
      <c r="CLQ6" s="892"/>
      <c r="CLR6" s="892"/>
      <c r="CLS6" s="892"/>
      <c r="CLT6" s="892"/>
      <c r="CLU6" s="892"/>
      <c r="CLV6" s="892"/>
      <c r="CLW6" s="892"/>
      <c r="CLX6" s="892"/>
      <c r="CLY6" s="892"/>
      <c r="CLZ6" s="892"/>
      <c r="CMA6" s="892"/>
      <c r="CMB6" s="892"/>
      <c r="CMC6" s="892"/>
      <c r="CMD6" s="892"/>
      <c r="CME6" s="892"/>
      <c r="CMF6" s="892"/>
      <c r="CMG6" s="892"/>
      <c r="CMH6" s="892"/>
      <c r="CMI6" s="892"/>
      <c r="CMJ6" s="892"/>
      <c r="CMK6" s="892"/>
      <c r="CML6" s="892"/>
      <c r="CMM6" s="892"/>
      <c r="CMN6" s="892"/>
      <c r="CMO6" s="892"/>
      <c r="CMP6" s="892"/>
      <c r="CMQ6" s="892"/>
      <c r="CMR6" s="892"/>
      <c r="CMS6" s="892"/>
      <c r="CMT6" s="892"/>
      <c r="CMU6" s="892"/>
      <c r="CMV6" s="892"/>
      <c r="CMW6" s="892"/>
      <c r="CMX6" s="892"/>
      <c r="CMY6" s="892"/>
      <c r="CMZ6" s="892"/>
      <c r="CNA6" s="892"/>
      <c r="CNB6" s="892"/>
      <c r="CNC6" s="892"/>
      <c r="CND6" s="892"/>
      <c r="CNE6" s="892"/>
      <c r="CNF6" s="892"/>
      <c r="CNG6" s="892"/>
      <c r="CNH6" s="892"/>
      <c r="CNI6" s="892"/>
      <c r="CNJ6" s="892"/>
      <c r="CNK6" s="892"/>
      <c r="CNL6" s="892"/>
      <c r="CNM6" s="892"/>
      <c r="CNN6" s="892"/>
      <c r="CNO6" s="892"/>
      <c r="CNP6" s="892"/>
      <c r="CNQ6" s="892"/>
      <c r="CNR6" s="892"/>
      <c r="CNS6" s="892"/>
      <c r="CNT6" s="892"/>
      <c r="CNU6" s="892"/>
      <c r="CNV6" s="892"/>
      <c r="CNW6" s="892"/>
      <c r="CNX6" s="892"/>
      <c r="CNY6" s="892"/>
      <c r="CNZ6" s="892"/>
      <c r="COA6" s="892"/>
      <c r="COB6" s="892"/>
      <c r="COC6" s="892"/>
      <c r="COD6" s="892"/>
      <c r="COE6" s="892"/>
      <c r="COF6" s="892"/>
      <c r="COG6" s="892"/>
      <c r="COH6" s="892"/>
      <c r="COI6" s="892"/>
      <c r="COJ6" s="892"/>
      <c r="COK6" s="892"/>
      <c r="COL6" s="892"/>
      <c r="COM6" s="892"/>
      <c r="CON6" s="892"/>
      <c r="COO6" s="892"/>
      <c r="COP6" s="892"/>
      <c r="COQ6" s="892"/>
      <c r="COR6" s="892"/>
      <c r="COS6" s="892"/>
      <c r="COT6" s="892"/>
      <c r="COU6" s="892"/>
      <c r="COV6" s="892"/>
      <c r="COW6" s="892"/>
      <c r="COX6" s="892"/>
      <c r="COY6" s="892"/>
      <c r="COZ6" s="892"/>
      <c r="CPA6" s="892"/>
      <c r="CPB6" s="892"/>
      <c r="CPC6" s="892"/>
      <c r="CPD6" s="892"/>
      <c r="CPE6" s="892"/>
      <c r="CPF6" s="892"/>
      <c r="CPG6" s="892"/>
      <c r="CPH6" s="892"/>
      <c r="CPI6" s="892"/>
      <c r="CPJ6" s="892"/>
      <c r="CPK6" s="892"/>
      <c r="CPL6" s="892"/>
      <c r="CPM6" s="892"/>
      <c r="CPN6" s="892"/>
      <c r="CPO6" s="892"/>
      <c r="CPP6" s="892"/>
      <c r="CPQ6" s="892"/>
      <c r="CPR6" s="892"/>
      <c r="CPS6" s="892"/>
      <c r="CPT6" s="892"/>
      <c r="CPU6" s="892"/>
      <c r="CPV6" s="892"/>
      <c r="CPW6" s="892"/>
      <c r="CPX6" s="892"/>
      <c r="CPY6" s="892"/>
      <c r="CPZ6" s="892"/>
      <c r="CQA6" s="892"/>
      <c r="CQB6" s="892"/>
      <c r="CQC6" s="892"/>
      <c r="CQD6" s="892"/>
      <c r="CQE6" s="892"/>
      <c r="CQF6" s="892"/>
      <c r="CQG6" s="892"/>
      <c r="CQH6" s="892"/>
      <c r="CQI6" s="892"/>
      <c r="CQJ6" s="892"/>
      <c r="CQK6" s="892"/>
      <c r="CQL6" s="892"/>
      <c r="CQM6" s="892"/>
      <c r="CQN6" s="892"/>
      <c r="CQO6" s="892"/>
      <c r="CQP6" s="892"/>
      <c r="CQQ6" s="892"/>
      <c r="CQR6" s="892"/>
      <c r="CQS6" s="892"/>
      <c r="CQT6" s="892"/>
      <c r="CQU6" s="892"/>
      <c r="CQV6" s="892"/>
      <c r="CQW6" s="892"/>
      <c r="CQX6" s="892"/>
      <c r="CQY6" s="892"/>
      <c r="CQZ6" s="892"/>
      <c r="CRA6" s="892"/>
      <c r="CRB6" s="892"/>
      <c r="CRC6" s="892"/>
      <c r="CRD6" s="892"/>
      <c r="CRE6" s="892"/>
      <c r="CRF6" s="892"/>
      <c r="CRG6" s="892"/>
      <c r="CRH6" s="892"/>
      <c r="CRI6" s="892"/>
      <c r="CRJ6" s="892"/>
      <c r="CRK6" s="892"/>
      <c r="CRL6" s="892"/>
      <c r="CRM6" s="892"/>
      <c r="CRN6" s="892"/>
      <c r="CRO6" s="892"/>
      <c r="CRP6" s="892"/>
      <c r="CRQ6" s="892"/>
      <c r="CRR6" s="892"/>
      <c r="CRS6" s="892"/>
      <c r="CRT6" s="892"/>
      <c r="CRU6" s="892"/>
      <c r="CRV6" s="892"/>
      <c r="CRW6" s="892"/>
      <c r="CRX6" s="892"/>
      <c r="CRY6" s="892"/>
      <c r="CRZ6" s="892"/>
      <c r="CSA6" s="892"/>
      <c r="CSB6" s="892"/>
      <c r="CSC6" s="892"/>
      <c r="CSD6" s="892"/>
      <c r="CSE6" s="892"/>
      <c r="CSF6" s="892"/>
      <c r="CSG6" s="892"/>
      <c r="CSH6" s="892"/>
      <c r="CSI6" s="892"/>
      <c r="CSJ6" s="892"/>
      <c r="CSK6" s="892"/>
      <c r="CSL6" s="892"/>
      <c r="CSM6" s="892"/>
      <c r="CSN6" s="892"/>
      <c r="CSO6" s="892"/>
      <c r="CSP6" s="892"/>
      <c r="CSQ6" s="892"/>
      <c r="CSR6" s="892"/>
      <c r="CSS6" s="892"/>
      <c r="CST6" s="892"/>
      <c r="CSU6" s="892"/>
      <c r="CSV6" s="892"/>
      <c r="CSW6" s="892"/>
      <c r="CSX6" s="892"/>
      <c r="CSY6" s="892"/>
      <c r="CSZ6" s="892"/>
      <c r="CTA6" s="892"/>
      <c r="CTB6" s="892"/>
      <c r="CTC6" s="892"/>
      <c r="CTD6" s="892"/>
      <c r="CTE6" s="892"/>
      <c r="CTF6" s="892"/>
      <c r="CTG6" s="892"/>
      <c r="CTH6" s="892"/>
      <c r="CTI6" s="892"/>
      <c r="CTJ6" s="892"/>
      <c r="CTK6" s="892"/>
      <c r="CTL6" s="892"/>
      <c r="CTM6" s="892"/>
      <c r="CTN6" s="892"/>
      <c r="CTO6" s="892"/>
      <c r="CTP6" s="892"/>
      <c r="CTQ6" s="892"/>
      <c r="CTR6" s="892"/>
      <c r="CTS6" s="892"/>
      <c r="CTT6" s="892"/>
      <c r="CTU6" s="892"/>
      <c r="CTV6" s="892"/>
      <c r="CTW6" s="892"/>
      <c r="CTX6" s="892"/>
      <c r="CTY6" s="892"/>
      <c r="CTZ6" s="892"/>
      <c r="CUA6" s="892"/>
      <c r="CUB6" s="892"/>
      <c r="CUC6" s="892"/>
      <c r="CUD6" s="892"/>
      <c r="CUE6" s="892"/>
      <c r="CUF6" s="892"/>
      <c r="CUG6" s="892"/>
      <c r="CUH6" s="892"/>
      <c r="CUI6" s="892"/>
      <c r="CUJ6" s="892"/>
      <c r="CUK6" s="892"/>
      <c r="CUL6" s="892"/>
      <c r="CUM6" s="892"/>
      <c r="CUN6" s="892"/>
      <c r="CUO6" s="892"/>
      <c r="CUP6" s="892"/>
      <c r="CUQ6" s="892"/>
      <c r="CUR6" s="892"/>
      <c r="CUS6" s="892"/>
      <c r="CUT6" s="892"/>
      <c r="CUU6" s="892"/>
      <c r="CUV6" s="892"/>
      <c r="CUW6" s="892"/>
      <c r="CUX6" s="892"/>
      <c r="CUY6" s="892"/>
      <c r="CUZ6" s="892"/>
      <c r="CVA6" s="892"/>
      <c r="CVB6" s="892"/>
      <c r="CVC6" s="892"/>
      <c r="CVD6" s="892"/>
      <c r="CVE6" s="892"/>
      <c r="CVF6" s="892"/>
      <c r="CVG6" s="892"/>
      <c r="CVH6" s="892"/>
      <c r="CVI6" s="892"/>
      <c r="CVJ6" s="892"/>
      <c r="CVK6" s="892"/>
      <c r="CVL6" s="892"/>
      <c r="CVM6" s="892"/>
      <c r="CVN6" s="892"/>
      <c r="CVO6" s="892"/>
      <c r="CVP6" s="892"/>
      <c r="CVQ6" s="892"/>
      <c r="CVR6" s="892"/>
      <c r="CVS6" s="892"/>
      <c r="CVT6" s="892"/>
      <c r="CVU6" s="892"/>
      <c r="CVV6" s="892"/>
      <c r="CVW6" s="892"/>
      <c r="CVX6" s="892"/>
      <c r="CVY6" s="892"/>
      <c r="CVZ6" s="892"/>
      <c r="CWA6" s="892"/>
      <c r="CWB6" s="892"/>
      <c r="CWC6" s="892"/>
      <c r="CWD6" s="892"/>
      <c r="CWE6" s="892"/>
      <c r="CWF6" s="892"/>
      <c r="CWG6" s="892"/>
      <c r="CWH6" s="892"/>
      <c r="CWI6" s="892"/>
      <c r="CWJ6" s="892"/>
      <c r="CWK6" s="892"/>
      <c r="CWL6" s="892"/>
      <c r="CWM6" s="892"/>
      <c r="CWN6" s="892"/>
      <c r="CWO6" s="892"/>
      <c r="CWP6" s="892"/>
      <c r="CWQ6" s="892"/>
      <c r="CWR6" s="892"/>
      <c r="CWS6" s="892"/>
      <c r="CWT6" s="892"/>
      <c r="CWU6" s="892"/>
      <c r="CWV6" s="892"/>
      <c r="CWW6" s="892"/>
      <c r="CWX6" s="892"/>
      <c r="CWY6" s="892"/>
      <c r="CWZ6" s="892"/>
      <c r="CXA6" s="892"/>
      <c r="CXB6" s="892"/>
      <c r="CXC6" s="892"/>
      <c r="CXD6" s="892"/>
      <c r="CXE6" s="892"/>
      <c r="CXF6" s="892"/>
      <c r="CXG6" s="892"/>
      <c r="CXH6" s="892"/>
      <c r="CXI6" s="892"/>
      <c r="CXJ6" s="892"/>
      <c r="CXK6" s="892"/>
      <c r="CXL6" s="892"/>
      <c r="CXM6" s="892"/>
      <c r="CXN6" s="892"/>
      <c r="CXO6" s="892"/>
      <c r="CXP6" s="892"/>
      <c r="CXQ6" s="892"/>
      <c r="CXR6" s="892"/>
      <c r="CXS6" s="892"/>
      <c r="CXT6" s="892"/>
      <c r="CXU6" s="892"/>
      <c r="CXV6" s="892"/>
      <c r="CXW6" s="892"/>
      <c r="CXX6" s="892"/>
      <c r="CXY6" s="892"/>
      <c r="CXZ6" s="892"/>
      <c r="CYA6" s="892"/>
      <c r="CYB6" s="892"/>
      <c r="CYC6" s="892"/>
      <c r="CYD6" s="892"/>
      <c r="CYE6" s="892"/>
      <c r="CYF6" s="892"/>
      <c r="CYG6" s="892"/>
      <c r="CYH6" s="892"/>
      <c r="CYI6" s="892"/>
      <c r="CYJ6" s="892"/>
      <c r="CYK6" s="892"/>
      <c r="CYL6" s="892"/>
      <c r="CYM6" s="892"/>
      <c r="CYN6" s="892"/>
      <c r="CYO6" s="892"/>
      <c r="CYP6" s="892"/>
      <c r="CYQ6" s="892"/>
      <c r="CYR6" s="892"/>
      <c r="CYS6" s="892"/>
      <c r="CYT6" s="892"/>
      <c r="CYU6" s="892"/>
      <c r="CYV6" s="892"/>
      <c r="CYW6" s="892"/>
      <c r="CYX6" s="892"/>
      <c r="CYY6" s="892"/>
      <c r="CYZ6" s="892"/>
      <c r="CZA6" s="892"/>
      <c r="CZB6" s="892"/>
      <c r="CZC6" s="892"/>
      <c r="CZD6" s="892"/>
      <c r="CZE6" s="892"/>
      <c r="CZF6" s="892"/>
      <c r="CZG6" s="892"/>
      <c r="CZH6" s="892"/>
      <c r="CZI6" s="892"/>
      <c r="CZJ6" s="892"/>
      <c r="CZK6" s="892"/>
      <c r="CZL6" s="892"/>
      <c r="CZM6" s="892"/>
      <c r="CZN6" s="892"/>
      <c r="CZO6" s="892"/>
      <c r="CZP6" s="892"/>
      <c r="CZQ6" s="892"/>
      <c r="CZR6" s="892"/>
      <c r="CZS6" s="892"/>
      <c r="CZT6" s="892"/>
      <c r="CZU6" s="892"/>
      <c r="CZV6" s="892"/>
      <c r="CZW6" s="892"/>
      <c r="CZX6" s="892"/>
      <c r="CZY6" s="892"/>
      <c r="CZZ6" s="892"/>
      <c r="DAA6" s="892"/>
      <c r="DAB6" s="892"/>
      <c r="DAC6" s="892"/>
      <c r="DAD6" s="892"/>
      <c r="DAE6" s="892"/>
      <c r="DAF6" s="892"/>
      <c r="DAG6" s="892"/>
      <c r="DAH6" s="892"/>
      <c r="DAI6" s="892"/>
      <c r="DAJ6" s="892"/>
      <c r="DAK6" s="892"/>
      <c r="DAL6" s="892"/>
      <c r="DAM6" s="892"/>
      <c r="DAN6" s="892"/>
      <c r="DAO6" s="892"/>
      <c r="DAP6" s="892"/>
      <c r="DAQ6" s="892"/>
      <c r="DAR6" s="892"/>
      <c r="DAS6" s="892"/>
      <c r="DAT6" s="892"/>
      <c r="DAU6" s="892"/>
      <c r="DAV6" s="892"/>
      <c r="DAW6" s="892"/>
      <c r="DAX6" s="892"/>
      <c r="DAY6" s="892"/>
      <c r="DAZ6" s="892"/>
      <c r="DBA6" s="892"/>
      <c r="DBB6" s="892"/>
      <c r="DBC6" s="892"/>
      <c r="DBD6" s="892"/>
      <c r="DBE6" s="892"/>
      <c r="DBF6" s="892"/>
      <c r="DBG6" s="892"/>
      <c r="DBH6" s="892"/>
      <c r="DBI6" s="892"/>
      <c r="DBJ6" s="892"/>
      <c r="DBK6" s="892"/>
      <c r="DBL6" s="892"/>
      <c r="DBM6" s="892"/>
      <c r="DBN6" s="892"/>
      <c r="DBO6" s="892"/>
      <c r="DBP6" s="892"/>
      <c r="DBQ6" s="892"/>
      <c r="DBR6" s="892"/>
      <c r="DBS6" s="892"/>
      <c r="DBT6" s="892"/>
      <c r="DBU6" s="892"/>
      <c r="DBV6" s="892"/>
      <c r="DBW6" s="892"/>
      <c r="DBX6" s="892"/>
      <c r="DBY6" s="892"/>
      <c r="DBZ6" s="892"/>
      <c r="DCA6" s="892"/>
      <c r="DCB6" s="892"/>
      <c r="DCC6" s="892"/>
      <c r="DCD6" s="892"/>
      <c r="DCE6" s="892"/>
      <c r="DCF6" s="892"/>
      <c r="DCG6" s="892"/>
      <c r="DCH6" s="892"/>
      <c r="DCI6" s="892"/>
      <c r="DCJ6" s="892"/>
      <c r="DCK6" s="892"/>
      <c r="DCL6" s="892"/>
      <c r="DCM6" s="892"/>
      <c r="DCN6" s="892"/>
      <c r="DCO6" s="892"/>
      <c r="DCP6" s="892"/>
      <c r="DCQ6" s="892"/>
      <c r="DCR6" s="892"/>
      <c r="DCS6" s="892"/>
      <c r="DCT6" s="892"/>
      <c r="DCU6" s="892"/>
      <c r="DCV6" s="892"/>
      <c r="DCW6" s="892"/>
      <c r="DCX6" s="892"/>
      <c r="DCY6" s="892"/>
      <c r="DCZ6" s="892"/>
      <c r="DDA6" s="892"/>
      <c r="DDB6" s="892"/>
      <c r="DDC6" s="892"/>
      <c r="DDD6" s="892"/>
      <c r="DDE6" s="892"/>
      <c r="DDF6" s="892"/>
      <c r="DDG6" s="892"/>
      <c r="DDH6" s="892"/>
      <c r="DDI6" s="892"/>
      <c r="DDJ6" s="892"/>
      <c r="DDK6" s="892"/>
      <c r="DDL6" s="892"/>
      <c r="DDM6" s="892"/>
      <c r="DDN6" s="892"/>
      <c r="DDO6" s="892"/>
      <c r="DDP6" s="892"/>
      <c r="DDQ6" s="892"/>
      <c r="DDR6" s="892"/>
      <c r="DDS6" s="892"/>
      <c r="DDT6" s="892"/>
      <c r="DDU6" s="892"/>
      <c r="DDV6" s="892"/>
      <c r="DDW6" s="892"/>
      <c r="DDX6" s="892"/>
      <c r="DDY6" s="892"/>
      <c r="DDZ6" s="892"/>
      <c r="DEA6" s="892"/>
      <c r="DEB6" s="892"/>
      <c r="DEC6" s="892"/>
      <c r="DED6" s="892"/>
      <c r="DEE6" s="892"/>
      <c r="DEF6" s="892"/>
      <c r="DEG6" s="892"/>
      <c r="DEH6" s="892"/>
      <c r="DEI6" s="892"/>
      <c r="DEJ6" s="892"/>
      <c r="DEK6" s="892"/>
      <c r="DEL6" s="892"/>
      <c r="DEM6" s="892"/>
      <c r="DEN6" s="892"/>
      <c r="DEO6" s="892"/>
      <c r="DEP6" s="892"/>
      <c r="DEQ6" s="892"/>
      <c r="DER6" s="892"/>
      <c r="DES6" s="892"/>
      <c r="DET6" s="892"/>
      <c r="DEU6" s="892"/>
      <c r="DEV6" s="892"/>
      <c r="DEW6" s="892"/>
      <c r="DEX6" s="892"/>
      <c r="DEY6" s="892"/>
      <c r="DEZ6" s="892"/>
      <c r="DFA6" s="892"/>
      <c r="DFB6" s="892"/>
      <c r="DFC6" s="892"/>
      <c r="DFD6" s="892"/>
      <c r="DFE6" s="892"/>
      <c r="DFF6" s="892"/>
      <c r="DFG6" s="892"/>
      <c r="DFH6" s="892"/>
      <c r="DFI6" s="892"/>
      <c r="DFJ6" s="892"/>
      <c r="DFK6" s="892"/>
      <c r="DFL6" s="892"/>
      <c r="DFM6" s="892"/>
      <c r="DFN6" s="892"/>
      <c r="DFO6" s="892"/>
      <c r="DFP6" s="892"/>
      <c r="DFQ6" s="892"/>
      <c r="DFR6" s="892"/>
      <c r="DFS6" s="892"/>
      <c r="DFT6" s="892"/>
      <c r="DFU6" s="892"/>
      <c r="DFV6" s="892"/>
      <c r="DFW6" s="892"/>
      <c r="DFX6" s="892"/>
      <c r="DFY6" s="892"/>
      <c r="DFZ6" s="892"/>
      <c r="DGA6" s="892"/>
      <c r="DGB6" s="892"/>
      <c r="DGC6" s="892"/>
      <c r="DGD6" s="892"/>
      <c r="DGE6" s="892"/>
      <c r="DGF6" s="892"/>
      <c r="DGG6" s="892"/>
      <c r="DGH6" s="892"/>
      <c r="DGI6" s="892"/>
      <c r="DGJ6" s="892"/>
      <c r="DGK6" s="892"/>
      <c r="DGL6" s="892"/>
      <c r="DGM6" s="892"/>
      <c r="DGN6" s="892"/>
      <c r="DGO6" s="892"/>
      <c r="DGP6" s="892"/>
      <c r="DGQ6" s="892"/>
      <c r="DGR6" s="892"/>
      <c r="DGS6" s="892"/>
      <c r="DGT6" s="892"/>
      <c r="DGU6" s="892"/>
      <c r="DGV6" s="892"/>
      <c r="DGW6" s="892"/>
      <c r="DGX6" s="892"/>
      <c r="DGY6" s="892"/>
      <c r="DGZ6" s="892"/>
      <c r="DHA6" s="892"/>
      <c r="DHB6" s="892"/>
      <c r="DHC6" s="892"/>
      <c r="DHD6" s="892"/>
      <c r="DHE6" s="892"/>
      <c r="DHF6" s="892"/>
      <c r="DHG6" s="892"/>
      <c r="DHH6" s="892"/>
      <c r="DHI6" s="892"/>
      <c r="DHJ6" s="892"/>
      <c r="DHK6" s="892"/>
      <c r="DHL6" s="892"/>
      <c r="DHM6" s="892"/>
      <c r="DHN6" s="892"/>
      <c r="DHO6" s="892"/>
      <c r="DHP6" s="892"/>
      <c r="DHQ6" s="892"/>
      <c r="DHR6" s="892"/>
      <c r="DHS6" s="892"/>
      <c r="DHT6" s="892"/>
      <c r="DHU6" s="892"/>
      <c r="DHV6" s="892"/>
      <c r="DHW6" s="892"/>
      <c r="DHX6" s="892"/>
      <c r="DHY6" s="892"/>
      <c r="DHZ6" s="892"/>
      <c r="DIA6" s="892"/>
      <c r="DIB6" s="892"/>
      <c r="DIC6" s="892"/>
      <c r="DID6" s="892"/>
      <c r="DIE6" s="892"/>
      <c r="DIF6" s="892"/>
      <c r="DIG6" s="892"/>
      <c r="DIH6" s="892"/>
      <c r="DII6" s="892"/>
      <c r="DIJ6" s="892"/>
      <c r="DIK6" s="892"/>
      <c r="DIL6" s="892"/>
      <c r="DIM6" s="892"/>
      <c r="DIN6" s="892"/>
      <c r="DIO6" s="892"/>
      <c r="DIP6" s="892"/>
      <c r="DIQ6" s="892"/>
      <c r="DIR6" s="892"/>
      <c r="DIS6" s="892"/>
      <c r="DIT6" s="892"/>
      <c r="DIU6" s="892"/>
      <c r="DIV6" s="892"/>
      <c r="DIW6" s="892"/>
      <c r="DIX6" s="892"/>
      <c r="DIY6" s="892"/>
      <c r="DIZ6" s="892"/>
      <c r="DJA6" s="892"/>
      <c r="DJB6" s="892"/>
      <c r="DJC6" s="892"/>
      <c r="DJD6" s="892"/>
      <c r="DJE6" s="892"/>
      <c r="DJF6" s="892"/>
      <c r="DJG6" s="892"/>
      <c r="DJH6" s="892"/>
      <c r="DJI6" s="892"/>
      <c r="DJJ6" s="892"/>
      <c r="DJK6" s="892"/>
      <c r="DJL6" s="892"/>
      <c r="DJM6" s="892"/>
      <c r="DJN6" s="892"/>
      <c r="DJO6" s="892"/>
      <c r="DJP6" s="892"/>
      <c r="DJQ6" s="892"/>
      <c r="DJR6" s="892"/>
      <c r="DJS6" s="892"/>
      <c r="DJT6" s="892"/>
      <c r="DJU6" s="892"/>
      <c r="DJV6" s="892"/>
      <c r="DJW6" s="892"/>
      <c r="DJX6" s="892"/>
      <c r="DJY6" s="892"/>
      <c r="DJZ6" s="892"/>
      <c r="DKA6" s="892"/>
      <c r="DKB6" s="892"/>
      <c r="DKC6" s="892"/>
      <c r="DKD6" s="892"/>
      <c r="DKE6" s="892"/>
      <c r="DKF6" s="892"/>
      <c r="DKG6" s="892"/>
      <c r="DKH6" s="892"/>
      <c r="DKI6" s="892"/>
      <c r="DKJ6" s="892"/>
      <c r="DKK6" s="892"/>
      <c r="DKL6" s="892"/>
      <c r="DKM6" s="892"/>
      <c r="DKN6" s="892"/>
      <c r="DKO6" s="892"/>
      <c r="DKP6" s="892"/>
      <c r="DKQ6" s="892"/>
      <c r="DKR6" s="892"/>
      <c r="DKS6" s="892"/>
      <c r="DKT6" s="892"/>
      <c r="DKU6" s="892"/>
      <c r="DKV6" s="892"/>
      <c r="DKW6" s="892"/>
      <c r="DKX6" s="892"/>
      <c r="DKY6" s="892"/>
      <c r="DKZ6" s="892"/>
      <c r="DLA6" s="892"/>
      <c r="DLB6" s="892"/>
      <c r="DLC6" s="892"/>
      <c r="DLD6" s="892"/>
      <c r="DLE6" s="892"/>
      <c r="DLF6" s="892"/>
      <c r="DLG6" s="892"/>
      <c r="DLH6" s="892"/>
      <c r="DLI6" s="892"/>
      <c r="DLJ6" s="892"/>
      <c r="DLK6" s="892"/>
      <c r="DLL6" s="892"/>
      <c r="DLM6" s="892"/>
      <c r="DLN6" s="892"/>
      <c r="DLO6" s="892"/>
      <c r="DLP6" s="892"/>
      <c r="DLQ6" s="892"/>
      <c r="DLR6" s="892"/>
      <c r="DLS6" s="892"/>
      <c r="DLT6" s="892"/>
      <c r="DLU6" s="892"/>
      <c r="DLV6" s="892"/>
      <c r="DLW6" s="892"/>
      <c r="DLX6" s="892"/>
      <c r="DLY6" s="892"/>
      <c r="DLZ6" s="892"/>
      <c r="DMA6" s="892"/>
      <c r="DMB6" s="892"/>
      <c r="DMC6" s="892"/>
      <c r="DMD6" s="892"/>
      <c r="DME6" s="892"/>
      <c r="DMF6" s="892"/>
      <c r="DMG6" s="892"/>
      <c r="DMH6" s="892"/>
      <c r="DMI6" s="892"/>
      <c r="DMJ6" s="892"/>
      <c r="DMK6" s="892"/>
      <c r="DML6" s="892"/>
      <c r="DMM6" s="892"/>
      <c r="DMN6" s="892"/>
      <c r="DMO6" s="892"/>
      <c r="DMP6" s="892"/>
      <c r="DMQ6" s="892"/>
      <c r="DMR6" s="892"/>
      <c r="DMS6" s="892"/>
      <c r="DMT6" s="892"/>
      <c r="DMU6" s="892"/>
      <c r="DMV6" s="892"/>
      <c r="DMW6" s="892"/>
      <c r="DMX6" s="892"/>
      <c r="DMY6" s="892"/>
      <c r="DMZ6" s="892"/>
      <c r="DNA6" s="892"/>
      <c r="DNB6" s="892"/>
      <c r="DNC6" s="892"/>
      <c r="DND6" s="892"/>
      <c r="DNE6" s="892"/>
      <c r="DNF6" s="892"/>
      <c r="DNG6" s="892"/>
      <c r="DNH6" s="892"/>
      <c r="DNI6" s="892"/>
      <c r="DNJ6" s="892"/>
      <c r="DNK6" s="892"/>
      <c r="DNL6" s="892"/>
      <c r="DNM6" s="892"/>
      <c r="DNN6" s="892"/>
      <c r="DNO6" s="892"/>
      <c r="DNP6" s="892"/>
      <c r="DNQ6" s="892"/>
      <c r="DNR6" s="892"/>
      <c r="DNS6" s="892"/>
      <c r="DNT6" s="892"/>
      <c r="DNU6" s="892"/>
      <c r="DNV6" s="892"/>
      <c r="DNW6" s="892"/>
      <c r="DNX6" s="892"/>
      <c r="DNY6" s="892"/>
      <c r="DNZ6" s="892"/>
      <c r="DOA6" s="892"/>
      <c r="DOB6" s="892"/>
      <c r="DOC6" s="892"/>
      <c r="DOD6" s="892"/>
      <c r="DOE6" s="892"/>
      <c r="DOF6" s="892"/>
      <c r="DOG6" s="892"/>
      <c r="DOH6" s="892"/>
      <c r="DOI6" s="892"/>
      <c r="DOJ6" s="892"/>
      <c r="DOK6" s="892"/>
      <c r="DOL6" s="892"/>
      <c r="DOM6" s="892"/>
      <c r="DON6" s="892"/>
      <c r="DOO6" s="892"/>
      <c r="DOP6" s="892"/>
      <c r="DOQ6" s="892"/>
      <c r="DOR6" s="892"/>
      <c r="DOS6" s="892"/>
      <c r="DOT6" s="892"/>
      <c r="DOU6" s="892"/>
      <c r="DOV6" s="892"/>
      <c r="DOW6" s="892"/>
      <c r="DOX6" s="892"/>
      <c r="DOY6" s="892"/>
      <c r="DOZ6" s="892"/>
      <c r="DPA6" s="892"/>
      <c r="DPB6" s="892"/>
      <c r="DPC6" s="892"/>
      <c r="DPD6" s="892"/>
      <c r="DPE6" s="892"/>
      <c r="DPF6" s="892"/>
      <c r="DPG6" s="892"/>
      <c r="DPH6" s="892"/>
      <c r="DPI6" s="892"/>
      <c r="DPJ6" s="892"/>
      <c r="DPK6" s="892"/>
      <c r="DPL6" s="892"/>
      <c r="DPM6" s="892"/>
      <c r="DPN6" s="892"/>
      <c r="DPO6" s="892"/>
      <c r="DPP6" s="892"/>
      <c r="DPQ6" s="892"/>
      <c r="DPR6" s="892"/>
      <c r="DPS6" s="892"/>
      <c r="DPT6" s="892"/>
      <c r="DPU6" s="892"/>
      <c r="DPV6" s="892"/>
      <c r="DPW6" s="892"/>
      <c r="DPX6" s="892"/>
      <c r="DPY6" s="892"/>
      <c r="DPZ6" s="892"/>
      <c r="DQA6" s="892"/>
      <c r="DQB6" s="892"/>
      <c r="DQC6" s="892"/>
      <c r="DQD6" s="892"/>
      <c r="DQE6" s="892"/>
      <c r="DQF6" s="892"/>
      <c r="DQG6" s="892"/>
      <c r="DQH6" s="892"/>
      <c r="DQI6" s="892"/>
      <c r="DQJ6" s="892"/>
      <c r="DQK6" s="892"/>
      <c r="DQL6" s="892"/>
      <c r="DQM6" s="892"/>
      <c r="DQN6" s="892"/>
      <c r="DQO6" s="892"/>
      <c r="DQP6" s="892"/>
      <c r="DQQ6" s="892"/>
      <c r="DQR6" s="892"/>
      <c r="DQS6" s="892"/>
      <c r="DQT6" s="892"/>
      <c r="DQU6" s="892"/>
      <c r="DQV6" s="892"/>
      <c r="DQW6" s="892"/>
      <c r="DQX6" s="892"/>
      <c r="DQY6" s="892"/>
      <c r="DQZ6" s="892"/>
      <c r="DRA6" s="892"/>
      <c r="DRB6" s="892"/>
      <c r="DRC6" s="892"/>
      <c r="DRD6" s="892"/>
      <c r="DRE6" s="892"/>
      <c r="DRF6" s="892"/>
      <c r="DRG6" s="892"/>
      <c r="DRH6" s="892"/>
      <c r="DRI6" s="892"/>
      <c r="DRJ6" s="892"/>
      <c r="DRK6" s="892"/>
      <c r="DRL6" s="892"/>
      <c r="DRM6" s="892"/>
      <c r="DRN6" s="892"/>
      <c r="DRO6" s="892"/>
      <c r="DRP6" s="892"/>
      <c r="DRQ6" s="892"/>
      <c r="DRR6" s="892"/>
      <c r="DRS6" s="892"/>
      <c r="DRT6" s="892"/>
      <c r="DRU6" s="892"/>
      <c r="DRV6" s="892"/>
      <c r="DRW6" s="892"/>
      <c r="DRX6" s="892"/>
      <c r="DRY6" s="892"/>
      <c r="DRZ6" s="892"/>
      <c r="DSA6" s="892"/>
      <c r="DSB6" s="892"/>
      <c r="DSC6" s="892"/>
      <c r="DSD6" s="892"/>
      <c r="DSE6" s="892"/>
      <c r="DSF6" s="892"/>
      <c r="DSG6" s="892"/>
      <c r="DSH6" s="892"/>
      <c r="DSI6" s="892"/>
      <c r="DSJ6" s="892"/>
      <c r="DSK6" s="892"/>
      <c r="DSL6" s="892"/>
      <c r="DSM6" s="892"/>
      <c r="DSN6" s="892"/>
      <c r="DSO6" s="892"/>
      <c r="DSP6" s="892"/>
      <c r="DSQ6" s="892"/>
      <c r="DSR6" s="892"/>
      <c r="DSS6" s="892"/>
      <c r="DST6" s="892"/>
      <c r="DSU6" s="892"/>
      <c r="DSV6" s="892"/>
      <c r="DSW6" s="892"/>
      <c r="DSX6" s="892"/>
      <c r="DSY6" s="892"/>
      <c r="DSZ6" s="892"/>
      <c r="DTA6" s="892"/>
      <c r="DTB6" s="892"/>
      <c r="DTC6" s="892"/>
      <c r="DTD6" s="892"/>
      <c r="DTE6" s="892"/>
      <c r="DTF6" s="892"/>
      <c r="DTG6" s="892"/>
      <c r="DTH6" s="892"/>
      <c r="DTI6" s="892"/>
      <c r="DTJ6" s="892"/>
      <c r="DTK6" s="892"/>
      <c r="DTL6" s="892"/>
      <c r="DTM6" s="892"/>
      <c r="DTN6" s="892"/>
      <c r="DTO6" s="892"/>
      <c r="DTP6" s="892"/>
      <c r="DTQ6" s="892"/>
      <c r="DTR6" s="892"/>
      <c r="DTS6" s="892"/>
      <c r="DTT6" s="892"/>
      <c r="DTU6" s="892"/>
      <c r="DTV6" s="892"/>
      <c r="DTW6" s="892"/>
      <c r="DTX6" s="892"/>
      <c r="DTY6" s="892"/>
      <c r="DTZ6" s="892"/>
      <c r="DUA6" s="892"/>
      <c r="DUB6" s="892"/>
      <c r="DUC6" s="892"/>
      <c r="DUD6" s="892"/>
      <c r="DUE6" s="892"/>
      <c r="DUF6" s="892"/>
      <c r="DUG6" s="892"/>
      <c r="DUH6" s="892"/>
      <c r="DUI6" s="892"/>
      <c r="DUJ6" s="892"/>
      <c r="DUK6" s="892"/>
      <c r="DUL6" s="892"/>
      <c r="DUM6" s="892"/>
      <c r="DUN6" s="892"/>
      <c r="DUO6" s="892"/>
      <c r="DUP6" s="892"/>
      <c r="DUQ6" s="892"/>
      <c r="DUR6" s="892"/>
      <c r="DUS6" s="892"/>
      <c r="DUT6" s="892"/>
      <c r="DUU6" s="892"/>
      <c r="DUV6" s="892"/>
      <c r="DUW6" s="892"/>
      <c r="DUX6" s="892"/>
      <c r="DUY6" s="892"/>
      <c r="DUZ6" s="892"/>
      <c r="DVA6" s="892"/>
      <c r="DVB6" s="892"/>
      <c r="DVC6" s="892"/>
      <c r="DVD6" s="892"/>
      <c r="DVE6" s="892"/>
      <c r="DVF6" s="892"/>
      <c r="DVG6" s="892"/>
      <c r="DVH6" s="892"/>
      <c r="DVI6" s="892"/>
      <c r="DVJ6" s="892"/>
      <c r="DVK6" s="892"/>
      <c r="DVL6" s="892"/>
      <c r="DVM6" s="892"/>
      <c r="DVN6" s="892"/>
      <c r="DVO6" s="892"/>
      <c r="DVP6" s="892"/>
      <c r="DVQ6" s="892"/>
      <c r="DVR6" s="892"/>
      <c r="DVS6" s="892"/>
      <c r="DVT6" s="892"/>
      <c r="DVU6" s="892"/>
      <c r="DVV6" s="892"/>
      <c r="DVW6" s="892"/>
      <c r="DVX6" s="892"/>
      <c r="DVY6" s="892"/>
      <c r="DVZ6" s="892"/>
      <c r="DWA6" s="892"/>
      <c r="DWB6" s="892"/>
      <c r="DWC6" s="892"/>
      <c r="DWD6" s="892"/>
      <c r="DWE6" s="892"/>
      <c r="DWF6" s="892"/>
      <c r="DWG6" s="892"/>
      <c r="DWH6" s="892"/>
      <c r="DWI6" s="892"/>
      <c r="DWJ6" s="892"/>
      <c r="DWK6" s="892"/>
      <c r="DWL6" s="892"/>
      <c r="DWM6" s="892"/>
      <c r="DWN6" s="892"/>
      <c r="DWO6" s="892"/>
      <c r="DWP6" s="892"/>
      <c r="DWQ6" s="892"/>
      <c r="DWR6" s="892"/>
      <c r="DWS6" s="892"/>
      <c r="DWT6" s="892"/>
      <c r="DWU6" s="892"/>
      <c r="DWV6" s="892"/>
      <c r="DWW6" s="892"/>
      <c r="DWX6" s="892"/>
      <c r="DWY6" s="892"/>
      <c r="DWZ6" s="892"/>
      <c r="DXA6" s="892"/>
      <c r="DXB6" s="892"/>
      <c r="DXC6" s="892"/>
      <c r="DXD6" s="892"/>
      <c r="DXE6" s="892"/>
      <c r="DXF6" s="892"/>
      <c r="DXG6" s="892"/>
      <c r="DXH6" s="892"/>
      <c r="DXI6" s="892"/>
      <c r="DXJ6" s="892"/>
      <c r="DXK6" s="892"/>
      <c r="DXL6" s="892"/>
      <c r="DXM6" s="892"/>
      <c r="DXN6" s="892"/>
      <c r="DXO6" s="892"/>
      <c r="DXP6" s="892"/>
      <c r="DXQ6" s="892"/>
      <c r="DXR6" s="892"/>
      <c r="DXS6" s="892"/>
      <c r="DXT6" s="892"/>
      <c r="DXU6" s="892"/>
      <c r="DXV6" s="892"/>
      <c r="DXW6" s="892"/>
      <c r="DXX6" s="892"/>
      <c r="DXY6" s="892"/>
      <c r="DXZ6" s="892"/>
      <c r="DYA6" s="892"/>
      <c r="DYB6" s="892"/>
      <c r="DYC6" s="892"/>
      <c r="DYD6" s="892"/>
      <c r="DYE6" s="892"/>
      <c r="DYF6" s="892"/>
      <c r="DYG6" s="892"/>
      <c r="DYH6" s="892"/>
      <c r="DYI6" s="892"/>
      <c r="DYJ6" s="892"/>
      <c r="DYK6" s="892"/>
      <c r="DYL6" s="892"/>
      <c r="DYM6" s="892"/>
      <c r="DYN6" s="892"/>
      <c r="DYO6" s="892"/>
      <c r="DYP6" s="892"/>
      <c r="DYQ6" s="892"/>
      <c r="DYR6" s="892"/>
      <c r="DYS6" s="892"/>
      <c r="DYT6" s="892"/>
      <c r="DYU6" s="892"/>
      <c r="DYV6" s="892"/>
      <c r="DYW6" s="892"/>
      <c r="DYX6" s="892"/>
      <c r="DYY6" s="892"/>
      <c r="DYZ6" s="892"/>
      <c r="DZA6" s="892"/>
      <c r="DZB6" s="892"/>
      <c r="DZC6" s="892"/>
      <c r="DZD6" s="892"/>
      <c r="DZE6" s="892"/>
      <c r="DZF6" s="892"/>
      <c r="DZG6" s="892"/>
      <c r="DZH6" s="892"/>
      <c r="DZI6" s="892"/>
      <c r="DZJ6" s="892"/>
      <c r="DZK6" s="892"/>
      <c r="DZL6" s="892"/>
      <c r="DZM6" s="892"/>
      <c r="DZN6" s="892"/>
      <c r="DZO6" s="892"/>
      <c r="DZP6" s="892"/>
      <c r="DZQ6" s="892"/>
      <c r="DZR6" s="892"/>
      <c r="DZS6" s="892"/>
      <c r="DZT6" s="892"/>
      <c r="DZU6" s="892"/>
      <c r="DZV6" s="892"/>
      <c r="DZW6" s="892"/>
      <c r="DZX6" s="892"/>
      <c r="DZY6" s="892"/>
      <c r="DZZ6" s="892"/>
      <c r="EAA6" s="892"/>
      <c r="EAB6" s="892"/>
      <c r="EAC6" s="892"/>
      <c r="EAD6" s="892"/>
      <c r="EAE6" s="892"/>
      <c r="EAF6" s="892"/>
      <c r="EAG6" s="892"/>
      <c r="EAH6" s="892"/>
      <c r="EAI6" s="892"/>
      <c r="EAJ6" s="892"/>
      <c r="EAK6" s="892"/>
      <c r="EAL6" s="892"/>
      <c r="EAM6" s="892"/>
      <c r="EAN6" s="892"/>
      <c r="EAO6" s="892"/>
      <c r="EAP6" s="892"/>
      <c r="EAQ6" s="892"/>
      <c r="EAR6" s="892"/>
      <c r="EAS6" s="892"/>
      <c r="EAT6" s="892"/>
      <c r="EAU6" s="892"/>
      <c r="EAV6" s="892"/>
      <c r="EAW6" s="892"/>
      <c r="EAX6" s="892"/>
      <c r="EAY6" s="892"/>
      <c r="EAZ6" s="892"/>
      <c r="EBA6" s="892"/>
      <c r="EBB6" s="892"/>
      <c r="EBC6" s="892"/>
      <c r="EBD6" s="892"/>
      <c r="EBE6" s="892"/>
      <c r="EBF6" s="892"/>
      <c r="EBG6" s="892"/>
      <c r="EBH6" s="892"/>
      <c r="EBI6" s="892"/>
      <c r="EBJ6" s="892"/>
      <c r="EBK6" s="892"/>
      <c r="EBL6" s="892"/>
      <c r="EBM6" s="892"/>
      <c r="EBN6" s="892"/>
      <c r="EBO6" s="892"/>
      <c r="EBP6" s="892"/>
      <c r="EBQ6" s="892"/>
      <c r="EBR6" s="892"/>
      <c r="EBS6" s="892"/>
      <c r="EBT6" s="892"/>
      <c r="EBU6" s="892"/>
      <c r="EBV6" s="892"/>
      <c r="EBW6" s="892"/>
      <c r="EBX6" s="892"/>
      <c r="EBY6" s="892"/>
      <c r="EBZ6" s="892"/>
      <c r="ECA6" s="892"/>
      <c r="ECB6" s="892"/>
      <c r="ECC6" s="892"/>
      <c r="ECD6" s="892"/>
      <c r="ECE6" s="892"/>
      <c r="ECF6" s="892"/>
      <c r="ECG6" s="892"/>
      <c r="ECH6" s="892"/>
      <c r="ECI6" s="892"/>
      <c r="ECJ6" s="892"/>
      <c r="ECK6" s="892"/>
      <c r="ECL6" s="892"/>
      <c r="ECM6" s="892"/>
      <c r="ECN6" s="892"/>
      <c r="ECO6" s="892"/>
      <c r="ECP6" s="892"/>
      <c r="ECQ6" s="892"/>
      <c r="ECR6" s="892"/>
      <c r="ECS6" s="892"/>
      <c r="ECT6" s="892"/>
      <c r="ECU6" s="892"/>
      <c r="ECV6" s="892"/>
      <c r="ECW6" s="892"/>
      <c r="ECX6" s="892"/>
      <c r="ECY6" s="892"/>
      <c r="ECZ6" s="892"/>
      <c r="EDA6" s="892"/>
      <c r="EDB6" s="892"/>
      <c r="EDC6" s="892"/>
      <c r="EDD6" s="892"/>
      <c r="EDE6" s="892"/>
      <c r="EDF6" s="892"/>
      <c r="EDG6" s="892"/>
      <c r="EDH6" s="892"/>
      <c r="EDI6" s="892"/>
      <c r="EDJ6" s="892"/>
      <c r="EDK6" s="892"/>
      <c r="EDL6" s="892"/>
      <c r="EDM6" s="892"/>
      <c r="EDN6" s="892"/>
      <c r="EDO6" s="892"/>
      <c r="EDP6" s="892"/>
      <c r="EDQ6" s="892"/>
      <c r="EDR6" s="892"/>
      <c r="EDS6" s="892"/>
      <c r="EDT6" s="892"/>
      <c r="EDU6" s="892"/>
      <c r="EDV6" s="892"/>
      <c r="EDW6" s="892"/>
      <c r="EDX6" s="892"/>
      <c r="EDY6" s="892"/>
      <c r="EDZ6" s="892"/>
      <c r="EEA6" s="892"/>
      <c r="EEB6" s="892"/>
      <c r="EEC6" s="892"/>
      <c r="EED6" s="892"/>
      <c r="EEE6" s="892"/>
      <c r="EEF6" s="892"/>
      <c r="EEG6" s="892"/>
      <c r="EEH6" s="892"/>
      <c r="EEI6" s="892"/>
      <c r="EEJ6" s="892"/>
      <c r="EEK6" s="892"/>
      <c r="EEL6" s="892"/>
      <c r="EEM6" s="892"/>
      <c r="EEN6" s="892"/>
      <c r="EEO6" s="892"/>
      <c r="EEP6" s="892"/>
      <c r="EEQ6" s="892"/>
      <c r="EER6" s="892"/>
      <c r="EES6" s="892"/>
      <c r="EET6" s="892"/>
      <c r="EEU6" s="892"/>
      <c r="EEV6" s="892"/>
      <c r="EEW6" s="892"/>
      <c r="EEX6" s="892"/>
      <c r="EEY6" s="892"/>
      <c r="EEZ6" s="892"/>
      <c r="EFA6" s="892"/>
      <c r="EFB6" s="892"/>
      <c r="EFC6" s="892"/>
      <c r="EFD6" s="892"/>
      <c r="EFE6" s="892"/>
      <c r="EFF6" s="892"/>
      <c r="EFG6" s="892"/>
      <c r="EFH6" s="892"/>
      <c r="EFI6" s="892"/>
      <c r="EFJ6" s="892"/>
      <c r="EFK6" s="892"/>
      <c r="EFL6" s="892"/>
      <c r="EFM6" s="892"/>
      <c r="EFN6" s="892"/>
      <c r="EFO6" s="892"/>
      <c r="EFP6" s="892"/>
      <c r="EFQ6" s="892"/>
      <c r="EFR6" s="892"/>
      <c r="EFS6" s="892"/>
      <c r="EFT6" s="892"/>
      <c r="EFU6" s="892"/>
      <c r="EFV6" s="892"/>
      <c r="EFW6" s="892"/>
      <c r="EFX6" s="892"/>
      <c r="EFY6" s="892"/>
      <c r="EFZ6" s="892"/>
      <c r="EGA6" s="892"/>
      <c r="EGB6" s="892"/>
      <c r="EGC6" s="892"/>
      <c r="EGD6" s="892"/>
      <c r="EGE6" s="892"/>
      <c r="EGF6" s="892"/>
      <c r="EGG6" s="892"/>
      <c r="EGH6" s="892"/>
      <c r="EGI6" s="892"/>
      <c r="EGJ6" s="892"/>
      <c r="EGK6" s="892"/>
      <c r="EGL6" s="892"/>
      <c r="EGM6" s="892"/>
      <c r="EGN6" s="892"/>
      <c r="EGO6" s="892"/>
      <c r="EGP6" s="892"/>
      <c r="EGQ6" s="892"/>
      <c r="EGR6" s="892"/>
      <c r="EGS6" s="892"/>
      <c r="EGT6" s="892"/>
      <c r="EGU6" s="892"/>
      <c r="EGV6" s="892"/>
      <c r="EGW6" s="892"/>
      <c r="EGX6" s="892"/>
      <c r="EGY6" s="892"/>
      <c r="EGZ6" s="892"/>
      <c r="EHA6" s="892"/>
      <c r="EHB6" s="892"/>
      <c r="EHC6" s="892"/>
      <c r="EHD6" s="892"/>
      <c r="EHE6" s="892"/>
      <c r="EHF6" s="892"/>
      <c r="EHG6" s="892"/>
      <c r="EHH6" s="892"/>
      <c r="EHI6" s="892"/>
      <c r="EHJ6" s="892"/>
      <c r="EHK6" s="892"/>
      <c r="EHL6" s="892"/>
      <c r="EHM6" s="892"/>
      <c r="EHN6" s="892"/>
      <c r="EHO6" s="892"/>
      <c r="EHP6" s="892"/>
      <c r="EHQ6" s="892"/>
      <c r="EHR6" s="892"/>
      <c r="EHS6" s="892"/>
      <c r="EHT6" s="892"/>
      <c r="EHU6" s="892"/>
      <c r="EHV6" s="892"/>
      <c r="EHW6" s="892"/>
      <c r="EHX6" s="892"/>
      <c r="EHY6" s="892"/>
      <c r="EHZ6" s="892"/>
      <c r="EIA6" s="892"/>
      <c r="EIB6" s="892"/>
      <c r="EIC6" s="892"/>
      <c r="EID6" s="892"/>
      <c r="EIE6" s="892"/>
      <c r="EIF6" s="892"/>
      <c r="EIG6" s="892"/>
      <c r="EIH6" s="892"/>
      <c r="EII6" s="892"/>
      <c r="EIJ6" s="892"/>
      <c r="EIK6" s="892"/>
      <c r="EIL6" s="892"/>
      <c r="EIM6" s="892"/>
      <c r="EIN6" s="892"/>
      <c r="EIO6" s="892"/>
      <c r="EIP6" s="892"/>
      <c r="EIQ6" s="892"/>
      <c r="EIR6" s="892"/>
      <c r="EIS6" s="892"/>
      <c r="EIT6" s="892"/>
      <c r="EIU6" s="892"/>
      <c r="EIV6" s="892"/>
      <c r="EIW6" s="892"/>
      <c r="EIX6" s="892"/>
      <c r="EIY6" s="892"/>
      <c r="EIZ6" s="892"/>
      <c r="EJA6" s="892"/>
      <c r="EJB6" s="892"/>
      <c r="EJC6" s="892"/>
      <c r="EJD6" s="892"/>
      <c r="EJE6" s="892"/>
      <c r="EJF6" s="892"/>
      <c r="EJG6" s="892"/>
      <c r="EJH6" s="892"/>
      <c r="EJI6" s="892"/>
      <c r="EJJ6" s="892"/>
      <c r="EJK6" s="892"/>
      <c r="EJL6" s="892"/>
      <c r="EJM6" s="892"/>
      <c r="EJN6" s="892"/>
      <c r="EJO6" s="892"/>
      <c r="EJP6" s="892"/>
      <c r="EJQ6" s="892"/>
      <c r="EJR6" s="892"/>
      <c r="EJS6" s="892"/>
      <c r="EJT6" s="892"/>
      <c r="EJU6" s="892"/>
      <c r="EJV6" s="892"/>
      <c r="EJW6" s="892"/>
      <c r="EJX6" s="892"/>
      <c r="EJY6" s="892"/>
      <c r="EJZ6" s="892"/>
      <c r="EKA6" s="892"/>
      <c r="EKB6" s="892"/>
      <c r="EKC6" s="892"/>
      <c r="EKD6" s="892"/>
      <c r="EKE6" s="892"/>
      <c r="EKF6" s="892"/>
      <c r="EKG6" s="892"/>
      <c r="EKH6" s="892"/>
      <c r="EKI6" s="892"/>
      <c r="EKJ6" s="892"/>
      <c r="EKK6" s="892"/>
      <c r="EKL6" s="892"/>
      <c r="EKM6" s="892"/>
      <c r="EKN6" s="892"/>
      <c r="EKO6" s="892"/>
      <c r="EKP6" s="892"/>
      <c r="EKQ6" s="892"/>
      <c r="EKR6" s="892"/>
      <c r="EKS6" s="892"/>
      <c r="EKT6" s="892"/>
      <c r="EKU6" s="892"/>
      <c r="EKV6" s="892"/>
      <c r="EKW6" s="892"/>
      <c r="EKX6" s="892"/>
      <c r="EKY6" s="892"/>
      <c r="EKZ6" s="892"/>
      <c r="ELA6" s="892"/>
      <c r="ELB6" s="892"/>
      <c r="ELC6" s="892"/>
      <c r="ELD6" s="892"/>
      <c r="ELE6" s="892"/>
      <c r="ELF6" s="892"/>
      <c r="ELG6" s="892"/>
      <c r="ELH6" s="892"/>
      <c r="ELI6" s="892"/>
      <c r="ELJ6" s="892"/>
      <c r="ELK6" s="892"/>
      <c r="ELL6" s="892"/>
      <c r="ELM6" s="892"/>
      <c r="ELN6" s="892"/>
      <c r="ELO6" s="892"/>
      <c r="ELP6" s="892"/>
      <c r="ELQ6" s="892"/>
      <c r="ELR6" s="892"/>
      <c r="ELS6" s="892"/>
      <c r="ELT6" s="892"/>
      <c r="ELU6" s="892"/>
      <c r="ELV6" s="892"/>
      <c r="ELW6" s="892"/>
      <c r="ELX6" s="892"/>
      <c r="ELY6" s="892"/>
      <c r="ELZ6" s="892"/>
      <c r="EMA6" s="892"/>
      <c r="EMB6" s="892"/>
      <c r="EMC6" s="892"/>
      <c r="EMD6" s="892"/>
      <c r="EME6" s="892"/>
      <c r="EMF6" s="892"/>
      <c r="EMG6" s="892"/>
      <c r="EMH6" s="892"/>
      <c r="EMI6" s="892"/>
      <c r="EMJ6" s="892"/>
      <c r="EMK6" s="892"/>
      <c r="EML6" s="892"/>
      <c r="EMM6" s="892"/>
      <c r="EMN6" s="892"/>
      <c r="EMO6" s="892"/>
      <c r="EMP6" s="892"/>
      <c r="EMQ6" s="892"/>
      <c r="EMR6" s="892"/>
      <c r="EMS6" s="892"/>
      <c r="EMT6" s="892"/>
      <c r="EMU6" s="892"/>
      <c r="EMV6" s="892"/>
      <c r="EMW6" s="892"/>
      <c r="EMX6" s="892"/>
      <c r="EMY6" s="892"/>
      <c r="EMZ6" s="892"/>
      <c r="ENA6" s="892"/>
      <c r="ENB6" s="892"/>
      <c r="ENC6" s="892"/>
      <c r="END6" s="892"/>
      <c r="ENE6" s="892"/>
      <c r="ENF6" s="892"/>
      <c r="ENG6" s="892"/>
      <c r="ENH6" s="892"/>
      <c r="ENI6" s="892"/>
      <c r="ENJ6" s="892"/>
      <c r="ENK6" s="892"/>
      <c r="ENL6" s="892"/>
      <c r="ENM6" s="892"/>
      <c r="ENN6" s="892"/>
      <c r="ENO6" s="892"/>
      <c r="ENP6" s="892"/>
      <c r="ENQ6" s="892"/>
      <c r="ENR6" s="892"/>
      <c r="ENS6" s="892"/>
      <c r="ENT6" s="892"/>
      <c r="ENU6" s="892"/>
      <c r="ENV6" s="892"/>
      <c r="ENW6" s="892"/>
      <c r="ENX6" s="892"/>
      <c r="ENY6" s="892"/>
      <c r="ENZ6" s="892"/>
      <c r="EOA6" s="892"/>
      <c r="EOB6" s="892"/>
      <c r="EOC6" s="892"/>
      <c r="EOD6" s="892"/>
      <c r="EOE6" s="892"/>
      <c r="EOF6" s="892"/>
      <c r="EOG6" s="892"/>
      <c r="EOH6" s="892"/>
      <c r="EOI6" s="892"/>
      <c r="EOJ6" s="892"/>
      <c r="EOK6" s="892"/>
      <c r="EOL6" s="892"/>
      <c r="EOM6" s="892"/>
      <c r="EON6" s="892"/>
      <c r="EOO6" s="892"/>
      <c r="EOP6" s="892"/>
      <c r="EOQ6" s="892"/>
      <c r="EOR6" s="892"/>
      <c r="EOS6" s="892"/>
      <c r="EOT6" s="892"/>
      <c r="EOU6" s="892"/>
      <c r="EOV6" s="892"/>
      <c r="EOW6" s="892"/>
      <c r="EOX6" s="892"/>
      <c r="EOY6" s="892"/>
      <c r="EOZ6" s="892"/>
      <c r="EPA6" s="892"/>
      <c r="EPB6" s="892"/>
      <c r="EPC6" s="892"/>
      <c r="EPD6" s="892"/>
      <c r="EPE6" s="892"/>
      <c r="EPF6" s="892"/>
      <c r="EPG6" s="892"/>
      <c r="EPH6" s="892"/>
      <c r="EPI6" s="892"/>
      <c r="EPJ6" s="892"/>
      <c r="EPK6" s="892"/>
      <c r="EPL6" s="892"/>
      <c r="EPM6" s="892"/>
      <c r="EPN6" s="892"/>
      <c r="EPO6" s="892"/>
      <c r="EPP6" s="892"/>
      <c r="EPQ6" s="892"/>
      <c r="EPR6" s="892"/>
      <c r="EPS6" s="892"/>
      <c r="EPT6" s="892"/>
      <c r="EPU6" s="892"/>
      <c r="EPV6" s="892"/>
      <c r="EPW6" s="892"/>
      <c r="EPX6" s="892"/>
      <c r="EPY6" s="892"/>
      <c r="EPZ6" s="892"/>
      <c r="EQA6" s="892"/>
      <c r="EQB6" s="892"/>
      <c r="EQC6" s="892"/>
      <c r="EQD6" s="892"/>
      <c r="EQE6" s="892"/>
      <c r="EQF6" s="892"/>
      <c r="EQG6" s="892"/>
      <c r="EQH6" s="892"/>
      <c r="EQI6" s="892"/>
      <c r="EQJ6" s="892"/>
      <c r="EQK6" s="892"/>
      <c r="EQL6" s="892"/>
      <c r="EQM6" s="892"/>
      <c r="EQN6" s="892"/>
      <c r="EQO6" s="892"/>
      <c r="EQP6" s="892"/>
      <c r="EQQ6" s="892"/>
      <c r="EQR6" s="892"/>
      <c r="EQS6" s="892"/>
      <c r="EQT6" s="892"/>
      <c r="EQU6" s="892"/>
      <c r="EQV6" s="892"/>
      <c r="EQW6" s="892"/>
      <c r="EQX6" s="892"/>
      <c r="EQY6" s="892"/>
      <c r="EQZ6" s="892"/>
      <c r="ERA6" s="892"/>
      <c r="ERB6" s="892"/>
      <c r="ERC6" s="892"/>
      <c r="ERD6" s="892"/>
      <c r="ERE6" s="892"/>
      <c r="ERF6" s="892"/>
      <c r="ERG6" s="892"/>
      <c r="ERH6" s="892"/>
      <c r="ERI6" s="892"/>
      <c r="ERJ6" s="892"/>
      <c r="ERK6" s="892"/>
      <c r="ERL6" s="892"/>
      <c r="ERM6" s="892"/>
      <c r="ERN6" s="892"/>
      <c r="ERO6" s="892"/>
      <c r="ERP6" s="892"/>
      <c r="ERQ6" s="892"/>
      <c r="ERR6" s="892"/>
      <c r="ERS6" s="892"/>
      <c r="ERT6" s="892"/>
      <c r="ERU6" s="892"/>
      <c r="ERV6" s="892"/>
      <c r="ERW6" s="892"/>
      <c r="ERX6" s="892"/>
      <c r="ERY6" s="892"/>
      <c r="ERZ6" s="892"/>
      <c r="ESA6" s="892"/>
      <c r="ESB6" s="892"/>
      <c r="ESC6" s="892"/>
      <c r="ESD6" s="892"/>
      <c r="ESE6" s="892"/>
      <c r="ESF6" s="892"/>
      <c r="ESG6" s="892"/>
      <c r="ESH6" s="892"/>
      <c r="ESI6" s="892"/>
      <c r="ESJ6" s="892"/>
      <c r="ESK6" s="892"/>
      <c r="ESL6" s="892"/>
      <c r="ESM6" s="892"/>
      <c r="ESN6" s="892"/>
      <c r="ESO6" s="892"/>
      <c r="ESP6" s="892"/>
      <c r="ESQ6" s="892"/>
      <c r="ESR6" s="892"/>
      <c r="ESS6" s="892"/>
      <c r="EST6" s="892"/>
      <c r="ESU6" s="892"/>
      <c r="ESV6" s="892"/>
      <c r="ESW6" s="892"/>
      <c r="ESX6" s="892"/>
      <c r="ESY6" s="892"/>
      <c r="ESZ6" s="892"/>
      <c r="ETA6" s="892"/>
      <c r="ETB6" s="892"/>
      <c r="ETC6" s="892"/>
      <c r="ETD6" s="892"/>
      <c r="ETE6" s="892"/>
      <c r="ETF6" s="892"/>
      <c r="ETG6" s="892"/>
      <c r="ETH6" s="892"/>
      <c r="ETI6" s="892"/>
      <c r="ETJ6" s="892"/>
      <c r="ETK6" s="892"/>
      <c r="ETL6" s="892"/>
      <c r="ETM6" s="892"/>
      <c r="ETN6" s="892"/>
      <c r="ETO6" s="892"/>
      <c r="ETP6" s="892"/>
      <c r="ETQ6" s="892"/>
      <c r="ETR6" s="892"/>
      <c r="ETS6" s="892"/>
      <c r="ETT6" s="892"/>
      <c r="ETU6" s="892"/>
      <c r="ETV6" s="892"/>
      <c r="ETW6" s="892"/>
      <c r="ETX6" s="892"/>
      <c r="ETY6" s="892"/>
      <c r="ETZ6" s="892"/>
      <c r="EUA6" s="892"/>
      <c r="EUB6" s="892"/>
      <c r="EUC6" s="892"/>
      <c r="EUD6" s="892"/>
      <c r="EUE6" s="892"/>
      <c r="EUF6" s="892"/>
      <c r="EUG6" s="892"/>
      <c r="EUH6" s="892"/>
      <c r="EUI6" s="892"/>
      <c r="EUJ6" s="892"/>
      <c r="EUK6" s="892"/>
      <c r="EUL6" s="892"/>
      <c r="EUM6" s="892"/>
      <c r="EUN6" s="892"/>
      <c r="EUO6" s="892"/>
      <c r="EUP6" s="892"/>
      <c r="EUQ6" s="892"/>
      <c r="EUR6" s="892"/>
      <c r="EUS6" s="892"/>
      <c r="EUT6" s="892"/>
      <c r="EUU6" s="892"/>
      <c r="EUV6" s="892"/>
      <c r="EUW6" s="892"/>
      <c r="EUX6" s="892"/>
      <c r="EUY6" s="892"/>
      <c r="EUZ6" s="892"/>
      <c r="EVA6" s="892"/>
      <c r="EVB6" s="892"/>
      <c r="EVC6" s="892"/>
      <c r="EVD6" s="892"/>
      <c r="EVE6" s="892"/>
      <c r="EVF6" s="892"/>
      <c r="EVG6" s="892"/>
      <c r="EVH6" s="892"/>
      <c r="EVI6" s="892"/>
      <c r="EVJ6" s="892"/>
      <c r="EVK6" s="892"/>
      <c r="EVL6" s="892"/>
      <c r="EVM6" s="892"/>
      <c r="EVN6" s="892"/>
      <c r="EVO6" s="892"/>
      <c r="EVP6" s="892"/>
      <c r="EVQ6" s="892"/>
      <c r="EVR6" s="892"/>
      <c r="EVS6" s="892"/>
      <c r="EVT6" s="892"/>
      <c r="EVU6" s="892"/>
      <c r="EVV6" s="892"/>
      <c r="EVW6" s="892"/>
      <c r="EVX6" s="892"/>
      <c r="EVY6" s="892"/>
      <c r="EVZ6" s="892"/>
      <c r="EWA6" s="892"/>
      <c r="EWB6" s="892"/>
      <c r="EWC6" s="892"/>
      <c r="EWD6" s="892"/>
      <c r="EWE6" s="892"/>
      <c r="EWF6" s="892"/>
      <c r="EWG6" s="892"/>
      <c r="EWH6" s="892"/>
      <c r="EWI6" s="892"/>
      <c r="EWJ6" s="892"/>
      <c r="EWK6" s="892"/>
      <c r="EWL6" s="892"/>
      <c r="EWM6" s="892"/>
      <c r="EWN6" s="892"/>
      <c r="EWO6" s="892"/>
      <c r="EWP6" s="892"/>
      <c r="EWQ6" s="892"/>
      <c r="EWR6" s="892"/>
      <c r="EWS6" s="892"/>
      <c r="EWT6" s="892"/>
      <c r="EWU6" s="892"/>
      <c r="EWV6" s="892"/>
      <c r="EWW6" s="892"/>
      <c r="EWX6" s="892"/>
      <c r="EWY6" s="892"/>
      <c r="EWZ6" s="892"/>
      <c r="EXA6" s="892"/>
      <c r="EXB6" s="892"/>
      <c r="EXC6" s="892"/>
      <c r="EXD6" s="892"/>
      <c r="EXE6" s="892"/>
      <c r="EXF6" s="892"/>
      <c r="EXG6" s="892"/>
      <c r="EXH6" s="892"/>
      <c r="EXI6" s="892"/>
      <c r="EXJ6" s="892"/>
      <c r="EXK6" s="892"/>
      <c r="EXL6" s="892"/>
      <c r="EXM6" s="892"/>
      <c r="EXN6" s="892"/>
      <c r="EXO6" s="892"/>
      <c r="EXP6" s="892"/>
      <c r="EXQ6" s="892"/>
      <c r="EXR6" s="892"/>
      <c r="EXS6" s="892"/>
      <c r="EXT6" s="892"/>
      <c r="EXU6" s="892"/>
      <c r="EXV6" s="892"/>
      <c r="EXW6" s="892"/>
      <c r="EXX6" s="892"/>
      <c r="EXY6" s="892"/>
      <c r="EXZ6" s="892"/>
      <c r="EYA6" s="892"/>
      <c r="EYB6" s="892"/>
      <c r="EYC6" s="892"/>
      <c r="EYD6" s="892"/>
      <c r="EYE6" s="892"/>
      <c r="EYF6" s="892"/>
      <c r="EYG6" s="892"/>
      <c r="EYH6" s="892"/>
      <c r="EYI6" s="892"/>
      <c r="EYJ6" s="892"/>
      <c r="EYK6" s="892"/>
      <c r="EYL6" s="892"/>
      <c r="EYM6" s="892"/>
      <c r="EYN6" s="892"/>
      <c r="EYO6" s="892"/>
      <c r="EYP6" s="892"/>
      <c r="EYQ6" s="892"/>
      <c r="EYR6" s="892"/>
      <c r="EYS6" s="892"/>
      <c r="EYT6" s="892"/>
      <c r="EYU6" s="892"/>
      <c r="EYV6" s="892"/>
      <c r="EYW6" s="892"/>
      <c r="EYX6" s="892"/>
      <c r="EYY6" s="892"/>
      <c r="EYZ6" s="892"/>
      <c r="EZA6" s="892"/>
      <c r="EZB6" s="892"/>
      <c r="EZC6" s="892"/>
      <c r="EZD6" s="892"/>
      <c r="EZE6" s="892"/>
      <c r="EZF6" s="892"/>
      <c r="EZG6" s="892"/>
      <c r="EZH6" s="892"/>
      <c r="EZI6" s="892"/>
      <c r="EZJ6" s="892"/>
      <c r="EZK6" s="892"/>
      <c r="EZL6" s="892"/>
      <c r="EZM6" s="892"/>
      <c r="EZN6" s="892"/>
      <c r="EZO6" s="892"/>
      <c r="EZP6" s="892"/>
      <c r="EZQ6" s="892"/>
      <c r="EZR6" s="892"/>
      <c r="EZS6" s="892"/>
      <c r="EZT6" s="892"/>
      <c r="EZU6" s="892"/>
      <c r="EZV6" s="892"/>
      <c r="EZW6" s="892"/>
      <c r="EZX6" s="892"/>
      <c r="EZY6" s="892"/>
      <c r="EZZ6" s="892"/>
      <c r="FAA6" s="892"/>
      <c r="FAB6" s="892"/>
      <c r="FAC6" s="892"/>
      <c r="FAD6" s="892"/>
      <c r="FAE6" s="892"/>
      <c r="FAF6" s="892"/>
      <c r="FAG6" s="892"/>
      <c r="FAH6" s="892"/>
      <c r="FAI6" s="892"/>
      <c r="FAJ6" s="892"/>
      <c r="FAK6" s="892"/>
      <c r="FAL6" s="892"/>
      <c r="FAM6" s="892"/>
      <c r="FAN6" s="892"/>
      <c r="FAO6" s="892"/>
      <c r="FAP6" s="892"/>
      <c r="FAQ6" s="892"/>
      <c r="FAR6" s="892"/>
      <c r="FAS6" s="892"/>
      <c r="FAT6" s="892"/>
      <c r="FAU6" s="892"/>
      <c r="FAV6" s="892"/>
      <c r="FAW6" s="892"/>
      <c r="FAX6" s="892"/>
      <c r="FAY6" s="892"/>
      <c r="FAZ6" s="892"/>
      <c r="FBA6" s="892"/>
      <c r="FBB6" s="892"/>
      <c r="FBC6" s="892"/>
      <c r="FBD6" s="892"/>
      <c r="FBE6" s="892"/>
      <c r="FBF6" s="892"/>
      <c r="FBG6" s="892"/>
      <c r="FBH6" s="892"/>
      <c r="FBI6" s="892"/>
      <c r="FBJ6" s="892"/>
      <c r="FBK6" s="892"/>
      <c r="FBL6" s="892"/>
      <c r="FBM6" s="892"/>
      <c r="FBN6" s="892"/>
      <c r="FBO6" s="892"/>
      <c r="FBP6" s="892"/>
      <c r="FBQ6" s="892"/>
      <c r="FBR6" s="892"/>
      <c r="FBS6" s="892"/>
      <c r="FBT6" s="892"/>
      <c r="FBU6" s="892"/>
      <c r="FBV6" s="892"/>
      <c r="FBW6" s="892"/>
      <c r="FBX6" s="892"/>
      <c r="FBY6" s="892"/>
      <c r="FBZ6" s="892"/>
      <c r="FCA6" s="892"/>
      <c r="FCB6" s="892"/>
      <c r="FCC6" s="892"/>
      <c r="FCD6" s="892"/>
      <c r="FCE6" s="892"/>
      <c r="FCF6" s="892"/>
      <c r="FCG6" s="892"/>
      <c r="FCH6" s="892"/>
      <c r="FCI6" s="892"/>
      <c r="FCJ6" s="892"/>
      <c r="FCK6" s="892"/>
      <c r="FCL6" s="892"/>
      <c r="FCM6" s="892"/>
      <c r="FCN6" s="892"/>
      <c r="FCO6" s="892"/>
      <c r="FCP6" s="892"/>
      <c r="FCQ6" s="892"/>
      <c r="FCR6" s="892"/>
      <c r="FCS6" s="892"/>
      <c r="FCT6" s="892"/>
      <c r="FCU6" s="892"/>
      <c r="FCV6" s="892"/>
      <c r="FCW6" s="892"/>
      <c r="FCX6" s="892"/>
      <c r="FCY6" s="892"/>
      <c r="FCZ6" s="892"/>
      <c r="FDA6" s="892"/>
      <c r="FDB6" s="892"/>
      <c r="FDC6" s="892"/>
      <c r="FDD6" s="892"/>
      <c r="FDE6" s="892"/>
      <c r="FDF6" s="892"/>
      <c r="FDG6" s="892"/>
      <c r="FDH6" s="892"/>
      <c r="FDI6" s="892"/>
      <c r="FDJ6" s="892"/>
      <c r="FDK6" s="892"/>
      <c r="FDL6" s="892"/>
      <c r="FDM6" s="892"/>
      <c r="FDN6" s="892"/>
      <c r="FDO6" s="892"/>
      <c r="FDP6" s="892"/>
      <c r="FDQ6" s="892"/>
      <c r="FDR6" s="892"/>
      <c r="FDS6" s="892"/>
      <c r="FDT6" s="892"/>
      <c r="FDU6" s="892"/>
      <c r="FDV6" s="892"/>
      <c r="FDW6" s="892"/>
      <c r="FDX6" s="892"/>
      <c r="FDY6" s="892"/>
      <c r="FDZ6" s="892"/>
      <c r="FEA6" s="892"/>
      <c r="FEB6" s="892"/>
      <c r="FEC6" s="892"/>
      <c r="FED6" s="892"/>
      <c r="FEE6" s="892"/>
      <c r="FEF6" s="892"/>
      <c r="FEG6" s="892"/>
      <c r="FEH6" s="892"/>
      <c r="FEI6" s="892"/>
      <c r="FEJ6" s="892"/>
      <c r="FEK6" s="892"/>
      <c r="FEL6" s="892"/>
      <c r="FEM6" s="892"/>
      <c r="FEN6" s="892"/>
      <c r="FEO6" s="892"/>
      <c r="FEP6" s="892"/>
      <c r="FEQ6" s="892"/>
      <c r="FER6" s="892"/>
      <c r="FES6" s="892"/>
      <c r="FET6" s="892"/>
      <c r="FEU6" s="892"/>
      <c r="FEV6" s="892"/>
      <c r="FEW6" s="892"/>
      <c r="FEX6" s="892"/>
      <c r="FEY6" s="892"/>
      <c r="FEZ6" s="892"/>
      <c r="FFA6" s="892"/>
      <c r="FFB6" s="892"/>
      <c r="FFC6" s="892"/>
      <c r="FFD6" s="892"/>
      <c r="FFE6" s="892"/>
      <c r="FFF6" s="892"/>
      <c r="FFG6" s="892"/>
      <c r="FFH6" s="892"/>
      <c r="FFI6" s="892"/>
      <c r="FFJ6" s="892"/>
      <c r="FFK6" s="892"/>
      <c r="FFL6" s="892"/>
      <c r="FFM6" s="892"/>
      <c r="FFN6" s="892"/>
      <c r="FFO6" s="892"/>
      <c r="FFP6" s="892"/>
      <c r="FFQ6" s="892"/>
      <c r="FFR6" s="892"/>
      <c r="FFS6" s="892"/>
      <c r="FFT6" s="892"/>
      <c r="FFU6" s="892"/>
      <c r="FFV6" s="892"/>
      <c r="FFW6" s="892"/>
      <c r="FFX6" s="892"/>
      <c r="FFY6" s="892"/>
      <c r="FFZ6" s="892"/>
      <c r="FGA6" s="892"/>
      <c r="FGB6" s="892"/>
      <c r="FGC6" s="892"/>
      <c r="FGD6" s="892"/>
      <c r="FGE6" s="892"/>
      <c r="FGF6" s="892"/>
      <c r="FGG6" s="892"/>
      <c r="FGH6" s="892"/>
      <c r="FGI6" s="892"/>
      <c r="FGJ6" s="892"/>
      <c r="FGK6" s="892"/>
      <c r="FGL6" s="892"/>
      <c r="FGM6" s="892"/>
      <c r="FGN6" s="892"/>
      <c r="FGO6" s="892"/>
      <c r="FGP6" s="892"/>
      <c r="FGQ6" s="892"/>
      <c r="FGR6" s="892"/>
      <c r="FGS6" s="892"/>
      <c r="FGT6" s="892"/>
      <c r="FGU6" s="892"/>
      <c r="FGV6" s="892"/>
      <c r="FGW6" s="892"/>
      <c r="FGX6" s="892"/>
      <c r="FGY6" s="892"/>
      <c r="FGZ6" s="892"/>
      <c r="FHA6" s="892"/>
      <c r="FHB6" s="892"/>
      <c r="FHC6" s="892"/>
      <c r="FHD6" s="892"/>
      <c r="FHE6" s="892"/>
      <c r="FHF6" s="892"/>
      <c r="FHG6" s="892"/>
      <c r="FHH6" s="892"/>
      <c r="FHI6" s="892"/>
      <c r="FHJ6" s="892"/>
      <c r="FHK6" s="892"/>
      <c r="FHL6" s="892"/>
      <c r="FHM6" s="892"/>
      <c r="FHN6" s="892"/>
      <c r="FHO6" s="892"/>
      <c r="FHP6" s="892"/>
      <c r="FHQ6" s="892"/>
      <c r="FHR6" s="892"/>
      <c r="FHS6" s="892"/>
      <c r="FHT6" s="892"/>
      <c r="FHU6" s="892"/>
      <c r="FHV6" s="892"/>
      <c r="FHW6" s="892"/>
      <c r="FHX6" s="892"/>
      <c r="FHY6" s="892"/>
      <c r="FHZ6" s="892"/>
      <c r="FIA6" s="892"/>
      <c r="FIB6" s="892"/>
      <c r="FIC6" s="892"/>
      <c r="FID6" s="892"/>
      <c r="FIE6" s="892"/>
      <c r="FIF6" s="892"/>
      <c r="FIG6" s="892"/>
      <c r="FIH6" s="892"/>
      <c r="FII6" s="892"/>
      <c r="FIJ6" s="892"/>
      <c r="FIK6" s="892"/>
      <c r="FIL6" s="892"/>
      <c r="FIM6" s="892"/>
      <c r="FIN6" s="892"/>
      <c r="FIO6" s="892"/>
      <c r="FIP6" s="892"/>
      <c r="FIQ6" s="892"/>
      <c r="FIR6" s="892"/>
      <c r="FIS6" s="892"/>
      <c r="FIT6" s="892"/>
      <c r="FIU6" s="892"/>
      <c r="FIV6" s="892"/>
      <c r="FIW6" s="892"/>
      <c r="FIX6" s="892"/>
      <c r="FIY6" s="892"/>
      <c r="FIZ6" s="892"/>
      <c r="FJA6" s="892"/>
      <c r="FJB6" s="892"/>
      <c r="FJC6" s="892"/>
      <c r="FJD6" s="892"/>
      <c r="FJE6" s="892"/>
      <c r="FJF6" s="892"/>
      <c r="FJG6" s="892"/>
      <c r="FJH6" s="892"/>
      <c r="FJI6" s="892"/>
      <c r="FJJ6" s="892"/>
      <c r="FJK6" s="892"/>
      <c r="FJL6" s="892"/>
      <c r="FJM6" s="892"/>
      <c r="FJN6" s="892"/>
      <c r="FJO6" s="892"/>
      <c r="FJP6" s="892"/>
      <c r="FJQ6" s="892"/>
      <c r="FJR6" s="892"/>
      <c r="FJS6" s="892"/>
      <c r="FJT6" s="892"/>
      <c r="FJU6" s="892"/>
      <c r="FJV6" s="892"/>
      <c r="FJW6" s="892"/>
      <c r="FJX6" s="892"/>
      <c r="FJY6" s="892"/>
      <c r="FJZ6" s="892"/>
      <c r="FKA6" s="892"/>
      <c r="FKB6" s="892"/>
      <c r="FKC6" s="892"/>
      <c r="FKD6" s="892"/>
      <c r="FKE6" s="892"/>
      <c r="FKF6" s="892"/>
      <c r="FKG6" s="892"/>
      <c r="FKH6" s="892"/>
      <c r="FKI6" s="892"/>
      <c r="FKJ6" s="892"/>
      <c r="FKK6" s="892"/>
      <c r="FKL6" s="892"/>
      <c r="FKM6" s="892"/>
      <c r="FKN6" s="892"/>
      <c r="FKO6" s="892"/>
      <c r="FKP6" s="892"/>
      <c r="FKQ6" s="892"/>
      <c r="FKR6" s="892"/>
      <c r="FKS6" s="892"/>
      <c r="FKT6" s="892"/>
      <c r="FKU6" s="892"/>
      <c r="FKV6" s="892"/>
      <c r="FKW6" s="892"/>
      <c r="FKX6" s="892"/>
      <c r="FKY6" s="892"/>
      <c r="FKZ6" s="892"/>
      <c r="FLA6" s="892"/>
      <c r="FLB6" s="892"/>
      <c r="FLC6" s="892"/>
      <c r="FLD6" s="892"/>
      <c r="FLE6" s="892"/>
      <c r="FLF6" s="892"/>
      <c r="FLG6" s="892"/>
      <c r="FLH6" s="892"/>
      <c r="FLI6" s="892"/>
      <c r="FLJ6" s="892"/>
      <c r="FLK6" s="892"/>
      <c r="FLL6" s="892"/>
      <c r="FLM6" s="892"/>
      <c r="FLN6" s="892"/>
      <c r="FLO6" s="892"/>
      <c r="FLP6" s="892"/>
      <c r="FLQ6" s="892"/>
      <c r="FLR6" s="892"/>
      <c r="FLS6" s="892"/>
      <c r="FLT6" s="892"/>
      <c r="FLU6" s="892"/>
      <c r="FLV6" s="892"/>
      <c r="FLW6" s="892"/>
      <c r="FLX6" s="892"/>
      <c r="FLY6" s="892"/>
      <c r="FLZ6" s="892"/>
      <c r="FMA6" s="892"/>
      <c r="FMB6" s="892"/>
      <c r="FMC6" s="892"/>
      <c r="FMD6" s="892"/>
      <c r="FME6" s="892"/>
      <c r="FMF6" s="892"/>
      <c r="FMG6" s="892"/>
      <c r="FMH6" s="892"/>
      <c r="FMI6" s="892"/>
      <c r="FMJ6" s="892"/>
      <c r="FMK6" s="892"/>
      <c r="FML6" s="892"/>
      <c r="FMM6" s="892"/>
      <c r="FMN6" s="892"/>
      <c r="FMO6" s="892"/>
      <c r="FMP6" s="892"/>
      <c r="FMQ6" s="892"/>
      <c r="FMR6" s="892"/>
      <c r="FMS6" s="892"/>
      <c r="FMT6" s="892"/>
      <c r="FMU6" s="892"/>
      <c r="FMV6" s="892"/>
      <c r="FMW6" s="892"/>
      <c r="FMX6" s="892"/>
      <c r="FMY6" s="892"/>
      <c r="FMZ6" s="892"/>
      <c r="FNA6" s="892"/>
      <c r="FNB6" s="892"/>
      <c r="FNC6" s="892"/>
      <c r="FND6" s="892"/>
      <c r="FNE6" s="892"/>
      <c r="FNF6" s="892"/>
      <c r="FNG6" s="892"/>
      <c r="FNH6" s="892"/>
      <c r="FNI6" s="892"/>
      <c r="FNJ6" s="892"/>
      <c r="FNK6" s="892"/>
      <c r="FNL6" s="892"/>
      <c r="FNM6" s="892"/>
      <c r="FNN6" s="892"/>
      <c r="FNO6" s="892"/>
      <c r="FNP6" s="892"/>
      <c r="FNQ6" s="892"/>
      <c r="FNR6" s="892"/>
      <c r="FNS6" s="892"/>
      <c r="FNT6" s="892"/>
      <c r="FNU6" s="892"/>
      <c r="FNV6" s="892"/>
      <c r="FNW6" s="892"/>
      <c r="FNX6" s="892"/>
      <c r="FNY6" s="892"/>
      <c r="FNZ6" s="892"/>
      <c r="FOA6" s="892"/>
      <c r="FOB6" s="892"/>
      <c r="FOC6" s="892"/>
      <c r="FOD6" s="892"/>
      <c r="FOE6" s="892"/>
      <c r="FOF6" s="892"/>
      <c r="FOG6" s="892"/>
      <c r="FOH6" s="892"/>
      <c r="FOI6" s="892"/>
      <c r="FOJ6" s="892"/>
      <c r="FOK6" s="892"/>
      <c r="FOL6" s="892"/>
      <c r="FOM6" s="892"/>
      <c r="FON6" s="892"/>
      <c r="FOO6" s="892"/>
      <c r="FOP6" s="892"/>
      <c r="FOQ6" s="892"/>
      <c r="FOR6" s="892"/>
      <c r="FOS6" s="892"/>
      <c r="FOT6" s="892"/>
      <c r="FOU6" s="892"/>
      <c r="FOV6" s="892"/>
      <c r="FOW6" s="892"/>
      <c r="FOX6" s="892"/>
      <c r="FOY6" s="892"/>
      <c r="FOZ6" s="892"/>
      <c r="FPA6" s="892"/>
      <c r="FPB6" s="892"/>
      <c r="FPC6" s="892"/>
      <c r="FPD6" s="892"/>
      <c r="FPE6" s="892"/>
      <c r="FPF6" s="892"/>
      <c r="FPG6" s="892"/>
      <c r="FPH6" s="892"/>
      <c r="FPI6" s="892"/>
      <c r="FPJ6" s="892"/>
      <c r="FPK6" s="892"/>
      <c r="FPL6" s="892"/>
      <c r="FPM6" s="892"/>
      <c r="FPN6" s="892"/>
      <c r="FPO6" s="892"/>
      <c r="FPP6" s="892"/>
      <c r="FPQ6" s="892"/>
      <c r="FPR6" s="892"/>
      <c r="FPS6" s="892"/>
      <c r="FPT6" s="892"/>
      <c r="FPU6" s="892"/>
      <c r="FPV6" s="892"/>
      <c r="FPW6" s="892"/>
      <c r="FPX6" s="892"/>
      <c r="FPY6" s="892"/>
      <c r="FPZ6" s="892"/>
      <c r="FQA6" s="892"/>
      <c r="FQB6" s="892"/>
      <c r="FQC6" s="892"/>
      <c r="FQD6" s="892"/>
      <c r="FQE6" s="892"/>
      <c r="FQF6" s="892"/>
      <c r="FQG6" s="892"/>
      <c r="FQH6" s="892"/>
      <c r="FQI6" s="892"/>
      <c r="FQJ6" s="892"/>
      <c r="FQK6" s="892"/>
      <c r="FQL6" s="892"/>
      <c r="FQM6" s="892"/>
      <c r="FQN6" s="892"/>
      <c r="FQO6" s="892"/>
      <c r="FQP6" s="892"/>
      <c r="FQQ6" s="892"/>
      <c r="FQR6" s="892"/>
      <c r="FQS6" s="892"/>
      <c r="FQT6" s="892"/>
      <c r="FQU6" s="892"/>
      <c r="FQV6" s="892"/>
      <c r="FQW6" s="892"/>
      <c r="FQX6" s="892"/>
      <c r="FQY6" s="892"/>
      <c r="FQZ6" s="892"/>
      <c r="FRA6" s="892"/>
      <c r="FRB6" s="892"/>
      <c r="FRC6" s="892"/>
      <c r="FRD6" s="892"/>
      <c r="FRE6" s="892"/>
      <c r="FRF6" s="892"/>
      <c r="FRG6" s="892"/>
      <c r="FRH6" s="892"/>
      <c r="FRI6" s="892"/>
      <c r="FRJ6" s="892"/>
      <c r="FRK6" s="892"/>
      <c r="FRL6" s="892"/>
      <c r="FRM6" s="892"/>
      <c r="FRN6" s="892"/>
      <c r="FRO6" s="892"/>
      <c r="FRP6" s="892"/>
      <c r="FRQ6" s="892"/>
      <c r="FRR6" s="892"/>
      <c r="FRS6" s="892"/>
      <c r="FRT6" s="892"/>
      <c r="FRU6" s="892"/>
      <c r="FRV6" s="892"/>
      <c r="FRW6" s="892"/>
      <c r="FRX6" s="892"/>
      <c r="FRY6" s="892"/>
      <c r="FRZ6" s="892"/>
      <c r="FSA6" s="892"/>
      <c r="FSB6" s="892"/>
      <c r="FSC6" s="892"/>
      <c r="FSD6" s="892"/>
      <c r="FSE6" s="892"/>
      <c r="FSF6" s="892"/>
      <c r="FSG6" s="892"/>
      <c r="FSH6" s="892"/>
      <c r="FSI6" s="892"/>
      <c r="FSJ6" s="892"/>
      <c r="FSK6" s="892"/>
      <c r="FSL6" s="892"/>
      <c r="FSM6" s="892"/>
      <c r="FSN6" s="892"/>
      <c r="FSO6" s="892"/>
      <c r="FSP6" s="892"/>
      <c r="FSQ6" s="892"/>
      <c r="FSR6" s="892"/>
      <c r="FSS6" s="892"/>
      <c r="FST6" s="892"/>
      <c r="FSU6" s="892"/>
      <c r="FSV6" s="892"/>
      <c r="FSW6" s="892"/>
      <c r="FSX6" s="892"/>
      <c r="FSY6" s="892"/>
      <c r="FSZ6" s="892"/>
      <c r="FTA6" s="892"/>
      <c r="FTB6" s="892"/>
      <c r="FTC6" s="892"/>
      <c r="FTD6" s="892"/>
      <c r="FTE6" s="892"/>
      <c r="FTF6" s="892"/>
      <c r="FTG6" s="892"/>
      <c r="FTH6" s="892"/>
      <c r="FTI6" s="892"/>
      <c r="FTJ6" s="892"/>
      <c r="FTK6" s="892"/>
      <c r="FTL6" s="892"/>
      <c r="FTM6" s="892"/>
      <c r="FTN6" s="892"/>
      <c r="FTO6" s="892"/>
      <c r="FTP6" s="892"/>
      <c r="FTQ6" s="892"/>
      <c r="FTR6" s="892"/>
      <c r="FTS6" s="892"/>
      <c r="FTT6" s="892"/>
      <c r="FTU6" s="892"/>
      <c r="FTV6" s="892"/>
      <c r="FTW6" s="892"/>
      <c r="FTX6" s="892"/>
      <c r="FTY6" s="892"/>
      <c r="FTZ6" s="892"/>
      <c r="FUA6" s="892"/>
      <c r="FUB6" s="892"/>
      <c r="FUC6" s="892"/>
      <c r="FUD6" s="892"/>
      <c r="FUE6" s="892"/>
      <c r="FUF6" s="892"/>
      <c r="FUG6" s="892"/>
      <c r="FUH6" s="892"/>
      <c r="FUI6" s="892"/>
      <c r="FUJ6" s="892"/>
      <c r="FUK6" s="892"/>
      <c r="FUL6" s="892"/>
      <c r="FUM6" s="892"/>
      <c r="FUN6" s="892"/>
      <c r="FUO6" s="892"/>
      <c r="FUP6" s="892"/>
      <c r="FUQ6" s="892"/>
      <c r="FUR6" s="892"/>
      <c r="FUS6" s="892"/>
      <c r="FUT6" s="892"/>
      <c r="FUU6" s="892"/>
      <c r="FUV6" s="892"/>
      <c r="FUW6" s="892"/>
      <c r="FUX6" s="892"/>
      <c r="FUY6" s="892"/>
      <c r="FUZ6" s="892"/>
      <c r="FVA6" s="892"/>
      <c r="FVB6" s="892"/>
      <c r="FVC6" s="892"/>
      <c r="FVD6" s="892"/>
      <c r="FVE6" s="892"/>
      <c r="FVF6" s="892"/>
      <c r="FVG6" s="892"/>
      <c r="FVH6" s="892"/>
      <c r="FVI6" s="892"/>
      <c r="FVJ6" s="892"/>
      <c r="FVK6" s="892"/>
      <c r="FVL6" s="892"/>
      <c r="FVM6" s="892"/>
      <c r="FVN6" s="892"/>
      <c r="FVO6" s="892"/>
      <c r="FVP6" s="892"/>
      <c r="FVQ6" s="892"/>
      <c r="FVR6" s="892"/>
      <c r="FVS6" s="892"/>
      <c r="FVT6" s="892"/>
      <c r="FVU6" s="892"/>
      <c r="FVV6" s="892"/>
      <c r="FVW6" s="892"/>
      <c r="FVX6" s="892"/>
      <c r="FVY6" s="892"/>
      <c r="FVZ6" s="892"/>
      <c r="FWA6" s="892"/>
      <c r="FWB6" s="892"/>
      <c r="FWC6" s="892"/>
      <c r="FWD6" s="892"/>
      <c r="FWE6" s="892"/>
      <c r="FWF6" s="892"/>
      <c r="FWG6" s="892"/>
      <c r="FWH6" s="892"/>
      <c r="FWI6" s="892"/>
      <c r="FWJ6" s="892"/>
      <c r="FWK6" s="892"/>
      <c r="FWL6" s="892"/>
      <c r="FWM6" s="892"/>
      <c r="FWN6" s="892"/>
      <c r="FWO6" s="892"/>
      <c r="FWP6" s="892"/>
      <c r="FWQ6" s="892"/>
      <c r="FWR6" s="892"/>
      <c r="FWS6" s="892"/>
      <c r="FWT6" s="892"/>
      <c r="FWU6" s="892"/>
      <c r="FWV6" s="892"/>
      <c r="FWW6" s="892"/>
      <c r="FWX6" s="892"/>
      <c r="FWY6" s="892"/>
      <c r="FWZ6" s="892"/>
      <c r="FXA6" s="892"/>
      <c r="FXB6" s="892"/>
      <c r="FXC6" s="892"/>
      <c r="FXD6" s="892"/>
      <c r="FXE6" s="892"/>
      <c r="FXF6" s="892"/>
      <c r="FXG6" s="892"/>
      <c r="FXH6" s="892"/>
      <c r="FXI6" s="892"/>
      <c r="FXJ6" s="892"/>
      <c r="FXK6" s="892"/>
      <c r="FXL6" s="892"/>
      <c r="FXM6" s="892"/>
      <c r="FXN6" s="892"/>
      <c r="FXO6" s="892"/>
      <c r="FXP6" s="892"/>
      <c r="FXQ6" s="892"/>
      <c r="FXR6" s="892"/>
      <c r="FXS6" s="892"/>
      <c r="FXT6" s="892"/>
      <c r="FXU6" s="892"/>
      <c r="FXV6" s="892"/>
      <c r="FXW6" s="892"/>
      <c r="FXX6" s="892"/>
      <c r="FXY6" s="892"/>
      <c r="FXZ6" s="892"/>
      <c r="FYA6" s="892"/>
      <c r="FYB6" s="892"/>
      <c r="FYC6" s="892"/>
      <c r="FYD6" s="892"/>
      <c r="FYE6" s="892"/>
      <c r="FYF6" s="892"/>
      <c r="FYG6" s="892"/>
      <c r="FYH6" s="892"/>
      <c r="FYI6" s="892"/>
      <c r="FYJ6" s="892"/>
      <c r="FYK6" s="892"/>
      <c r="FYL6" s="892"/>
      <c r="FYM6" s="892"/>
      <c r="FYN6" s="892"/>
      <c r="FYO6" s="892"/>
      <c r="FYP6" s="892"/>
      <c r="FYQ6" s="892"/>
      <c r="FYR6" s="892"/>
      <c r="FYS6" s="892"/>
      <c r="FYT6" s="892"/>
      <c r="FYU6" s="892"/>
      <c r="FYV6" s="892"/>
      <c r="FYW6" s="892"/>
      <c r="FYX6" s="892"/>
      <c r="FYY6" s="892"/>
      <c r="FYZ6" s="892"/>
      <c r="FZA6" s="892"/>
      <c r="FZB6" s="892"/>
      <c r="FZC6" s="892"/>
      <c r="FZD6" s="892"/>
      <c r="FZE6" s="892"/>
      <c r="FZF6" s="892"/>
      <c r="FZG6" s="892"/>
      <c r="FZH6" s="892"/>
      <c r="FZI6" s="892"/>
      <c r="FZJ6" s="892"/>
      <c r="FZK6" s="892"/>
      <c r="FZL6" s="892"/>
      <c r="FZM6" s="892"/>
      <c r="FZN6" s="892"/>
      <c r="FZO6" s="892"/>
      <c r="FZP6" s="892"/>
      <c r="FZQ6" s="892"/>
      <c r="FZR6" s="892"/>
      <c r="FZS6" s="892"/>
      <c r="FZT6" s="892"/>
      <c r="FZU6" s="892"/>
      <c r="FZV6" s="892"/>
      <c r="FZW6" s="892"/>
      <c r="FZX6" s="892"/>
      <c r="FZY6" s="892"/>
      <c r="FZZ6" s="892"/>
      <c r="GAA6" s="892"/>
      <c r="GAB6" s="892"/>
      <c r="GAC6" s="892"/>
      <c r="GAD6" s="892"/>
      <c r="GAE6" s="892"/>
      <c r="GAF6" s="892"/>
      <c r="GAG6" s="892"/>
      <c r="GAH6" s="892"/>
      <c r="GAI6" s="892"/>
      <c r="GAJ6" s="892"/>
      <c r="GAK6" s="892"/>
      <c r="GAL6" s="892"/>
      <c r="GAM6" s="892"/>
      <c r="GAN6" s="892"/>
      <c r="GAO6" s="892"/>
      <c r="GAP6" s="892"/>
      <c r="GAQ6" s="892"/>
      <c r="GAR6" s="892"/>
      <c r="GAS6" s="892"/>
      <c r="GAT6" s="892"/>
      <c r="GAU6" s="892"/>
      <c r="GAV6" s="892"/>
      <c r="GAW6" s="892"/>
      <c r="GAX6" s="892"/>
      <c r="GAY6" s="892"/>
      <c r="GAZ6" s="892"/>
      <c r="GBA6" s="892"/>
      <c r="GBB6" s="892"/>
      <c r="GBC6" s="892"/>
      <c r="GBD6" s="892"/>
      <c r="GBE6" s="892"/>
      <c r="GBF6" s="892"/>
      <c r="GBG6" s="892"/>
      <c r="GBH6" s="892"/>
      <c r="GBI6" s="892"/>
      <c r="GBJ6" s="892"/>
      <c r="GBK6" s="892"/>
      <c r="GBL6" s="892"/>
      <c r="GBM6" s="892"/>
      <c r="GBN6" s="892"/>
      <c r="GBO6" s="892"/>
      <c r="GBP6" s="892"/>
      <c r="GBQ6" s="892"/>
      <c r="GBR6" s="892"/>
      <c r="GBS6" s="892"/>
      <c r="GBT6" s="892"/>
      <c r="GBU6" s="892"/>
      <c r="GBV6" s="892"/>
      <c r="GBW6" s="892"/>
      <c r="GBX6" s="892"/>
      <c r="GBY6" s="892"/>
      <c r="GBZ6" s="892"/>
      <c r="GCA6" s="892"/>
      <c r="GCB6" s="892"/>
      <c r="GCC6" s="892"/>
      <c r="GCD6" s="892"/>
      <c r="GCE6" s="892"/>
      <c r="GCF6" s="892"/>
      <c r="GCG6" s="892"/>
      <c r="GCH6" s="892"/>
      <c r="GCI6" s="892"/>
      <c r="GCJ6" s="892"/>
      <c r="GCK6" s="892"/>
      <c r="GCL6" s="892"/>
      <c r="GCM6" s="892"/>
      <c r="GCN6" s="892"/>
      <c r="GCO6" s="892"/>
      <c r="GCP6" s="892"/>
      <c r="GCQ6" s="892"/>
      <c r="GCR6" s="892"/>
      <c r="GCS6" s="892"/>
      <c r="GCT6" s="892"/>
      <c r="GCU6" s="892"/>
      <c r="GCV6" s="892"/>
      <c r="GCW6" s="892"/>
      <c r="GCX6" s="892"/>
      <c r="GCY6" s="892"/>
      <c r="GCZ6" s="892"/>
      <c r="GDA6" s="892"/>
      <c r="GDB6" s="892"/>
      <c r="GDC6" s="892"/>
      <c r="GDD6" s="892"/>
      <c r="GDE6" s="892"/>
      <c r="GDF6" s="892"/>
      <c r="GDG6" s="892"/>
      <c r="GDH6" s="892"/>
      <c r="GDI6" s="892"/>
      <c r="GDJ6" s="892"/>
      <c r="GDK6" s="892"/>
      <c r="GDL6" s="892"/>
      <c r="GDM6" s="892"/>
      <c r="GDN6" s="892"/>
      <c r="GDO6" s="892"/>
      <c r="GDP6" s="892"/>
      <c r="GDQ6" s="892"/>
      <c r="GDR6" s="892"/>
      <c r="GDS6" s="892"/>
      <c r="GDT6" s="892"/>
      <c r="GDU6" s="892"/>
      <c r="GDV6" s="892"/>
      <c r="GDW6" s="892"/>
      <c r="GDX6" s="892"/>
      <c r="GDY6" s="892"/>
      <c r="GDZ6" s="892"/>
      <c r="GEA6" s="892"/>
      <c r="GEB6" s="892"/>
      <c r="GEC6" s="892"/>
      <c r="GED6" s="892"/>
      <c r="GEE6" s="892"/>
      <c r="GEF6" s="892"/>
      <c r="GEG6" s="892"/>
      <c r="GEH6" s="892"/>
      <c r="GEI6" s="892"/>
      <c r="GEJ6" s="892"/>
      <c r="GEK6" s="892"/>
      <c r="GEL6" s="892"/>
      <c r="GEM6" s="892"/>
      <c r="GEN6" s="892"/>
      <c r="GEO6" s="892"/>
      <c r="GEP6" s="892"/>
      <c r="GEQ6" s="892"/>
      <c r="GER6" s="892"/>
      <c r="GES6" s="892"/>
      <c r="GET6" s="892"/>
      <c r="GEU6" s="892"/>
      <c r="GEV6" s="892"/>
      <c r="GEW6" s="892"/>
      <c r="GEX6" s="892"/>
      <c r="GEY6" s="892"/>
      <c r="GEZ6" s="892"/>
      <c r="GFA6" s="892"/>
      <c r="GFB6" s="892"/>
      <c r="GFC6" s="892"/>
      <c r="GFD6" s="892"/>
      <c r="GFE6" s="892"/>
      <c r="GFF6" s="892"/>
      <c r="GFG6" s="892"/>
      <c r="GFH6" s="892"/>
      <c r="GFI6" s="892"/>
      <c r="GFJ6" s="892"/>
      <c r="GFK6" s="892"/>
      <c r="GFL6" s="892"/>
      <c r="GFM6" s="892"/>
      <c r="GFN6" s="892"/>
      <c r="GFO6" s="892"/>
      <c r="GFP6" s="892"/>
      <c r="GFQ6" s="892"/>
      <c r="GFR6" s="892"/>
      <c r="GFS6" s="892"/>
      <c r="GFT6" s="892"/>
      <c r="GFU6" s="892"/>
      <c r="GFV6" s="892"/>
      <c r="GFW6" s="892"/>
      <c r="GFX6" s="892"/>
      <c r="GFY6" s="892"/>
      <c r="GFZ6" s="892"/>
      <c r="GGA6" s="892"/>
      <c r="GGB6" s="892"/>
      <c r="GGC6" s="892"/>
      <c r="GGD6" s="892"/>
      <c r="GGE6" s="892"/>
      <c r="GGF6" s="892"/>
      <c r="GGG6" s="892"/>
      <c r="GGH6" s="892"/>
      <c r="GGI6" s="892"/>
      <c r="GGJ6" s="892"/>
      <c r="GGK6" s="892"/>
      <c r="GGL6" s="892"/>
      <c r="GGM6" s="892"/>
      <c r="GGN6" s="892"/>
      <c r="GGO6" s="892"/>
      <c r="GGP6" s="892"/>
      <c r="GGQ6" s="892"/>
      <c r="GGR6" s="892"/>
      <c r="GGS6" s="892"/>
      <c r="GGT6" s="892"/>
      <c r="GGU6" s="892"/>
      <c r="GGV6" s="892"/>
      <c r="GGW6" s="892"/>
      <c r="GGX6" s="892"/>
      <c r="GGY6" s="892"/>
      <c r="GGZ6" s="892"/>
      <c r="GHA6" s="892"/>
      <c r="GHB6" s="892"/>
      <c r="GHC6" s="892"/>
      <c r="GHD6" s="892"/>
      <c r="GHE6" s="892"/>
      <c r="GHF6" s="892"/>
      <c r="GHG6" s="892"/>
      <c r="GHH6" s="892"/>
      <c r="GHI6" s="892"/>
      <c r="GHJ6" s="892"/>
      <c r="GHK6" s="892"/>
      <c r="GHL6" s="892"/>
      <c r="GHM6" s="892"/>
      <c r="GHN6" s="892"/>
      <c r="GHO6" s="892"/>
      <c r="GHP6" s="892"/>
      <c r="GHQ6" s="892"/>
      <c r="GHR6" s="892"/>
      <c r="GHS6" s="892"/>
      <c r="GHT6" s="892"/>
      <c r="GHU6" s="892"/>
      <c r="GHV6" s="892"/>
      <c r="GHW6" s="892"/>
      <c r="GHX6" s="892"/>
      <c r="GHY6" s="892"/>
      <c r="GHZ6" s="892"/>
      <c r="GIA6" s="892"/>
      <c r="GIB6" s="892"/>
      <c r="GIC6" s="892"/>
      <c r="GID6" s="892"/>
      <c r="GIE6" s="892"/>
      <c r="GIF6" s="892"/>
      <c r="GIG6" s="892"/>
      <c r="GIH6" s="892"/>
      <c r="GII6" s="892"/>
      <c r="GIJ6" s="892"/>
      <c r="GIK6" s="892"/>
      <c r="GIL6" s="892"/>
      <c r="GIM6" s="892"/>
      <c r="GIN6" s="892"/>
      <c r="GIO6" s="892"/>
      <c r="GIP6" s="892"/>
      <c r="GIQ6" s="892"/>
      <c r="GIR6" s="892"/>
      <c r="GIS6" s="892"/>
      <c r="GIT6" s="892"/>
      <c r="GIU6" s="892"/>
      <c r="GIV6" s="892"/>
      <c r="GIW6" s="892"/>
      <c r="GIX6" s="892"/>
      <c r="GIY6" s="892"/>
      <c r="GIZ6" s="892"/>
      <c r="GJA6" s="892"/>
      <c r="GJB6" s="892"/>
      <c r="GJC6" s="892"/>
      <c r="GJD6" s="892"/>
      <c r="GJE6" s="892"/>
      <c r="GJF6" s="892"/>
      <c r="GJG6" s="892"/>
      <c r="GJH6" s="892"/>
      <c r="GJI6" s="892"/>
      <c r="GJJ6" s="892"/>
      <c r="GJK6" s="892"/>
      <c r="GJL6" s="892"/>
      <c r="GJM6" s="892"/>
      <c r="GJN6" s="892"/>
      <c r="GJO6" s="892"/>
      <c r="GJP6" s="892"/>
      <c r="GJQ6" s="892"/>
      <c r="GJR6" s="892"/>
      <c r="GJS6" s="892"/>
      <c r="GJT6" s="892"/>
      <c r="GJU6" s="892"/>
      <c r="GJV6" s="892"/>
      <c r="GJW6" s="892"/>
      <c r="GJX6" s="892"/>
      <c r="GJY6" s="892"/>
      <c r="GJZ6" s="892"/>
      <c r="GKA6" s="892"/>
      <c r="GKB6" s="892"/>
      <c r="GKC6" s="892"/>
      <c r="GKD6" s="892"/>
      <c r="GKE6" s="892"/>
      <c r="GKF6" s="892"/>
      <c r="GKG6" s="892"/>
      <c r="GKH6" s="892"/>
      <c r="GKI6" s="892"/>
      <c r="GKJ6" s="892"/>
      <c r="GKK6" s="892"/>
      <c r="GKL6" s="892"/>
      <c r="GKM6" s="892"/>
      <c r="GKN6" s="892"/>
      <c r="GKO6" s="892"/>
      <c r="GKP6" s="892"/>
      <c r="GKQ6" s="892"/>
      <c r="GKR6" s="892"/>
      <c r="GKS6" s="892"/>
      <c r="GKT6" s="892"/>
      <c r="GKU6" s="892"/>
      <c r="GKV6" s="892"/>
      <c r="GKW6" s="892"/>
      <c r="GKX6" s="892"/>
      <c r="GKY6" s="892"/>
      <c r="GKZ6" s="892"/>
      <c r="GLA6" s="892"/>
      <c r="GLB6" s="892"/>
      <c r="GLC6" s="892"/>
      <c r="GLD6" s="892"/>
      <c r="GLE6" s="892"/>
      <c r="GLF6" s="892"/>
      <c r="GLG6" s="892"/>
      <c r="GLH6" s="892"/>
      <c r="GLI6" s="892"/>
      <c r="GLJ6" s="892"/>
      <c r="GLK6" s="892"/>
      <c r="GLL6" s="892"/>
      <c r="GLM6" s="892"/>
      <c r="GLN6" s="892"/>
      <c r="GLO6" s="892"/>
      <c r="GLP6" s="892"/>
      <c r="GLQ6" s="892"/>
      <c r="GLR6" s="892"/>
      <c r="GLS6" s="892"/>
      <c r="GLT6" s="892"/>
      <c r="GLU6" s="892"/>
      <c r="GLV6" s="892"/>
      <c r="GLW6" s="892"/>
      <c r="GLX6" s="892"/>
      <c r="GLY6" s="892"/>
      <c r="GLZ6" s="892"/>
      <c r="GMA6" s="892"/>
      <c r="GMB6" s="892"/>
      <c r="GMC6" s="892"/>
      <c r="GMD6" s="892"/>
      <c r="GME6" s="892"/>
      <c r="GMF6" s="892"/>
      <c r="GMG6" s="892"/>
      <c r="GMH6" s="892"/>
      <c r="GMI6" s="892"/>
      <c r="GMJ6" s="892"/>
      <c r="GMK6" s="892"/>
      <c r="GML6" s="892"/>
      <c r="GMM6" s="892"/>
      <c r="GMN6" s="892"/>
      <c r="GMO6" s="892"/>
      <c r="GMP6" s="892"/>
      <c r="GMQ6" s="892"/>
      <c r="GMR6" s="892"/>
      <c r="GMS6" s="892"/>
      <c r="GMT6" s="892"/>
      <c r="GMU6" s="892"/>
      <c r="GMV6" s="892"/>
      <c r="GMW6" s="892"/>
      <c r="GMX6" s="892"/>
      <c r="GMY6" s="892"/>
      <c r="GMZ6" s="892"/>
      <c r="GNA6" s="892"/>
      <c r="GNB6" s="892"/>
      <c r="GNC6" s="892"/>
      <c r="GND6" s="892"/>
      <c r="GNE6" s="892"/>
      <c r="GNF6" s="892"/>
      <c r="GNG6" s="892"/>
      <c r="GNH6" s="892"/>
      <c r="GNI6" s="892"/>
      <c r="GNJ6" s="892"/>
      <c r="GNK6" s="892"/>
      <c r="GNL6" s="892"/>
      <c r="GNM6" s="892"/>
      <c r="GNN6" s="892"/>
      <c r="GNO6" s="892"/>
      <c r="GNP6" s="892"/>
      <c r="GNQ6" s="892"/>
      <c r="GNR6" s="892"/>
      <c r="GNS6" s="892"/>
      <c r="GNT6" s="892"/>
      <c r="GNU6" s="892"/>
      <c r="GNV6" s="892"/>
      <c r="GNW6" s="892"/>
      <c r="GNX6" s="892"/>
      <c r="GNY6" s="892"/>
      <c r="GNZ6" s="892"/>
      <c r="GOA6" s="892"/>
      <c r="GOB6" s="892"/>
      <c r="GOC6" s="892"/>
      <c r="GOD6" s="892"/>
      <c r="GOE6" s="892"/>
      <c r="GOF6" s="892"/>
      <c r="GOG6" s="892"/>
      <c r="GOH6" s="892"/>
      <c r="GOI6" s="892"/>
      <c r="GOJ6" s="892"/>
      <c r="GOK6" s="892"/>
      <c r="GOL6" s="892"/>
      <c r="GOM6" s="892"/>
      <c r="GON6" s="892"/>
      <c r="GOO6" s="892"/>
      <c r="GOP6" s="892"/>
      <c r="GOQ6" s="892"/>
      <c r="GOR6" s="892"/>
      <c r="GOS6" s="892"/>
      <c r="GOT6" s="892"/>
      <c r="GOU6" s="892"/>
      <c r="GOV6" s="892"/>
      <c r="GOW6" s="892"/>
      <c r="GOX6" s="892"/>
      <c r="GOY6" s="892"/>
      <c r="GOZ6" s="892"/>
      <c r="GPA6" s="892"/>
      <c r="GPB6" s="892"/>
      <c r="GPC6" s="892"/>
      <c r="GPD6" s="892"/>
      <c r="GPE6" s="892"/>
      <c r="GPF6" s="892"/>
      <c r="GPG6" s="892"/>
      <c r="GPH6" s="892"/>
      <c r="GPI6" s="892"/>
      <c r="GPJ6" s="892"/>
      <c r="GPK6" s="892"/>
      <c r="GPL6" s="892"/>
      <c r="GPM6" s="892"/>
      <c r="GPN6" s="892"/>
      <c r="GPO6" s="892"/>
      <c r="GPP6" s="892"/>
      <c r="GPQ6" s="892"/>
      <c r="GPR6" s="892"/>
      <c r="GPS6" s="892"/>
      <c r="GPT6" s="892"/>
      <c r="GPU6" s="892"/>
      <c r="GPV6" s="892"/>
      <c r="GPW6" s="892"/>
      <c r="GPX6" s="892"/>
      <c r="GPY6" s="892"/>
      <c r="GPZ6" s="892"/>
      <c r="GQA6" s="892"/>
      <c r="GQB6" s="892"/>
      <c r="GQC6" s="892"/>
      <c r="GQD6" s="892"/>
      <c r="GQE6" s="892"/>
      <c r="GQF6" s="892"/>
      <c r="GQG6" s="892"/>
      <c r="GQH6" s="892"/>
      <c r="GQI6" s="892"/>
      <c r="GQJ6" s="892"/>
      <c r="GQK6" s="892"/>
      <c r="GQL6" s="892"/>
      <c r="GQM6" s="892"/>
      <c r="GQN6" s="892"/>
      <c r="GQO6" s="892"/>
      <c r="GQP6" s="892"/>
      <c r="GQQ6" s="892"/>
      <c r="GQR6" s="892"/>
      <c r="GQS6" s="892"/>
      <c r="GQT6" s="892"/>
      <c r="GQU6" s="892"/>
      <c r="GQV6" s="892"/>
      <c r="GQW6" s="892"/>
      <c r="GQX6" s="892"/>
      <c r="GQY6" s="892"/>
      <c r="GQZ6" s="892"/>
      <c r="GRA6" s="892"/>
      <c r="GRB6" s="892"/>
      <c r="GRC6" s="892"/>
      <c r="GRD6" s="892"/>
      <c r="GRE6" s="892"/>
      <c r="GRF6" s="892"/>
      <c r="GRG6" s="892"/>
      <c r="GRH6" s="892"/>
      <c r="GRI6" s="892"/>
      <c r="GRJ6" s="892"/>
      <c r="GRK6" s="892"/>
      <c r="GRL6" s="892"/>
      <c r="GRM6" s="892"/>
      <c r="GRN6" s="892"/>
      <c r="GRO6" s="892"/>
      <c r="GRP6" s="892"/>
      <c r="GRQ6" s="892"/>
      <c r="GRR6" s="892"/>
      <c r="GRS6" s="892"/>
      <c r="GRT6" s="892"/>
      <c r="GRU6" s="892"/>
      <c r="GRV6" s="892"/>
      <c r="GRW6" s="892"/>
      <c r="GRX6" s="892"/>
      <c r="GRY6" s="892"/>
      <c r="GRZ6" s="892"/>
      <c r="GSA6" s="892"/>
      <c r="GSB6" s="892"/>
      <c r="GSC6" s="892"/>
      <c r="GSD6" s="892"/>
      <c r="GSE6" s="892"/>
      <c r="GSF6" s="892"/>
      <c r="GSG6" s="892"/>
      <c r="GSH6" s="892"/>
      <c r="GSI6" s="892"/>
      <c r="GSJ6" s="892"/>
      <c r="GSK6" s="892"/>
      <c r="GSL6" s="892"/>
      <c r="GSM6" s="892"/>
      <c r="GSN6" s="892"/>
      <c r="GSO6" s="892"/>
      <c r="GSP6" s="892"/>
      <c r="GSQ6" s="892"/>
      <c r="GSR6" s="892"/>
      <c r="GSS6" s="892"/>
      <c r="GST6" s="892"/>
      <c r="GSU6" s="892"/>
      <c r="GSV6" s="892"/>
      <c r="GSW6" s="892"/>
      <c r="GSX6" s="892"/>
      <c r="GSY6" s="892"/>
      <c r="GSZ6" s="892"/>
      <c r="GTA6" s="892"/>
      <c r="GTB6" s="892"/>
      <c r="GTC6" s="892"/>
      <c r="GTD6" s="892"/>
      <c r="GTE6" s="892"/>
      <c r="GTF6" s="892"/>
      <c r="GTG6" s="892"/>
      <c r="GTH6" s="892"/>
      <c r="GTI6" s="892"/>
      <c r="GTJ6" s="892"/>
      <c r="GTK6" s="892"/>
      <c r="GTL6" s="892"/>
      <c r="GTM6" s="892"/>
      <c r="GTN6" s="892"/>
      <c r="GTO6" s="892"/>
      <c r="GTP6" s="892"/>
      <c r="GTQ6" s="892"/>
      <c r="GTR6" s="892"/>
      <c r="GTS6" s="892"/>
      <c r="GTT6" s="892"/>
      <c r="GTU6" s="892"/>
      <c r="GTV6" s="892"/>
      <c r="GTW6" s="892"/>
      <c r="GTX6" s="892"/>
      <c r="GTY6" s="892"/>
      <c r="GTZ6" s="892"/>
      <c r="GUA6" s="892"/>
      <c r="GUB6" s="892"/>
      <c r="GUC6" s="892"/>
      <c r="GUD6" s="892"/>
      <c r="GUE6" s="892"/>
      <c r="GUF6" s="892"/>
      <c r="GUG6" s="892"/>
      <c r="GUH6" s="892"/>
      <c r="GUI6" s="892"/>
      <c r="GUJ6" s="892"/>
      <c r="GUK6" s="892"/>
      <c r="GUL6" s="892"/>
      <c r="GUM6" s="892"/>
      <c r="GUN6" s="892"/>
      <c r="GUO6" s="892"/>
      <c r="GUP6" s="892"/>
      <c r="GUQ6" s="892"/>
      <c r="GUR6" s="892"/>
      <c r="GUS6" s="892"/>
      <c r="GUT6" s="892"/>
      <c r="GUU6" s="892"/>
      <c r="GUV6" s="892"/>
      <c r="GUW6" s="892"/>
      <c r="GUX6" s="892"/>
      <c r="GUY6" s="892"/>
      <c r="GUZ6" s="892"/>
      <c r="GVA6" s="892"/>
      <c r="GVB6" s="892"/>
      <c r="GVC6" s="892"/>
      <c r="GVD6" s="892"/>
      <c r="GVE6" s="892"/>
      <c r="GVF6" s="892"/>
      <c r="GVG6" s="892"/>
      <c r="GVH6" s="892"/>
      <c r="GVI6" s="892"/>
      <c r="GVJ6" s="892"/>
      <c r="GVK6" s="892"/>
      <c r="GVL6" s="892"/>
      <c r="GVM6" s="892"/>
      <c r="GVN6" s="892"/>
      <c r="GVO6" s="892"/>
      <c r="GVP6" s="892"/>
      <c r="GVQ6" s="892"/>
      <c r="GVR6" s="892"/>
      <c r="GVS6" s="892"/>
      <c r="GVT6" s="892"/>
      <c r="GVU6" s="892"/>
      <c r="GVV6" s="892"/>
      <c r="GVW6" s="892"/>
      <c r="GVX6" s="892"/>
      <c r="GVY6" s="892"/>
      <c r="GVZ6" s="892"/>
      <c r="GWA6" s="892"/>
      <c r="GWB6" s="892"/>
      <c r="GWC6" s="892"/>
      <c r="GWD6" s="892"/>
      <c r="GWE6" s="892"/>
      <c r="GWF6" s="892"/>
      <c r="GWG6" s="892"/>
      <c r="GWH6" s="892"/>
      <c r="GWI6" s="892"/>
      <c r="GWJ6" s="892"/>
      <c r="GWK6" s="892"/>
      <c r="GWL6" s="892"/>
      <c r="GWM6" s="892"/>
      <c r="GWN6" s="892"/>
      <c r="GWO6" s="892"/>
      <c r="GWP6" s="892"/>
      <c r="GWQ6" s="892"/>
      <c r="GWR6" s="892"/>
      <c r="GWS6" s="892"/>
      <c r="GWT6" s="892"/>
      <c r="GWU6" s="892"/>
      <c r="GWV6" s="892"/>
      <c r="GWW6" s="892"/>
      <c r="GWX6" s="892"/>
      <c r="GWY6" s="892"/>
      <c r="GWZ6" s="892"/>
      <c r="GXA6" s="892"/>
      <c r="GXB6" s="892"/>
      <c r="GXC6" s="892"/>
      <c r="GXD6" s="892"/>
      <c r="GXE6" s="892"/>
      <c r="GXF6" s="892"/>
      <c r="GXG6" s="892"/>
      <c r="GXH6" s="892"/>
      <c r="GXI6" s="892"/>
      <c r="GXJ6" s="892"/>
      <c r="GXK6" s="892"/>
      <c r="GXL6" s="892"/>
      <c r="GXM6" s="892"/>
      <c r="GXN6" s="892"/>
      <c r="GXO6" s="892"/>
      <c r="GXP6" s="892"/>
      <c r="GXQ6" s="892"/>
      <c r="GXR6" s="892"/>
      <c r="GXS6" s="892"/>
      <c r="GXT6" s="892"/>
      <c r="GXU6" s="892"/>
      <c r="GXV6" s="892"/>
      <c r="GXW6" s="892"/>
      <c r="GXX6" s="892"/>
      <c r="GXY6" s="892"/>
      <c r="GXZ6" s="892"/>
      <c r="GYA6" s="892"/>
      <c r="GYB6" s="892"/>
      <c r="GYC6" s="892"/>
      <c r="GYD6" s="892"/>
      <c r="GYE6" s="892"/>
      <c r="GYF6" s="892"/>
      <c r="GYG6" s="892"/>
      <c r="GYH6" s="892"/>
      <c r="GYI6" s="892"/>
      <c r="GYJ6" s="892"/>
      <c r="GYK6" s="892"/>
      <c r="GYL6" s="892"/>
      <c r="GYM6" s="892"/>
      <c r="GYN6" s="892"/>
      <c r="GYO6" s="892"/>
      <c r="GYP6" s="892"/>
      <c r="GYQ6" s="892"/>
      <c r="GYR6" s="892"/>
      <c r="GYS6" s="892"/>
      <c r="GYT6" s="892"/>
      <c r="GYU6" s="892"/>
      <c r="GYV6" s="892"/>
      <c r="GYW6" s="892"/>
      <c r="GYX6" s="892"/>
      <c r="GYY6" s="892"/>
      <c r="GYZ6" s="892"/>
      <c r="GZA6" s="892"/>
      <c r="GZB6" s="892"/>
      <c r="GZC6" s="892"/>
      <c r="GZD6" s="892"/>
      <c r="GZE6" s="892"/>
      <c r="GZF6" s="892"/>
      <c r="GZG6" s="892"/>
      <c r="GZH6" s="892"/>
      <c r="GZI6" s="892"/>
      <c r="GZJ6" s="892"/>
      <c r="GZK6" s="892"/>
      <c r="GZL6" s="892"/>
      <c r="GZM6" s="892"/>
      <c r="GZN6" s="892"/>
      <c r="GZO6" s="892"/>
      <c r="GZP6" s="892"/>
      <c r="GZQ6" s="892"/>
      <c r="GZR6" s="892"/>
      <c r="GZS6" s="892"/>
      <c r="GZT6" s="892"/>
      <c r="GZU6" s="892"/>
      <c r="GZV6" s="892"/>
      <c r="GZW6" s="892"/>
      <c r="GZX6" s="892"/>
      <c r="GZY6" s="892"/>
      <c r="GZZ6" s="892"/>
      <c r="HAA6" s="892"/>
      <c r="HAB6" s="892"/>
      <c r="HAC6" s="892"/>
      <c r="HAD6" s="892"/>
      <c r="HAE6" s="892"/>
      <c r="HAF6" s="892"/>
      <c r="HAG6" s="892"/>
      <c r="HAH6" s="892"/>
      <c r="HAI6" s="892"/>
      <c r="HAJ6" s="892"/>
      <c r="HAK6" s="892"/>
      <c r="HAL6" s="892"/>
      <c r="HAM6" s="892"/>
      <c r="HAN6" s="892"/>
      <c r="HAO6" s="892"/>
      <c r="HAP6" s="892"/>
      <c r="HAQ6" s="892"/>
      <c r="HAR6" s="892"/>
      <c r="HAS6" s="892"/>
      <c r="HAT6" s="892"/>
      <c r="HAU6" s="892"/>
      <c r="HAV6" s="892"/>
      <c r="HAW6" s="892"/>
      <c r="HAX6" s="892"/>
      <c r="HAY6" s="892"/>
      <c r="HAZ6" s="892"/>
      <c r="HBA6" s="892"/>
      <c r="HBB6" s="892"/>
      <c r="HBC6" s="892"/>
      <c r="HBD6" s="892"/>
      <c r="HBE6" s="892"/>
      <c r="HBF6" s="892"/>
      <c r="HBG6" s="892"/>
      <c r="HBH6" s="892"/>
      <c r="HBI6" s="892"/>
      <c r="HBJ6" s="892"/>
      <c r="HBK6" s="892"/>
      <c r="HBL6" s="892"/>
      <c r="HBM6" s="892"/>
      <c r="HBN6" s="892"/>
      <c r="HBO6" s="892"/>
      <c r="HBP6" s="892"/>
      <c r="HBQ6" s="892"/>
      <c r="HBR6" s="892"/>
      <c r="HBS6" s="892"/>
      <c r="HBT6" s="892"/>
      <c r="HBU6" s="892"/>
      <c r="HBV6" s="892"/>
      <c r="HBW6" s="892"/>
      <c r="HBX6" s="892"/>
      <c r="HBY6" s="892"/>
      <c r="HBZ6" s="892"/>
      <c r="HCA6" s="892"/>
      <c r="HCB6" s="892"/>
      <c r="HCC6" s="892"/>
      <c r="HCD6" s="892"/>
      <c r="HCE6" s="892"/>
      <c r="HCF6" s="892"/>
      <c r="HCG6" s="892"/>
      <c r="HCH6" s="892"/>
      <c r="HCI6" s="892"/>
      <c r="HCJ6" s="892"/>
      <c r="HCK6" s="892"/>
      <c r="HCL6" s="892"/>
      <c r="HCM6" s="892"/>
      <c r="HCN6" s="892"/>
      <c r="HCO6" s="892"/>
      <c r="HCP6" s="892"/>
      <c r="HCQ6" s="892"/>
      <c r="HCR6" s="892"/>
      <c r="HCS6" s="892"/>
      <c r="HCT6" s="892"/>
      <c r="HCU6" s="892"/>
      <c r="HCV6" s="892"/>
      <c r="HCW6" s="892"/>
      <c r="HCX6" s="892"/>
      <c r="HCY6" s="892"/>
      <c r="HCZ6" s="892"/>
      <c r="HDA6" s="892"/>
      <c r="HDB6" s="892"/>
      <c r="HDC6" s="892"/>
      <c r="HDD6" s="892"/>
      <c r="HDE6" s="892"/>
      <c r="HDF6" s="892"/>
      <c r="HDG6" s="892"/>
      <c r="HDH6" s="892"/>
      <c r="HDI6" s="892"/>
      <c r="HDJ6" s="892"/>
      <c r="HDK6" s="892"/>
      <c r="HDL6" s="892"/>
      <c r="HDM6" s="892"/>
      <c r="HDN6" s="892"/>
      <c r="HDO6" s="892"/>
      <c r="HDP6" s="892"/>
      <c r="HDQ6" s="892"/>
      <c r="HDR6" s="892"/>
      <c r="HDS6" s="892"/>
      <c r="HDT6" s="892"/>
      <c r="HDU6" s="892"/>
      <c r="HDV6" s="892"/>
      <c r="HDW6" s="892"/>
      <c r="HDX6" s="892"/>
      <c r="HDY6" s="892"/>
      <c r="HDZ6" s="892"/>
      <c r="HEA6" s="892"/>
      <c r="HEB6" s="892"/>
      <c r="HEC6" s="892"/>
      <c r="HED6" s="892"/>
      <c r="HEE6" s="892"/>
      <c r="HEF6" s="892"/>
      <c r="HEG6" s="892"/>
      <c r="HEH6" s="892"/>
      <c r="HEI6" s="892"/>
      <c r="HEJ6" s="892"/>
      <c r="HEK6" s="892"/>
      <c r="HEL6" s="892"/>
      <c r="HEM6" s="892"/>
      <c r="HEN6" s="892"/>
      <c r="HEO6" s="892"/>
      <c r="HEP6" s="892"/>
      <c r="HEQ6" s="892"/>
      <c r="HER6" s="892"/>
      <c r="HES6" s="892"/>
      <c r="HET6" s="892"/>
      <c r="HEU6" s="892"/>
      <c r="HEV6" s="892"/>
      <c r="HEW6" s="892"/>
      <c r="HEX6" s="892"/>
      <c r="HEY6" s="892"/>
      <c r="HEZ6" s="892"/>
      <c r="HFA6" s="892"/>
      <c r="HFB6" s="892"/>
      <c r="HFC6" s="892"/>
      <c r="HFD6" s="892"/>
      <c r="HFE6" s="892"/>
      <c r="HFF6" s="892"/>
      <c r="HFG6" s="892"/>
      <c r="HFH6" s="892"/>
      <c r="HFI6" s="892"/>
      <c r="HFJ6" s="892"/>
      <c r="HFK6" s="892"/>
      <c r="HFL6" s="892"/>
      <c r="HFM6" s="892"/>
      <c r="HFN6" s="892"/>
      <c r="HFO6" s="892"/>
      <c r="HFP6" s="892"/>
      <c r="HFQ6" s="892"/>
      <c r="HFR6" s="892"/>
      <c r="HFS6" s="892"/>
      <c r="HFT6" s="892"/>
      <c r="HFU6" s="892"/>
      <c r="HFV6" s="892"/>
      <c r="HFW6" s="892"/>
      <c r="HFX6" s="892"/>
      <c r="HFY6" s="892"/>
      <c r="HFZ6" s="892"/>
      <c r="HGA6" s="892"/>
      <c r="HGB6" s="892"/>
      <c r="HGC6" s="892"/>
      <c r="HGD6" s="892"/>
      <c r="HGE6" s="892"/>
      <c r="HGF6" s="892"/>
      <c r="HGG6" s="892"/>
      <c r="HGH6" s="892"/>
      <c r="HGI6" s="892"/>
      <c r="HGJ6" s="892"/>
      <c r="HGK6" s="892"/>
      <c r="HGL6" s="892"/>
      <c r="HGM6" s="892"/>
      <c r="HGN6" s="892"/>
      <c r="HGO6" s="892"/>
      <c r="HGP6" s="892"/>
      <c r="HGQ6" s="892"/>
      <c r="HGR6" s="892"/>
      <c r="HGS6" s="892"/>
      <c r="HGT6" s="892"/>
      <c r="HGU6" s="892"/>
      <c r="HGV6" s="892"/>
      <c r="HGW6" s="892"/>
      <c r="HGX6" s="892"/>
      <c r="HGY6" s="892"/>
      <c r="HGZ6" s="892"/>
      <c r="HHA6" s="892"/>
      <c r="HHB6" s="892"/>
      <c r="HHC6" s="892"/>
      <c r="HHD6" s="892"/>
      <c r="HHE6" s="892"/>
      <c r="HHF6" s="892"/>
      <c r="HHG6" s="892"/>
      <c r="HHH6" s="892"/>
      <c r="HHI6" s="892"/>
      <c r="HHJ6" s="892"/>
      <c r="HHK6" s="892"/>
      <c r="HHL6" s="892"/>
      <c r="HHM6" s="892"/>
      <c r="HHN6" s="892"/>
      <c r="HHO6" s="892"/>
      <c r="HHP6" s="892"/>
      <c r="HHQ6" s="892"/>
      <c r="HHR6" s="892"/>
      <c r="HHS6" s="892"/>
      <c r="HHT6" s="892"/>
      <c r="HHU6" s="892"/>
      <c r="HHV6" s="892"/>
      <c r="HHW6" s="892"/>
      <c r="HHX6" s="892"/>
      <c r="HHY6" s="892"/>
      <c r="HHZ6" s="892"/>
      <c r="HIA6" s="892"/>
      <c r="HIB6" s="892"/>
      <c r="HIC6" s="892"/>
      <c r="HID6" s="892"/>
      <c r="HIE6" s="892"/>
      <c r="HIF6" s="892"/>
      <c r="HIG6" s="892"/>
      <c r="HIH6" s="892"/>
      <c r="HII6" s="892"/>
      <c r="HIJ6" s="892"/>
      <c r="HIK6" s="892"/>
      <c r="HIL6" s="892"/>
      <c r="HIM6" s="892"/>
      <c r="HIN6" s="892"/>
      <c r="HIO6" s="892"/>
      <c r="HIP6" s="892"/>
      <c r="HIQ6" s="892"/>
      <c r="HIR6" s="892"/>
      <c r="HIS6" s="892"/>
      <c r="HIT6" s="892"/>
      <c r="HIU6" s="892"/>
      <c r="HIV6" s="892"/>
      <c r="HIW6" s="892"/>
      <c r="HIX6" s="892"/>
      <c r="HIY6" s="892"/>
      <c r="HIZ6" s="892"/>
      <c r="HJA6" s="892"/>
      <c r="HJB6" s="892"/>
      <c r="HJC6" s="892"/>
      <c r="HJD6" s="892"/>
      <c r="HJE6" s="892"/>
      <c r="HJF6" s="892"/>
      <c r="HJG6" s="892"/>
      <c r="HJH6" s="892"/>
      <c r="HJI6" s="892"/>
      <c r="HJJ6" s="892"/>
      <c r="HJK6" s="892"/>
      <c r="HJL6" s="892"/>
      <c r="HJM6" s="892"/>
      <c r="HJN6" s="892"/>
      <c r="HJO6" s="892"/>
      <c r="HJP6" s="892"/>
      <c r="HJQ6" s="892"/>
      <c r="HJR6" s="892"/>
      <c r="HJS6" s="892"/>
      <c r="HJT6" s="892"/>
      <c r="HJU6" s="892"/>
      <c r="HJV6" s="892"/>
      <c r="HJW6" s="892"/>
      <c r="HJX6" s="892"/>
      <c r="HJY6" s="892"/>
      <c r="HJZ6" s="892"/>
      <c r="HKA6" s="892"/>
      <c r="HKB6" s="892"/>
      <c r="HKC6" s="892"/>
      <c r="HKD6" s="892"/>
      <c r="HKE6" s="892"/>
      <c r="HKF6" s="892"/>
      <c r="HKG6" s="892"/>
      <c r="HKH6" s="892"/>
      <c r="HKI6" s="892"/>
      <c r="HKJ6" s="892"/>
      <c r="HKK6" s="892"/>
      <c r="HKL6" s="892"/>
      <c r="HKM6" s="892"/>
      <c r="HKN6" s="892"/>
      <c r="HKO6" s="892"/>
      <c r="HKP6" s="892"/>
      <c r="HKQ6" s="892"/>
      <c r="HKR6" s="892"/>
      <c r="HKS6" s="892"/>
      <c r="HKT6" s="892"/>
      <c r="HKU6" s="892"/>
      <c r="HKV6" s="892"/>
      <c r="HKW6" s="892"/>
      <c r="HKX6" s="892"/>
      <c r="HKY6" s="892"/>
      <c r="HKZ6" s="892"/>
      <c r="HLA6" s="892"/>
      <c r="HLB6" s="892"/>
      <c r="HLC6" s="892"/>
      <c r="HLD6" s="892"/>
      <c r="HLE6" s="892"/>
      <c r="HLF6" s="892"/>
      <c r="HLG6" s="892"/>
      <c r="HLH6" s="892"/>
      <c r="HLI6" s="892"/>
      <c r="HLJ6" s="892"/>
      <c r="HLK6" s="892"/>
      <c r="HLL6" s="892"/>
      <c r="HLM6" s="892"/>
      <c r="HLN6" s="892"/>
      <c r="HLO6" s="892"/>
      <c r="HLP6" s="892"/>
      <c r="HLQ6" s="892"/>
      <c r="HLR6" s="892"/>
      <c r="HLS6" s="892"/>
      <c r="HLT6" s="892"/>
      <c r="HLU6" s="892"/>
      <c r="HLV6" s="892"/>
      <c r="HLW6" s="892"/>
      <c r="HLX6" s="892"/>
      <c r="HLY6" s="892"/>
      <c r="HLZ6" s="892"/>
      <c r="HMA6" s="892"/>
      <c r="HMB6" s="892"/>
      <c r="HMC6" s="892"/>
      <c r="HMD6" s="892"/>
      <c r="HME6" s="892"/>
      <c r="HMF6" s="892"/>
      <c r="HMG6" s="892"/>
      <c r="HMH6" s="892"/>
      <c r="HMI6" s="892"/>
      <c r="HMJ6" s="892"/>
      <c r="HMK6" s="892"/>
      <c r="HML6" s="892"/>
      <c r="HMM6" s="892"/>
      <c r="HMN6" s="892"/>
      <c r="HMO6" s="892"/>
      <c r="HMP6" s="892"/>
      <c r="HMQ6" s="892"/>
      <c r="HMR6" s="892"/>
      <c r="HMS6" s="892"/>
      <c r="HMT6" s="892"/>
      <c r="HMU6" s="892"/>
      <c r="HMV6" s="892"/>
      <c r="HMW6" s="892"/>
      <c r="HMX6" s="892"/>
      <c r="HMY6" s="892"/>
      <c r="HMZ6" s="892"/>
      <c r="HNA6" s="892"/>
      <c r="HNB6" s="892"/>
      <c r="HNC6" s="892"/>
      <c r="HND6" s="892"/>
      <c r="HNE6" s="892"/>
      <c r="HNF6" s="892"/>
      <c r="HNG6" s="892"/>
      <c r="HNH6" s="892"/>
      <c r="HNI6" s="892"/>
      <c r="HNJ6" s="892"/>
      <c r="HNK6" s="892"/>
      <c r="HNL6" s="892"/>
      <c r="HNM6" s="892"/>
      <c r="HNN6" s="892"/>
      <c r="HNO6" s="892"/>
      <c r="HNP6" s="892"/>
      <c r="HNQ6" s="892"/>
      <c r="HNR6" s="892"/>
      <c r="HNS6" s="892"/>
      <c r="HNT6" s="892"/>
      <c r="HNU6" s="892"/>
      <c r="HNV6" s="892"/>
      <c r="HNW6" s="892"/>
      <c r="HNX6" s="892"/>
      <c r="HNY6" s="892"/>
      <c r="HNZ6" s="892"/>
      <c r="HOA6" s="892"/>
      <c r="HOB6" s="892"/>
      <c r="HOC6" s="892"/>
      <c r="HOD6" s="892"/>
      <c r="HOE6" s="892"/>
      <c r="HOF6" s="892"/>
      <c r="HOG6" s="892"/>
      <c r="HOH6" s="892"/>
      <c r="HOI6" s="892"/>
      <c r="HOJ6" s="892"/>
      <c r="HOK6" s="892"/>
      <c r="HOL6" s="892"/>
      <c r="HOM6" s="892"/>
      <c r="HON6" s="892"/>
      <c r="HOO6" s="892"/>
      <c r="HOP6" s="892"/>
      <c r="HOQ6" s="892"/>
      <c r="HOR6" s="892"/>
      <c r="HOS6" s="892"/>
      <c r="HOT6" s="892"/>
      <c r="HOU6" s="892"/>
      <c r="HOV6" s="892"/>
      <c r="HOW6" s="892"/>
      <c r="HOX6" s="892"/>
      <c r="HOY6" s="892"/>
      <c r="HOZ6" s="892"/>
      <c r="HPA6" s="892"/>
      <c r="HPB6" s="892"/>
      <c r="HPC6" s="892"/>
      <c r="HPD6" s="892"/>
      <c r="HPE6" s="892"/>
      <c r="HPF6" s="892"/>
      <c r="HPG6" s="892"/>
      <c r="HPH6" s="892"/>
      <c r="HPI6" s="892"/>
      <c r="HPJ6" s="892"/>
      <c r="HPK6" s="892"/>
      <c r="HPL6" s="892"/>
      <c r="HPM6" s="892"/>
      <c r="HPN6" s="892"/>
      <c r="HPO6" s="892"/>
      <c r="HPP6" s="892"/>
      <c r="HPQ6" s="892"/>
      <c r="HPR6" s="892"/>
      <c r="HPS6" s="892"/>
      <c r="HPT6" s="892"/>
      <c r="HPU6" s="892"/>
      <c r="HPV6" s="892"/>
      <c r="HPW6" s="892"/>
      <c r="HPX6" s="892"/>
      <c r="HPY6" s="892"/>
      <c r="HPZ6" s="892"/>
      <c r="HQA6" s="892"/>
      <c r="HQB6" s="892"/>
      <c r="HQC6" s="892"/>
      <c r="HQD6" s="892"/>
      <c r="HQE6" s="892"/>
      <c r="HQF6" s="892"/>
      <c r="HQG6" s="892"/>
      <c r="HQH6" s="892"/>
      <c r="HQI6" s="892"/>
      <c r="HQJ6" s="892"/>
      <c r="HQK6" s="892"/>
      <c r="HQL6" s="892"/>
      <c r="HQM6" s="892"/>
      <c r="HQN6" s="892"/>
      <c r="HQO6" s="892"/>
      <c r="HQP6" s="892"/>
      <c r="HQQ6" s="892"/>
      <c r="HQR6" s="892"/>
      <c r="HQS6" s="892"/>
      <c r="HQT6" s="892"/>
      <c r="HQU6" s="892"/>
      <c r="HQV6" s="892"/>
      <c r="HQW6" s="892"/>
      <c r="HQX6" s="892"/>
      <c r="HQY6" s="892"/>
      <c r="HQZ6" s="892"/>
      <c r="HRA6" s="892"/>
      <c r="HRB6" s="892"/>
      <c r="HRC6" s="892"/>
      <c r="HRD6" s="892"/>
      <c r="HRE6" s="892"/>
      <c r="HRF6" s="892"/>
      <c r="HRG6" s="892"/>
      <c r="HRH6" s="892"/>
      <c r="HRI6" s="892"/>
      <c r="HRJ6" s="892"/>
      <c r="HRK6" s="892"/>
      <c r="HRL6" s="892"/>
      <c r="HRM6" s="892"/>
      <c r="HRN6" s="892"/>
      <c r="HRO6" s="892"/>
      <c r="HRP6" s="892"/>
      <c r="HRQ6" s="892"/>
      <c r="HRR6" s="892"/>
      <c r="HRS6" s="892"/>
      <c r="HRT6" s="892"/>
      <c r="HRU6" s="892"/>
      <c r="HRV6" s="892"/>
      <c r="HRW6" s="892"/>
      <c r="HRX6" s="892"/>
      <c r="HRY6" s="892"/>
      <c r="HRZ6" s="892"/>
      <c r="HSA6" s="892"/>
      <c r="HSB6" s="892"/>
      <c r="HSC6" s="892"/>
      <c r="HSD6" s="892"/>
      <c r="HSE6" s="892"/>
      <c r="HSF6" s="892"/>
      <c r="HSG6" s="892"/>
      <c r="HSH6" s="892"/>
      <c r="HSI6" s="892"/>
      <c r="HSJ6" s="892"/>
      <c r="HSK6" s="892"/>
      <c r="HSL6" s="892"/>
      <c r="HSM6" s="892"/>
      <c r="HSN6" s="892"/>
      <c r="HSO6" s="892"/>
      <c r="HSP6" s="892"/>
      <c r="HSQ6" s="892"/>
      <c r="HSR6" s="892"/>
      <c r="HSS6" s="892"/>
      <c r="HST6" s="892"/>
      <c r="HSU6" s="892"/>
      <c r="HSV6" s="892"/>
      <c r="HSW6" s="892"/>
      <c r="HSX6" s="892"/>
      <c r="HSY6" s="892"/>
      <c r="HSZ6" s="892"/>
      <c r="HTA6" s="892"/>
      <c r="HTB6" s="892"/>
      <c r="HTC6" s="892"/>
      <c r="HTD6" s="892"/>
      <c r="HTE6" s="892"/>
      <c r="HTF6" s="892"/>
      <c r="HTG6" s="892"/>
      <c r="HTH6" s="892"/>
      <c r="HTI6" s="892"/>
      <c r="HTJ6" s="892"/>
      <c r="HTK6" s="892"/>
      <c r="HTL6" s="892"/>
      <c r="HTM6" s="892"/>
      <c r="HTN6" s="892"/>
      <c r="HTO6" s="892"/>
      <c r="HTP6" s="892"/>
      <c r="HTQ6" s="892"/>
      <c r="HTR6" s="892"/>
      <c r="HTS6" s="892"/>
      <c r="HTT6" s="892"/>
      <c r="HTU6" s="892"/>
      <c r="HTV6" s="892"/>
      <c r="HTW6" s="892"/>
      <c r="HTX6" s="892"/>
      <c r="HTY6" s="892"/>
      <c r="HTZ6" s="892"/>
      <c r="HUA6" s="892"/>
      <c r="HUB6" s="892"/>
      <c r="HUC6" s="892"/>
      <c r="HUD6" s="892"/>
      <c r="HUE6" s="892"/>
      <c r="HUF6" s="892"/>
      <c r="HUG6" s="892"/>
      <c r="HUH6" s="892"/>
      <c r="HUI6" s="892"/>
      <c r="HUJ6" s="892"/>
      <c r="HUK6" s="892"/>
      <c r="HUL6" s="892"/>
      <c r="HUM6" s="892"/>
      <c r="HUN6" s="892"/>
      <c r="HUO6" s="892"/>
      <c r="HUP6" s="892"/>
      <c r="HUQ6" s="892"/>
      <c r="HUR6" s="892"/>
      <c r="HUS6" s="892"/>
      <c r="HUT6" s="892"/>
      <c r="HUU6" s="892"/>
      <c r="HUV6" s="892"/>
      <c r="HUW6" s="892"/>
      <c r="HUX6" s="892"/>
      <c r="HUY6" s="892"/>
      <c r="HUZ6" s="892"/>
      <c r="HVA6" s="892"/>
      <c r="HVB6" s="892"/>
      <c r="HVC6" s="892"/>
      <c r="HVD6" s="892"/>
      <c r="HVE6" s="892"/>
      <c r="HVF6" s="892"/>
      <c r="HVG6" s="892"/>
      <c r="HVH6" s="892"/>
      <c r="HVI6" s="892"/>
      <c r="HVJ6" s="892"/>
      <c r="HVK6" s="892"/>
      <c r="HVL6" s="892"/>
      <c r="HVM6" s="892"/>
      <c r="HVN6" s="892"/>
      <c r="HVO6" s="892"/>
      <c r="HVP6" s="892"/>
      <c r="HVQ6" s="892"/>
      <c r="HVR6" s="892"/>
      <c r="HVS6" s="892"/>
      <c r="HVT6" s="892"/>
      <c r="HVU6" s="892"/>
      <c r="HVV6" s="892"/>
      <c r="HVW6" s="892"/>
      <c r="HVX6" s="892"/>
      <c r="HVY6" s="892"/>
      <c r="HVZ6" s="892"/>
      <c r="HWA6" s="892"/>
      <c r="HWB6" s="892"/>
      <c r="HWC6" s="892"/>
      <c r="HWD6" s="892"/>
      <c r="HWE6" s="892"/>
      <c r="HWF6" s="892"/>
      <c r="HWG6" s="892"/>
      <c r="HWH6" s="892"/>
      <c r="HWI6" s="892"/>
      <c r="HWJ6" s="892"/>
      <c r="HWK6" s="892"/>
      <c r="HWL6" s="892"/>
      <c r="HWM6" s="892"/>
      <c r="HWN6" s="892"/>
      <c r="HWO6" s="892"/>
      <c r="HWP6" s="892"/>
      <c r="HWQ6" s="892"/>
      <c r="HWR6" s="892"/>
      <c r="HWS6" s="892"/>
      <c r="HWT6" s="892"/>
      <c r="HWU6" s="892"/>
      <c r="HWV6" s="892"/>
      <c r="HWW6" s="892"/>
      <c r="HWX6" s="892"/>
      <c r="HWY6" s="892"/>
      <c r="HWZ6" s="892"/>
      <c r="HXA6" s="892"/>
      <c r="HXB6" s="892"/>
      <c r="HXC6" s="892"/>
      <c r="HXD6" s="892"/>
      <c r="HXE6" s="892"/>
      <c r="HXF6" s="892"/>
      <c r="HXG6" s="892"/>
      <c r="HXH6" s="892"/>
      <c r="HXI6" s="892"/>
      <c r="HXJ6" s="892"/>
      <c r="HXK6" s="892"/>
      <c r="HXL6" s="892"/>
      <c r="HXM6" s="892"/>
      <c r="HXN6" s="892"/>
      <c r="HXO6" s="892"/>
      <c r="HXP6" s="892"/>
      <c r="HXQ6" s="892"/>
      <c r="HXR6" s="892"/>
      <c r="HXS6" s="892"/>
      <c r="HXT6" s="892"/>
      <c r="HXU6" s="892"/>
      <c r="HXV6" s="892"/>
      <c r="HXW6" s="892"/>
      <c r="HXX6" s="892"/>
      <c r="HXY6" s="892"/>
      <c r="HXZ6" s="892"/>
      <c r="HYA6" s="892"/>
      <c r="HYB6" s="892"/>
      <c r="HYC6" s="892"/>
      <c r="HYD6" s="892"/>
      <c r="HYE6" s="892"/>
      <c r="HYF6" s="892"/>
      <c r="HYG6" s="892"/>
      <c r="HYH6" s="892"/>
      <c r="HYI6" s="892"/>
      <c r="HYJ6" s="892"/>
      <c r="HYK6" s="892"/>
      <c r="HYL6" s="892"/>
      <c r="HYM6" s="892"/>
      <c r="HYN6" s="892"/>
      <c r="HYO6" s="892"/>
      <c r="HYP6" s="892"/>
      <c r="HYQ6" s="892"/>
      <c r="HYR6" s="892"/>
      <c r="HYS6" s="892"/>
      <c r="HYT6" s="892"/>
      <c r="HYU6" s="892"/>
      <c r="HYV6" s="892"/>
      <c r="HYW6" s="892"/>
      <c r="HYX6" s="892"/>
      <c r="HYY6" s="892"/>
      <c r="HYZ6" s="892"/>
      <c r="HZA6" s="892"/>
      <c r="HZB6" s="892"/>
      <c r="HZC6" s="892"/>
      <c r="HZD6" s="892"/>
      <c r="HZE6" s="892"/>
      <c r="HZF6" s="892"/>
      <c r="HZG6" s="892"/>
      <c r="HZH6" s="892"/>
      <c r="HZI6" s="892"/>
      <c r="HZJ6" s="892"/>
      <c r="HZK6" s="892"/>
      <c r="HZL6" s="892"/>
      <c r="HZM6" s="892"/>
      <c r="HZN6" s="892"/>
      <c r="HZO6" s="892"/>
      <c r="HZP6" s="892"/>
      <c r="HZQ6" s="892"/>
      <c r="HZR6" s="892"/>
      <c r="HZS6" s="892"/>
      <c r="HZT6" s="892"/>
      <c r="HZU6" s="892"/>
      <c r="HZV6" s="892"/>
      <c r="HZW6" s="892"/>
      <c r="HZX6" s="892"/>
      <c r="HZY6" s="892"/>
      <c r="HZZ6" s="892"/>
      <c r="IAA6" s="892"/>
      <c r="IAB6" s="892"/>
      <c r="IAC6" s="892"/>
      <c r="IAD6" s="892"/>
      <c r="IAE6" s="892"/>
      <c r="IAF6" s="892"/>
      <c r="IAG6" s="892"/>
      <c r="IAH6" s="892"/>
      <c r="IAI6" s="892"/>
      <c r="IAJ6" s="892"/>
      <c r="IAK6" s="892"/>
      <c r="IAL6" s="892"/>
      <c r="IAM6" s="892"/>
      <c r="IAN6" s="892"/>
      <c r="IAO6" s="892"/>
      <c r="IAP6" s="892"/>
      <c r="IAQ6" s="892"/>
      <c r="IAR6" s="892"/>
      <c r="IAS6" s="892"/>
      <c r="IAT6" s="892"/>
      <c r="IAU6" s="892"/>
      <c r="IAV6" s="892"/>
      <c r="IAW6" s="892"/>
      <c r="IAX6" s="892"/>
      <c r="IAY6" s="892"/>
      <c r="IAZ6" s="892"/>
      <c r="IBA6" s="892"/>
      <c r="IBB6" s="892"/>
      <c r="IBC6" s="892"/>
      <c r="IBD6" s="892"/>
      <c r="IBE6" s="892"/>
      <c r="IBF6" s="892"/>
      <c r="IBG6" s="892"/>
      <c r="IBH6" s="892"/>
      <c r="IBI6" s="892"/>
      <c r="IBJ6" s="892"/>
      <c r="IBK6" s="892"/>
      <c r="IBL6" s="892"/>
      <c r="IBM6" s="892"/>
      <c r="IBN6" s="892"/>
      <c r="IBO6" s="892"/>
      <c r="IBP6" s="892"/>
      <c r="IBQ6" s="892"/>
      <c r="IBR6" s="892"/>
      <c r="IBS6" s="892"/>
      <c r="IBT6" s="892"/>
      <c r="IBU6" s="892"/>
      <c r="IBV6" s="892"/>
      <c r="IBW6" s="892"/>
      <c r="IBX6" s="892"/>
      <c r="IBY6" s="892"/>
      <c r="IBZ6" s="892"/>
      <c r="ICA6" s="892"/>
      <c r="ICB6" s="892"/>
      <c r="ICC6" s="892"/>
      <c r="ICD6" s="892"/>
      <c r="ICE6" s="892"/>
      <c r="ICF6" s="892"/>
      <c r="ICG6" s="892"/>
      <c r="ICH6" s="892"/>
      <c r="ICI6" s="892"/>
      <c r="ICJ6" s="892"/>
      <c r="ICK6" s="892"/>
      <c r="ICL6" s="892"/>
      <c r="ICM6" s="892"/>
      <c r="ICN6" s="892"/>
      <c r="ICO6" s="892"/>
      <c r="ICP6" s="892"/>
      <c r="ICQ6" s="892"/>
      <c r="ICR6" s="892"/>
      <c r="ICS6" s="892"/>
      <c r="ICT6" s="892"/>
      <c r="ICU6" s="892"/>
      <c r="ICV6" s="892"/>
      <c r="ICW6" s="892"/>
      <c r="ICX6" s="892"/>
      <c r="ICY6" s="892"/>
      <c r="ICZ6" s="892"/>
      <c r="IDA6" s="892"/>
      <c r="IDB6" s="892"/>
      <c r="IDC6" s="892"/>
      <c r="IDD6" s="892"/>
      <c r="IDE6" s="892"/>
      <c r="IDF6" s="892"/>
      <c r="IDG6" s="892"/>
      <c r="IDH6" s="892"/>
      <c r="IDI6" s="892"/>
      <c r="IDJ6" s="892"/>
      <c r="IDK6" s="892"/>
      <c r="IDL6" s="892"/>
      <c r="IDM6" s="892"/>
      <c r="IDN6" s="892"/>
      <c r="IDO6" s="892"/>
      <c r="IDP6" s="892"/>
      <c r="IDQ6" s="892"/>
      <c r="IDR6" s="892"/>
      <c r="IDS6" s="892"/>
      <c r="IDT6" s="892"/>
      <c r="IDU6" s="892"/>
      <c r="IDV6" s="892"/>
      <c r="IDW6" s="892"/>
      <c r="IDX6" s="892"/>
      <c r="IDY6" s="892"/>
      <c r="IDZ6" s="892"/>
      <c r="IEA6" s="892"/>
      <c r="IEB6" s="892"/>
      <c r="IEC6" s="892"/>
      <c r="IED6" s="892"/>
      <c r="IEE6" s="892"/>
      <c r="IEF6" s="892"/>
      <c r="IEG6" s="892"/>
      <c r="IEH6" s="892"/>
      <c r="IEI6" s="892"/>
      <c r="IEJ6" s="892"/>
      <c r="IEK6" s="892"/>
      <c r="IEL6" s="892"/>
      <c r="IEM6" s="892"/>
      <c r="IEN6" s="892"/>
      <c r="IEO6" s="892"/>
      <c r="IEP6" s="892"/>
      <c r="IEQ6" s="892"/>
      <c r="IER6" s="892"/>
      <c r="IES6" s="892"/>
      <c r="IET6" s="892"/>
      <c r="IEU6" s="892"/>
      <c r="IEV6" s="892"/>
      <c r="IEW6" s="892"/>
      <c r="IEX6" s="892"/>
      <c r="IEY6" s="892"/>
      <c r="IEZ6" s="892"/>
      <c r="IFA6" s="892"/>
      <c r="IFB6" s="892"/>
      <c r="IFC6" s="892"/>
      <c r="IFD6" s="892"/>
      <c r="IFE6" s="892"/>
      <c r="IFF6" s="892"/>
      <c r="IFG6" s="892"/>
      <c r="IFH6" s="892"/>
      <c r="IFI6" s="892"/>
      <c r="IFJ6" s="892"/>
      <c r="IFK6" s="892"/>
      <c r="IFL6" s="892"/>
      <c r="IFM6" s="892"/>
      <c r="IFN6" s="892"/>
      <c r="IFO6" s="892"/>
      <c r="IFP6" s="892"/>
      <c r="IFQ6" s="892"/>
      <c r="IFR6" s="892"/>
      <c r="IFS6" s="892"/>
      <c r="IFT6" s="892"/>
      <c r="IFU6" s="892"/>
      <c r="IFV6" s="892"/>
      <c r="IFW6" s="892"/>
      <c r="IFX6" s="892"/>
      <c r="IFY6" s="892"/>
      <c r="IFZ6" s="892"/>
      <c r="IGA6" s="892"/>
      <c r="IGB6" s="892"/>
      <c r="IGC6" s="892"/>
      <c r="IGD6" s="892"/>
      <c r="IGE6" s="892"/>
      <c r="IGF6" s="892"/>
      <c r="IGG6" s="892"/>
      <c r="IGH6" s="892"/>
      <c r="IGI6" s="892"/>
      <c r="IGJ6" s="892"/>
      <c r="IGK6" s="892"/>
      <c r="IGL6" s="892"/>
      <c r="IGM6" s="892"/>
      <c r="IGN6" s="892"/>
      <c r="IGO6" s="892"/>
      <c r="IGP6" s="892"/>
      <c r="IGQ6" s="892"/>
      <c r="IGR6" s="892"/>
      <c r="IGS6" s="892"/>
      <c r="IGT6" s="892"/>
      <c r="IGU6" s="892"/>
      <c r="IGV6" s="892"/>
      <c r="IGW6" s="892"/>
      <c r="IGX6" s="892"/>
      <c r="IGY6" s="892"/>
      <c r="IGZ6" s="892"/>
      <c r="IHA6" s="892"/>
      <c r="IHB6" s="892"/>
      <c r="IHC6" s="892"/>
      <c r="IHD6" s="892"/>
      <c r="IHE6" s="892"/>
      <c r="IHF6" s="892"/>
      <c r="IHG6" s="892"/>
      <c r="IHH6" s="892"/>
      <c r="IHI6" s="892"/>
      <c r="IHJ6" s="892"/>
      <c r="IHK6" s="892"/>
      <c r="IHL6" s="892"/>
      <c r="IHM6" s="892"/>
      <c r="IHN6" s="892"/>
      <c r="IHO6" s="892"/>
      <c r="IHP6" s="892"/>
      <c r="IHQ6" s="892"/>
      <c r="IHR6" s="892"/>
      <c r="IHS6" s="892"/>
      <c r="IHT6" s="892"/>
      <c r="IHU6" s="892"/>
      <c r="IHV6" s="892"/>
      <c r="IHW6" s="892"/>
      <c r="IHX6" s="892"/>
      <c r="IHY6" s="892"/>
      <c r="IHZ6" s="892"/>
      <c r="IIA6" s="892"/>
      <c r="IIB6" s="892"/>
      <c r="IIC6" s="892"/>
      <c r="IID6" s="892"/>
      <c r="IIE6" s="892"/>
      <c r="IIF6" s="892"/>
      <c r="IIG6" s="892"/>
      <c r="IIH6" s="892"/>
      <c r="III6" s="892"/>
      <c r="IIJ6" s="892"/>
      <c r="IIK6" s="892"/>
      <c r="IIL6" s="892"/>
      <c r="IIM6" s="892"/>
      <c r="IIN6" s="892"/>
      <c r="IIO6" s="892"/>
      <c r="IIP6" s="892"/>
      <c r="IIQ6" s="892"/>
      <c r="IIR6" s="892"/>
      <c r="IIS6" s="892"/>
      <c r="IIT6" s="892"/>
      <c r="IIU6" s="892"/>
      <c r="IIV6" s="892"/>
      <c r="IIW6" s="892"/>
      <c r="IIX6" s="892"/>
      <c r="IIY6" s="892"/>
      <c r="IIZ6" s="892"/>
      <c r="IJA6" s="892"/>
      <c r="IJB6" s="892"/>
      <c r="IJC6" s="892"/>
      <c r="IJD6" s="892"/>
      <c r="IJE6" s="892"/>
      <c r="IJF6" s="892"/>
      <c r="IJG6" s="892"/>
      <c r="IJH6" s="892"/>
      <c r="IJI6" s="892"/>
      <c r="IJJ6" s="892"/>
      <c r="IJK6" s="892"/>
      <c r="IJL6" s="892"/>
      <c r="IJM6" s="892"/>
      <c r="IJN6" s="892"/>
      <c r="IJO6" s="892"/>
      <c r="IJP6" s="892"/>
      <c r="IJQ6" s="892"/>
      <c r="IJR6" s="892"/>
      <c r="IJS6" s="892"/>
      <c r="IJT6" s="892"/>
      <c r="IJU6" s="892"/>
      <c r="IJV6" s="892"/>
      <c r="IJW6" s="892"/>
      <c r="IJX6" s="892"/>
      <c r="IJY6" s="892"/>
      <c r="IJZ6" s="892"/>
      <c r="IKA6" s="892"/>
      <c r="IKB6" s="892"/>
      <c r="IKC6" s="892"/>
      <c r="IKD6" s="892"/>
      <c r="IKE6" s="892"/>
      <c r="IKF6" s="892"/>
      <c r="IKG6" s="892"/>
      <c r="IKH6" s="892"/>
      <c r="IKI6" s="892"/>
      <c r="IKJ6" s="892"/>
      <c r="IKK6" s="892"/>
      <c r="IKL6" s="892"/>
      <c r="IKM6" s="892"/>
      <c r="IKN6" s="892"/>
      <c r="IKO6" s="892"/>
      <c r="IKP6" s="892"/>
      <c r="IKQ6" s="892"/>
      <c r="IKR6" s="892"/>
      <c r="IKS6" s="892"/>
      <c r="IKT6" s="892"/>
      <c r="IKU6" s="892"/>
      <c r="IKV6" s="892"/>
      <c r="IKW6" s="892"/>
      <c r="IKX6" s="892"/>
      <c r="IKY6" s="892"/>
      <c r="IKZ6" s="892"/>
      <c r="ILA6" s="892"/>
      <c r="ILB6" s="892"/>
      <c r="ILC6" s="892"/>
      <c r="ILD6" s="892"/>
      <c r="ILE6" s="892"/>
      <c r="ILF6" s="892"/>
      <c r="ILG6" s="892"/>
      <c r="ILH6" s="892"/>
      <c r="ILI6" s="892"/>
      <c r="ILJ6" s="892"/>
      <c r="ILK6" s="892"/>
      <c r="ILL6" s="892"/>
      <c r="ILM6" s="892"/>
      <c r="ILN6" s="892"/>
      <c r="ILO6" s="892"/>
      <c r="ILP6" s="892"/>
      <c r="ILQ6" s="892"/>
      <c r="ILR6" s="892"/>
      <c r="ILS6" s="892"/>
      <c r="ILT6" s="892"/>
      <c r="ILU6" s="892"/>
      <c r="ILV6" s="892"/>
      <c r="ILW6" s="892"/>
      <c r="ILX6" s="892"/>
      <c r="ILY6" s="892"/>
      <c r="ILZ6" s="892"/>
      <c r="IMA6" s="892"/>
      <c r="IMB6" s="892"/>
      <c r="IMC6" s="892"/>
      <c r="IMD6" s="892"/>
      <c r="IME6" s="892"/>
      <c r="IMF6" s="892"/>
      <c r="IMG6" s="892"/>
      <c r="IMH6" s="892"/>
      <c r="IMI6" s="892"/>
      <c r="IMJ6" s="892"/>
      <c r="IMK6" s="892"/>
      <c r="IML6" s="892"/>
      <c r="IMM6" s="892"/>
      <c r="IMN6" s="892"/>
      <c r="IMO6" s="892"/>
      <c r="IMP6" s="892"/>
      <c r="IMQ6" s="892"/>
      <c r="IMR6" s="892"/>
      <c r="IMS6" s="892"/>
      <c r="IMT6" s="892"/>
      <c r="IMU6" s="892"/>
      <c r="IMV6" s="892"/>
      <c r="IMW6" s="892"/>
      <c r="IMX6" s="892"/>
      <c r="IMY6" s="892"/>
      <c r="IMZ6" s="892"/>
      <c r="INA6" s="892"/>
      <c r="INB6" s="892"/>
      <c r="INC6" s="892"/>
      <c r="IND6" s="892"/>
      <c r="INE6" s="892"/>
      <c r="INF6" s="892"/>
      <c r="ING6" s="892"/>
      <c r="INH6" s="892"/>
      <c r="INI6" s="892"/>
      <c r="INJ6" s="892"/>
      <c r="INK6" s="892"/>
      <c r="INL6" s="892"/>
      <c r="INM6" s="892"/>
      <c r="INN6" s="892"/>
      <c r="INO6" s="892"/>
      <c r="INP6" s="892"/>
      <c r="INQ6" s="892"/>
      <c r="INR6" s="892"/>
      <c r="INS6" s="892"/>
      <c r="INT6" s="892"/>
      <c r="INU6" s="892"/>
      <c r="INV6" s="892"/>
      <c r="INW6" s="892"/>
      <c r="INX6" s="892"/>
      <c r="INY6" s="892"/>
      <c r="INZ6" s="892"/>
      <c r="IOA6" s="892"/>
      <c r="IOB6" s="892"/>
      <c r="IOC6" s="892"/>
      <c r="IOD6" s="892"/>
      <c r="IOE6" s="892"/>
      <c r="IOF6" s="892"/>
      <c r="IOG6" s="892"/>
      <c r="IOH6" s="892"/>
      <c r="IOI6" s="892"/>
      <c r="IOJ6" s="892"/>
      <c r="IOK6" s="892"/>
      <c r="IOL6" s="892"/>
      <c r="IOM6" s="892"/>
      <c r="ION6" s="892"/>
      <c r="IOO6" s="892"/>
      <c r="IOP6" s="892"/>
      <c r="IOQ6" s="892"/>
      <c r="IOR6" s="892"/>
      <c r="IOS6" s="892"/>
      <c r="IOT6" s="892"/>
      <c r="IOU6" s="892"/>
      <c r="IOV6" s="892"/>
      <c r="IOW6" s="892"/>
      <c r="IOX6" s="892"/>
      <c r="IOY6" s="892"/>
      <c r="IOZ6" s="892"/>
      <c r="IPA6" s="892"/>
      <c r="IPB6" s="892"/>
      <c r="IPC6" s="892"/>
      <c r="IPD6" s="892"/>
      <c r="IPE6" s="892"/>
      <c r="IPF6" s="892"/>
      <c r="IPG6" s="892"/>
      <c r="IPH6" s="892"/>
      <c r="IPI6" s="892"/>
      <c r="IPJ6" s="892"/>
      <c r="IPK6" s="892"/>
      <c r="IPL6" s="892"/>
      <c r="IPM6" s="892"/>
      <c r="IPN6" s="892"/>
      <c r="IPO6" s="892"/>
      <c r="IPP6" s="892"/>
      <c r="IPQ6" s="892"/>
      <c r="IPR6" s="892"/>
      <c r="IPS6" s="892"/>
      <c r="IPT6" s="892"/>
      <c r="IPU6" s="892"/>
      <c r="IPV6" s="892"/>
      <c r="IPW6" s="892"/>
      <c r="IPX6" s="892"/>
      <c r="IPY6" s="892"/>
      <c r="IPZ6" s="892"/>
      <c r="IQA6" s="892"/>
      <c r="IQB6" s="892"/>
      <c r="IQC6" s="892"/>
      <c r="IQD6" s="892"/>
      <c r="IQE6" s="892"/>
      <c r="IQF6" s="892"/>
      <c r="IQG6" s="892"/>
      <c r="IQH6" s="892"/>
      <c r="IQI6" s="892"/>
      <c r="IQJ6" s="892"/>
      <c r="IQK6" s="892"/>
      <c r="IQL6" s="892"/>
      <c r="IQM6" s="892"/>
      <c r="IQN6" s="892"/>
      <c r="IQO6" s="892"/>
      <c r="IQP6" s="892"/>
      <c r="IQQ6" s="892"/>
      <c r="IQR6" s="892"/>
      <c r="IQS6" s="892"/>
      <c r="IQT6" s="892"/>
      <c r="IQU6" s="892"/>
      <c r="IQV6" s="892"/>
      <c r="IQW6" s="892"/>
      <c r="IQX6" s="892"/>
      <c r="IQY6" s="892"/>
      <c r="IQZ6" s="892"/>
      <c r="IRA6" s="892"/>
      <c r="IRB6" s="892"/>
      <c r="IRC6" s="892"/>
      <c r="IRD6" s="892"/>
      <c r="IRE6" s="892"/>
      <c r="IRF6" s="892"/>
      <c r="IRG6" s="892"/>
      <c r="IRH6" s="892"/>
      <c r="IRI6" s="892"/>
      <c r="IRJ6" s="892"/>
      <c r="IRK6" s="892"/>
      <c r="IRL6" s="892"/>
      <c r="IRM6" s="892"/>
      <c r="IRN6" s="892"/>
      <c r="IRO6" s="892"/>
      <c r="IRP6" s="892"/>
      <c r="IRQ6" s="892"/>
      <c r="IRR6" s="892"/>
      <c r="IRS6" s="892"/>
      <c r="IRT6" s="892"/>
      <c r="IRU6" s="892"/>
      <c r="IRV6" s="892"/>
      <c r="IRW6" s="892"/>
      <c r="IRX6" s="892"/>
      <c r="IRY6" s="892"/>
      <c r="IRZ6" s="892"/>
      <c r="ISA6" s="892"/>
      <c r="ISB6" s="892"/>
      <c r="ISC6" s="892"/>
      <c r="ISD6" s="892"/>
      <c r="ISE6" s="892"/>
      <c r="ISF6" s="892"/>
      <c r="ISG6" s="892"/>
      <c r="ISH6" s="892"/>
      <c r="ISI6" s="892"/>
      <c r="ISJ6" s="892"/>
      <c r="ISK6" s="892"/>
      <c r="ISL6" s="892"/>
      <c r="ISM6" s="892"/>
      <c r="ISN6" s="892"/>
      <c r="ISO6" s="892"/>
      <c r="ISP6" s="892"/>
      <c r="ISQ6" s="892"/>
      <c r="ISR6" s="892"/>
      <c r="ISS6" s="892"/>
      <c r="IST6" s="892"/>
      <c r="ISU6" s="892"/>
      <c r="ISV6" s="892"/>
      <c r="ISW6" s="892"/>
      <c r="ISX6" s="892"/>
      <c r="ISY6" s="892"/>
      <c r="ISZ6" s="892"/>
      <c r="ITA6" s="892"/>
      <c r="ITB6" s="892"/>
      <c r="ITC6" s="892"/>
      <c r="ITD6" s="892"/>
      <c r="ITE6" s="892"/>
      <c r="ITF6" s="892"/>
      <c r="ITG6" s="892"/>
      <c r="ITH6" s="892"/>
      <c r="ITI6" s="892"/>
      <c r="ITJ6" s="892"/>
      <c r="ITK6" s="892"/>
      <c r="ITL6" s="892"/>
      <c r="ITM6" s="892"/>
      <c r="ITN6" s="892"/>
      <c r="ITO6" s="892"/>
      <c r="ITP6" s="892"/>
      <c r="ITQ6" s="892"/>
      <c r="ITR6" s="892"/>
      <c r="ITS6" s="892"/>
      <c r="ITT6" s="892"/>
      <c r="ITU6" s="892"/>
      <c r="ITV6" s="892"/>
      <c r="ITW6" s="892"/>
      <c r="ITX6" s="892"/>
      <c r="ITY6" s="892"/>
      <c r="ITZ6" s="892"/>
      <c r="IUA6" s="892"/>
      <c r="IUB6" s="892"/>
      <c r="IUC6" s="892"/>
      <c r="IUD6" s="892"/>
      <c r="IUE6" s="892"/>
      <c r="IUF6" s="892"/>
      <c r="IUG6" s="892"/>
      <c r="IUH6" s="892"/>
      <c r="IUI6" s="892"/>
      <c r="IUJ6" s="892"/>
      <c r="IUK6" s="892"/>
      <c r="IUL6" s="892"/>
      <c r="IUM6" s="892"/>
      <c r="IUN6" s="892"/>
      <c r="IUO6" s="892"/>
      <c r="IUP6" s="892"/>
      <c r="IUQ6" s="892"/>
      <c r="IUR6" s="892"/>
      <c r="IUS6" s="892"/>
      <c r="IUT6" s="892"/>
      <c r="IUU6" s="892"/>
      <c r="IUV6" s="892"/>
      <c r="IUW6" s="892"/>
      <c r="IUX6" s="892"/>
      <c r="IUY6" s="892"/>
      <c r="IUZ6" s="892"/>
      <c r="IVA6" s="892"/>
      <c r="IVB6" s="892"/>
      <c r="IVC6" s="892"/>
      <c r="IVD6" s="892"/>
      <c r="IVE6" s="892"/>
      <c r="IVF6" s="892"/>
      <c r="IVG6" s="892"/>
      <c r="IVH6" s="892"/>
      <c r="IVI6" s="892"/>
      <c r="IVJ6" s="892"/>
      <c r="IVK6" s="892"/>
      <c r="IVL6" s="892"/>
      <c r="IVM6" s="892"/>
      <c r="IVN6" s="892"/>
      <c r="IVO6" s="892"/>
      <c r="IVP6" s="892"/>
      <c r="IVQ6" s="892"/>
      <c r="IVR6" s="892"/>
      <c r="IVS6" s="892"/>
      <c r="IVT6" s="892"/>
      <c r="IVU6" s="892"/>
      <c r="IVV6" s="892"/>
      <c r="IVW6" s="892"/>
      <c r="IVX6" s="892"/>
      <c r="IVY6" s="892"/>
      <c r="IVZ6" s="892"/>
      <c r="IWA6" s="892"/>
      <c r="IWB6" s="892"/>
      <c r="IWC6" s="892"/>
      <c r="IWD6" s="892"/>
      <c r="IWE6" s="892"/>
      <c r="IWF6" s="892"/>
      <c r="IWG6" s="892"/>
      <c r="IWH6" s="892"/>
      <c r="IWI6" s="892"/>
      <c r="IWJ6" s="892"/>
      <c r="IWK6" s="892"/>
      <c r="IWL6" s="892"/>
      <c r="IWM6" s="892"/>
      <c r="IWN6" s="892"/>
      <c r="IWO6" s="892"/>
      <c r="IWP6" s="892"/>
      <c r="IWQ6" s="892"/>
      <c r="IWR6" s="892"/>
      <c r="IWS6" s="892"/>
      <c r="IWT6" s="892"/>
      <c r="IWU6" s="892"/>
      <c r="IWV6" s="892"/>
      <c r="IWW6" s="892"/>
      <c r="IWX6" s="892"/>
      <c r="IWY6" s="892"/>
      <c r="IWZ6" s="892"/>
      <c r="IXA6" s="892"/>
      <c r="IXB6" s="892"/>
      <c r="IXC6" s="892"/>
      <c r="IXD6" s="892"/>
      <c r="IXE6" s="892"/>
      <c r="IXF6" s="892"/>
      <c r="IXG6" s="892"/>
      <c r="IXH6" s="892"/>
      <c r="IXI6" s="892"/>
      <c r="IXJ6" s="892"/>
      <c r="IXK6" s="892"/>
      <c r="IXL6" s="892"/>
      <c r="IXM6" s="892"/>
      <c r="IXN6" s="892"/>
      <c r="IXO6" s="892"/>
      <c r="IXP6" s="892"/>
      <c r="IXQ6" s="892"/>
      <c r="IXR6" s="892"/>
      <c r="IXS6" s="892"/>
      <c r="IXT6" s="892"/>
      <c r="IXU6" s="892"/>
      <c r="IXV6" s="892"/>
      <c r="IXW6" s="892"/>
      <c r="IXX6" s="892"/>
      <c r="IXY6" s="892"/>
      <c r="IXZ6" s="892"/>
      <c r="IYA6" s="892"/>
      <c r="IYB6" s="892"/>
      <c r="IYC6" s="892"/>
      <c r="IYD6" s="892"/>
      <c r="IYE6" s="892"/>
      <c r="IYF6" s="892"/>
      <c r="IYG6" s="892"/>
      <c r="IYH6" s="892"/>
      <c r="IYI6" s="892"/>
      <c r="IYJ6" s="892"/>
      <c r="IYK6" s="892"/>
      <c r="IYL6" s="892"/>
      <c r="IYM6" s="892"/>
      <c r="IYN6" s="892"/>
      <c r="IYO6" s="892"/>
      <c r="IYP6" s="892"/>
      <c r="IYQ6" s="892"/>
      <c r="IYR6" s="892"/>
      <c r="IYS6" s="892"/>
      <c r="IYT6" s="892"/>
      <c r="IYU6" s="892"/>
      <c r="IYV6" s="892"/>
      <c r="IYW6" s="892"/>
      <c r="IYX6" s="892"/>
      <c r="IYY6" s="892"/>
      <c r="IYZ6" s="892"/>
      <c r="IZA6" s="892"/>
      <c r="IZB6" s="892"/>
      <c r="IZC6" s="892"/>
      <c r="IZD6" s="892"/>
      <c r="IZE6" s="892"/>
      <c r="IZF6" s="892"/>
      <c r="IZG6" s="892"/>
      <c r="IZH6" s="892"/>
      <c r="IZI6" s="892"/>
      <c r="IZJ6" s="892"/>
      <c r="IZK6" s="892"/>
      <c r="IZL6" s="892"/>
      <c r="IZM6" s="892"/>
      <c r="IZN6" s="892"/>
      <c r="IZO6" s="892"/>
      <c r="IZP6" s="892"/>
      <c r="IZQ6" s="892"/>
      <c r="IZR6" s="892"/>
      <c r="IZS6" s="892"/>
      <c r="IZT6" s="892"/>
      <c r="IZU6" s="892"/>
      <c r="IZV6" s="892"/>
      <c r="IZW6" s="892"/>
      <c r="IZX6" s="892"/>
      <c r="IZY6" s="892"/>
      <c r="IZZ6" s="892"/>
      <c r="JAA6" s="892"/>
      <c r="JAB6" s="892"/>
      <c r="JAC6" s="892"/>
      <c r="JAD6" s="892"/>
      <c r="JAE6" s="892"/>
      <c r="JAF6" s="892"/>
      <c r="JAG6" s="892"/>
      <c r="JAH6" s="892"/>
      <c r="JAI6" s="892"/>
      <c r="JAJ6" s="892"/>
      <c r="JAK6" s="892"/>
      <c r="JAL6" s="892"/>
      <c r="JAM6" s="892"/>
      <c r="JAN6" s="892"/>
      <c r="JAO6" s="892"/>
      <c r="JAP6" s="892"/>
      <c r="JAQ6" s="892"/>
      <c r="JAR6" s="892"/>
      <c r="JAS6" s="892"/>
      <c r="JAT6" s="892"/>
      <c r="JAU6" s="892"/>
      <c r="JAV6" s="892"/>
      <c r="JAW6" s="892"/>
      <c r="JAX6" s="892"/>
      <c r="JAY6" s="892"/>
      <c r="JAZ6" s="892"/>
      <c r="JBA6" s="892"/>
      <c r="JBB6" s="892"/>
      <c r="JBC6" s="892"/>
      <c r="JBD6" s="892"/>
      <c r="JBE6" s="892"/>
      <c r="JBF6" s="892"/>
      <c r="JBG6" s="892"/>
      <c r="JBH6" s="892"/>
      <c r="JBI6" s="892"/>
      <c r="JBJ6" s="892"/>
      <c r="JBK6" s="892"/>
      <c r="JBL6" s="892"/>
      <c r="JBM6" s="892"/>
      <c r="JBN6" s="892"/>
      <c r="JBO6" s="892"/>
      <c r="JBP6" s="892"/>
      <c r="JBQ6" s="892"/>
      <c r="JBR6" s="892"/>
      <c r="JBS6" s="892"/>
      <c r="JBT6" s="892"/>
      <c r="JBU6" s="892"/>
      <c r="JBV6" s="892"/>
      <c r="JBW6" s="892"/>
      <c r="JBX6" s="892"/>
      <c r="JBY6" s="892"/>
      <c r="JBZ6" s="892"/>
      <c r="JCA6" s="892"/>
      <c r="JCB6" s="892"/>
      <c r="JCC6" s="892"/>
      <c r="JCD6" s="892"/>
      <c r="JCE6" s="892"/>
      <c r="JCF6" s="892"/>
      <c r="JCG6" s="892"/>
      <c r="JCH6" s="892"/>
      <c r="JCI6" s="892"/>
      <c r="JCJ6" s="892"/>
      <c r="JCK6" s="892"/>
      <c r="JCL6" s="892"/>
      <c r="JCM6" s="892"/>
      <c r="JCN6" s="892"/>
      <c r="JCO6" s="892"/>
      <c r="JCP6" s="892"/>
      <c r="JCQ6" s="892"/>
      <c r="JCR6" s="892"/>
      <c r="JCS6" s="892"/>
      <c r="JCT6" s="892"/>
      <c r="JCU6" s="892"/>
      <c r="JCV6" s="892"/>
      <c r="JCW6" s="892"/>
      <c r="JCX6" s="892"/>
      <c r="JCY6" s="892"/>
      <c r="JCZ6" s="892"/>
      <c r="JDA6" s="892"/>
      <c r="JDB6" s="892"/>
      <c r="JDC6" s="892"/>
      <c r="JDD6" s="892"/>
      <c r="JDE6" s="892"/>
      <c r="JDF6" s="892"/>
      <c r="JDG6" s="892"/>
      <c r="JDH6" s="892"/>
      <c r="JDI6" s="892"/>
      <c r="JDJ6" s="892"/>
      <c r="JDK6" s="892"/>
      <c r="JDL6" s="892"/>
      <c r="JDM6" s="892"/>
      <c r="JDN6" s="892"/>
      <c r="JDO6" s="892"/>
      <c r="JDP6" s="892"/>
      <c r="JDQ6" s="892"/>
      <c r="JDR6" s="892"/>
      <c r="JDS6" s="892"/>
      <c r="JDT6" s="892"/>
      <c r="JDU6" s="892"/>
      <c r="JDV6" s="892"/>
      <c r="JDW6" s="892"/>
      <c r="JDX6" s="892"/>
      <c r="JDY6" s="892"/>
      <c r="JDZ6" s="892"/>
      <c r="JEA6" s="892"/>
      <c r="JEB6" s="892"/>
      <c r="JEC6" s="892"/>
      <c r="JED6" s="892"/>
      <c r="JEE6" s="892"/>
      <c r="JEF6" s="892"/>
      <c r="JEG6" s="892"/>
      <c r="JEH6" s="892"/>
      <c r="JEI6" s="892"/>
      <c r="JEJ6" s="892"/>
      <c r="JEK6" s="892"/>
      <c r="JEL6" s="892"/>
      <c r="JEM6" s="892"/>
      <c r="JEN6" s="892"/>
      <c r="JEO6" s="892"/>
      <c r="JEP6" s="892"/>
      <c r="JEQ6" s="892"/>
      <c r="JER6" s="892"/>
      <c r="JES6" s="892"/>
      <c r="JET6" s="892"/>
      <c r="JEU6" s="892"/>
      <c r="JEV6" s="892"/>
      <c r="JEW6" s="892"/>
      <c r="JEX6" s="892"/>
      <c r="JEY6" s="892"/>
      <c r="JEZ6" s="892"/>
      <c r="JFA6" s="892"/>
      <c r="JFB6" s="892"/>
      <c r="JFC6" s="892"/>
      <c r="JFD6" s="892"/>
      <c r="JFE6" s="892"/>
      <c r="JFF6" s="892"/>
      <c r="JFG6" s="892"/>
      <c r="JFH6" s="892"/>
      <c r="JFI6" s="892"/>
      <c r="JFJ6" s="892"/>
      <c r="JFK6" s="892"/>
      <c r="JFL6" s="892"/>
      <c r="JFM6" s="892"/>
      <c r="JFN6" s="892"/>
      <c r="JFO6" s="892"/>
      <c r="JFP6" s="892"/>
      <c r="JFQ6" s="892"/>
      <c r="JFR6" s="892"/>
      <c r="JFS6" s="892"/>
      <c r="JFT6" s="892"/>
      <c r="JFU6" s="892"/>
      <c r="JFV6" s="892"/>
      <c r="JFW6" s="892"/>
      <c r="JFX6" s="892"/>
      <c r="JFY6" s="892"/>
      <c r="JFZ6" s="892"/>
      <c r="JGA6" s="892"/>
      <c r="JGB6" s="892"/>
      <c r="JGC6" s="892"/>
      <c r="JGD6" s="892"/>
      <c r="JGE6" s="892"/>
      <c r="JGF6" s="892"/>
      <c r="JGG6" s="892"/>
      <c r="JGH6" s="892"/>
      <c r="JGI6" s="892"/>
      <c r="JGJ6" s="892"/>
      <c r="JGK6" s="892"/>
      <c r="JGL6" s="892"/>
      <c r="JGM6" s="892"/>
      <c r="JGN6" s="892"/>
      <c r="JGO6" s="892"/>
      <c r="JGP6" s="892"/>
      <c r="JGQ6" s="892"/>
      <c r="JGR6" s="892"/>
      <c r="JGS6" s="892"/>
      <c r="JGT6" s="892"/>
      <c r="JGU6" s="892"/>
      <c r="JGV6" s="892"/>
      <c r="JGW6" s="892"/>
      <c r="JGX6" s="892"/>
      <c r="JGY6" s="892"/>
      <c r="JGZ6" s="892"/>
      <c r="JHA6" s="892"/>
      <c r="JHB6" s="892"/>
      <c r="JHC6" s="892"/>
      <c r="JHD6" s="892"/>
      <c r="JHE6" s="892"/>
      <c r="JHF6" s="892"/>
      <c r="JHG6" s="892"/>
      <c r="JHH6" s="892"/>
      <c r="JHI6" s="892"/>
      <c r="JHJ6" s="892"/>
      <c r="JHK6" s="892"/>
      <c r="JHL6" s="892"/>
      <c r="JHM6" s="892"/>
      <c r="JHN6" s="892"/>
      <c r="JHO6" s="892"/>
      <c r="JHP6" s="892"/>
      <c r="JHQ6" s="892"/>
      <c r="JHR6" s="892"/>
      <c r="JHS6" s="892"/>
      <c r="JHT6" s="892"/>
      <c r="JHU6" s="892"/>
      <c r="JHV6" s="892"/>
      <c r="JHW6" s="892"/>
      <c r="JHX6" s="892"/>
      <c r="JHY6" s="892"/>
      <c r="JHZ6" s="892"/>
      <c r="JIA6" s="892"/>
      <c r="JIB6" s="892"/>
      <c r="JIC6" s="892"/>
      <c r="JID6" s="892"/>
      <c r="JIE6" s="892"/>
      <c r="JIF6" s="892"/>
      <c r="JIG6" s="892"/>
      <c r="JIH6" s="892"/>
      <c r="JII6" s="892"/>
      <c r="JIJ6" s="892"/>
      <c r="JIK6" s="892"/>
      <c r="JIL6" s="892"/>
      <c r="JIM6" s="892"/>
      <c r="JIN6" s="892"/>
      <c r="JIO6" s="892"/>
      <c r="JIP6" s="892"/>
      <c r="JIQ6" s="892"/>
      <c r="JIR6" s="892"/>
      <c r="JIS6" s="892"/>
      <c r="JIT6" s="892"/>
      <c r="JIU6" s="892"/>
      <c r="JIV6" s="892"/>
      <c r="JIW6" s="892"/>
      <c r="JIX6" s="892"/>
      <c r="JIY6" s="892"/>
      <c r="JIZ6" s="892"/>
      <c r="JJA6" s="892"/>
      <c r="JJB6" s="892"/>
      <c r="JJC6" s="892"/>
      <c r="JJD6" s="892"/>
      <c r="JJE6" s="892"/>
      <c r="JJF6" s="892"/>
      <c r="JJG6" s="892"/>
      <c r="JJH6" s="892"/>
      <c r="JJI6" s="892"/>
      <c r="JJJ6" s="892"/>
      <c r="JJK6" s="892"/>
      <c r="JJL6" s="892"/>
      <c r="JJM6" s="892"/>
      <c r="JJN6" s="892"/>
      <c r="JJO6" s="892"/>
      <c r="JJP6" s="892"/>
      <c r="JJQ6" s="892"/>
      <c r="JJR6" s="892"/>
      <c r="JJS6" s="892"/>
      <c r="JJT6" s="892"/>
      <c r="JJU6" s="892"/>
      <c r="JJV6" s="892"/>
      <c r="JJW6" s="892"/>
      <c r="JJX6" s="892"/>
      <c r="JJY6" s="892"/>
      <c r="JJZ6" s="892"/>
      <c r="JKA6" s="892"/>
      <c r="JKB6" s="892"/>
      <c r="JKC6" s="892"/>
      <c r="JKD6" s="892"/>
      <c r="JKE6" s="892"/>
      <c r="JKF6" s="892"/>
      <c r="JKG6" s="892"/>
      <c r="JKH6" s="892"/>
      <c r="JKI6" s="892"/>
      <c r="JKJ6" s="892"/>
      <c r="JKK6" s="892"/>
      <c r="JKL6" s="892"/>
      <c r="JKM6" s="892"/>
      <c r="JKN6" s="892"/>
      <c r="JKO6" s="892"/>
      <c r="JKP6" s="892"/>
      <c r="JKQ6" s="892"/>
      <c r="JKR6" s="892"/>
      <c r="JKS6" s="892"/>
      <c r="JKT6" s="892"/>
      <c r="JKU6" s="892"/>
      <c r="JKV6" s="892"/>
      <c r="JKW6" s="892"/>
      <c r="JKX6" s="892"/>
      <c r="JKY6" s="892"/>
      <c r="JKZ6" s="892"/>
      <c r="JLA6" s="892"/>
      <c r="JLB6" s="892"/>
      <c r="JLC6" s="892"/>
      <c r="JLD6" s="892"/>
      <c r="JLE6" s="892"/>
      <c r="JLF6" s="892"/>
      <c r="JLG6" s="892"/>
      <c r="JLH6" s="892"/>
      <c r="JLI6" s="892"/>
      <c r="JLJ6" s="892"/>
      <c r="JLK6" s="892"/>
      <c r="JLL6" s="892"/>
      <c r="JLM6" s="892"/>
      <c r="JLN6" s="892"/>
      <c r="JLO6" s="892"/>
      <c r="JLP6" s="892"/>
      <c r="JLQ6" s="892"/>
      <c r="JLR6" s="892"/>
      <c r="JLS6" s="892"/>
      <c r="JLT6" s="892"/>
      <c r="JLU6" s="892"/>
      <c r="JLV6" s="892"/>
      <c r="JLW6" s="892"/>
      <c r="JLX6" s="892"/>
      <c r="JLY6" s="892"/>
      <c r="JLZ6" s="892"/>
      <c r="JMA6" s="892"/>
      <c r="JMB6" s="892"/>
      <c r="JMC6" s="892"/>
      <c r="JMD6" s="892"/>
      <c r="JME6" s="892"/>
      <c r="JMF6" s="892"/>
      <c r="JMG6" s="892"/>
      <c r="JMH6" s="892"/>
      <c r="JMI6" s="892"/>
      <c r="JMJ6" s="892"/>
      <c r="JMK6" s="892"/>
      <c r="JML6" s="892"/>
      <c r="JMM6" s="892"/>
      <c r="JMN6" s="892"/>
      <c r="JMO6" s="892"/>
      <c r="JMP6" s="892"/>
      <c r="JMQ6" s="892"/>
      <c r="JMR6" s="892"/>
      <c r="JMS6" s="892"/>
      <c r="JMT6" s="892"/>
      <c r="JMU6" s="892"/>
      <c r="JMV6" s="892"/>
      <c r="JMW6" s="892"/>
      <c r="JMX6" s="892"/>
      <c r="JMY6" s="892"/>
      <c r="JMZ6" s="892"/>
      <c r="JNA6" s="892"/>
      <c r="JNB6" s="892"/>
      <c r="JNC6" s="892"/>
      <c r="JND6" s="892"/>
      <c r="JNE6" s="892"/>
      <c r="JNF6" s="892"/>
      <c r="JNG6" s="892"/>
      <c r="JNH6" s="892"/>
      <c r="JNI6" s="892"/>
      <c r="JNJ6" s="892"/>
      <c r="JNK6" s="892"/>
      <c r="JNL6" s="892"/>
      <c r="JNM6" s="892"/>
      <c r="JNN6" s="892"/>
      <c r="JNO6" s="892"/>
      <c r="JNP6" s="892"/>
      <c r="JNQ6" s="892"/>
      <c r="JNR6" s="892"/>
      <c r="JNS6" s="892"/>
      <c r="JNT6" s="892"/>
      <c r="JNU6" s="892"/>
      <c r="JNV6" s="892"/>
      <c r="JNW6" s="892"/>
      <c r="JNX6" s="892"/>
      <c r="JNY6" s="892"/>
      <c r="JNZ6" s="892"/>
      <c r="JOA6" s="892"/>
      <c r="JOB6" s="892"/>
      <c r="JOC6" s="892"/>
      <c r="JOD6" s="892"/>
      <c r="JOE6" s="892"/>
      <c r="JOF6" s="892"/>
      <c r="JOG6" s="892"/>
      <c r="JOH6" s="892"/>
      <c r="JOI6" s="892"/>
      <c r="JOJ6" s="892"/>
      <c r="JOK6" s="892"/>
      <c r="JOL6" s="892"/>
      <c r="JOM6" s="892"/>
      <c r="JON6" s="892"/>
      <c r="JOO6" s="892"/>
      <c r="JOP6" s="892"/>
      <c r="JOQ6" s="892"/>
      <c r="JOR6" s="892"/>
      <c r="JOS6" s="892"/>
      <c r="JOT6" s="892"/>
      <c r="JOU6" s="892"/>
      <c r="JOV6" s="892"/>
      <c r="JOW6" s="892"/>
      <c r="JOX6" s="892"/>
      <c r="JOY6" s="892"/>
      <c r="JOZ6" s="892"/>
      <c r="JPA6" s="892"/>
      <c r="JPB6" s="892"/>
      <c r="JPC6" s="892"/>
      <c r="JPD6" s="892"/>
      <c r="JPE6" s="892"/>
      <c r="JPF6" s="892"/>
      <c r="JPG6" s="892"/>
      <c r="JPH6" s="892"/>
      <c r="JPI6" s="892"/>
      <c r="JPJ6" s="892"/>
      <c r="JPK6" s="892"/>
      <c r="JPL6" s="892"/>
      <c r="JPM6" s="892"/>
      <c r="JPN6" s="892"/>
      <c r="JPO6" s="892"/>
      <c r="JPP6" s="892"/>
      <c r="JPQ6" s="892"/>
      <c r="JPR6" s="892"/>
      <c r="JPS6" s="892"/>
      <c r="JPT6" s="892"/>
      <c r="JPU6" s="892"/>
      <c r="JPV6" s="892"/>
      <c r="JPW6" s="892"/>
      <c r="JPX6" s="892"/>
      <c r="JPY6" s="892"/>
      <c r="JPZ6" s="892"/>
      <c r="JQA6" s="892"/>
      <c r="JQB6" s="892"/>
      <c r="JQC6" s="892"/>
      <c r="JQD6" s="892"/>
      <c r="JQE6" s="892"/>
      <c r="JQF6" s="892"/>
      <c r="JQG6" s="892"/>
      <c r="JQH6" s="892"/>
      <c r="JQI6" s="892"/>
      <c r="JQJ6" s="892"/>
      <c r="JQK6" s="892"/>
      <c r="JQL6" s="892"/>
      <c r="JQM6" s="892"/>
      <c r="JQN6" s="892"/>
      <c r="JQO6" s="892"/>
      <c r="JQP6" s="892"/>
      <c r="JQQ6" s="892"/>
      <c r="JQR6" s="892"/>
      <c r="JQS6" s="892"/>
      <c r="JQT6" s="892"/>
      <c r="JQU6" s="892"/>
      <c r="JQV6" s="892"/>
      <c r="JQW6" s="892"/>
      <c r="JQX6" s="892"/>
      <c r="JQY6" s="892"/>
      <c r="JQZ6" s="892"/>
      <c r="JRA6" s="892"/>
      <c r="JRB6" s="892"/>
      <c r="JRC6" s="892"/>
      <c r="JRD6" s="892"/>
      <c r="JRE6" s="892"/>
      <c r="JRF6" s="892"/>
      <c r="JRG6" s="892"/>
      <c r="JRH6" s="892"/>
      <c r="JRI6" s="892"/>
      <c r="JRJ6" s="892"/>
      <c r="JRK6" s="892"/>
      <c r="JRL6" s="892"/>
      <c r="JRM6" s="892"/>
      <c r="JRN6" s="892"/>
      <c r="JRO6" s="892"/>
      <c r="JRP6" s="892"/>
      <c r="JRQ6" s="892"/>
      <c r="JRR6" s="892"/>
      <c r="JRS6" s="892"/>
      <c r="JRT6" s="892"/>
      <c r="JRU6" s="892"/>
      <c r="JRV6" s="892"/>
      <c r="JRW6" s="892"/>
      <c r="JRX6" s="892"/>
      <c r="JRY6" s="892"/>
      <c r="JRZ6" s="892"/>
      <c r="JSA6" s="892"/>
      <c r="JSB6" s="892"/>
      <c r="JSC6" s="892"/>
      <c r="JSD6" s="892"/>
      <c r="JSE6" s="892"/>
      <c r="JSF6" s="892"/>
      <c r="JSG6" s="892"/>
      <c r="JSH6" s="892"/>
      <c r="JSI6" s="892"/>
      <c r="JSJ6" s="892"/>
      <c r="JSK6" s="892"/>
      <c r="JSL6" s="892"/>
      <c r="JSM6" s="892"/>
      <c r="JSN6" s="892"/>
      <c r="JSO6" s="892"/>
      <c r="JSP6" s="892"/>
      <c r="JSQ6" s="892"/>
      <c r="JSR6" s="892"/>
      <c r="JSS6" s="892"/>
      <c r="JST6" s="892"/>
      <c r="JSU6" s="892"/>
      <c r="JSV6" s="892"/>
      <c r="JSW6" s="892"/>
      <c r="JSX6" s="892"/>
      <c r="JSY6" s="892"/>
      <c r="JSZ6" s="892"/>
      <c r="JTA6" s="892"/>
      <c r="JTB6" s="892"/>
      <c r="JTC6" s="892"/>
      <c r="JTD6" s="892"/>
      <c r="JTE6" s="892"/>
      <c r="JTF6" s="892"/>
      <c r="JTG6" s="892"/>
      <c r="JTH6" s="892"/>
      <c r="JTI6" s="892"/>
      <c r="JTJ6" s="892"/>
      <c r="JTK6" s="892"/>
      <c r="JTL6" s="892"/>
      <c r="JTM6" s="892"/>
      <c r="JTN6" s="892"/>
      <c r="JTO6" s="892"/>
      <c r="JTP6" s="892"/>
      <c r="JTQ6" s="892"/>
      <c r="JTR6" s="892"/>
      <c r="JTS6" s="892"/>
      <c r="JTT6" s="892"/>
      <c r="JTU6" s="892"/>
      <c r="JTV6" s="892"/>
      <c r="JTW6" s="892"/>
      <c r="JTX6" s="892"/>
      <c r="JTY6" s="892"/>
      <c r="JTZ6" s="892"/>
      <c r="JUA6" s="892"/>
      <c r="JUB6" s="892"/>
      <c r="JUC6" s="892"/>
      <c r="JUD6" s="892"/>
      <c r="JUE6" s="892"/>
      <c r="JUF6" s="892"/>
      <c r="JUG6" s="892"/>
      <c r="JUH6" s="892"/>
      <c r="JUI6" s="892"/>
      <c r="JUJ6" s="892"/>
      <c r="JUK6" s="892"/>
      <c r="JUL6" s="892"/>
      <c r="JUM6" s="892"/>
      <c r="JUN6" s="892"/>
      <c r="JUO6" s="892"/>
      <c r="JUP6" s="892"/>
      <c r="JUQ6" s="892"/>
      <c r="JUR6" s="892"/>
      <c r="JUS6" s="892"/>
      <c r="JUT6" s="892"/>
      <c r="JUU6" s="892"/>
      <c r="JUV6" s="892"/>
      <c r="JUW6" s="892"/>
      <c r="JUX6" s="892"/>
      <c r="JUY6" s="892"/>
      <c r="JUZ6" s="892"/>
      <c r="JVA6" s="892"/>
      <c r="JVB6" s="892"/>
      <c r="JVC6" s="892"/>
      <c r="JVD6" s="892"/>
      <c r="JVE6" s="892"/>
      <c r="JVF6" s="892"/>
      <c r="JVG6" s="892"/>
      <c r="JVH6" s="892"/>
      <c r="JVI6" s="892"/>
      <c r="JVJ6" s="892"/>
      <c r="JVK6" s="892"/>
      <c r="JVL6" s="892"/>
      <c r="JVM6" s="892"/>
      <c r="JVN6" s="892"/>
      <c r="JVO6" s="892"/>
      <c r="JVP6" s="892"/>
      <c r="JVQ6" s="892"/>
      <c r="JVR6" s="892"/>
      <c r="JVS6" s="892"/>
      <c r="JVT6" s="892"/>
      <c r="JVU6" s="892"/>
      <c r="JVV6" s="892"/>
      <c r="JVW6" s="892"/>
      <c r="JVX6" s="892"/>
      <c r="JVY6" s="892"/>
      <c r="JVZ6" s="892"/>
      <c r="JWA6" s="892"/>
      <c r="JWB6" s="892"/>
      <c r="JWC6" s="892"/>
      <c r="JWD6" s="892"/>
      <c r="JWE6" s="892"/>
      <c r="JWF6" s="892"/>
      <c r="JWG6" s="892"/>
      <c r="JWH6" s="892"/>
      <c r="JWI6" s="892"/>
      <c r="JWJ6" s="892"/>
      <c r="JWK6" s="892"/>
      <c r="JWL6" s="892"/>
      <c r="JWM6" s="892"/>
      <c r="JWN6" s="892"/>
      <c r="JWO6" s="892"/>
      <c r="JWP6" s="892"/>
      <c r="JWQ6" s="892"/>
      <c r="JWR6" s="892"/>
      <c r="JWS6" s="892"/>
      <c r="JWT6" s="892"/>
      <c r="JWU6" s="892"/>
      <c r="JWV6" s="892"/>
      <c r="JWW6" s="892"/>
      <c r="JWX6" s="892"/>
      <c r="JWY6" s="892"/>
      <c r="JWZ6" s="892"/>
      <c r="JXA6" s="892"/>
      <c r="JXB6" s="892"/>
      <c r="JXC6" s="892"/>
      <c r="JXD6" s="892"/>
      <c r="JXE6" s="892"/>
      <c r="JXF6" s="892"/>
      <c r="JXG6" s="892"/>
      <c r="JXH6" s="892"/>
      <c r="JXI6" s="892"/>
      <c r="JXJ6" s="892"/>
      <c r="JXK6" s="892"/>
      <c r="JXL6" s="892"/>
      <c r="JXM6" s="892"/>
      <c r="JXN6" s="892"/>
      <c r="JXO6" s="892"/>
      <c r="JXP6" s="892"/>
      <c r="JXQ6" s="892"/>
      <c r="JXR6" s="892"/>
      <c r="JXS6" s="892"/>
      <c r="JXT6" s="892"/>
      <c r="JXU6" s="892"/>
      <c r="JXV6" s="892"/>
      <c r="JXW6" s="892"/>
      <c r="JXX6" s="892"/>
      <c r="JXY6" s="892"/>
      <c r="JXZ6" s="892"/>
      <c r="JYA6" s="892"/>
      <c r="JYB6" s="892"/>
      <c r="JYC6" s="892"/>
      <c r="JYD6" s="892"/>
      <c r="JYE6" s="892"/>
      <c r="JYF6" s="892"/>
      <c r="JYG6" s="892"/>
      <c r="JYH6" s="892"/>
      <c r="JYI6" s="892"/>
      <c r="JYJ6" s="892"/>
      <c r="JYK6" s="892"/>
      <c r="JYL6" s="892"/>
      <c r="JYM6" s="892"/>
      <c r="JYN6" s="892"/>
      <c r="JYO6" s="892"/>
      <c r="JYP6" s="892"/>
      <c r="JYQ6" s="892"/>
      <c r="JYR6" s="892"/>
      <c r="JYS6" s="892"/>
      <c r="JYT6" s="892"/>
      <c r="JYU6" s="892"/>
      <c r="JYV6" s="892"/>
      <c r="JYW6" s="892"/>
      <c r="JYX6" s="892"/>
      <c r="JYY6" s="892"/>
      <c r="JYZ6" s="892"/>
      <c r="JZA6" s="892"/>
      <c r="JZB6" s="892"/>
      <c r="JZC6" s="892"/>
      <c r="JZD6" s="892"/>
      <c r="JZE6" s="892"/>
      <c r="JZF6" s="892"/>
      <c r="JZG6" s="892"/>
      <c r="JZH6" s="892"/>
      <c r="JZI6" s="892"/>
      <c r="JZJ6" s="892"/>
      <c r="JZK6" s="892"/>
      <c r="JZL6" s="892"/>
      <c r="JZM6" s="892"/>
      <c r="JZN6" s="892"/>
      <c r="JZO6" s="892"/>
      <c r="JZP6" s="892"/>
      <c r="JZQ6" s="892"/>
      <c r="JZR6" s="892"/>
      <c r="JZS6" s="892"/>
      <c r="JZT6" s="892"/>
      <c r="JZU6" s="892"/>
      <c r="JZV6" s="892"/>
      <c r="JZW6" s="892"/>
      <c r="JZX6" s="892"/>
      <c r="JZY6" s="892"/>
      <c r="JZZ6" s="892"/>
      <c r="KAA6" s="892"/>
      <c r="KAB6" s="892"/>
      <c r="KAC6" s="892"/>
      <c r="KAD6" s="892"/>
      <c r="KAE6" s="892"/>
      <c r="KAF6" s="892"/>
      <c r="KAG6" s="892"/>
      <c r="KAH6" s="892"/>
      <c r="KAI6" s="892"/>
      <c r="KAJ6" s="892"/>
      <c r="KAK6" s="892"/>
      <c r="KAL6" s="892"/>
      <c r="KAM6" s="892"/>
      <c r="KAN6" s="892"/>
      <c r="KAO6" s="892"/>
      <c r="KAP6" s="892"/>
      <c r="KAQ6" s="892"/>
      <c r="KAR6" s="892"/>
      <c r="KAS6" s="892"/>
      <c r="KAT6" s="892"/>
      <c r="KAU6" s="892"/>
      <c r="KAV6" s="892"/>
      <c r="KAW6" s="892"/>
      <c r="KAX6" s="892"/>
      <c r="KAY6" s="892"/>
      <c r="KAZ6" s="892"/>
      <c r="KBA6" s="892"/>
      <c r="KBB6" s="892"/>
      <c r="KBC6" s="892"/>
      <c r="KBD6" s="892"/>
      <c r="KBE6" s="892"/>
      <c r="KBF6" s="892"/>
      <c r="KBG6" s="892"/>
      <c r="KBH6" s="892"/>
      <c r="KBI6" s="892"/>
      <c r="KBJ6" s="892"/>
      <c r="KBK6" s="892"/>
      <c r="KBL6" s="892"/>
      <c r="KBM6" s="892"/>
      <c r="KBN6" s="892"/>
      <c r="KBO6" s="892"/>
      <c r="KBP6" s="892"/>
      <c r="KBQ6" s="892"/>
      <c r="KBR6" s="892"/>
      <c r="KBS6" s="892"/>
      <c r="KBT6" s="892"/>
      <c r="KBU6" s="892"/>
      <c r="KBV6" s="892"/>
      <c r="KBW6" s="892"/>
      <c r="KBX6" s="892"/>
      <c r="KBY6" s="892"/>
      <c r="KBZ6" s="892"/>
      <c r="KCA6" s="892"/>
      <c r="KCB6" s="892"/>
      <c r="KCC6" s="892"/>
      <c r="KCD6" s="892"/>
      <c r="KCE6" s="892"/>
      <c r="KCF6" s="892"/>
      <c r="KCG6" s="892"/>
      <c r="KCH6" s="892"/>
      <c r="KCI6" s="892"/>
      <c r="KCJ6" s="892"/>
      <c r="KCK6" s="892"/>
      <c r="KCL6" s="892"/>
      <c r="KCM6" s="892"/>
      <c r="KCN6" s="892"/>
      <c r="KCO6" s="892"/>
      <c r="KCP6" s="892"/>
      <c r="KCQ6" s="892"/>
      <c r="KCR6" s="892"/>
      <c r="KCS6" s="892"/>
      <c r="KCT6" s="892"/>
      <c r="KCU6" s="892"/>
      <c r="KCV6" s="892"/>
      <c r="KCW6" s="892"/>
      <c r="KCX6" s="892"/>
      <c r="KCY6" s="892"/>
      <c r="KCZ6" s="892"/>
      <c r="KDA6" s="892"/>
      <c r="KDB6" s="892"/>
      <c r="KDC6" s="892"/>
      <c r="KDD6" s="892"/>
      <c r="KDE6" s="892"/>
      <c r="KDF6" s="892"/>
      <c r="KDG6" s="892"/>
      <c r="KDH6" s="892"/>
      <c r="KDI6" s="892"/>
      <c r="KDJ6" s="892"/>
      <c r="KDK6" s="892"/>
      <c r="KDL6" s="892"/>
      <c r="KDM6" s="892"/>
      <c r="KDN6" s="892"/>
      <c r="KDO6" s="892"/>
      <c r="KDP6" s="892"/>
      <c r="KDQ6" s="892"/>
      <c r="KDR6" s="892"/>
      <c r="KDS6" s="892"/>
      <c r="KDT6" s="892"/>
      <c r="KDU6" s="892"/>
      <c r="KDV6" s="892"/>
      <c r="KDW6" s="892"/>
      <c r="KDX6" s="892"/>
      <c r="KDY6" s="892"/>
      <c r="KDZ6" s="892"/>
      <c r="KEA6" s="892"/>
      <c r="KEB6" s="892"/>
      <c r="KEC6" s="892"/>
      <c r="KED6" s="892"/>
      <c r="KEE6" s="892"/>
      <c r="KEF6" s="892"/>
      <c r="KEG6" s="892"/>
      <c r="KEH6" s="892"/>
      <c r="KEI6" s="892"/>
      <c r="KEJ6" s="892"/>
      <c r="KEK6" s="892"/>
      <c r="KEL6" s="892"/>
      <c r="KEM6" s="892"/>
      <c r="KEN6" s="892"/>
      <c r="KEO6" s="892"/>
      <c r="KEP6" s="892"/>
      <c r="KEQ6" s="892"/>
      <c r="KER6" s="892"/>
      <c r="KES6" s="892"/>
      <c r="KET6" s="892"/>
      <c r="KEU6" s="892"/>
      <c r="KEV6" s="892"/>
      <c r="KEW6" s="892"/>
      <c r="KEX6" s="892"/>
      <c r="KEY6" s="892"/>
      <c r="KEZ6" s="892"/>
      <c r="KFA6" s="892"/>
      <c r="KFB6" s="892"/>
      <c r="KFC6" s="892"/>
      <c r="KFD6" s="892"/>
      <c r="KFE6" s="892"/>
      <c r="KFF6" s="892"/>
      <c r="KFG6" s="892"/>
      <c r="KFH6" s="892"/>
      <c r="KFI6" s="892"/>
      <c r="KFJ6" s="892"/>
      <c r="KFK6" s="892"/>
      <c r="KFL6" s="892"/>
      <c r="KFM6" s="892"/>
      <c r="KFN6" s="892"/>
      <c r="KFO6" s="892"/>
      <c r="KFP6" s="892"/>
      <c r="KFQ6" s="892"/>
      <c r="KFR6" s="892"/>
      <c r="KFS6" s="892"/>
      <c r="KFT6" s="892"/>
      <c r="KFU6" s="892"/>
      <c r="KFV6" s="892"/>
      <c r="KFW6" s="892"/>
      <c r="KFX6" s="892"/>
      <c r="KFY6" s="892"/>
      <c r="KFZ6" s="892"/>
      <c r="KGA6" s="892"/>
      <c r="KGB6" s="892"/>
      <c r="KGC6" s="892"/>
      <c r="KGD6" s="892"/>
      <c r="KGE6" s="892"/>
      <c r="KGF6" s="892"/>
      <c r="KGG6" s="892"/>
      <c r="KGH6" s="892"/>
      <c r="KGI6" s="892"/>
      <c r="KGJ6" s="892"/>
      <c r="KGK6" s="892"/>
      <c r="KGL6" s="892"/>
      <c r="KGM6" s="892"/>
      <c r="KGN6" s="892"/>
      <c r="KGO6" s="892"/>
      <c r="KGP6" s="892"/>
      <c r="KGQ6" s="892"/>
      <c r="KGR6" s="892"/>
      <c r="KGS6" s="892"/>
      <c r="KGT6" s="892"/>
      <c r="KGU6" s="892"/>
      <c r="KGV6" s="892"/>
      <c r="KGW6" s="892"/>
      <c r="KGX6" s="892"/>
      <c r="KGY6" s="892"/>
      <c r="KGZ6" s="892"/>
      <c r="KHA6" s="892"/>
      <c r="KHB6" s="892"/>
      <c r="KHC6" s="892"/>
      <c r="KHD6" s="892"/>
      <c r="KHE6" s="892"/>
      <c r="KHF6" s="892"/>
      <c r="KHG6" s="892"/>
      <c r="KHH6" s="892"/>
      <c r="KHI6" s="892"/>
      <c r="KHJ6" s="892"/>
      <c r="KHK6" s="892"/>
      <c r="KHL6" s="892"/>
      <c r="KHM6" s="892"/>
      <c r="KHN6" s="892"/>
      <c r="KHO6" s="892"/>
      <c r="KHP6" s="892"/>
      <c r="KHQ6" s="892"/>
      <c r="KHR6" s="892"/>
      <c r="KHS6" s="892"/>
      <c r="KHT6" s="892"/>
      <c r="KHU6" s="892"/>
      <c r="KHV6" s="892"/>
      <c r="KHW6" s="892"/>
      <c r="KHX6" s="892"/>
      <c r="KHY6" s="892"/>
      <c r="KHZ6" s="892"/>
      <c r="KIA6" s="892"/>
      <c r="KIB6" s="892"/>
      <c r="KIC6" s="892"/>
      <c r="KID6" s="892"/>
      <c r="KIE6" s="892"/>
      <c r="KIF6" s="892"/>
      <c r="KIG6" s="892"/>
      <c r="KIH6" s="892"/>
      <c r="KII6" s="892"/>
      <c r="KIJ6" s="892"/>
      <c r="KIK6" s="892"/>
      <c r="KIL6" s="892"/>
      <c r="KIM6" s="892"/>
      <c r="KIN6" s="892"/>
      <c r="KIO6" s="892"/>
      <c r="KIP6" s="892"/>
      <c r="KIQ6" s="892"/>
      <c r="KIR6" s="892"/>
      <c r="KIS6" s="892"/>
      <c r="KIT6" s="892"/>
      <c r="KIU6" s="892"/>
      <c r="KIV6" s="892"/>
      <c r="KIW6" s="892"/>
      <c r="KIX6" s="892"/>
      <c r="KIY6" s="892"/>
      <c r="KIZ6" s="892"/>
      <c r="KJA6" s="892"/>
      <c r="KJB6" s="892"/>
      <c r="KJC6" s="892"/>
      <c r="KJD6" s="892"/>
      <c r="KJE6" s="892"/>
      <c r="KJF6" s="892"/>
      <c r="KJG6" s="892"/>
      <c r="KJH6" s="892"/>
      <c r="KJI6" s="892"/>
      <c r="KJJ6" s="892"/>
      <c r="KJK6" s="892"/>
      <c r="KJL6" s="892"/>
      <c r="KJM6" s="892"/>
      <c r="KJN6" s="892"/>
      <c r="KJO6" s="892"/>
      <c r="KJP6" s="892"/>
      <c r="KJQ6" s="892"/>
      <c r="KJR6" s="892"/>
      <c r="KJS6" s="892"/>
      <c r="KJT6" s="892"/>
      <c r="KJU6" s="892"/>
      <c r="KJV6" s="892"/>
      <c r="KJW6" s="892"/>
      <c r="KJX6" s="892"/>
      <c r="KJY6" s="892"/>
      <c r="KJZ6" s="892"/>
      <c r="KKA6" s="892"/>
      <c r="KKB6" s="892"/>
      <c r="KKC6" s="892"/>
      <c r="KKD6" s="892"/>
      <c r="KKE6" s="892"/>
      <c r="KKF6" s="892"/>
      <c r="KKG6" s="892"/>
      <c r="KKH6" s="892"/>
      <c r="KKI6" s="892"/>
      <c r="KKJ6" s="892"/>
      <c r="KKK6" s="892"/>
      <c r="KKL6" s="892"/>
      <c r="KKM6" s="892"/>
      <c r="KKN6" s="892"/>
      <c r="KKO6" s="892"/>
      <c r="KKP6" s="892"/>
      <c r="KKQ6" s="892"/>
      <c r="KKR6" s="892"/>
      <c r="KKS6" s="892"/>
      <c r="KKT6" s="892"/>
      <c r="KKU6" s="892"/>
      <c r="KKV6" s="892"/>
      <c r="KKW6" s="892"/>
      <c r="KKX6" s="892"/>
      <c r="KKY6" s="892"/>
      <c r="KKZ6" s="892"/>
      <c r="KLA6" s="892"/>
      <c r="KLB6" s="892"/>
      <c r="KLC6" s="892"/>
      <c r="KLD6" s="892"/>
      <c r="KLE6" s="892"/>
      <c r="KLF6" s="892"/>
      <c r="KLG6" s="892"/>
      <c r="KLH6" s="892"/>
      <c r="KLI6" s="892"/>
      <c r="KLJ6" s="892"/>
      <c r="KLK6" s="892"/>
      <c r="KLL6" s="892"/>
      <c r="KLM6" s="892"/>
      <c r="KLN6" s="892"/>
      <c r="KLO6" s="892"/>
      <c r="KLP6" s="892"/>
      <c r="KLQ6" s="892"/>
      <c r="KLR6" s="892"/>
      <c r="KLS6" s="892"/>
      <c r="KLT6" s="892"/>
      <c r="KLU6" s="892"/>
      <c r="KLV6" s="892"/>
      <c r="KLW6" s="892"/>
      <c r="KLX6" s="892"/>
      <c r="KLY6" s="892"/>
      <c r="KLZ6" s="892"/>
      <c r="KMA6" s="892"/>
      <c r="KMB6" s="892"/>
      <c r="KMC6" s="892"/>
      <c r="KMD6" s="892"/>
      <c r="KME6" s="892"/>
      <c r="KMF6" s="892"/>
      <c r="KMG6" s="892"/>
      <c r="KMH6" s="892"/>
      <c r="KMI6" s="892"/>
      <c r="KMJ6" s="892"/>
      <c r="KMK6" s="892"/>
      <c r="KML6" s="892"/>
      <c r="KMM6" s="892"/>
      <c r="KMN6" s="892"/>
      <c r="KMO6" s="892"/>
      <c r="KMP6" s="892"/>
      <c r="KMQ6" s="892"/>
      <c r="KMR6" s="892"/>
      <c r="KMS6" s="892"/>
      <c r="KMT6" s="892"/>
      <c r="KMU6" s="892"/>
      <c r="KMV6" s="892"/>
      <c r="KMW6" s="892"/>
      <c r="KMX6" s="892"/>
      <c r="KMY6" s="892"/>
      <c r="KMZ6" s="892"/>
      <c r="KNA6" s="892"/>
      <c r="KNB6" s="892"/>
      <c r="KNC6" s="892"/>
      <c r="KND6" s="892"/>
      <c r="KNE6" s="892"/>
      <c r="KNF6" s="892"/>
      <c r="KNG6" s="892"/>
      <c r="KNH6" s="892"/>
      <c r="KNI6" s="892"/>
      <c r="KNJ6" s="892"/>
      <c r="KNK6" s="892"/>
      <c r="KNL6" s="892"/>
      <c r="KNM6" s="892"/>
      <c r="KNN6" s="892"/>
      <c r="KNO6" s="892"/>
      <c r="KNP6" s="892"/>
      <c r="KNQ6" s="892"/>
      <c r="KNR6" s="892"/>
      <c r="KNS6" s="892"/>
      <c r="KNT6" s="892"/>
      <c r="KNU6" s="892"/>
      <c r="KNV6" s="892"/>
      <c r="KNW6" s="892"/>
      <c r="KNX6" s="892"/>
      <c r="KNY6" s="892"/>
      <c r="KNZ6" s="892"/>
      <c r="KOA6" s="892"/>
      <c r="KOB6" s="892"/>
      <c r="KOC6" s="892"/>
      <c r="KOD6" s="892"/>
      <c r="KOE6" s="892"/>
      <c r="KOF6" s="892"/>
      <c r="KOG6" s="892"/>
      <c r="KOH6" s="892"/>
      <c r="KOI6" s="892"/>
      <c r="KOJ6" s="892"/>
      <c r="KOK6" s="892"/>
      <c r="KOL6" s="892"/>
      <c r="KOM6" s="892"/>
      <c r="KON6" s="892"/>
      <c r="KOO6" s="892"/>
      <c r="KOP6" s="892"/>
      <c r="KOQ6" s="892"/>
      <c r="KOR6" s="892"/>
      <c r="KOS6" s="892"/>
      <c r="KOT6" s="892"/>
      <c r="KOU6" s="892"/>
      <c r="KOV6" s="892"/>
      <c r="KOW6" s="892"/>
      <c r="KOX6" s="892"/>
      <c r="KOY6" s="892"/>
      <c r="KOZ6" s="892"/>
      <c r="KPA6" s="892"/>
      <c r="KPB6" s="892"/>
      <c r="KPC6" s="892"/>
      <c r="KPD6" s="892"/>
      <c r="KPE6" s="892"/>
      <c r="KPF6" s="892"/>
      <c r="KPG6" s="892"/>
      <c r="KPH6" s="892"/>
      <c r="KPI6" s="892"/>
      <c r="KPJ6" s="892"/>
      <c r="KPK6" s="892"/>
      <c r="KPL6" s="892"/>
      <c r="KPM6" s="892"/>
      <c r="KPN6" s="892"/>
      <c r="KPO6" s="892"/>
      <c r="KPP6" s="892"/>
      <c r="KPQ6" s="892"/>
      <c r="KPR6" s="892"/>
      <c r="KPS6" s="892"/>
      <c r="KPT6" s="892"/>
      <c r="KPU6" s="892"/>
      <c r="KPV6" s="892"/>
      <c r="KPW6" s="892"/>
      <c r="KPX6" s="892"/>
      <c r="KPY6" s="892"/>
      <c r="KPZ6" s="892"/>
      <c r="KQA6" s="892"/>
      <c r="KQB6" s="892"/>
      <c r="KQC6" s="892"/>
      <c r="KQD6" s="892"/>
      <c r="KQE6" s="892"/>
      <c r="KQF6" s="892"/>
      <c r="KQG6" s="892"/>
      <c r="KQH6" s="892"/>
      <c r="KQI6" s="892"/>
      <c r="KQJ6" s="892"/>
      <c r="KQK6" s="892"/>
      <c r="KQL6" s="892"/>
      <c r="KQM6" s="892"/>
      <c r="KQN6" s="892"/>
      <c r="KQO6" s="892"/>
      <c r="KQP6" s="892"/>
      <c r="KQQ6" s="892"/>
      <c r="KQR6" s="892"/>
      <c r="KQS6" s="892"/>
      <c r="KQT6" s="892"/>
      <c r="KQU6" s="892"/>
      <c r="KQV6" s="892"/>
      <c r="KQW6" s="892"/>
      <c r="KQX6" s="892"/>
      <c r="KQY6" s="892"/>
      <c r="KQZ6" s="892"/>
      <c r="KRA6" s="892"/>
      <c r="KRB6" s="892"/>
      <c r="KRC6" s="892"/>
      <c r="KRD6" s="892"/>
      <c r="KRE6" s="892"/>
      <c r="KRF6" s="892"/>
      <c r="KRG6" s="892"/>
      <c r="KRH6" s="892"/>
      <c r="KRI6" s="892"/>
      <c r="KRJ6" s="892"/>
      <c r="KRK6" s="892"/>
      <c r="KRL6" s="892"/>
      <c r="KRM6" s="892"/>
      <c r="KRN6" s="892"/>
      <c r="KRO6" s="892"/>
      <c r="KRP6" s="892"/>
      <c r="KRQ6" s="892"/>
      <c r="KRR6" s="892"/>
      <c r="KRS6" s="892"/>
      <c r="KRT6" s="892"/>
      <c r="KRU6" s="892"/>
      <c r="KRV6" s="892"/>
      <c r="KRW6" s="892"/>
      <c r="KRX6" s="892"/>
      <c r="KRY6" s="892"/>
      <c r="KRZ6" s="892"/>
      <c r="KSA6" s="892"/>
      <c r="KSB6" s="892"/>
      <c r="KSC6" s="892"/>
      <c r="KSD6" s="892"/>
      <c r="KSE6" s="892"/>
      <c r="KSF6" s="892"/>
      <c r="KSG6" s="892"/>
      <c r="KSH6" s="892"/>
      <c r="KSI6" s="892"/>
      <c r="KSJ6" s="892"/>
      <c r="KSK6" s="892"/>
      <c r="KSL6" s="892"/>
      <c r="KSM6" s="892"/>
      <c r="KSN6" s="892"/>
      <c r="KSO6" s="892"/>
      <c r="KSP6" s="892"/>
      <c r="KSQ6" s="892"/>
      <c r="KSR6" s="892"/>
      <c r="KSS6" s="892"/>
      <c r="KST6" s="892"/>
      <c r="KSU6" s="892"/>
      <c r="KSV6" s="892"/>
      <c r="KSW6" s="892"/>
      <c r="KSX6" s="892"/>
      <c r="KSY6" s="892"/>
      <c r="KSZ6" s="892"/>
      <c r="KTA6" s="892"/>
      <c r="KTB6" s="892"/>
      <c r="KTC6" s="892"/>
      <c r="KTD6" s="892"/>
      <c r="KTE6" s="892"/>
      <c r="KTF6" s="892"/>
      <c r="KTG6" s="892"/>
      <c r="KTH6" s="892"/>
      <c r="KTI6" s="892"/>
      <c r="KTJ6" s="892"/>
      <c r="KTK6" s="892"/>
      <c r="KTL6" s="892"/>
      <c r="KTM6" s="892"/>
      <c r="KTN6" s="892"/>
      <c r="KTO6" s="892"/>
      <c r="KTP6" s="892"/>
      <c r="KTQ6" s="892"/>
      <c r="KTR6" s="892"/>
      <c r="KTS6" s="892"/>
      <c r="KTT6" s="892"/>
      <c r="KTU6" s="892"/>
      <c r="KTV6" s="892"/>
      <c r="KTW6" s="892"/>
      <c r="KTX6" s="892"/>
      <c r="KTY6" s="892"/>
      <c r="KTZ6" s="892"/>
      <c r="KUA6" s="892"/>
      <c r="KUB6" s="892"/>
      <c r="KUC6" s="892"/>
      <c r="KUD6" s="892"/>
      <c r="KUE6" s="892"/>
      <c r="KUF6" s="892"/>
      <c r="KUG6" s="892"/>
      <c r="KUH6" s="892"/>
      <c r="KUI6" s="892"/>
      <c r="KUJ6" s="892"/>
      <c r="KUK6" s="892"/>
      <c r="KUL6" s="892"/>
      <c r="KUM6" s="892"/>
      <c r="KUN6" s="892"/>
      <c r="KUO6" s="892"/>
      <c r="KUP6" s="892"/>
      <c r="KUQ6" s="892"/>
      <c r="KUR6" s="892"/>
      <c r="KUS6" s="892"/>
      <c r="KUT6" s="892"/>
      <c r="KUU6" s="892"/>
      <c r="KUV6" s="892"/>
      <c r="KUW6" s="892"/>
      <c r="KUX6" s="892"/>
      <c r="KUY6" s="892"/>
      <c r="KUZ6" s="892"/>
      <c r="KVA6" s="892"/>
      <c r="KVB6" s="892"/>
      <c r="KVC6" s="892"/>
      <c r="KVD6" s="892"/>
      <c r="KVE6" s="892"/>
      <c r="KVF6" s="892"/>
      <c r="KVG6" s="892"/>
      <c r="KVH6" s="892"/>
      <c r="KVI6" s="892"/>
      <c r="KVJ6" s="892"/>
      <c r="KVK6" s="892"/>
      <c r="KVL6" s="892"/>
      <c r="KVM6" s="892"/>
      <c r="KVN6" s="892"/>
      <c r="KVO6" s="892"/>
      <c r="KVP6" s="892"/>
      <c r="KVQ6" s="892"/>
      <c r="KVR6" s="892"/>
      <c r="KVS6" s="892"/>
      <c r="KVT6" s="892"/>
      <c r="KVU6" s="892"/>
      <c r="KVV6" s="892"/>
      <c r="KVW6" s="892"/>
      <c r="KVX6" s="892"/>
      <c r="KVY6" s="892"/>
      <c r="KVZ6" s="892"/>
      <c r="KWA6" s="892"/>
      <c r="KWB6" s="892"/>
      <c r="KWC6" s="892"/>
      <c r="KWD6" s="892"/>
      <c r="KWE6" s="892"/>
      <c r="KWF6" s="892"/>
      <c r="KWG6" s="892"/>
      <c r="KWH6" s="892"/>
      <c r="KWI6" s="892"/>
      <c r="KWJ6" s="892"/>
      <c r="KWK6" s="892"/>
      <c r="KWL6" s="892"/>
      <c r="KWM6" s="892"/>
      <c r="KWN6" s="892"/>
      <c r="KWO6" s="892"/>
      <c r="KWP6" s="892"/>
      <c r="KWQ6" s="892"/>
      <c r="KWR6" s="892"/>
      <c r="KWS6" s="892"/>
      <c r="KWT6" s="892"/>
      <c r="KWU6" s="892"/>
      <c r="KWV6" s="892"/>
      <c r="KWW6" s="892"/>
      <c r="KWX6" s="892"/>
      <c r="KWY6" s="892"/>
      <c r="KWZ6" s="892"/>
      <c r="KXA6" s="892"/>
      <c r="KXB6" s="892"/>
      <c r="KXC6" s="892"/>
      <c r="KXD6" s="892"/>
      <c r="KXE6" s="892"/>
      <c r="KXF6" s="892"/>
      <c r="KXG6" s="892"/>
      <c r="KXH6" s="892"/>
      <c r="KXI6" s="892"/>
      <c r="KXJ6" s="892"/>
      <c r="KXK6" s="892"/>
      <c r="KXL6" s="892"/>
      <c r="KXM6" s="892"/>
      <c r="KXN6" s="892"/>
      <c r="KXO6" s="892"/>
      <c r="KXP6" s="892"/>
      <c r="KXQ6" s="892"/>
      <c r="KXR6" s="892"/>
      <c r="KXS6" s="892"/>
      <c r="KXT6" s="892"/>
      <c r="KXU6" s="892"/>
      <c r="KXV6" s="892"/>
      <c r="KXW6" s="892"/>
      <c r="KXX6" s="892"/>
      <c r="KXY6" s="892"/>
      <c r="KXZ6" s="892"/>
      <c r="KYA6" s="892"/>
      <c r="KYB6" s="892"/>
      <c r="KYC6" s="892"/>
      <c r="KYD6" s="892"/>
      <c r="KYE6" s="892"/>
      <c r="KYF6" s="892"/>
      <c r="KYG6" s="892"/>
      <c r="KYH6" s="892"/>
      <c r="KYI6" s="892"/>
      <c r="KYJ6" s="892"/>
      <c r="KYK6" s="892"/>
      <c r="KYL6" s="892"/>
      <c r="KYM6" s="892"/>
      <c r="KYN6" s="892"/>
      <c r="KYO6" s="892"/>
      <c r="KYP6" s="892"/>
      <c r="KYQ6" s="892"/>
      <c r="KYR6" s="892"/>
      <c r="KYS6" s="892"/>
      <c r="KYT6" s="892"/>
      <c r="KYU6" s="892"/>
      <c r="KYV6" s="892"/>
      <c r="KYW6" s="892"/>
      <c r="KYX6" s="892"/>
      <c r="KYY6" s="892"/>
      <c r="KYZ6" s="892"/>
      <c r="KZA6" s="892"/>
      <c r="KZB6" s="892"/>
      <c r="KZC6" s="892"/>
      <c r="KZD6" s="892"/>
      <c r="KZE6" s="892"/>
      <c r="KZF6" s="892"/>
      <c r="KZG6" s="892"/>
      <c r="KZH6" s="892"/>
      <c r="KZI6" s="892"/>
      <c r="KZJ6" s="892"/>
      <c r="KZK6" s="892"/>
      <c r="KZL6" s="892"/>
      <c r="KZM6" s="892"/>
      <c r="KZN6" s="892"/>
      <c r="KZO6" s="892"/>
      <c r="KZP6" s="892"/>
      <c r="KZQ6" s="892"/>
      <c r="KZR6" s="892"/>
      <c r="KZS6" s="892"/>
      <c r="KZT6" s="892"/>
      <c r="KZU6" s="892"/>
      <c r="KZV6" s="892"/>
      <c r="KZW6" s="892"/>
      <c r="KZX6" s="892"/>
      <c r="KZY6" s="892"/>
      <c r="KZZ6" s="892"/>
      <c r="LAA6" s="892"/>
      <c r="LAB6" s="892"/>
      <c r="LAC6" s="892"/>
      <c r="LAD6" s="892"/>
      <c r="LAE6" s="892"/>
      <c r="LAF6" s="892"/>
      <c r="LAG6" s="892"/>
      <c r="LAH6" s="892"/>
      <c r="LAI6" s="892"/>
      <c r="LAJ6" s="892"/>
      <c r="LAK6" s="892"/>
      <c r="LAL6" s="892"/>
      <c r="LAM6" s="892"/>
      <c r="LAN6" s="892"/>
      <c r="LAO6" s="892"/>
      <c r="LAP6" s="892"/>
      <c r="LAQ6" s="892"/>
      <c r="LAR6" s="892"/>
      <c r="LAS6" s="892"/>
      <c r="LAT6" s="892"/>
      <c r="LAU6" s="892"/>
      <c r="LAV6" s="892"/>
      <c r="LAW6" s="892"/>
      <c r="LAX6" s="892"/>
      <c r="LAY6" s="892"/>
      <c r="LAZ6" s="892"/>
      <c r="LBA6" s="892"/>
      <c r="LBB6" s="892"/>
      <c r="LBC6" s="892"/>
      <c r="LBD6" s="892"/>
      <c r="LBE6" s="892"/>
      <c r="LBF6" s="892"/>
      <c r="LBG6" s="892"/>
      <c r="LBH6" s="892"/>
      <c r="LBI6" s="892"/>
      <c r="LBJ6" s="892"/>
      <c r="LBK6" s="892"/>
      <c r="LBL6" s="892"/>
      <c r="LBM6" s="892"/>
      <c r="LBN6" s="892"/>
      <c r="LBO6" s="892"/>
      <c r="LBP6" s="892"/>
      <c r="LBQ6" s="892"/>
      <c r="LBR6" s="892"/>
      <c r="LBS6" s="892"/>
      <c r="LBT6" s="892"/>
      <c r="LBU6" s="892"/>
      <c r="LBV6" s="892"/>
      <c r="LBW6" s="892"/>
      <c r="LBX6" s="892"/>
      <c r="LBY6" s="892"/>
      <c r="LBZ6" s="892"/>
      <c r="LCA6" s="892"/>
      <c r="LCB6" s="892"/>
      <c r="LCC6" s="892"/>
      <c r="LCD6" s="892"/>
      <c r="LCE6" s="892"/>
      <c r="LCF6" s="892"/>
      <c r="LCG6" s="892"/>
      <c r="LCH6" s="892"/>
      <c r="LCI6" s="892"/>
      <c r="LCJ6" s="892"/>
      <c r="LCK6" s="892"/>
      <c r="LCL6" s="892"/>
      <c r="LCM6" s="892"/>
      <c r="LCN6" s="892"/>
      <c r="LCO6" s="892"/>
      <c r="LCP6" s="892"/>
      <c r="LCQ6" s="892"/>
      <c r="LCR6" s="892"/>
      <c r="LCS6" s="892"/>
      <c r="LCT6" s="892"/>
      <c r="LCU6" s="892"/>
      <c r="LCV6" s="892"/>
      <c r="LCW6" s="892"/>
      <c r="LCX6" s="892"/>
      <c r="LCY6" s="892"/>
      <c r="LCZ6" s="892"/>
      <c r="LDA6" s="892"/>
      <c r="LDB6" s="892"/>
      <c r="LDC6" s="892"/>
      <c r="LDD6" s="892"/>
      <c r="LDE6" s="892"/>
      <c r="LDF6" s="892"/>
      <c r="LDG6" s="892"/>
      <c r="LDH6" s="892"/>
      <c r="LDI6" s="892"/>
      <c r="LDJ6" s="892"/>
      <c r="LDK6" s="892"/>
      <c r="LDL6" s="892"/>
      <c r="LDM6" s="892"/>
      <c r="LDN6" s="892"/>
      <c r="LDO6" s="892"/>
      <c r="LDP6" s="892"/>
      <c r="LDQ6" s="892"/>
      <c r="LDR6" s="892"/>
      <c r="LDS6" s="892"/>
      <c r="LDT6" s="892"/>
      <c r="LDU6" s="892"/>
      <c r="LDV6" s="892"/>
      <c r="LDW6" s="892"/>
      <c r="LDX6" s="892"/>
      <c r="LDY6" s="892"/>
      <c r="LDZ6" s="892"/>
      <c r="LEA6" s="892"/>
      <c r="LEB6" s="892"/>
      <c r="LEC6" s="892"/>
      <c r="LED6" s="892"/>
      <c r="LEE6" s="892"/>
      <c r="LEF6" s="892"/>
      <c r="LEG6" s="892"/>
      <c r="LEH6" s="892"/>
      <c r="LEI6" s="892"/>
      <c r="LEJ6" s="892"/>
      <c r="LEK6" s="892"/>
      <c r="LEL6" s="892"/>
      <c r="LEM6" s="892"/>
      <c r="LEN6" s="892"/>
      <c r="LEO6" s="892"/>
      <c r="LEP6" s="892"/>
      <c r="LEQ6" s="892"/>
      <c r="LER6" s="892"/>
      <c r="LES6" s="892"/>
      <c r="LET6" s="892"/>
      <c r="LEU6" s="892"/>
      <c r="LEV6" s="892"/>
      <c r="LEW6" s="892"/>
      <c r="LEX6" s="892"/>
      <c r="LEY6" s="892"/>
      <c r="LEZ6" s="892"/>
      <c r="LFA6" s="892"/>
      <c r="LFB6" s="892"/>
      <c r="LFC6" s="892"/>
      <c r="LFD6" s="892"/>
      <c r="LFE6" s="892"/>
      <c r="LFF6" s="892"/>
      <c r="LFG6" s="892"/>
      <c r="LFH6" s="892"/>
      <c r="LFI6" s="892"/>
      <c r="LFJ6" s="892"/>
      <c r="LFK6" s="892"/>
      <c r="LFL6" s="892"/>
      <c r="LFM6" s="892"/>
      <c r="LFN6" s="892"/>
      <c r="LFO6" s="892"/>
      <c r="LFP6" s="892"/>
      <c r="LFQ6" s="892"/>
      <c r="LFR6" s="892"/>
      <c r="LFS6" s="892"/>
      <c r="LFT6" s="892"/>
      <c r="LFU6" s="892"/>
      <c r="LFV6" s="892"/>
      <c r="LFW6" s="892"/>
      <c r="LFX6" s="892"/>
      <c r="LFY6" s="892"/>
      <c r="LFZ6" s="892"/>
      <c r="LGA6" s="892"/>
      <c r="LGB6" s="892"/>
      <c r="LGC6" s="892"/>
      <c r="LGD6" s="892"/>
      <c r="LGE6" s="892"/>
      <c r="LGF6" s="892"/>
      <c r="LGG6" s="892"/>
      <c r="LGH6" s="892"/>
      <c r="LGI6" s="892"/>
      <c r="LGJ6" s="892"/>
      <c r="LGK6" s="892"/>
      <c r="LGL6" s="892"/>
      <c r="LGM6" s="892"/>
      <c r="LGN6" s="892"/>
      <c r="LGO6" s="892"/>
      <c r="LGP6" s="892"/>
      <c r="LGQ6" s="892"/>
      <c r="LGR6" s="892"/>
      <c r="LGS6" s="892"/>
      <c r="LGT6" s="892"/>
      <c r="LGU6" s="892"/>
      <c r="LGV6" s="892"/>
      <c r="LGW6" s="892"/>
      <c r="LGX6" s="892"/>
      <c r="LGY6" s="892"/>
      <c r="LGZ6" s="892"/>
      <c r="LHA6" s="892"/>
      <c r="LHB6" s="892"/>
      <c r="LHC6" s="892"/>
      <c r="LHD6" s="892"/>
      <c r="LHE6" s="892"/>
      <c r="LHF6" s="892"/>
      <c r="LHG6" s="892"/>
      <c r="LHH6" s="892"/>
      <c r="LHI6" s="892"/>
      <c r="LHJ6" s="892"/>
      <c r="LHK6" s="892"/>
      <c r="LHL6" s="892"/>
      <c r="LHM6" s="892"/>
      <c r="LHN6" s="892"/>
      <c r="LHO6" s="892"/>
      <c r="LHP6" s="892"/>
      <c r="LHQ6" s="892"/>
      <c r="LHR6" s="892"/>
      <c r="LHS6" s="892"/>
      <c r="LHT6" s="892"/>
      <c r="LHU6" s="892"/>
      <c r="LHV6" s="892"/>
      <c r="LHW6" s="892"/>
      <c r="LHX6" s="892"/>
      <c r="LHY6" s="892"/>
      <c r="LHZ6" s="892"/>
      <c r="LIA6" s="892"/>
      <c r="LIB6" s="892"/>
      <c r="LIC6" s="892"/>
      <c r="LID6" s="892"/>
      <c r="LIE6" s="892"/>
      <c r="LIF6" s="892"/>
      <c r="LIG6" s="892"/>
      <c r="LIH6" s="892"/>
      <c r="LII6" s="892"/>
      <c r="LIJ6" s="892"/>
      <c r="LIK6" s="892"/>
      <c r="LIL6" s="892"/>
      <c r="LIM6" s="892"/>
      <c r="LIN6" s="892"/>
      <c r="LIO6" s="892"/>
      <c r="LIP6" s="892"/>
      <c r="LIQ6" s="892"/>
      <c r="LIR6" s="892"/>
      <c r="LIS6" s="892"/>
      <c r="LIT6" s="892"/>
      <c r="LIU6" s="892"/>
      <c r="LIV6" s="892"/>
      <c r="LIW6" s="892"/>
      <c r="LIX6" s="892"/>
      <c r="LIY6" s="892"/>
      <c r="LIZ6" s="892"/>
      <c r="LJA6" s="892"/>
      <c r="LJB6" s="892"/>
      <c r="LJC6" s="892"/>
      <c r="LJD6" s="892"/>
      <c r="LJE6" s="892"/>
      <c r="LJF6" s="892"/>
      <c r="LJG6" s="892"/>
      <c r="LJH6" s="892"/>
      <c r="LJI6" s="892"/>
      <c r="LJJ6" s="892"/>
      <c r="LJK6" s="892"/>
      <c r="LJL6" s="892"/>
      <c r="LJM6" s="892"/>
      <c r="LJN6" s="892"/>
      <c r="LJO6" s="892"/>
      <c r="LJP6" s="892"/>
      <c r="LJQ6" s="892"/>
      <c r="LJR6" s="892"/>
      <c r="LJS6" s="892"/>
      <c r="LJT6" s="892"/>
      <c r="LJU6" s="892"/>
      <c r="LJV6" s="892"/>
      <c r="LJW6" s="892"/>
      <c r="LJX6" s="892"/>
      <c r="LJY6" s="892"/>
      <c r="LJZ6" s="892"/>
      <c r="LKA6" s="892"/>
      <c r="LKB6" s="892"/>
      <c r="LKC6" s="892"/>
      <c r="LKD6" s="892"/>
      <c r="LKE6" s="892"/>
      <c r="LKF6" s="892"/>
      <c r="LKG6" s="892"/>
      <c r="LKH6" s="892"/>
      <c r="LKI6" s="892"/>
      <c r="LKJ6" s="892"/>
      <c r="LKK6" s="892"/>
      <c r="LKL6" s="892"/>
      <c r="LKM6" s="892"/>
      <c r="LKN6" s="892"/>
      <c r="LKO6" s="892"/>
      <c r="LKP6" s="892"/>
      <c r="LKQ6" s="892"/>
      <c r="LKR6" s="892"/>
      <c r="LKS6" s="892"/>
      <c r="LKT6" s="892"/>
      <c r="LKU6" s="892"/>
      <c r="LKV6" s="892"/>
      <c r="LKW6" s="892"/>
      <c r="LKX6" s="892"/>
      <c r="LKY6" s="892"/>
      <c r="LKZ6" s="892"/>
      <c r="LLA6" s="892"/>
      <c r="LLB6" s="892"/>
      <c r="LLC6" s="892"/>
      <c r="LLD6" s="892"/>
      <c r="LLE6" s="892"/>
      <c r="LLF6" s="892"/>
      <c r="LLG6" s="892"/>
      <c r="LLH6" s="892"/>
      <c r="LLI6" s="892"/>
      <c r="LLJ6" s="892"/>
      <c r="LLK6" s="892"/>
      <c r="LLL6" s="892"/>
      <c r="LLM6" s="892"/>
      <c r="LLN6" s="892"/>
      <c r="LLO6" s="892"/>
      <c r="LLP6" s="892"/>
      <c r="LLQ6" s="892"/>
      <c r="LLR6" s="892"/>
      <c r="LLS6" s="892"/>
      <c r="LLT6" s="892"/>
      <c r="LLU6" s="892"/>
      <c r="LLV6" s="892"/>
      <c r="LLW6" s="892"/>
      <c r="LLX6" s="892"/>
      <c r="LLY6" s="892"/>
      <c r="LLZ6" s="892"/>
      <c r="LMA6" s="892"/>
      <c r="LMB6" s="892"/>
      <c r="LMC6" s="892"/>
      <c r="LMD6" s="892"/>
      <c r="LME6" s="892"/>
      <c r="LMF6" s="892"/>
      <c r="LMG6" s="892"/>
      <c r="LMH6" s="892"/>
      <c r="LMI6" s="892"/>
      <c r="LMJ6" s="892"/>
      <c r="LMK6" s="892"/>
      <c r="LML6" s="892"/>
      <c r="LMM6" s="892"/>
      <c r="LMN6" s="892"/>
      <c r="LMO6" s="892"/>
      <c r="LMP6" s="892"/>
      <c r="LMQ6" s="892"/>
      <c r="LMR6" s="892"/>
      <c r="LMS6" s="892"/>
      <c r="LMT6" s="892"/>
      <c r="LMU6" s="892"/>
      <c r="LMV6" s="892"/>
      <c r="LMW6" s="892"/>
      <c r="LMX6" s="892"/>
      <c r="LMY6" s="892"/>
      <c r="LMZ6" s="892"/>
      <c r="LNA6" s="892"/>
      <c r="LNB6" s="892"/>
      <c r="LNC6" s="892"/>
      <c r="LND6" s="892"/>
      <c r="LNE6" s="892"/>
      <c r="LNF6" s="892"/>
      <c r="LNG6" s="892"/>
      <c r="LNH6" s="892"/>
      <c r="LNI6" s="892"/>
      <c r="LNJ6" s="892"/>
      <c r="LNK6" s="892"/>
      <c r="LNL6" s="892"/>
      <c r="LNM6" s="892"/>
      <c r="LNN6" s="892"/>
      <c r="LNO6" s="892"/>
      <c r="LNP6" s="892"/>
      <c r="LNQ6" s="892"/>
      <c r="LNR6" s="892"/>
      <c r="LNS6" s="892"/>
      <c r="LNT6" s="892"/>
      <c r="LNU6" s="892"/>
      <c r="LNV6" s="892"/>
      <c r="LNW6" s="892"/>
      <c r="LNX6" s="892"/>
      <c r="LNY6" s="892"/>
      <c r="LNZ6" s="892"/>
      <c r="LOA6" s="892"/>
      <c r="LOB6" s="892"/>
      <c r="LOC6" s="892"/>
      <c r="LOD6" s="892"/>
      <c r="LOE6" s="892"/>
      <c r="LOF6" s="892"/>
      <c r="LOG6" s="892"/>
      <c r="LOH6" s="892"/>
      <c r="LOI6" s="892"/>
      <c r="LOJ6" s="892"/>
      <c r="LOK6" s="892"/>
      <c r="LOL6" s="892"/>
      <c r="LOM6" s="892"/>
      <c r="LON6" s="892"/>
      <c r="LOO6" s="892"/>
      <c r="LOP6" s="892"/>
      <c r="LOQ6" s="892"/>
      <c r="LOR6" s="892"/>
      <c r="LOS6" s="892"/>
      <c r="LOT6" s="892"/>
      <c r="LOU6" s="892"/>
      <c r="LOV6" s="892"/>
      <c r="LOW6" s="892"/>
      <c r="LOX6" s="892"/>
      <c r="LOY6" s="892"/>
      <c r="LOZ6" s="892"/>
      <c r="LPA6" s="892"/>
      <c r="LPB6" s="892"/>
      <c r="LPC6" s="892"/>
      <c r="LPD6" s="892"/>
      <c r="LPE6" s="892"/>
      <c r="LPF6" s="892"/>
      <c r="LPG6" s="892"/>
      <c r="LPH6" s="892"/>
      <c r="LPI6" s="892"/>
      <c r="LPJ6" s="892"/>
      <c r="LPK6" s="892"/>
      <c r="LPL6" s="892"/>
      <c r="LPM6" s="892"/>
      <c r="LPN6" s="892"/>
      <c r="LPO6" s="892"/>
      <c r="LPP6" s="892"/>
      <c r="LPQ6" s="892"/>
      <c r="LPR6" s="892"/>
      <c r="LPS6" s="892"/>
      <c r="LPT6" s="892"/>
      <c r="LPU6" s="892"/>
      <c r="LPV6" s="892"/>
      <c r="LPW6" s="892"/>
      <c r="LPX6" s="892"/>
      <c r="LPY6" s="892"/>
      <c r="LPZ6" s="892"/>
      <c r="LQA6" s="892"/>
      <c r="LQB6" s="892"/>
      <c r="LQC6" s="892"/>
      <c r="LQD6" s="892"/>
      <c r="LQE6" s="892"/>
      <c r="LQF6" s="892"/>
      <c r="LQG6" s="892"/>
      <c r="LQH6" s="892"/>
      <c r="LQI6" s="892"/>
      <c r="LQJ6" s="892"/>
      <c r="LQK6" s="892"/>
      <c r="LQL6" s="892"/>
      <c r="LQM6" s="892"/>
      <c r="LQN6" s="892"/>
      <c r="LQO6" s="892"/>
      <c r="LQP6" s="892"/>
      <c r="LQQ6" s="892"/>
      <c r="LQR6" s="892"/>
      <c r="LQS6" s="892"/>
      <c r="LQT6" s="892"/>
      <c r="LQU6" s="892"/>
      <c r="LQV6" s="892"/>
      <c r="LQW6" s="892"/>
      <c r="LQX6" s="892"/>
      <c r="LQY6" s="892"/>
      <c r="LQZ6" s="892"/>
      <c r="LRA6" s="892"/>
      <c r="LRB6" s="892"/>
      <c r="LRC6" s="892"/>
      <c r="LRD6" s="892"/>
      <c r="LRE6" s="892"/>
      <c r="LRF6" s="892"/>
      <c r="LRG6" s="892"/>
      <c r="LRH6" s="892"/>
      <c r="LRI6" s="892"/>
      <c r="LRJ6" s="892"/>
      <c r="LRK6" s="892"/>
      <c r="LRL6" s="892"/>
      <c r="LRM6" s="892"/>
      <c r="LRN6" s="892"/>
      <c r="LRO6" s="892"/>
      <c r="LRP6" s="892"/>
      <c r="LRQ6" s="892"/>
      <c r="LRR6" s="892"/>
      <c r="LRS6" s="892"/>
      <c r="LRT6" s="892"/>
      <c r="LRU6" s="892"/>
      <c r="LRV6" s="892"/>
      <c r="LRW6" s="892"/>
      <c r="LRX6" s="892"/>
      <c r="LRY6" s="892"/>
      <c r="LRZ6" s="892"/>
      <c r="LSA6" s="892"/>
      <c r="LSB6" s="892"/>
      <c r="LSC6" s="892"/>
      <c r="LSD6" s="892"/>
      <c r="LSE6" s="892"/>
      <c r="LSF6" s="892"/>
      <c r="LSG6" s="892"/>
      <c r="LSH6" s="892"/>
      <c r="LSI6" s="892"/>
      <c r="LSJ6" s="892"/>
      <c r="LSK6" s="892"/>
      <c r="LSL6" s="892"/>
      <c r="LSM6" s="892"/>
      <c r="LSN6" s="892"/>
      <c r="LSO6" s="892"/>
      <c r="LSP6" s="892"/>
      <c r="LSQ6" s="892"/>
      <c r="LSR6" s="892"/>
      <c r="LSS6" s="892"/>
      <c r="LST6" s="892"/>
      <c r="LSU6" s="892"/>
      <c r="LSV6" s="892"/>
      <c r="LSW6" s="892"/>
      <c r="LSX6" s="892"/>
      <c r="LSY6" s="892"/>
      <c r="LSZ6" s="892"/>
      <c r="LTA6" s="892"/>
      <c r="LTB6" s="892"/>
      <c r="LTC6" s="892"/>
      <c r="LTD6" s="892"/>
      <c r="LTE6" s="892"/>
      <c r="LTF6" s="892"/>
      <c r="LTG6" s="892"/>
      <c r="LTH6" s="892"/>
      <c r="LTI6" s="892"/>
      <c r="LTJ6" s="892"/>
      <c r="LTK6" s="892"/>
      <c r="LTL6" s="892"/>
      <c r="LTM6" s="892"/>
      <c r="LTN6" s="892"/>
      <c r="LTO6" s="892"/>
      <c r="LTP6" s="892"/>
      <c r="LTQ6" s="892"/>
      <c r="LTR6" s="892"/>
      <c r="LTS6" s="892"/>
      <c r="LTT6" s="892"/>
      <c r="LTU6" s="892"/>
      <c r="LTV6" s="892"/>
      <c r="LTW6" s="892"/>
      <c r="LTX6" s="892"/>
      <c r="LTY6" s="892"/>
      <c r="LTZ6" s="892"/>
      <c r="LUA6" s="892"/>
      <c r="LUB6" s="892"/>
      <c r="LUC6" s="892"/>
      <c r="LUD6" s="892"/>
      <c r="LUE6" s="892"/>
      <c r="LUF6" s="892"/>
      <c r="LUG6" s="892"/>
      <c r="LUH6" s="892"/>
      <c r="LUI6" s="892"/>
      <c r="LUJ6" s="892"/>
      <c r="LUK6" s="892"/>
      <c r="LUL6" s="892"/>
      <c r="LUM6" s="892"/>
      <c r="LUN6" s="892"/>
      <c r="LUO6" s="892"/>
      <c r="LUP6" s="892"/>
      <c r="LUQ6" s="892"/>
      <c r="LUR6" s="892"/>
      <c r="LUS6" s="892"/>
      <c r="LUT6" s="892"/>
      <c r="LUU6" s="892"/>
      <c r="LUV6" s="892"/>
      <c r="LUW6" s="892"/>
      <c r="LUX6" s="892"/>
      <c r="LUY6" s="892"/>
      <c r="LUZ6" s="892"/>
      <c r="LVA6" s="892"/>
      <c r="LVB6" s="892"/>
      <c r="LVC6" s="892"/>
      <c r="LVD6" s="892"/>
      <c r="LVE6" s="892"/>
      <c r="LVF6" s="892"/>
      <c r="LVG6" s="892"/>
      <c r="LVH6" s="892"/>
      <c r="LVI6" s="892"/>
      <c r="LVJ6" s="892"/>
      <c r="LVK6" s="892"/>
      <c r="LVL6" s="892"/>
      <c r="LVM6" s="892"/>
      <c r="LVN6" s="892"/>
      <c r="LVO6" s="892"/>
      <c r="LVP6" s="892"/>
      <c r="LVQ6" s="892"/>
      <c r="LVR6" s="892"/>
      <c r="LVS6" s="892"/>
      <c r="LVT6" s="892"/>
      <c r="LVU6" s="892"/>
      <c r="LVV6" s="892"/>
      <c r="LVW6" s="892"/>
      <c r="LVX6" s="892"/>
      <c r="LVY6" s="892"/>
      <c r="LVZ6" s="892"/>
      <c r="LWA6" s="892"/>
      <c r="LWB6" s="892"/>
      <c r="LWC6" s="892"/>
      <c r="LWD6" s="892"/>
      <c r="LWE6" s="892"/>
      <c r="LWF6" s="892"/>
      <c r="LWG6" s="892"/>
      <c r="LWH6" s="892"/>
      <c r="LWI6" s="892"/>
      <c r="LWJ6" s="892"/>
      <c r="LWK6" s="892"/>
      <c r="LWL6" s="892"/>
      <c r="LWM6" s="892"/>
      <c r="LWN6" s="892"/>
      <c r="LWO6" s="892"/>
      <c r="LWP6" s="892"/>
      <c r="LWQ6" s="892"/>
      <c r="LWR6" s="892"/>
      <c r="LWS6" s="892"/>
      <c r="LWT6" s="892"/>
      <c r="LWU6" s="892"/>
      <c r="LWV6" s="892"/>
      <c r="LWW6" s="892"/>
      <c r="LWX6" s="892"/>
      <c r="LWY6" s="892"/>
      <c r="LWZ6" s="892"/>
      <c r="LXA6" s="892"/>
      <c r="LXB6" s="892"/>
      <c r="LXC6" s="892"/>
      <c r="LXD6" s="892"/>
      <c r="LXE6" s="892"/>
      <c r="LXF6" s="892"/>
      <c r="LXG6" s="892"/>
      <c r="LXH6" s="892"/>
      <c r="LXI6" s="892"/>
      <c r="LXJ6" s="892"/>
      <c r="LXK6" s="892"/>
      <c r="LXL6" s="892"/>
      <c r="LXM6" s="892"/>
      <c r="LXN6" s="892"/>
      <c r="LXO6" s="892"/>
      <c r="LXP6" s="892"/>
      <c r="LXQ6" s="892"/>
      <c r="LXR6" s="892"/>
      <c r="LXS6" s="892"/>
      <c r="LXT6" s="892"/>
      <c r="LXU6" s="892"/>
      <c r="LXV6" s="892"/>
      <c r="LXW6" s="892"/>
      <c r="LXX6" s="892"/>
      <c r="LXY6" s="892"/>
      <c r="LXZ6" s="892"/>
      <c r="LYA6" s="892"/>
      <c r="LYB6" s="892"/>
      <c r="LYC6" s="892"/>
      <c r="LYD6" s="892"/>
      <c r="LYE6" s="892"/>
      <c r="LYF6" s="892"/>
      <c r="LYG6" s="892"/>
      <c r="LYH6" s="892"/>
      <c r="LYI6" s="892"/>
      <c r="LYJ6" s="892"/>
      <c r="LYK6" s="892"/>
      <c r="LYL6" s="892"/>
      <c r="LYM6" s="892"/>
      <c r="LYN6" s="892"/>
      <c r="LYO6" s="892"/>
      <c r="LYP6" s="892"/>
      <c r="LYQ6" s="892"/>
      <c r="LYR6" s="892"/>
      <c r="LYS6" s="892"/>
      <c r="LYT6" s="892"/>
      <c r="LYU6" s="892"/>
      <c r="LYV6" s="892"/>
      <c r="LYW6" s="892"/>
      <c r="LYX6" s="892"/>
      <c r="LYY6" s="892"/>
      <c r="LYZ6" s="892"/>
      <c r="LZA6" s="892"/>
      <c r="LZB6" s="892"/>
      <c r="LZC6" s="892"/>
      <c r="LZD6" s="892"/>
      <c r="LZE6" s="892"/>
      <c r="LZF6" s="892"/>
      <c r="LZG6" s="892"/>
      <c r="LZH6" s="892"/>
      <c r="LZI6" s="892"/>
      <c r="LZJ6" s="892"/>
      <c r="LZK6" s="892"/>
      <c r="LZL6" s="892"/>
      <c r="LZM6" s="892"/>
      <c r="LZN6" s="892"/>
      <c r="LZO6" s="892"/>
      <c r="LZP6" s="892"/>
      <c r="LZQ6" s="892"/>
      <c r="LZR6" s="892"/>
      <c r="LZS6" s="892"/>
      <c r="LZT6" s="892"/>
      <c r="LZU6" s="892"/>
      <c r="LZV6" s="892"/>
      <c r="LZW6" s="892"/>
      <c r="LZX6" s="892"/>
      <c r="LZY6" s="892"/>
      <c r="LZZ6" s="892"/>
      <c r="MAA6" s="892"/>
      <c r="MAB6" s="892"/>
      <c r="MAC6" s="892"/>
      <c r="MAD6" s="892"/>
      <c r="MAE6" s="892"/>
      <c r="MAF6" s="892"/>
      <c r="MAG6" s="892"/>
      <c r="MAH6" s="892"/>
      <c r="MAI6" s="892"/>
      <c r="MAJ6" s="892"/>
      <c r="MAK6" s="892"/>
      <c r="MAL6" s="892"/>
      <c r="MAM6" s="892"/>
      <c r="MAN6" s="892"/>
      <c r="MAO6" s="892"/>
      <c r="MAP6" s="892"/>
      <c r="MAQ6" s="892"/>
      <c r="MAR6" s="892"/>
      <c r="MAS6" s="892"/>
      <c r="MAT6" s="892"/>
      <c r="MAU6" s="892"/>
      <c r="MAV6" s="892"/>
      <c r="MAW6" s="892"/>
      <c r="MAX6" s="892"/>
      <c r="MAY6" s="892"/>
      <c r="MAZ6" s="892"/>
      <c r="MBA6" s="892"/>
      <c r="MBB6" s="892"/>
      <c r="MBC6" s="892"/>
      <c r="MBD6" s="892"/>
      <c r="MBE6" s="892"/>
      <c r="MBF6" s="892"/>
      <c r="MBG6" s="892"/>
      <c r="MBH6" s="892"/>
      <c r="MBI6" s="892"/>
      <c r="MBJ6" s="892"/>
      <c r="MBK6" s="892"/>
      <c r="MBL6" s="892"/>
      <c r="MBM6" s="892"/>
      <c r="MBN6" s="892"/>
      <c r="MBO6" s="892"/>
      <c r="MBP6" s="892"/>
      <c r="MBQ6" s="892"/>
      <c r="MBR6" s="892"/>
      <c r="MBS6" s="892"/>
      <c r="MBT6" s="892"/>
      <c r="MBU6" s="892"/>
      <c r="MBV6" s="892"/>
      <c r="MBW6" s="892"/>
      <c r="MBX6" s="892"/>
      <c r="MBY6" s="892"/>
      <c r="MBZ6" s="892"/>
      <c r="MCA6" s="892"/>
      <c r="MCB6" s="892"/>
      <c r="MCC6" s="892"/>
      <c r="MCD6" s="892"/>
      <c r="MCE6" s="892"/>
      <c r="MCF6" s="892"/>
      <c r="MCG6" s="892"/>
      <c r="MCH6" s="892"/>
      <c r="MCI6" s="892"/>
      <c r="MCJ6" s="892"/>
      <c r="MCK6" s="892"/>
      <c r="MCL6" s="892"/>
      <c r="MCM6" s="892"/>
      <c r="MCN6" s="892"/>
      <c r="MCO6" s="892"/>
      <c r="MCP6" s="892"/>
      <c r="MCQ6" s="892"/>
      <c r="MCR6" s="892"/>
      <c r="MCS6" s="892"/>
      <c r="MCT6" s="892"/>
      <c r="MCU6" s="892"/>
      <c r="MCV6" s="892"/>
      <c r="MCW6" s="892"/>
      <c r="MCX6" s="892"/>
      <c r="MCY6" s="892"/>
      <c r="MCZ6" s="892"/>
      <c r="MDA6" s="892"/>
      <c r="MDB6" s="892"/>
      <c r="MDC6" s="892"/>
      <c r="MDD6" s="892"/>
      <c r="MDE6" s="892"/>
      <c r="MDF6" s="892"/>
      <c r="MDG6" s="892"/>
      <c r="MDH6" s="892"/>
      <c r="MDI6" s="892"/>
      <c r="MDJ6" s="892"/>
      <c r="MDK6" s="892"/>
      <c r="MDL6" s="892"/>
      <c r="MDM6" s="892"/>
      <c r="MDN6" s="892"/>
      <c r="MDO6" s="892"/>
      <c r="MDP6" s="892"/>
      <c r="MDQ6" s="892"/>
      <c r="MDR6" s="892"/>
      <c r="MDS6" s="892"/>
      <c r="MDT6" s="892"/>
      <c r="MDU6" s="892"/>
      <c r="MDV6" s="892"/>
      <c r="MDW6" s="892"/>
      <c r="MDX6" s="892"/>
      <c r="MDY6" s="892"/>
      <c r="MDZ6" s="892"/>
      <c r="MEA6" s="892"/>
      <c r="MEB6" s="892"/>
      <c r="MEC6" s="892"/>
      <c r="MED6" s="892"/>
      <c r="MEE6" s="892"/>
      <c r="MEF6" s="892"/>
      <c r="MEG6" s="892"/>
      <c r="MEH6" s="892"/>
      <c r="MEI6" s="892"/>
      <c r="MEJ6" s="892"/>
      <c r="MEK6" s="892"/>
      <c r="MEL6" s="892"/>
      <c r="MEM6" s="892"/>
      <c r="MEN6" s="892"/>
      <c r="MEO6" s="892"/>
      <c r="MEP6" s="892"/>
      <c r="MEQ6" s="892"/>
      <c r="MER6" s="892"/>
      <c r="MES6" s="892"/>
      <c r="MET6" s="892"/>
      <c r="MEU6" s="892"/>
      <c r="MEV6" s="892"/>
      <c r="MEW6" s="892"/>
      <c r="MEX6" s="892"/>
      <c r="MEY6" s="892"/>
      <c r="MEZ6" s="892"/>
      <c r="MFA6" s="892"/>
      <c r="MFB6" s="892"/>
      <c r="MFC6" s="892"/>
      <c r="MFD6" s="892"/>
      <c r="MFE6" s="892"/>
      <c r="MFF6" s="892"/>
      <c r="MFG6" s="892"/>
      <c r="MFH6" s="892"/>
      <c r="MFI6" s="892"/>
      <c r="MFJ6" s="892"/>
      <c r="MFK6" s="892"/>
      <c r="MFL6" s="892"/>
      <c r="MFM6" s="892"/>
      <c r="MFN6" s="892"/>
      <c r="MFO6" s="892"/>
      <c r="MFP6" s="892"/>
      <c r="MFQ6" s="892"/>
      <c r="MFR6" s="892"/>
      <c r="MFS6" s="892"/>
      <c r="MFT6" s="892"/>
      <c r="MFU6" s="892"/>
      <c r="MFV6" s="892"/>
      <c r="MFW6" s="892"/>
      <c r="MFX6" s="892"/>
      <c r="MFY6" s="892"/>
      <c r="MFZ6" s="892"/>
      <c r="MGA6" s="892"/>
      <c r="MGB6" s="892"/>
      <c r="MGC6" s="892"/>
      <c r="MGD6" s="892"/>
      <c r="MGE6" s="892"/>
      <c r="MGF6" s="892"/>
      <c r="MGG6" s="892"/>
      <c r="MGH6" s="892"/>
      <c r="MGI6" s="892"/>
      <c r="MGJ6" s="892"/>
      <c r="MGK6" s="892"/>
      <c r="MGL6" s="892"/>
      <c r="MGM6" s="892"/>
      <c r="MGN6" s="892"/>
      <c r="MGO6" s="892"/>
      <c r="MGP6" s="892"/>
      <c r="MGQ6" s="892"/>
      <c r="MGR6" s="892"/>
      <c r="MGS6" s="892"/>
      <c r="MGT6" s="892"/>
      <c r="MGU6" s="892"/>
      <c r="MGV6" s="892"/>
      <c r="MGW6" s="892"/>
      <c r="MGX6" s="892"/>
      <c r="MGY6" s="892"/>
      <c r="MGZ6" s="892"/>
      <c r="MHA6" s="892"/>
      <c r="MHB6" s="892"/>
      <c r="MHC6" s="892"/>
      <c r="MHD6" s="892"/>
      <c r="MHE6" s="892"/>
      <c r="MHF6" s="892"/>
      <c r="MHG6" s="892"/>
      <c r="MHH6" s="892"/>
      <c r="MHI6" s="892"/>
      <c r="MHJ6" s="892"/>
      <c r="MHK6" s="892"/>
      <c r="MHL6" s="892"/>
      <c r="MHM6" s="892"/>
      <c r="MHN6" s="892"/>
      <c r="MHO6" s="892"/>
      <c r="MHP6" s="892"/>
      <c r="MHQ6" s="892"/>
      <c r="MHR6" s="892"/>
      <c r="MHS6" s="892"/>
      <c r="MHT6" s="892"/>
      <c r="MHU6" s="892"/>
      <c r="MHV6" s="892"/>
      <c r="MHW6" s="892"/>
      <c r="MHX6" s="892"/>
      <c r="MHY6" s="892"/>
      <c r="MHZ6" s="892"/>
      <c r="MIA6" s="892"/>
      <c r="MIB6" s="892"/>
      <c r="MIC6" s="892"/>
      <c r="MID6" s="892"/>
      <c r="MIE6" s="892"/>
      <c r="MIF6" s="892"/>
      <c r="MIG6" s="892"/>
      <c r="MIH6" s="892"/>
      <c r="MII6" s="892"/>
      <c r="MIJ6" s="892"/>
      <c r="MIK6" s="892"/>
      <c r="MIL6" s="892"/>
      <c r="MIM6" s="892"/>
      <c r="MIN6" s="892"/>
      <c r="MIO6" s="892"/>
      <c r="MIP6" s="892"/>
      <c r="MIQ6" s="892"/>
      <c r="MIR6" s="892"/>
      <c r="MIS6" s="892"/>
      <c r="MIT6" s="892"/>
      <c r="MIU6" s="892"/>
      <c r="MIV6" s="892"/>
      <c r="MIW6" s="892"/>
      <c r="MIX6" s="892"/>
      <c r="MIY6" s="892"/>
      <c r="MIZ6" s="892"/>
      <c r="MJA6" s="892"/>
      <c r="MJB6" s="892"/>
      <c r="MJC6" s="892"/>
      <c r="MJD6" s="892"/>
      <c r="MJE6" s="892"/>
      <c r="MJF6" s="892"/>
      <c r="MJG6" s="892"/>
      <c r="MJH6" s="892"/>
      <c r="MJI6" s="892"/>
      <c r="MJJ6" s="892"/>
      <c r="MJK6" s="892"/>
      <c r="MJL6" s="892"/>
      <c r="MJM6" s="892"/>
      <c r="MJN6" s="892"/>
      <c r="MJO6" s="892"/>
      <c r="MJP6" s="892"/>
      <c r="MJQ6" s="892"/>
      <c r="MJR6" s="892"/>
      <c r="MJS6" s="892"/>
      <c r="MJT6" s="892"/>
      <c r="MJU6" s="892"/>
      <c r="MJV6" s="892"/>
      <c r="MJW6" s="892"/>
      <c r="MJX6" s="892"/>
      <c r="MJY6" s="892"/>
      <c r="MJZ6" s="892"/>
      <c r="MKA6" s="892"/>
      <c r="MKB6" s="892"/>
      <c r="MKC6" s="892"/>
      <c r="MKD6" s="892"/>
      <c r="MKE6" s="892"/>
      <c r="MKF6" s="892"/>
      <c r="MKG6" s="892"/>
      <c r="MKH6" s="892"/>
      <c r="MKI6" s="892"/>
      <c r="MKJ6" s="892"/>
      <c r="MKK6" s="892"/>
      <c r="MKL6" s="892"/>
      <c r="MKM6" s="892"/>
      <c r="MKN6" s="892"/>
      <c r="MKO6" s="892"/>
      <c r="MKP6" s="892"/>
      <c r="MKQ6" s="892"/>
      <c r="MKR6" s="892"/>
      <c r="MKS6" s="892"/>
      <c r="MKT6" s="892"/>
      <c r="MKU6" s="892"/>
      <c r="MKV6" s="892"/>
      <c r="MKW6" s="892"/>
      <c r="MKX6" s="892"/>
      <c r="MKY6" s="892"/>
      <c r="MKZ6" s="892"/>
      <c r="MLA6" s="892"/>
      <c r="MLB6" s="892"/>
      <c r="MLC6" s="892"/>
      <c r="MLD6" s="892"/>
      <c r="MLE6" s="892"/>
      <c r="MLF6" s="892"/>
      <c r="MLG6" s="892"/>
      <c r="MLH6" s="892"/>
      <c r="MLI6" s="892"/>
      <c r="MLJ6" s="892"/>
      <c r="MLK6" s="892"/>
      <c r="MLL6" s="892"/>
      <c r="MLM6" s="892"/>
      <c r="MLN6" s="892"/>
      <c r="MLO6" s="892"/>
      <c r="MLP6" s="892"/>
      <c r="MLQ6" s="892"/>
      <c r="MLR6" s="892"/>
      <c r="MLS6" s="892"/>
      <c r="MLT6" s="892"/>
      <c r="MLU6" s="892"/>
      <c r="MLV6" s="892"/>
      <c r="MLW6" s="892"/>
      <c r="MLX6" s="892"/>
      <c r="MLY6" s="892"/>
      <c r="MLZ6" s="892"/>
      <c r="MMA6" s="892"/>
      <c r="MMB6" s="892"/>
      <c r="MMC6" s="892"/>
      <c r="MMD6" s="892"/>
      <c r="MME6" s="892"/>
      <c r="MMF6" s="892"/>
      <c r="MMG6" s="892"/>
      <c r="MMH6" s="892"/>
      <c r="MMI6" s="892"/>
      <c r="MMJ6" s="892"/>
      <c r="MMK6" s="892"/>
      <c r="MML6" s="892"/>
      <c r="MMM6" s="892"/>
      <c r="MMN6" s="892"/>
      <c r="MMO6" s="892"/>
      <c r="MMP6" s="892"/>
      <c r="MMQ6" s="892"/>
      <c r="MMR6" s="892"/>
      <c r="MMS6" s="892"/>
      <c r="MMT6" s="892"/>
      <c r="MMU6" s="892"/>
      <c r="MMV6" s="892"/>
      <c r="MMW6" s="892"/>
      <c r="MMX6" s="892"/>
      <c r="MMY6" s="892"/>
      <c r="MMZ6" s="892"/>
      <c r="MNA6" s="892"/>
      <c r="MNB6" s="892"/>
      <c r="MNC6" s="892"/>
      <c r="MND6" s="892"/>
      <c r="MNE6" s="892"/>
      <c r="MNF6" s="892"/>
      <c r="MNG6" s="892"/>
      <c r="MNH6" s="892"/>
      <c r="MNI6" s="892"/>
      <c r="MNJ6" s="892"/>
      <c r="MNK6" s="892"/>
      <c r="MNL6" s="892"/>
      <c r="MNM6" s="892"/>
      <c r="MNN6" s="892"/>
      <c r="MNO6" s="892"/>
      <c r="MNP6" s="892"/>
      <c r="MNQ6" s="892"/>
      <c r="MNR6" s="892"/>
      <c r="MNS6" s="892"/>
      <c r="MNT6" s="892"/>
      <c r="MNU6" s="892"/>
      <c r="MNV6" s="892"/>
      <c r="MNW6" s="892"/>
      <c r="MNX6" s="892"/>
      <c r="MNY6" s="892"/>
      <c r="MNZ6" s="892"/>
      <c r="MOA6" s="892"/>
      <c r="MOB6" s="892"/>
      <c r="MOC6" s="892"/>
      <c r="MOD6" s="892"/>
      <c r="MOE6" s="892"/>
      <c r="MOF6" s="892"/>
      <c r="MOG6" s="892"/>
      <c r="MOH6" s="892"/>
      <c r="MOI6" s="892"/>
      <c r="MOJ6" s="892"/>
      <c r="MOK6" s="892"/>
      <c r="MOL6" s="892"/>
      <c r="MOM6" s="892"/>
      <c r="MON6" s="892"/>
      <c r="MOO6" s="892"/>
      <c r="MOP6" s="892"/>
      <c r="MOQ6" s="892"/>
      <c r="MOR6" s="892"/>
      <c r="MOS6" s="892"/>
      <c r="MOT6" s="892"/>
      <c r="MOU6" s="892"/>
      <c r="MOV6" s="892"/>
      <c r="MOW6" s="892"/>
      <c r="MOX6" s="892"/>
      <c r="MOY6" s="892"/>
      <c r="MOZ6" s="892"/>
      <c r="MPA6" s="892"/>
      <c r="MPB6" s="892"/>
      <c r="MPC6" s="892"/>
      <c r="MPD6" s="892"/>
      <c r="MPE6" s="892"/>
      <c r="MPF6" s="892"/>
      <c r="MPG6" s="892"/>
      <c r="MPH6" s="892"/>
      <c r="MPI6" s="892"/>
      <c r="MPJ6" s="892"/>
      <c r="MPK6" s="892"/>
      <c r="MPL6" s="892"/>
      <c r="MPM6" s="892"/>
      <c r="MPN6" s="892"/>
      <c r="MPO6" s="892"/>
      <c r="MPP6" s="892"/>
      <c r="MPQ6" s="892"/>
      <c r="MPR6" s="892"/>
      <c r="MPS6" s="892"/>
      <c r="MPT6" s="892"/>
      <c r="MPU6" s="892"/>
      <c r="MPV6" s="892"/>
      <c r="MPW6" s="892"/>
      <c r="MPX6" s="892"/>
      <c r="MPY6" s="892"/>
      <c r="MPZ6" s="892"/>
      <c r="MQA6" s="892"/>
      <c r="MQB6" s="892"/>
      <c r="MQC6" s="892"/>
      <c r="MQD6" s="892"/>
      <c r="MQE6" s="892"/>
      <c r="MQF6" s="892"/>
      <c r="MQG6" s="892"/>
      <c r="MQH6" s="892"/>
      <c r="MQI6" s="892"/>
      <c r="MQJ6" s="892"/>
      <c r="MQK6" s="892"/>
      <c r="MQL6" s="892"/>
      <c r="MQM6" s="892"/>
      <c r="MQN6" s="892"/>
      <c r="MQO6" s="892"/>
      <c r="MQP6" s="892"/>
      <c r="MQQ6" s="892"/>
      <c r="MQR6" s="892"/>
      <c r="MQS6" s="892"/>
      <c r="MQT6" s="892"/>
      <c r="MQU6" s="892"/>
      <c r="MQV6" s="892"/>
      <c r="MQW6" s="892"/>
      <c r="MQX6" s="892"/>
      <c r="MQY6" s="892"/>
      <c r="MQZ6" s="892"/>
      <c r="MRA6" s="892"/>
      <c r="MRB6" s="892"/>
      <c r="MRC6" s="892"/>
      <c r="MRD6" s="892"/>
      <c r="MRE6" s="892"/>
      <c r="MRF6" s="892"/>
      <c r="MRG6" s="892"/>
      <c r="MRH6" s="892"/>
      <c r="MRI6" s="892"/>
      <c r="MRJ6" s="892"/>
      <c r="MRK6" s="892"/>
      <c r="MRL6" s="892"/>
      <c r="MRM6" s="892"/>
      <c r="MRN6" s="892"/>
      <c r="MRO6" s="892"/>
      <c r="MRP6" s="892"/>
      <c r="MRQ6" s="892"/>
      <c r="MRR6" s="892"/>
      <c r="MRS6" s="892"/>
      <c r="MRT6" s="892"/>
      <c r="MRU6" s="892"/>
      <c r="MRV6" s="892"/>
      <c r="MRW6" s="892"/>
      <c r="MRX6" s="892"/>
      <c r="MRY6" s="892"/>
      <c r="MRZ6" s="892"/>
      <c r="MSA6" s="892"/>
      <c r="MSB6" s="892"/>
      <c r="MSC6" s="892"/>
      <c r="MSD6" s="892"/>
      <c r="MSE6" s="892"/>
      <c r="MSF6" s="892"/>
      <c r="MSG6" s="892"/>
      <c r="MSH6" s="892"/>
      <c r="MSI6" s="892"/>
      <c r="MSJ6" s="892"/>
      <c r="MSK6" s="892"/>
      <c r="MSL6" s="892"/>
      <c r="MSM6" s="892"/>
      <c r="MSN6" s="892"/>
      <c r="MSO6" s="892"/>
      <c r="MSP6" s="892"/>
      <c r="MSQ6" s="892"/>
      <c r="MSR6" s="892"/>
      <c r="MSS6" s="892"/>
      <c r="MST6" s="892"/>
      <c r="MSU6" s="892"/>
      <c r="MSV6" s="892"/>
      <c r="MSW6" s="892"/>
      <c r="MSX6" s="892"/>
      <c r="MSY6" s="892"/>
      <c r="MSZ6" s="892"/>
      <c r="MTA6" s="892"/>
      <c r="MTB6" s="892"/>
      <c r="MTC6" s="892"/>
      <c r="MTD6" s="892"/>
      <c r="MTE6" s="892"/>
      <c r="MTF6" s="892"/>
      <c r="MTG6" s="892"/>
      <c r="MTH6" s="892"/>
      <c r="MTI6" s="892"/>
      <c r="MTJ6" s="892"/>
      <c r="MTK6" s="892"/>
      <c r="MTL6" s="892"/>
      <c r="MTM6" s="892"/>
      <c r="MTN6" s="892"/>
      <c r="MTO6" s="892"/>
      <c r="MTP6" s="892"/>
      <c r="MTQ6" s="892"/>
      <c r="MTR6" s="892"/>
      <c r="MTS6" s="892"/>
      <c r="MTT6" s="892"/>
      <c r="MTU6" s="892"/>
      <c r="MTV6" s="892"/>
      <c r="MTW6" s="892"/>
      <c r="MTX6" s="892"/>
      <c r="MTY6" s="892"/>
      <c r="MTZ6" s="892"/>
      <c r="MUA6" s="892"/>
      <c r="MUB6" s="892"/>
      <c r="MUC6" s="892"/>
      <c r="MUD6" s="892"/>
      <c r="MUE6" s="892"/>
      <c r="MUF6" s="892"/>
      <c r="MUG6" s="892"/>
      <c r="MUH6" s="892"/>
      <c r="MUI6" s="892"/>
      <c r="MUJ6" s="892"/>
      <c r="MUK6" s="892"/>
      <c r="MUL6" s="892"/>
      <c r="MUM6" s="892"/>
      <c r="MUN6" s="892"/>
      <c r="MUO6" s="892"/>
      <c r="MUP6" s="892"/>
      <c r="MUQ6" s="892"/>
      <c r="MUR6" s="892"/>
      <c r="MUS6" s="892"/>
      <c r="MUT6" s="892"/>
      <c r="MUU6" s="892"/>
      <c r="MUV6" s="892"/>
      <c r="MUW6" s="892"/>
      <c r="MUX6" s="892"/>
      <c r="MUY6" s="892"/>
      <c r="MUZ6" s="892"/>
      <c r="MVA6" s="892"/>
      <c r="MVB6" s="892"/>
      <c r="MVC6" s="892"/>
      <c r="MVD6" s="892"/>
      <c r="MVE6" s="892"/>
      <c r="MVF6" s="892"/>
      <c r="MVG6" s="892"/>
      <c r="MVH6" s="892"/>
      <c r="MVI6" s="892"/>
      <c r="MVJ6" s="892"/>
      <c r="MVK6" s="892"/>
      <c r="MVL6" s="892"/>
      <c r="MVM6" s="892"/>
      <c r="MVN6" s="892"/>
      <c r="MVO6" s="892"/>
      <c r="MVP6" s="892"/>
      <c r="MVQ6" s="892"/>
      <c r="MVR6" s="892"/>
      <c r="MVS6" s="892"/>
      <c r="MVT6" s="892"/>
      <c r="MVU6" s="892"/>
      <c r="MVV6" s="892"/>
      <c r="MVW6" s="892"/>
      <c r="MVX6" s="892"/>
      <c r="MVY6" s="892"/>
      <c r="MVZ6" s="892"/>
      <c r="MWA6" s="892"/>
      <c r="MWB6" s="892"/>
      <c r="MWC6" s="892"/>
      <c r="MWD6" s="892"/>
      <c r="MWE6" s="892"/>
      <c r="MWF6" s="892"/>
      <c r="MWG6" s="892"/>
      <c r="MWH6" s="892"/>
      <c r="MWI6" s="892"/>
      <c r="MWJ6" s="892"/>
      <c r="MWK6" s="892"/>
      <c r="MWL6" s="892"/>
      <c r="MWM6" s="892"/>
      <c r="MWN6" s="892"/>
      <c r="MWO6" s="892"/>
      <c r="MWP6" s="892"/>
      <c r="MWQ6" s="892"/>
      <c r="MWR6" s="892"/>
      <c r="MWS6" s="892"/>
      <c r="MWT6" s="892"/>
      <c r="MWU6" s="892"/>
      <c r="MWV6" s="892"/>
      <c r="MWW6" s="892"/>
      <c r="MWX6" s="892"/>
      <c r="MWY6" s="892"/>
      <c r="MWZ6" s="892"/>
      <c r="MXA6" s="892"/>
      <c r="MXB6" s="892"/>
      <c r="MXC6" s="892"/>
      <c r="MXD6" s="892"/>
      <c r="MXE6" s="892"/>
      <c r="MXF6" s="892"/>
      <c r="MXG6" s="892"/>
      <c r="MXH6" s="892"/>
      <c r="MXI6" s="892"/>
      <c r="MXJ6" s="892"/>
      <c r="MXK6" s="892"/>
      <c r="MXL6" s="892"/>
      <c r="MXM6" s="892"/>
      <c r="MXN6" s="892"/>
      <c r="MXO6" s="892"/>
      <c r="MXP6" s="892"/>
      <c r="MXQ6" s="892"/>
      <c r="MXR6" s="892"/>
      <c r="MXS6" s="892"/>
      <c r="MXT6" s="892"/>
      <c r="MXU6" s="892"/>
      <c r="MXV6" s="892"/>
      <c r="MXW6" s="892"/>
      <c r="MXX6" s="892"/>
      <c r="MXY6" s="892"/>
      <c r="MXZ6" s="892"/>
      <c r="MYA6" s="892"/>
      <c r="MYB6" s="892"/>
      <c r="MYC6" s="892"/>
      <c r="MYD6" s="892"/>
      <c r="MYE6" s="892"/>
      <c r="MYF6" s="892"/>
      <c r="MYG6" s="892"/>
      <c r="MYH6" s="892"/>
      <c r="MYI6" s="892"/>
      <c r="MYJ6" s="892"/>
      <c r="MYK6" s="892"/>
      <c r="MYL6" s="892"/>
      <c r="MYM6" s="892"/>
      <c r="MYN6" s="892"/>
      <c r="MYO6" s="892"/>
      <c r="MYP6" s="892"/>
      <c r="MYQ6" s="892"/>
      <c r="MYR6" s="892"/>
      <c r="MYS6" s="892"/>
      <c r="MYT6" s="892"/>
      <c r="MYU6" s="892"/>
      <c r="MYV6" s="892"/>
      <c r="MYW6" s="892"/>
      <c r="MYX6" s="892"/>
      <c r="MYY6" s="892"/>
      <c r="MYZ6" s="892"/>
      <c r="MZA6" s="892"/>
      <c r="MZB6" s="892"/>
      <c r="MZC6" s="892"/>
      <c r="MZD6" s="892"/>
      <c r="MZE6" s="892"/>
      <c r="MZF6" s="892"/>
      <c r="MZG6" s="892"/>
      <c r="MZH6" s="892"/>
      <c r="MZI6" s="892"/>
      <c r="MZJ6" s="892"/>
      <c r="MZK6" s="892"/>
      <c r="MZL6" s="892"/>
      <c r="MZM6" s="892"/>
      <c r="MZN6" s="892"/>
      <c r="MZO6" s="892"/>
      <c r="MZP6" s="892"/>
      <c r="MZQ6" s="892"/>
      <c r="MZR6" s="892"/>
      <c r="MZS6" s="892"/>
      <c r="MZT6" s="892"/>
      <c r="MZU6" s="892"/>
      <c r="MZV6" s="892"/>
      <c r="MZW6" s="892"/>
      <c r="MZX6" s="892"/>
      <c r="MZY6" s="892"/>
      <c r="MZZ6" s="892"/>
      <c r="NAA6" s="892"/>
      <c r="NAB6" s="892"/>
      <c r="NAC6" s="892"/>
      <c r="NAD6" s="892"/>
      <c r="NAE6" s="892"/>
      <c r="NAF6" s="892"/>
      <c r="NAG6" s="892"/>
      <c r="NAH6" s="892"/>
      <c r="NAI6" s="892"/>
      <c r="NAJ6" s="892"/>
      <c r="NAK6" s="892"/>
      <c r="NAL6" s="892"/>
      <c r="NAM6" s="892"/>
      <c r="NAN6" s="892"/>
      <c r="NAO6" s="892"/>
      <c r="NAP6" s="892"/>
      <c r="NAQ6" s="892"/>
      <c r="NAR6" s="892"/>
      <c r="NAS6" s="892"/>
      <c r="NAT6" s="892"/>
      <c r="NAU6" s="892"/>
      <c r="NAV6" s="892"/>
      <c r="NAW6" s="892"/>
      <c r="NAX6" s="892"/>
      <c r="NAY6" s="892"/>
      <c r="NAZ6" s="892"/>
      <c r="NBA6" s="892"/>
      <c r="NBB6" s="892"/>
      <c r="NBC6" s="892"/>
      <c r="NBD6" s="892"/>
      <c r="NBE6" s="892"/>
      <c r="NBF6" s="892"/>
      <c r="NBG6" s="892"/>
      <c r="NBH6" s="892"/>
      <c r="NBI6" s="892"/>
      <c r="NBJ6" s="892"/>
      <c r="NBK6" s="892"/>
      <c r="NBL6" s="892"/>
      <c r="NBM6" s="892"/>
      <c r="NBN6" s="892"/>
      <c r="NBO6" s="892"/>
      <c r="NBP6" s="892"/>
      <c r="NBQ6" s="892"/>
      <c r="NBR6" s="892"/>
      <c r="NBS6" s="892"/>
      <c r="NBT6" s="892"/>
      <c r="NBU6" s="892"/>
      <c r="NBV6" s="892"/>
      <c r="NBW6" s="892"/>
      <c r="NBX6" s="892"/>
      <c r="NBY6" s="892"/>
      <c r="NBZ6" s="892"/>
      <c r="NCA6" s="892"/>
      <c r="NCB6" s="892"/>
      <c r="NCC6" s="892"/>
      <c r="NCD6" s="892"/>
      <c r="NCE6" s="892"/>
      <c r="NCF6" s="892"/>
      <c r="NCG6" s="892"/>
      <c r="NCH6" s="892"/>
      <c r="NCI6" s="892"/>
      <c r="NCJ6" s="892"/>
      <c r="NCK6" s="892"/>
      <c r="NCL6" s="892"/>
      <c r="NCM6" s="892"/>
      <c r="NCN6" s="892"/>
      <c r="NCO6" s="892"/>
      <c r="NCP6" s="892"/>
      <c r="NCQ6" s="892"/>
      <c r="NCR6" s="892"/>
      <c r="NCS6" s="892"/>
      <c r="NCT6" s="892"/>
      <c r="NCU6" s="892"/>
      <c r="NCV6" s="892"/>
      <c r="NCW6" s="892"/>
      <c r="NCX6" s="892"/>
      <c r="NCY6" s="892"/>
      <c r="NCZ6" s="892"/>
      <c r="NDA6" s="892"/>
      <c r="NDB6" s="892"/>
      <c r="NDC6" s="892"/>
      <c r="NDD6" s="892"/>
      <c r="NDE6" s="892"/>
      <c r="NDF6" s="892"/>
      <c r="NDG6" s="892"/>
      <c r="NDH6" s="892"/>
      <c r="NDI6" s="892"/>
      <c r="NDJ6" s="892"/>
      <c r="NDK6" s="892"/>
      <c r="NDL6" s="892"/>
      <c r="NDM6" s="892"/>
      <c r="NDN6" s="892"/>
      <c r="NDO6" s="892"/>
      <c r="NDP6" s="892"/>
      <c r="NDQ6" s="892"/>
      <c r="NDR6" s="892"/>
      <c r="NDS6" s="892"/>
      <c r="NDT6" s="892"/>
      <c r="NDU6" s="892"/>
      <c r="NDV6" s="892"/>
      <c r="NDW6" s="892"/>
      <c r="NDX6" s="892"/>
      <c r="NDY6" s="892"/>
      <c r="NDZ6" s="892"/>
      <c r="NEA6" s="892"/>
      <c r="NEB6" s="892"/>
      <c r="NEC6" s="892"/>
      <c r="NED6" s="892"/>
      <c r="NEE6" s="892"/>
      <c r="NEF6" s="892"/>
      <c r="NEG6" s="892"/>
      <c r="NEH6" s="892"/>
      <c r="NEI6" s="892"/>
      <c r="NEJ6" s="892"/>
      <c r="NEK6" s="892"/>
      <c r="NEL6" s="892"/>
      <c r="NEM6" s="892"/>
      <c r="NEN6" s="892"/>
      <c r="NEO6" s="892"/>
      <c r="NEP6" s="892"/>
      <c r="NEQ6" s="892"/>
      <c r="NER6" s="892"/>
      <c r="NES6" s="892"/>
      <c r="NET6" s="892"/>
      <c r="NEU6" s="892"/>
      <c r="NEV6" s="892"/>
      <c r="NEW6" s="892"/>
      <c r="NEX6" s="892"/>
      <c r="NEY6" s="892"/>
      <c r="NEZ6" s="892"/>
      <c r="NFA6" s="892"/>
      <c r="NFB6" s="892"/>
      <c r="NFC6" s="892"/>
      <c r="NFD6" s="892"/>
      <c r="NFE6" s="892"/>
      <c r="NFF6" s="892"/>
      <c r="NFG6" s="892"/>
      <c r="NFH6" s="892"/>
      <c r="NFI6" s="892"/>
      <c r="NFJ6" s="892"/>
      <c r="NFK6" s="892"/>
      <c r="NFL6" s="892"/>
      <c r="NFM6" s="892"/>
      <c r="NFN6" s="892"/>
      <c r="NFO6" s="892"/>
      <c r="NFP6" s="892"/>
      <c r="NFQ6" s="892"/>
      <c r="NFR6" s="892"/>
      <c r="NFS6" s="892"/>
      <c r="NFT6" s="892"/>
      <c r="NFU6" s="892"/>
      <c r="NFV6" s="892"/>
      <c r="NFW6" s="892"/>
      <c r="NFX6" s="892"/>
      <c r="NFY6" s="892"/>
      <c r="NFZ6" s="892"/>
      <c r="NGA6" s="892"/>
      <c r="NGB6" s="892"/>
      <c r="NGC6" s="892"/>
      <c r="NGD6" s="892"/>
      <c r="NGE6" s="892"/>
      <c r="NGF6" s="892"/>
      <c r="NGG6" s="892"/>
      <c r="NGH6" s="892"/>
      <c r="NGI6" s="892"/>
      <c r="NGJ6" s="892"/>
      <c r="NGK6" s="892"/>
      <c r="NGL6" s="892"/>
      <c r="NGM6" s="892"/>
      <c r="NGN6" s="892"/>
      <c r="NGO6" s="892"/>
      <c r="NGP6" s="892"/>
      <c r="NGQ6" s="892"/>
      <c r="NGR6" s="892"/>
      <c r="NGS6" s="892"/>
      <c r="NGT6" s="892"/>
      <c r="NGU6" s="892"/>
      <c r="NGV6" s="892"/>
      <c r="NGW6" s="892"/>
      <c r="NGX6" s="892"/>
      <c r="NGY6" s="892"/>
      <c r="NGZ6" s="892"/>
      <c r="NHA6" s="892"/>
      <c r="NHB6" s="892"/>
      <c r="NHC6" s="892"/>
      <c r="NHD6" s="892"/>
      <c r="NHE6" s="892"/>
      <c r="NHF6" s="892"/>
      <c r="NHG6" s="892"/>
      <c r="NHH6" s="892"/>
      <c r="NHI6" s="892"/>
      <c r="NHJ6" s="892"/>
      <c r="NHK6" s="892"/>
      <c r="NHL6" s="892"/>
      <c r="NHM6" s="892"/>
      <c r="NHN6" s="892"/>
      <c r="NHO6" s="892"/>
      <c r="NHP6" s="892"/>
      <c r="NHQ6" s="892"/>
      <c r="NHR6" s="892"/>
      <c r="NHS6" s="892"/>
      <c r="NHT6" s="892"/>
      <c r="NHU6" s="892"/>
      <c r="NHV6" s="892"/>
      <c r="NHW6" s="892"/>
      <c r="NHX6" s="892"/>
      <c r="NHY6" s="892"/>
      <c r="NHZ6" s="892"/>
      <c r="NIA6" s="892"/>
      <c r="NIB6" s="892"/>
      <c r="NIC6" s="892"/>
      <c r="NID6" s="892"/>
      <c r="NIE6" s="892"/>
      <c r="NIF6" s="892"/>
      <c r="NIG6" s="892"/>
      <c r="NIH6" s="892"/>
      <c r="NII6" s="892"/>
      <c r="NIJ6" s="892"/>
      <c r="NIK6" s="892"/>
      <c r="NIL6" s="892"/>
      <c r="NIM6" s="892"/>
      <c r="NIN6" s="892"/>
      <c r="NIO6" s="892"/>
      <c r="NIP6" s="892"/>
      <c r="NIQ6" s="892"/>
      <c r="NIR6" s="892"/>
      <c r="NIS6" s="892"/>
      <c r="NIT6" s="892"/>
      <c r="NIU6" s="892"/>
      <c r="NIV6" s="892"/>
      <c r="NIW6" s="892"/>
      <c r="NIX6" s="892"/>
      <c r="NIY6" s="892"/>
      <c r="NIZ6" s="892"/>
      <c r="NJA6" s="892"/>
      <c r="NJB6" s="892"/>
      <c r="NJC6" s="892"/>
      <c r="NJD6" s="892"/>
      <c r="NJE6" s="892"/>
      <c r="NJF6" s="892"/>
      <c r="NJG6" s="892"/>
      <c r="NJH6" s="892"/>
      <c r="NJI6" s="892"/>
      <c r="NJJ6" s="892"/>
      <c r="NJK6" s="892"/>
      <c r="NJL6" s="892"/>
      <c r="NJM6" s="892"/>
      <c r="NJN6" s="892"/>
      <c r="NJO6" s="892"/>
      <c r="NJP6" s="892"/>
      <c r="NJQ6" s="892"/>
      <c r="NJR6" s="892"/>
      <c r="NJS6" s="892"/>
      <c r="NJT6" s="892"/>
      <c r="NJU6" s="892"/>
      <c r="NJV6" s="892"/>
      <c r="NJW6" s="892"/>
      <c r="NJX6" s="892"/>
      <c r="NJY6" s="892"/>
      <c r="NJZ6" s="892"/>
      <c r="NKA6" s="892"/>
      <c r="NKB6" s="892"/>
      <c r="NKC6" s="892"/>
      <c r="NKD6" s="892"/>
      <c r="NKE6" s="892"/>
      <c r="NKF6" s="892"/>
      <c r="NKG6" s="892"/>
      <c r="NKH6" s="892"/>
      <c r="NKI6" s="892"/>
      <c r="NKJ6" s="892"/>
      <c r="NKK6" s="892"/>
      <c r="NKL6" s="892"/>
      <c r="NKM6" s="892"/>
      <c r="NKN6" s="892"/>
      <c r="NKO6" s="892"/>
      <c r="NKP6" s="892"/>
      <c r="NKQ6" s="892"/>
      <c r="NKR6" s="892"/>
      <c r="NKS6" s="892"/>
      <c r="NKT6" s="892"/>
      <c r="NKU6" s="892"/>
      <c r="NKV6" s="892"/>
      <c r="NKW6" s="892"/>
      <c r="NKX6" s="892"/>
      <c r="NKY6" s="892"/>
      <c r="NKZ6" s="892"/>
      <c r="NLA6" s="892"/>
      <c r="NLB6" s="892"/>
      <c r="NLC6" s="892"/>
      <c r="NLD6" s="892"/>
      <c r="NLE6" s="892"/>
      <c r="NLF6" s="892"/>
      <c r="NLG6" s="892"/>
      <c r="NLH6" s="892"/>
      <c r="NLI6" s="892"/>
      <c r="NLJ6" s="892"/>
      <c r="NLK6" s="892"/>
      <c r="NLL6" s="892"/>
      <c r="NLM6" s="892"/>
      <c r="NLN6" s="892"/>
      <c r="NLO6" s="892"/>
      <c r="NLP6" s="892"/>
      <c r="NLQ6" s="892"/>
      <c r="NLR6" s="892"/>
      <c r="NLS6" s="892"/>
      <c r="NLT6" s="892"/>
      <c r="NLU6" s="892"/>
      <c r="NLV6" s="892"/>
      <c r="NLW6" s="892"/>
      <c r="NLX6" s="892"/>
      <c r="NLY6" s="892"/>
      <c r="NLZ6" s="892"/>
      <c r="NMA6" s="892"/>
      <c r="NMB6" s="892"/>
      <c r="NMC6" s="892"/>
      <c r="NMD6" s="892"/>
      <c r="NME6" s="892"/>
      <c r="NMF6" s="892"/>
      <c r="NMG6" s="892"/>
      <c r="NMH6" s="892"/>
      <c r="NMI6" s="892"/>
      <c r="NMJ6" s="892"/>
      <c r="NMK6" s="892"/>
      <c r="NML6" s="892"/>
      <c r="NMM6" s="892"/>
      <c r="NMN6" s="892"/>
      <c r="NMO6" s="892"/>
      <c r="NMP6" s="892"/>
      <c r="NMQ6" s="892"/>
      <c r="NMR6" s="892"/>
      <c r="NMS6" s="892"/>
      <c r="NMT6" s="892"/>
      <c r="NMU6" s="892"/>
      <c r="NMV6" s="892"/>
      <c r="NMW6" s="892"/>
      <c r="NMX6" s="892"/>
      <c r="NMY6" s="892"/>
      <c r="NMZ6" s="892"/>
      <c r="NNA6" s="892"/>
      <c r="NNB6" s="892"/>
      <c r="NNC6" s="892"/>
      <c r="NND6" s="892"/>
      <c r="NNE6" s="892"/>
      <c r="NNF6" s="892"/>
      <c r="NNG6" s="892"/>
      <c r="NNH6" s="892"/>
      <c r="NNI6" s="892"/>
      <c r="NNJ6" s="892"/>
      <c r="NNK6" s="892"/>
      <c r="NNL6" s="892"/>
      <c r="NNM6" s="892"/>
      <c r="NNN6" s="892"/>
      <c r="NNO6" s="892"/>
      <c r="NNP6" s="892"/>
      <c r="NNQ6" s="892"/>
      <c r="NNR6" s="892"/>
      <c r="NNS6" s="892"/>
      <c r="NNT6" s="892"/>
      <c r="NNU6" s="892"/>
      <c r="NNV6" s="892"/>
      <c r="NNW6" s="892"/>
      <c r="NNX6" s="892"/>
      <c r="NNY6" s="892"/>
      <c r="NNZ6" s="892"/>
      <c r="NOA6" s="892"/>
      <c r="NOB6" s="892"/>
      <c r="NOC6" s="892"/>
      <c r="NOD6" s="892"/>
      <c r="NOE6" s="892"/>
      <c r="NOF6" s="892"/>
      <c r="NOG6" s="892"/>
      <c r="NOH6" s="892"/>
      <c r="NOI6" s="892"/>
      <c r="NOJ6" s="892"/>
      <c r="NOK6" s="892"/>
      <c r="NOL6" s="892"/>
      <c r="NOM6" s="892"/>
      <c r="NON6" s="892"/>
      <c r="NOO6" s="892"/>
      <c r="NOP6" s="892"/>
      <c r="NOQ6" s="892"/>
      <c r="NOR6" s="892"/>
      <c r="NOS6" s="892"/>
      <c r="NOT6" s="892"/>
      <c r="NOU6" s="892"/>
      <c r="NOV6" s="892"/>
      <c r="NOW6" s="892"/>
      <c r="NOX6" s="892"/>
      <c r="NOY6" s="892"/>
      <c r="NOZ6" s="892"/>
      <c r="NPA6" s="892"/>
      <c r="NPB6" s="892"/>
      <c r="NPC6" s="892"/>
      <c r="NPD6" s="892"/>
      <c r="NPE6" s="892"/>
      <c r="NPF6" s="892"/>
      <c r="NPG6" s="892"/>
      <c r="NPH6" s="892"/>
      <c r="NPI6" s="892"/>
      <c r="NPJ6" s="892"/>
      <c r="NPK6" s="892"/>
      <c r="NPL6" s="892"/>
      <c r="NPM6" s="892"/>
      <c r="NPN6" s="892"/>
      <c r="NPO6" s="892"/>
      <c r="NPP6" s="892"/>
      <c r="NPQ6" s="892"/>
      <c r="NPR6" s="892"/>
      <c r="NPS6" s="892"/>
      <c r="NPT6" s="892"/>
      <c r="NPU6" s="892"/>
      <c r="NPV6" s="892"/>
      <c r="NPW6" s="892"/>
      <c r="NPX6" s="892"/>
      <c r="NPY6" s="892"/>
      <c r="NPZ6" s="892"/>
      <c r="NQA6" s="892"/>
      <c r="NQB6" s="892"/>
      <c r="NQC6" s="892"/>
      <c r="NQD6" s="892"/>
      <c r="NQE6" s="892"/>
      <c r="NQF6" s="892"/>
      <c r="NQG6" s="892"/>
      <c r="NQH6" s="892"/>
      <c r="NQI6" s="892"/>
      <c r="NQJ6" s="892"/>
      <c r="NQK6" s="892"/>
      <c r="NQL6" s="892"/>
      <c r="NQM6" s="892"/>
      <c r="NQN6" s="892"/>
      <c r="NQO6" s="892"/>
      <c r="NQP6" s="892"/>
      <c r="NQQ6" s="892"/>
      <c r="NQR6" s="892"/>
      <c r="NQS6" s="892"/>
      <c r="NQT6" s="892"/>
      <c r="NQU6" s="892"/>
      <c r="NQV6" s="892"/>
      <c r="NQW6" s="892"/>
      <c r="NQX6" s="892"/>
      <c r="NQY6" s="892"/>
      <c r="NQZ6" s="892"/>
      <c r="NRA6" s="892"/>
      <c r="NRB6" s="892"/>
      <c r="NRC6" s="892"/>
      <c r="NRD6" s="892"/>
      <c r="NRE6" s="892"/>
      <c r="NRF6" s="892"/>
      <c r="NRG6" s="892"/>
      <c r="NRH6" s="892"/>
      <c r="NRI6" s="892"/>
      <c r="NRJ6" s="892"/>
      <c r="NRK6" s="892"/>
      <c r="NRL6" s="892"/>
      <c r="NRM6" s="892"/>
      <c r="NRN6" s="892"/>
      <c r="NRO6" s="892"/>
      <c r="NRP6" s="892"/>
      <c r="NRQ6" s="892"/>
      <c r="NRR6" s="892"/>
      <c r="NRS6" s="892"/>
      <c r="NRT6" s="892"/>
      <c r="NRU6" s="892"/>
      <c r="NRV6" s="892"/>
      <c r="NRW6" s="892"/>
      <c r="NRX6" s="892"/>
      <c r="NRY6" s="892"/>
      <c r="NRZ6" s="892"/>
      <c r="NSA6" s="892"/>
      <c r="NSB6" s="892"/>
      <c r="NSC6" s="892"/>
      <c r="NSD6" s="892"/>
      <c r="NSE6" s="892"/>
      <c r="NSF6" s="892"/>
      <c r="NSG6" s="892"/>
      <c r="NSH6" s="892"/>
      <c r="NSI6" s="892"/>
      <c r="NSJ6" s="892"/>
      <c r="NSK6" s="892"/>
      <c r="NSL6" s="892"/>
      <c r="NSM6" s="892"/>
      <c r="NSN6" s="892"/>
      <c r="NSO6" s="892"/>
      <c r="NSP6" s="892"/>
      <c r="NSQ6" s="892"/>
      <c r="NSR6" s="892"/>
      <c r="NSS6" s="892"/>
      <c r="NST6" s="892"/>
      <c r="NSU6" s="892"/>
      <c r="NSV6" s="892"/>
      <c r="NSW6" s="892"/>
      <c r="NSX6" s="892"/>
      <c r="NSY6" s="892"/>
      <c r="NSZ6" s="892"/>
      <c r="NTA6" s="892"/>
      <c r="NTB6" s="892"/>
      <c r="NTC6" s="892"/>
      <c r="NTD6" s="892"/>
      <c r="NTE6" s="892"/>
      <c r="NTF6" s="892"/>
      <c r="NTG6" s="892"/>
      <c r="NTH6" s="892"/>
      <c r="NTI6" s="892"/>
      <c r="NTJ6" s="892"/>
      <c r="NTK6" s="892"/>
      <c r="NTL6" s="892"/>
      <c r="NTM6" s="892"/>
      <c r="NTN6" s="892"/>
      <c r="NTO6" s="892"/>
      <c r="NTP6" s="892"/>
      <c r="NTQ6" s="892"/>
      <c r="NTR6" s="892"/>
      <c r="NTS6" s="892"/>
      <c r="NTT6" s="892"/>
      <c r="NTU6" s="892"/>
      <c r="NTV6" s="892"/>
      <c r="NTW6" s="892"/>
      <c r="NTX6" s="892"/>
      <c r="NTY6" s="892"/>
      <c r="NTZ6" s="892"/>
      <c r="NUA6" s="892"/>
      <c r="NUB6" s="892"/>
      <c r="NUC6" s="892"/>
      <c r="NUD6" s="892"/>
      <c r="NUE6" s="892"/>
      <c r="NUF6" s="892"/>
      <c r="NUG6" s="892"/>
      <c r="NUH6" s="892"/>
      <c r="NUI6" s="892"/>
      <c r="NUJ6" s="892"/>
      <c r="NUK6" s="892"/>
      <c r="NUL6" s="892"/>
      <c r="NUM6" s="892"/>
      <c r="NUN6" s="892"/>
      <c r="NUO6" s="892"/>
      <c r="NUP6" s="892"/>
      <c r="NUQ6" s="892"/>
      <c r="NUR6" s="892"/>
      <c r="NUS6" s="892"/>
      <c r="NUT6" s="892"/>
      <c r="NUU6" s="892"/>
      <c r="NUV6" s="892"/>
      <c r="NUW6" s="892"/>
      <c r="NUX6" s="892"/>
      <c r="NUY6" s="892"/>
      <c r="NUZ6" s="892"/>
      <c r="NVA6" s="892"/>
      <c r="NVB6" s="892"/>
      <c r="NVC6" s="892"/>
      <c r="NVD6" s="892"/>
      <c r="NVE6" s="892"/>
      <c r="NVF6" s="892"/>
      <c r="NVG6" s="892"/>
      <c r="NVH6" s="892"/>
      <c r="NVI6" s="892"/>
      <c r="NVJ6" s="892"/>
      <c r="NVK6" s="892"/>
      <c r="NVL6" s="892"/>
      <c r="NVM6" s="892"/>
      <c r="NVN6" s="892"/>
      <c r="NVO6" s="892"/>
      <c r="NVP6" s="892"/>
      <c r="NVQ6" s="892"/>
      <c r="NVR6" s="892"/>
      <c r="NVS6" s="892"/>
      <c r="NVT6" s="892"/>
      <c r="NVU6" s="892"/>
      <c r="NVV6" s="892"/>
      <c r="NVW6" s="892"/>
      <c r="NVX6" s="892"/>
      <c r="NVY6" s="892"/>
      <c r="NVZ6" s="892"/>
      <c r="NWA6" s="892"/>
      <c r="NWB6" s="892"/>
      <c r="NWC6" s="892"/>
      <c r="NWD6" s="892"/>
      <c r="NWE6" s="892"/>
      <c r="NWF6" s="892"/>
      <c r="NWG6" s="892"/>
      <c r="NWH6" s="892"/>
      <c r="NWI6" s="892"/>
      <c r="NWJ6" s="892"/>
      <c r="NWK6" s="892"/>
      <c r="NWL6" s="892"/>
      <c r="NWM6" s="892"/>
      <c r="NWN6" s="892"/>
      <c r="NWO6" s="892"/>
      <c r="NWP6" s="892"/>
      <c r="NWQ6" s="892"/>
      <c r="NWR6" s="892"/>
      <c r="NWS6" s="892"/>
      <c r="NWT6" s="892"/>
      <c r="NWU6" s="892"/>
      <c r="NWV6" s="892"/>
      <c r="NWW6" s="892"/>
      <c r="NWX6" s="892"/>
      <c r="NWY6" s="892"/>
      <c r="NWZ6" s="892"/>
      <c r="NXA6" s="892"/>
      <c r="NXB6" s="892"/>
      <c r="NXC6" s="892"/>
      <c r="NXD6" s="892"/>
      <c r="NXE6" s="892"/>
      <c r="NXF6" s="892"/>
      <c r="NXG6" s="892"/>
      <c r="NXH6" s="892"/>
      <c r="NXI6" s="892"/>
      <c r="NXJ6" s="892"/>
      <c r="NXK6" s="892"/>
      <c r="NXL6" s="892"/>
      <c r="NXM6" s="892"/>
      <c r="NXN6" s="892"/>
      <c r="NXO6" s="892"/>
      <c r="NXP6" s="892"/>
      <c r="NXQ6" s="892"/>
      <c r="NXR6" s="892"/>
      <c r="NXS6" s="892"/>
      <c r="NXT6" s="892"/>
      <c r="NXU6" s="892"/>
      <c r="NXV6" s="892"/>
      <c r="NXW6" s="892"/>
      <c r="NXX6" s="892"/>
      <c r="NXY6" s="892"/>
      <c r="NXZ6" s="892"/>
      <c r="NYA6" s="892"/>
      <c r="NYB6" s="892"/>
      <c r="NYC6" s="892"/>
      <c r="NYD6" s="892"/>
      <c r="NYE6" s="892"/>
      <c r="NYF6" s="892"/>
      <c r="NYG6" s="892"/>
      <c r="NYH6" s="892"/>
      <c r="NYI6" s="892"/>
      <c r="NYJ6" s="892"/>
      <c r="NYK6" s="892"/>
      <c r="NYL6" s="892"/>
      <c r="NYM6" s="892"/>
      <c r="NYN6" s="892"/>
      <c r="NYO6" s="892"/>
      <c r="NYP6" s="892"/>
      <c r="NYQ6" s="892"/>
      <c r="NYR6" s="892"/>
      <c r="NYS6" s="892"/>
      <c r="NYT6" s="892"/>
      <c r="NYU6" s="892"/>
      <c r="NYV6" s="892"/>
      <c r="NYW6" s="892"/>
      <c r="NYX6" s="892"/>
      <c r="NYY6" s="892"/>
      <c r="NYZ6" s="892"/>
      <c r="NZA6" s="892"/>
      <c r="NZB6" s="892"/>
      <c r="NZC6" s="892"/>
      <c r="NZD6" s="892"/>
      <c r="NZE6" s="892"/>
      <c r="NZF6" s="892"/>
      <c r="NZG6" s="892"/>
      <c r="NZH6" s="892"/>
      <c r="NZI6" s="892"/>
      <c r="NZJ6" s="892"/>
      <c r="NZK6" s="892"/>
      <c r="NZL6" s="892"/>
      <c r="NZM6" s="892"/>
      <c r="NZN6" s="892"/>
      <c r="NZO6" s="892"/>
      <c r="NZP6" s="892"/>
      <c r="NZQ6" s="892"/>
      <c r="NZR6" s="892"/>
      <c r="NZS6" s="892"/>
      <c r="NZT6" s="892"/>
      <c r="NZU6" s="892"/>
      <c r="NZV6" s="892"/>
      <c r="NZW6" s="892"/>
      <c r="NZX6" s="892"/>
      <c r="NZY6" s="892"/>
      <c r="NZZ6" s="892"/>
      <c r="OAA6" s="892"/>
      <c r="OAB6" s="892"/>
      <c r="OAC6" s="892"/>
      <c r="OAD6" s="892"/>
      <c r="OAE6" s="892"/>
      <c r="OAF6" s="892"/>
      <c r="OAG6" s="892"/>
      <c r="OAH6" s="892"/>
      <c r="OAI6" s="892"/>
      <c r="OAJ6" s="892"/>
      <c r="OAK6" s="892"/>
      <c r="OAL6" s="892"/>
      <c r="OAM6" s="892"/>
      <c r="OAN6" s="892"/>
      <c r="OAO6" s="892"/>
      <c r="OAP6" s="892"/>
      <c r="OAQ6" s="892"/>
      <c r="OAR6" s="892"/>
      <c r="OAS6" s="892"/>
      <c r="OAT6" s="892"/>
      <c r="OAU6" s="892"/>
      <c r="OAV6" s="892"/>
      <c r="OAW6" s="892"/>
      <c r="OAX6" s="892"/>
      <c r="OAY6" s="892"/>
      <c r="OAZ6" s="892"/>
      <c r="OBA6" s="892"/>
      <c r="OBB6" s="892"/>
      <c r="OBC6" s="892"/>
      <c r="OBD6" s="892"/>
      <c r="OBE6" s="892"/>
      <c r="OBF6" s="892"/>
      <c r="OBG6" s="892"/>
      <c r="OBH6" s="892"/>
      <c r="OBI6" s="892"/>
      <c r="OBJ6" s="892"/>
      <c r="OBK6" s="892"/>
      <c r="OBL6" s="892"/>
      <c r="OBM6" s="892"/>
      <c r="OBN6" s="892"/>
      <c r="OBO6" s="892"/>
      <c r="OBP6" s="892"/>
      <c r="OBQ6" s="892"/>
      <c r="OBR6" s="892"/>
      <c r="OBS6" s="892"/>
      <c r="OBT6" s="892"/>
      <c r="OBU6" s="892"/>
      <c r="OBV6" s="892"/>
      <c r="OBW6" s="892"/>
      <c r="OBX6" s="892"/>
      <c r="OBY6" s="892"/>
      <c r="OBZ6" s="892"/>
      <c r="OCA6" s="892"/>
      <c r="OCB6" s="892"/>
      <c r="OCC6" s="892"/>
      <c r="OCD6" s="892"/>
      <c r="OCE6" s="892"/>
      <c r="OCF6" s="892"/>
      <c r="OCG6" s="892"/>
      <c r="OCH6" s="892"/>
      <c r="OCI6" s="892"/>
      <c r="OCJ6" s="892"/>
      <c r="OCK6" s="892"/>
      <c r="OCL6" s="892"/>
      <c r="OCM6" s="892"/>
      <c r="OCN6" s="892"/>
      <c r="OCO6" s="892"/>
      <c r="OCP6" s="892"/>
      <c r="OCQ6" s="892"/>
      <c r="OCR6" s="892"/>
      <c r="OCS6" s="892"/>
      <c r="OCT6" s="892"/>
      <c r="OCU6" s="892"/>
      <c r="OCV6" s="892"/>
      <c r="OCW6" s="892"/>
      <c r="OCX6" s="892"/>
      <c r="OCY6" s="892"/>
      <c r="OCZ6" s="892"/>
      <c r="ODA6" s="892"/>
      <c r="ODB6" s="892"/>
      <c r="ODC6" s="892"/>
      <c r="ODD6" s="892"/>
      <c r="ODE6" s="892"/>
      <c r="ODF6" s="892"/>
      <c r="ODG6" s="892"/>
      <c r="ODH6" s="892"/>
      <c r="ODI6" s="892"/>
      <c r="ODJ6" s="892"/>
      <c r="ODK6" s="892"/>
      <c r="ODL6" s="892"/>
      <c r="ODM6" s="892"/>
      <c r="ODN6" s="892"/>
      <c r="ODO6" s="892"/>
      <c r="ODP6" s="892"/>
      <c r="ODQ6" s="892"/>
      <c r="ODR6" s="892"/>
      <c r="ODS6" s="892"/>
      <c r="ODT6" s="892"/>
      <c r="ODU6" s="892"/>
      <c r="ODV6" s="892"/>
      <c r="ODW6" s="892"/>
      <c r="ODX6" s="892"/>
      <c r="ODY6" s="892"/>
      <c r="ODZ6" s="892"/>
      <c r="OEA6" s="892"/>
      <c r="OEB6" s="892"/>
      <c r="OEC6" s="892"/>
      <c r="OED6" s="892"/>
      <c r="OEE6" s="892"/>
      <c r="OEF6" s="892"/>
      <c r="OEG6" s="892"/>
      <c r="OEH6" s="892"/>
      <c r="OEI6" s="892"/>
      <c r="OEJ6" s="892"/>
      <c r="OEK6" s="892"/>
      <c r="OEL6" s="892"/>
      <c r="OEM6" s="892"/>
      <c r="OEN6" s="892"/>
      <c r="OEO6" s="892"/>
      <c r="OEP6" s="892"/>
      <c r="OEQ6" s="892"/>
      <c r="OER6" s="892"/>
      <c r="OES6" s="892"/>
      <c r="OET6" s="892"/>
      <c r="OEU6" s="892"/>
      <c r="OEV6" s="892"/>
      <c r="OEW6" s="892"/>
      <c r="OEX6" s="892"/>
      <c r="OEY6" s="892"/>
      <c r="OEZ6" s="892"/>
      <c r="OFA6" s="892"/>
      <c r="OFB6" s="892"/>
      <c r="OFC6" s="892"/>
      <c r="OFD6" s="892"/>
      <c r="OFE6" s="892"/>
      <c r="OFF6" s="892"/>
      <c r="OFG6" s="892"/>
      <c r="OFH6" s="892"/>
      <c r="OFI6" s="892"/>
      <c r="OFJ6" s="892"/>
      <c r="OFK6" s="892"/>
      <c r="OFL6" s="892"/>
      <c r="OFM6" s="892"/>
      <c r="OFN6" s="892"/>
      <c r="OFO6" s="892"/>
      <c r="OFP6" s="892"/>
      <c r="OFQ6" s="892"/>
      <c r="OFR6" s="892"/>
      <c r="OFS6" s="892"/>
      <c r="OFT6" s="892"/>
      <c r="OFU6" s="892"/>
      <c r="OFV6" s="892"/>
      <c r="OFW6" s="892"/>
      <c r="OFX6" s="892"/>
      <c r="OFY6" s="892"/>
      <c r="OFZ6" s="892"/>
      <c r="OGA6" s="892"/>
      <c r="OGB6" s="892"/>
      <c r="OGC6" s="892"/>
      <c r="OGD6" s="892"/>
      <c r="OGE6" s="892"/>
      <c r="OGF6" s="892"/>
      <c r="OGG6" s="892"/>
      <c r="OGH6" s="892"/>
      <c r="OGI6" s="892"/>
      <c r="OGJ6" s="892"/>
      <c r="OGK6" s="892"/>
      <c r="OGL6" s="892"/>
      <c r="OGM6" s="892"/>
      <c r="OGN6" s="892"/>
      <c r="OGO6" s="892"/>
      <c r="OGP6" s="892"/>
      <c r="OGQ6" s="892"/>
      <c r="OGR6" s="892"/>
      <c r="OGS6" s="892"/>
      <c r="OGT6" s="892"/>
      <c r="OGU6" s="892"/>
      <c r="OGV6" s="892"/>
      <c r="OGW6" s="892"/>
      <c r="OGX6" s="892"/>
      <c r="OGY6" s="892"/>
      <c r="OGZ6" s="892"/>
      <c r="OHA6" s="892"/>
      <c r="OHB6" s="892"/>
      <c r="OHC6" s="892"/>
      <c r="OHD6" s="892"/>
      <c r="OHE6" s="892"/>
      <c r="OHF6" s="892"/>
      <c r="OHG6" s="892"/>
      <c r="OHH6" s="892"/>
      <c r="OHI6" s="892"/>
      <c r="OHJ6" s="892"/>
      <c r="OHK6" s="892"/>
      <c r="OHL6" s="892"/>
      <c r="OHM6" s="892"/>
      <c r="OHN6" s="892"/>
      <c r="OHO6" s="892"/>
      <c r="OHP6" s="892"/>
      <c r="OHQ6" s="892"/>
      <c r="OHR6" s="892"/>
      <c r="OHS6" s="892"/>
      <c r="OHT6" s="892"/>
      <c r="OHU6" s="892"/>
      <c r="OHV6" s="892"/>
      <c r="OHW6" s="892"/>
      <c r="OHX6" s="892"/>
      <c r="OHY6" s="892"/>
      <c r="OHZ6" s="892"/>
      <c r="OIA6" s="892"/>
      <c r="OIB6" s="892"/>
      <c r="OIC6" s="892"/>
      <c r="OID6" s="892"/>
      <c r="OIE6" s="892"/>
      <c r="OIF6" s="892"/>
      <c r="OIG6" s="892"/>
      <c r="OIH6" s="892"/>
      <c r="OII6" s="892"/>
      <c r="OIJ6" s="892"/>
      <c r="OIK6" s="892"/>
      <c r="OIL6" s="892"/>
      <c r="OIM6" s="892"/>
      <c r="OIN6" s="892"/>
      <c r="OIO6" s="892"/>
      <c r="OIP6" s="892"/>
      <c r="OIQ6" s="892"/>
      <c r="OIR6" s="892"/>
      <c r="OIS6" s="892"/>
      <c r="OIT6" s="892"/>
      <c r="OIU6" s="892"/>
      <c r="OIV6" s="892"/>
      <c r="OIW6" s="892"/>
      <c r="OIX6" s="892"/>
      <c r="OIY6" s="892"/>
      <c r="OIZ6" s="892"/>
      <c r="OJA6" s="892"/>
      <c r="OJB6" s="892"/>
      <c r="OJC6" s="892"/>
      <c r="OJD6" s="892"/>
      <c r="OJE6" s="892"/>
      <c r="OJF6" s="892"/>
      <c r="OJG6" s="892"/>
      <c r="OJH6" s="892"/>
      <c r="OJI6" s="892"/>
      <c r="OJJ6" s="892"/>
      <c r="OJK6" s="892"/>
      <c r="OJL6" s="892"/>
      <c r="OJM6" s="892"/>
      <c r="OJN6" s="892"/>
      <c r="OJO6" s="892"/>
      <c r="OJP6" s="892"/>
      <c r="OJQ6" s="892"/>
      <c r="OJR6" s="892"/>
      <c r="OJS6" s="892"/>
      <c r="OJT6" s="892"/>
      <c r="OJU6" s="892"/>
      <c r="OJV6" s="892"/>
      <c r="OJW6" s="892"/>
      <c r="OJX6" s="892"/>
      <c r="OJY6" s="892"/>
      <c r="OJZ6" s="892"/>
      <c r="OKA6" s="892"/>
      <c r="OKB6" s="892"/>
      <c r="OKC6" s="892"/>
      <c r="OKD6" s="892"/>
      <c r="OKE6" s="892"/>
      <c r="OKF6" s="892"/>
      <c r="OKG6" s="892"/>
      <c r="OKH6" s="892"/>
      <c r="OKI6" s="892"/>
      <c r="OKJ6" s="892"/>
      <c r="OKK6" s="892"/>
      <c r="OKL6" s="892"/>
      <c r="OKM6" s="892"/>
      <c r="OKN6" s="892"/>
      <c r="OKO6" s="892"/>
      <c r="OKP6" s="892"/>
      <c r="OKQ6" s="892"/>
      <c r="OKR6" s="892"/>
      <c r="OKS6" s="892"/>
      <c r="OKT6" s="892"/>
      <c r="OKU6" s="892"/>
      <c r="OKV6" s="892"/>
      <c r="OKW6" s="892"/>
      <c r="OKX6" s="892"/>
      <c r="OKY6" s="892"/>
      <c r="OKZ6" s="892"/>
      <c r="OLA6" s="892"/>
      <c r="OLB6" s="892"/>
      <c r="OLC6" s="892"/>
      <c r="OLD6" s="892"/>
      <c r="OLE6" s="892"/>
      <c r="OLF6" s="892"/>
      <c r="OLG6" s="892"/>
      <c r="OLH6" s="892"/>
      <c r="OLI6" s="892"/>
      <c r="OLJ6" s="892"/>
      <c r="OLK6" s="892"/>
      <c r="OLL6" s="892"/>
      <c r="OLM6" s="892"/>
      <c r="OLN6" s="892"/>
      <c r="OLO6" s="892"/>
      <c r="OLP6" s="892"/>
      <c r="OLQ6" s="892"/>
      <c r="OLR6" s="892"/>
      <c r="OLS6" s="892"/>
      <c r="OLT6" s="892"/>
      <c r="OLU6" s="892"/>
      <c r="OLV6" s="892"/>
      <c r="OLW6" s="892"/>
      <c r="OLX6" s="892"/>
      <c r="OLY6" s="892"/>
      <c r="OLZ6" s="892"/>
      <c r="OMA6" s="892"/>
      <c r="OMB6" s="892"/>
      <c r="OMC6" s="892"/>
      <c r="OMD6" s="892"/>
      <c r="OME6" s="892"/>
      <c r="OMF6" s="892"/>
      <c r="OMG6" s="892"/>
      <c r="OMH6" s="892"/>
      <c r="OMI6" s="892"/>
      <c r="OMJ6" s="892"/>
      <c r="OMK6" s="892"/>
      <c r="OML6" s="892"/>
      <c r="OMM6" s="892"/>
      <c r="OMN6" s="892"/>
      <c r="OMO6" s="892"/>
      <c r="OMP6" s="892"/>
      <c r="OMQ6" s="892"/>
      <c r="OMR6" s="892"/>
      <c r="OMS6" s="892"/>
      <c r="OMT6" s="892"/>
      <c r="OMU6" s="892"/>
      <c r="OMV6" s="892"/>
      <c r="OMW6" s="892"/>
      <c r="OMX6" s="892"/>
      <c r="OMY6" s="892"/>
      <c r="OMZ6" s="892"/>
      <c r="ONA6" s="892"/>
      <c r="ONB6" s="892"/>
      <c r="ONC6" s="892"/>
      <c r="OND6" s="892"/>
      <c r="ONE6" s="892"/>
      <c r="ONF6" s="892"/>
      <c r="ONG6" s="892"/>
      <c r="ONH6" s="892"/>
      <c r="ONI6" s="892"/>
      <c r="ONJ6" s="892"/>
      <c r="ONK6" s="892"/>
      <c r="ONL6" s="892"/>
      <c r="ONM6" s="892"/>
      <c r="ONN6" s="892"/>
      <c r="ONO6" s="892"/>
      <c r="ONP6" s="892"/>
      <c r="ONQ6" s="892"/>
      <c r="ONR6" s="892"/>
      <c r="ONS6" s="892"/>
      <c r="ONT6" s="892"/>
      <c r="ONU6" s="892"/>
      <c r="ONV6" s="892"/>
      <c r="ONW6" s="892"/>
      <c r="ONX6" s="892"/>
      <c r="ONY6" s="892"/>
      <c r="ONZ6" s="892"/>
      <c r="OOA6" s="892"/>
      <c r="OOB6" s="892"/>
      <c r="OOC6" s="892"/>
      <c r="OOD6" s="892"/>
      <c r="OOE6" s="892"/>
      <c r="OOF6" s="892"/>
      <c r="OOG6" s="892"/>
      <c r="OOH6" s="892"/>
      <c r="OOI6" s="892"/>
      <c r="OOJ6" s="892"/>
      <c r="OOK6" s="892"/>
      <c r="OOL6" s="892"/>
      <c r="OOM6" s="892"/>
      <c r="OON6" s="892"/>
      <c r="OOO6" s="892"/>
      <c r="OOP6" s="892"/>
      <c r="OOQ6" s="892"/>
      <c r="OOR6" s="892"/>
      <c r="OOS6" s="892"/>
      <c r="OOT6" s="892"/>
      <c r="OOU6" s="892"/>
      <c r="OOV6" s="892"/>
      <c r="OOW6" s="892"/>
      <c r="OOX6" s="892"/>
      <c r="OOY6" s="892"/>
      <c r="OOZ6" s="892"/>
      <c r="OPA6" s="892"/>
      <c r="OPB6" s="892"/>
      <c r="OPC6" s="892"/>
      <c r="OPD6" s="892"/>
      <c r="OPE6" s="892"/>
      <c r="OPF6" s="892"/>
      <c r="OPG6" s="892"/>
      <c r="OPH6" s="892"/>
      <c r="OPI6" s="892"/>
      <c r="OPJ6" s="892"/>
      <c r="OPK6" s="892"/>
      <c r="OPL6" s="892"/>
      <c r="OPM6" s="892"/>
      <c r="OPN6" s="892"/>
      <c r="OPO6" s="892"/>
      <c r="OPP6" s="892"/>
      <c r="OPQ6" s="892"/>
      <c r="OPR6" s="892"/>
      <c r="OPS6" s="892"/>
      <c r="OPT6" s="892"/>
      <c r="OPU6" s="892"/>
      <c r="OPV6" s="892"/>
      <c r="OPW6" s="892"/>
      <c r="OPX6" s="892"/>
      <c r="OPY6" s="892"/>
      <c r="OPZ6" s="892"/>
      <c r="OQA6" s="892"/>
      <c r="OQB6" s="892"/>
      <c r="OQC6" s="892"/>
      <c r="OQD6" s="892"/>
      <c r="OQE6" s="892"/>
      <c r="OQF6" s="892"/>
      <c r="OQG6" s="892"/>
      <c r="OQH6" s="892"/>
      <c r="OQI6" s="892"/>
      <c r="OQJ6" s="892"/>
      <c r="OQK6" s="892"/>
      <c r="OQL6" s="892"/>
      <c r="OQM6" s="892"/>
      <c r="OQN6" s="892"/>
      <c r="OQO6" s="892"/>
      <c r="OQP6" s="892"/>
      <c r="OQQ6" s="892"/>
      <c r="OQR6" s="892"/>
      <c r="OQS6" s="892"/>
      <c r="OQT6" s="892"/>
      <c r="OQU6" s="892"/>
      <c r="OQV6" s="892"/>
      <c r="OQW6" s="892"/>
      <c r="OQX6" s="892"/>
      <c r="OQY6" s="892"/>
      <c r="OQZ6" s="892"/>
      <c r="ORA6" s="892"/>
      <c r="ORB6" s="892"/>
      <c r="ORC6" s="892"/>
      <c r="ORD6" s="892"/>
      <c r="ORE6" s="892"/>
      <c r="ORF6" s="892"/>
      <c r="ORG6" s="892"/>
      <c r="ORH6" s="892"/>
      <c r="ORI6" s="892"/>
      <c r="ORJ6" s="892"/>
      <c r="ORK6" s="892"/>
      <c r="ORL6" s="892"/>
      <c r="ORM6" s="892"/>
      <c r="ORN6" s="892"/>
      <c r="ORO6" s="892"/>
      <c r="ORP6" s="892"/>
      <c r="ORQ6" s="892"/>
      <c r="ORR6" s="892"/>
      <c r="ORS6" s="892"/>
      <c r="ORT6" s="892"/>
      <c r="ORU6" s="892"/>
      <c r="ORV6" s="892"/>
      <c r="ORW6" s="892"/>
      <c r="ORX6" s="892"/>
      <c r="ORY6" s="892"/>
      <c r="ORZ6" s="892"/>
      <c r="OSA6" s="892"/>
      <c r="OSB6" s="892"/>
      <c r="OSC6" s="892"/>
      <c r="OSD6" s="892"/>
      <c r="OSE6" s="892"/>
      <c r="OSF6" s="892"/>
      <c r="OSG6" s="892"/>
      <c r="OSH6" s="892"/>
      <c r="OSI6" s="892"/>
      <c r="OSJ6" s="892"/>
      <c r="OSK6" s="892"/>
      <c r="OSL6" s="892"/>
      <c r="OSM6" s="892"/>
      <c r="OSN6" s="892"/>
      <c r="OSO6" s="892"/>
      <c r="OSP6" s="892"/>
      <c r="OSQ6" s="892"/>
      <c r="OSR6" s="892"/>
      <c r="OSS6" s="892"/>
      <c r="OST6" s="892"/>
      <c r="OSU6" s="892"/>
      <c r="OSV6" s="892"/>
      <c r="OSW6" s="892"/>
      <c r="OSX6" s="892"/>
      <c r="OSY6" s="892"/>
      <c r="OSZ6" s="892"/>
      <c r="OTA6" s="892"/>
      <c r="OTB6" s="892"/>
      <c r="OTC6" s="892"/>
      <c r="OTD6" s="892"/>
      <c r="OTE6" s="892"/>
      <c r="OTF6" s="892"/>
      <c r="OTG6" s="892"/>
      <c r="OTH6" s="892"/>
      <c r="OTI6" s="892"/>
      <c r="OTJ6" s="892"/>
      <c r="OTK6" s="892"/>
      <c r="OTL6" s="892"/>
      <c r="OTM6" s="892"/>
      <c r="OTN6" s="892"/>
      <c r="OTO6" s="892"/>
      <c r="OTP6" s="892"/>
      <c r="OTQ6" s="892"/>
      <c r="OTR6" s="892"/>
      <c r="OTS6" s="892"/>
      <c r="OTT6" s="892"/>
      <c r="OTU6" s="892"/>
      <c r="OTV6" s="892"/>
      <c r="OTW6" s="892"/>
      <c r="OTX6" s="892"/>
      <c r="OTY6" s="892"/>
      <c r="OTZ6" s="892"/>
      <c r="OUA6" s="892"/>
      <c r="OUB6" s="892"/>
      <c r="OUC6" s="892"/>
      <c r="OUD6" s="892"/>
      <c r="OUE6" s="892"/>
      <c r="OUF6" s="892"/>
      <c r="OUG6" s="892"/>
      <c r="OUH6" s="892"/>
      <c r="OUI6" s="892"/>
      <c r="OUJ6" s="892"/>
      <c r="OUK6" s="892"/>
      <c r="OUL6" s="892"/>
      <c r="OUM6" s="892"/>
      <c r="OUN6" s="892"/>
      <c r="OUO6" s="892"/>
      <c r="OUP6" s="892"/>
      <c r="OUQ6" s="892"/>
      <c r="OUR6" s="892"/>
      <c r="OUS6" s="892"/>
      <c r="OUT6" s="892"/>
      <c r="OUU6" s="892"/>
      <c r="OUV6" s="892"/>
      <c r="OUW6" s="892"/>
      <c r="OUX6" s="892"/>
      <c r="OUY6" s="892"/>
      <c r="OUZ6" s="892"/>
      <c r="OVA6" s="892"/>
      <c r="OVB6" s="892"/>
      <c r="OVC6" s="892"/>
      <c r="OVD6" s="892"/>
      <c r="OVE6" s="892"/>
      <c r="OVF6" s="892"/>
      <c r="OVG6" s="892"/>
      <c r="OVH6" s="892"/>
      <c r="OVI6" s="892"/>
      <c r="OVJ6" s="892"/>
      <c r="OVK6" s="892"/>
      <c r="OVL6" s="892"/>
      <c r="OVM6" s="892"/>
      <c r="OVN6" s="892"/>
      <c r="OVO6" s="892"/>
      <c r="OVP6" s="892"/>
      <c r="OVQ6" s="892"/>
      <c r="OVR6" s="892"/>
      <c r="OVS6" s="892"/>
      <c r="OVT6" s="892"/>
      <c r="OVU6" s="892"/>
      <c r="OVV6" s="892"/>
      <c r="OVW6" s="892"/>
      <c r="OVX6" s="892"/>
      <c r="OVY6" s="892"/>
      <c r="OVZ6" s="892"/>
      <c r="OWA6" s="892"/>
      <c r="OWB6" s="892"/>
      <c r="OWC6" s="892"/>
      <c r="OWD6" s="892"/>
      <c r="OWE6" s="892"/>
      <c r="OWF6" s="892"/>
      <c r="OWG6" s="892"/>
      <c r="OWH6" s="892"/>
      <c r="OWI6" s="892"/>
      <c r="OWJ6" s="892"/>
      <c r="OWK6" s="892"/>
      <c r="OWL6" s="892"/>
      <c r="OWM6" s="892"/>
      <c r="OWN6" s="892"/>
      <c r="OWO6" s="892"/>
      <c r="OWP6" s="892"/>
      <c r="OWQ6" s="892"/>
      <c r="OWR6" s="892"/>
      <c r="OWS6" s="892"/>
      <c r="OWT6" s="892"/>
      <c r="OWU6" s="892"/>
      <c r="OWV6" s="892"/>
      <c r="OWW6" s="892"/>
      <c r="OWX6" s="892"/>
      <c r="OWY6" s="892"/>
      <c r="OWZ6" s="892"/>
      <c r="OXA6" s="892"/>
      <c r="OXB6" s="892"/>
      <c r="OXC6" s="892"/>
      <c r="OXD6" s="892"/>
      <c r="OXE6" s="892"/>
      <c r="OXF6" s="892"/>
      <c r="OXG6" s="892"/>
      <c r="OXH6" s="892"/>
      <c r="OXI6" s="892"/>
      <c r="OXJ6" s="892"/>
      <c r="OXK6" s="892"/>
      <c r="OXL6" s="892"/>
      <c r="OXM6" s="892"/>
      <c r="OXN6" s="892"/>
      <c r="OXO6" s="892"/>
      <c r="OXP6" s="892"/>
      <c r="OXQ6" s="892"/>
      <c r="OXR6" s="892"/>
      <c r="OXS6" s="892"/>
      <c r="OXT6" s="892"/>
      <c r="OXU6" s="892"/>
      <c r="OXV6" s="892"/>
      <c r="OXW6" s="892"/>
      <c r="OXX6" s="892"/>
      <c r="OXY6" s="892"/>
      <c r="OXZ6" s="892"/>
      <c r="OYA6" s="892"/>
      <c r="OYB6" s="892"/>
      <c r="OYC6" s="892"/>
      <c r="OYD6" s="892"/>
      <c r="OYE6" s="892"/>
      <c r="OYF6" s="892"/>
      <c r="OYG6" s="892"/>
      <c r="OYH6" s="892"/>
      <c r="OYI6" s="892"/>
      <c r="OYJ6" s="892"/>
      <c r="OYK6" s="892"/>
      <c r="OYL6" s="892"/>
      <c r="OYM6" s="892"/>
      <c r="OYN6" s="892"/>
      <c r="OYO6" s="892"/>
      <c r="OYP6" s="892"/>
      <c r="OYQ6" s="892"/>
      <c r="OYR6" s="892"/>
      <c r="OYS6" s="892"/>
      <c r="OYT6" s="892"/>
      <c r="OYU6" s="892"/>
      <c r="OYV6" s="892"/>
      <c r="OYW6" s="892"/>
      <c r="OYX6" s="892"/>
      <c r="OYY6" s="892"/>
      <c r="OYZ6" s="892"/>
      <c r="OZA6" s="892"/>
      <c r="OZB6" s="892"/>
      <c r="OZC6" s="892"/>
      <c r="OZD6" s="892"/>
      <c r="OZE6" s="892"/>
      <c r="OZF6" s="892"/>
      <c r="OZG6" s="892"/>
      <c r="OZH6" s="892"/>
      <c r="OZI6" s="892"/>
      <c r="OZJ6" s="892"/>
      <c r="OZK6" s="892"/>
      <c r="OZL6" s="892"/>
      <c r="OZM6" s="892"/>
      <c r="OZN6" s="892"/>
      <c r="OZO6" s="892"/>
      <c r="OZP6" s="892"/>
      <c r="OZQ6" s="892"/>
      <c r="OZR6" s="892"/>
      <c r="OZS6" s="892"/>
      <c r="OZT6" s="892"/>
      <c r="OZU6" s="892"/>
      <c r="OZV6" s="892"/>
      <c r="OZW6" s="892"/>
      <c r="OZX6" s="892"/>
      <c r="OZY6" s="892"/>
      <c r="OZZ6" s="892"/>
      <c r="PAA6" s="892"/>
      <c r="PAB6" s="892"/>
      <c r="PAC6" s="892"/>
      <c r="PAD6" s="892"/>
      <c r="PAE6" s="892"/>
      <c r="PAF6" s="892"/>
      <c r="PAG6" s="892"/>
      <c r="PAH6" s="892"/>
      <c r="PAI6" s="892"/>
      <c r="PAJ6" s="892"/>
      <c r="PAK6" s="892"/>
      <c r="PAL6" s="892"/>
      <c r="PAM6" s="892"/>
      <c r="PAN6" s="892"/>
      <c r="PAO6" s="892"/>
      <c r="PAP6" s="892"/>
      <c r="PAQ6" s="892"/>
      <c r="PAR6" s="892"/>
      <c r="PAS6" s="892"/>
      <c r="PAT6" s="892"/>
      <c r="PAU6" s="892"/>
      <c r="PAV6" s="892"/>
      <c r="PAW6" s="892"/>
      <c r="PAX6" s="892"/>
      <c r="PAY6" s="892"/>
      <c r="PAZ6" s="892"/>
      <c r="PBA6" s="892"/>
      <c r="PBB6" s="892"/>
      <c r="PBC6" s="892"/>
      <c r="PBD6" s="892"/>
      <c r="PBE6" s="892"/>
      <c r="PBF6" s="892"/>
      <c r="PBG6" s="892"/>
      <c r="PBH6" s="892"/>
      <c r="PBI6" s="892"/>
      <c r="PBJ6" s="892"/>
      <c r="PBK6" s="892"/>
      <c r="PBL6" s="892"/>
      <c r="PBM6" s="892"/>
      <c r="PBN6" s="892"/>
      <c r="PBO6" s="892"/>
      <c r="PBP6" s="892"/>
      <c r="PBQ6" s="892"/>
      <c r="PBR6" s="892"/>
      <c r="PBS6" s="892"/>
      <c r="PBT6" s="892"/>
      <c r="PBU6" s="892"/>
      <c r="PBV6" s="892"/>
      <c r="PBW6" s="892"/>
      <c r="PBX6" s="892"/>
      <c r="PBY6" s="892"/>
      <c r="PBZ6" s="892"/>
      <c r="PCA6" s="892"/>
      <c r="PCB6" s="892"/>
      <c r="PCC6" s="892"/>
      <c r="PCD6" s="892"/>
      <c r="PCE6" s="892"/>
      <c r="PCF6" s="892"/>
      <c r="PCG6" s="892"/>
      <c r="PCH6" s="892"/>
      <c r="PCI6" s="892"/>
      <c r="PCJ6" s="892"/>
      <c r="PCK6" s="892"/>
      <c r="PCL6" s="892"/>
      <c r="PCM6" s="892"/>
      <c r="PCN6" s="892"/>
      <c r="PCO6" s="892"/>
      <c r="PCP6" s="892"/>
      <c r="PCQ6" s="892"/>
      <c r="PCR6" s="892"/>
      <c r="PCS6" s="892"/>
      <c r="PCT6" s="892"/>
      <c r="PCU6" s="892"/>
      <c r="PCV6" s="892"/>
      <c r="PCW6" s="892"/>
      <c r="PCX6" s="892"/>
      <c r="PCY6" s="892"/>
      <c r="PCZ6" s="892"/>
      <c r="PDA6" s="892"/>
      <c r="PDB6" s="892"/>
      <c r="PDC6" s="892"/>
      <c r="PDD6" s="892"/>
      <c r="PDE6" s="892"/>
      <c r="PDF6" s="892"/>
      <c r="PDG6" s="892"/>
      <c r="PDH6" s="892"/>
      <c r="PDI6" s="892"/>
      <c r="PDJ6" s="892"/>
      <c r="PDK6" s="892"/>
      <c r="PDL6" s="892"/>
      <c r="PDM6" s="892"/>
      <c r="PDN6" s="892"/>
      <c r="PDO6" s="892"/>
      <c r="PDP6" s="892"/>
      <c r="PDQ6" s="892"/>
      <c r="PDR6" s="892"/>
      <c r="PDS6" s="892"/>
      <c r="PDT6" s="892"/>
      <c r="PDU6" s="892"/>
      <c r="PDV6" s="892"/>
      <c r="PDW6" s="892"/>
      <c r="PDX6" s="892"/>
      <c r="PDY6" s="892"/>
      <c r="PDZ6" s="892"/>
      <c r="PEA6" s="892"/>
      <c r="PEB6" s="892"/>
      <c r="PEC6" s="892"/>
      <c r="PED6" s="892"/>
      <c r="PEE6" s="892"/>
      <c r="PEF6" s="892"/>
      <c r="PEG6" s="892"/>
      <c r="PEH6" s="892"/>
      <c r="PEI6" s="892"/>
      <c r="PEJ6" s="892"/>
      <c r="PEK6" s="892"/>
      <c r="PEL6" s="892"/>
      <c r="PEM6" s="892"/>
      <c r="PEN6" s="892"/>
      <c r="PEO6" s="892"/>
      <c r="PEP6" s="892"/>
      <c r="PEQ6" s="892"/>
      <c r="PER6" s="892"/>
      <c r="PES6" s="892"/>
      <c r="PET6" s="892"/>
      <c r="PEU6" s="892"/>
      <c r="PEV6" s="892"/>
      <c r="PEW6" s="892"/>
      <c r="PEX6" s="892"/>
      <c r="PEY6" s="892"/>
      <c r="PEZ6" s="892"/>
      <c r="PFA6" s="892"/>
      <c r="PFB6" s="892"/>
      <c r="PFC6" s="892"/>
      <c r="PFD6" s="892"/>
      <c r="PFE6" s="892"/>
      <c r="PFF6" s="892"/>
      <c r="PFG6" s="892"/>
      <c r="PFH6" s="892"/>
      <c r="PFI6" s="892"/>
      <c r="PFJ6" s="892"/>
      <c r="PFK6" s="892"/>
      <c r="PFL6" s="892"/>
      <c r="PFM6" s="892"/>
      <c r="PFN6" s="892"/>
      <c r="PFO6" s="892"/>
      <c r="PFP6" s="892"/>
      <c r="PFQ6" s="892"/>
      <c r="PFR6" s="892"/>
      <c r="PFS6" s="892"/>
      <c r="PFT6" s="892"/>
      <c r="PFU6" s="892"/>
      <c r="PFV6" s="892"/>
      <c r="PFW6" s="892"/>
      <c r="PFX6" s="892"/>
      <c r="PFY6" s="892"/>
      <c r="PFZ6" s="892"/>
      <c r="PGA6" s="892"/>
      <c r="PGB6" s="892"/>
      <c r="PGC6" s="892"/>
      <c r="PGD6" s="892"/>
      <c r="PGE6" s="892"/>
      <c r="PGF6" s="892"/>
      <c r="PGG6" s="892"/>
      <c r="PGH6" s="892"/>
      <c r="PGI6" s="892"/>
      <c r="PGJ6" s="892"/>
      <c r="PGK6" s="892"/>
      <c r="PGL6" s="892"/>
      <c r="PGM6" s="892"/>
      <c r="PGN6" s="892"/>
      <c r="PGO6" s="892"/>
      <c r="PGP6" s="892"/>
      <c r="PGQ6" s="892"/>
      <c r="PGR6" s="892"/>
      <c r="PGS6" s="892"/>
      <c r="PGT6" s="892"/>
      <c r="PGU6" s="892"/>
      <c r="PGV6" s="892"/>
      <c r="PGW6" s="892"/>
      <c r="PGX6" s="892"/>
      <c r="PGY6" s="892"/>
      <c r="PGZ6" s="892"/>
      <c r="PHA6" s="892"/>
      <c r="PHB6" s="892"/>
      <c r="PHC6" s="892"/>
      <c r="PHD6" s="892"/>
      <c r="PHE6" s="892"/>
      <c r="PHF6" s="892"/>
      <c r="PHG6" s="892"/>
      <c r="PHH6" s="892"/>
      <c r="PHI6" s="892"/>
      <c r="PHJ6" s="892"/>
      <c r="PHK6" s="892"/>
      <c r="PHL6" s="892"/>
      <c r="PHM6" s="892"/>
      <c r="PHN6" s="892"/>
      <c r="PHO6" s="892"/>
      <c r="PHP6" s="892"/>
      <c r="PHQ6" s="892"/>
      <c r="PHR6" s="892"/>
      <c r="PHS6" s="892"/>
      <c r="PHT6" s="892"/>
      <c r="PHU6" s="892"/>
      <c r="PHV6" s="892"/>
      <c r="PHW6" s="892"/>
      <c r="PHX6" s="892"/>
      <c r="PHY6" s="892"/>
      <c r="PHZ6" s="892"/>
      <c r="PIA6" s="892"/>
      <c r="PIB6" s="892"/>
      <c r="PIC6" s="892"/>
      <c r="PID6" s="892"/>
      <c r="PIE6" s="892"/>
      <c r="PIF6" s="892"/>
      <c r="PIG6" s="892"/>
      <c r="PIH6" s="892"/>
      <c r="PII6" s="892"/>
      <c r="PIJ6" s="892"/>
      <c r="PIK6" s="892"/>
      <c r="PIL6" s="892"/>
      <c r="PIM6" s="892"/>
      <c r="PIN6" s="892"/>
      <c r="PIO6" s="892"/>
      <c r="PIP6" s="892"/>
      <c r="PIQ6" s="892"/>
      <c r="PIR6" s="892"/>
      <c r="PIS6" s="892"/>
      <c r="PIT6" s="892"/>
      <c r="PIU6" s="892"/>
      <c r="PIV6" s="892"/>
      <c r="PIW6" s="892"/>
      <c r="PIX6" s="892"/>
      <c r="PIY6" s="892"/>
      <c r="PIZ6" s="892"/>
      <c r="PJA6" s="892"/>
      <c r="PJB6" s="892"/>
      <c r="PJC6" s="892"/>
      <c r="PJD6" s="892"/>
      <c r="PJE6" s="892"/>
      <c r="PJF6" s="892"/>
      <c r="PJG6" s="892"/>
      <c r="PJH6" s="892"/>
      <c r="PJI6" s="892"/>
      <c r="PJJ6" s="892"/>
      <c r="PJK6" s="892"/>
      <c r="PJL6" s="892"/>
      <c r="PJM6" s="892"/>
      <c r="PJN6" s="892"/>
      <c r="PJO6" s="892"/>
      <c r="PJP6" s="892"/>
      <c r="PJQ6" s="892"/>
      <c r="PJR6" s="892"/>
      <c r="PJS6" s="892"/>
      <c r="PJT6" s="892"/>
      <c r="PJU6" s="892"/>
      <c r="PJV6" s="892"/>
      <c r="PJW6" s="892"/>
      <c r="PJX6" s="892"/>
      <c r="PJY6" s="892"/>
      <c r="PJZ6" s="892"/>
      <c r="PKA6" s="892"/>
      <c r="PKB6" s="892"/>
      <c r="PKC6" s="892"/>
      <c r="PKD6" s="892"/>
      <c r="PKE6" s="892"/>
      <c r="PKF6" s="892"/>
      <c r="PKG6" s="892"/>
      <c r="PKH6" s="892"/>
      <c r="PKI6" s="892"/>
      <c r="PKJ6" s="892"/>
      <c r="PKK6" s="892"/>
      <c r="PKL6" s="892"/>
      <c r="PKM6" s="892"/>
      <c r="PKN6" s="892"/>
      <c r="PKO6" s="892"/>
      <c r="PKP6" s="892"/>
      <c r="PKQ6" s="892"/>
      <c r="PKR6" s="892"/>
      <c r="PKS6" s="892"/>
      <c r="PKT6" s="892"/>
      <c r="PKU6" s="892"/>
      <c r="PKV6" s="892"/>
      <c r="PKW6" s="892"/>
      <c r="PKX6" s="892"/>
      <c r="PKY6" s="892"/>
      <c r="PKZ6" s="892"/>
      <c r="PLA6" s="892"/>
      <c r="PLB6" s="892"/>
      <c r="PLC6" s="892"/>
      <c r="PLD6" s="892"/>
      <c r="PLE6" s="892"/>
      <c r="PLF6" s="892"/>
      <c r="PLG6" s="892"/>
      <c r="PLH6" s="892"/>
      <c r="PLI6" s="892"/>
      <c r="PLJ6" s="892"/>
      <c r="PLK6" s="892"/>
      <c r="PLL6" s="892"/>
      <c r="PLM6" s="892"/>
      <c r="PLN6" s="892"/>
      <c r="PLO6" s="892"/>
      <c r="PLP6" s="892"/>
      <c r="PLQ6" s="892"/>
      <c r="PLR6" s="892"/>
      <c r="PLS6" s="892"/>
      <c r="PLT6" s="892"/>
      <c r="PLU6" s="892"/>
      <c r="PLV6" s="892"/>
      <c r="PLW6" s="892"/>
      <c r="PLX6" s="892"/>
      <c r="PLY6" s="892"/>
      <c r="PLZ6" s="892"/>
      <c r="PMA6" s="892"/>
      <c r="PMB6" s="892"/>
      <c r="PMC6" s="892"/>
      <c r="PMD6" s="892"/>
      <c r="PME6" s="892"/>
      <c r="PMF6" s="892"/>
      <c r="PMG6" s="892"/>
      <c r="PMH6" s="892"/>
      <c r="PMI6" s="892"/>
      <c r="PMJ6" s="892"/>
      <c r="PMK6" s="892"/>
      <c r="PML6" s="892"/>
      <c r="PMM6" s="892"/>
      <c r="PMN6" s="892"/>
      <c r="PMO6" s="892"/>
      <c r="PMP6" s="892"/>
      <c r="PMQ6" s="892"/>
      <c r="PMR6" s="892"/>
      <c r="PMS6" s="892"/>
      <c r="PMT6" s="892"/>
      <c r="PMU6" s="892"/>
      <c r="PMV6" s="892"/>
      <c r="PMW6" s="892"/>
      <c r="PMX6" s="892"/>
      <c r="PMY6" s="892"/>
      <c r="PMZ6" s="892"/>
      <c r="PNA6" s="892"/>
      <c r="PNB6" s="892"/>
      <c r="PNC6" s="892"/>
      <c r="PND6" s="892"/>
      <c r="PNE6" s="892"/>
      <c r="PNF6" s="892"/>
      <c r="PNG6" s="892"/>
      <c r="PNH6" s="892"/>
      <c r="PNI6" s="892"/>
      <c r="PNJ6" s="892"/>
      <c r="PNK6" s="892"/>
      <c r="PNL6" s="892"/>
      <c r="PNM6" s="892"/>
      <c r="PNN6" s="892"/>
      <c r="PNO6" s="892"/>
      <c r="PNP6" s="892"/>
      <c r="PNQ6" s="892"/>
      <c r="PNR6" s="892"/>
      <c r="PNS6" s="892"/>
      <c r="PNT6" s="892"/>
      <c r="PNU6" s="892"/>
      <c r="PNV6" s="892"/>
      <c r="PNW6" s="892"/>
      <c r="PNX6" s="892"/>
      <c r="PNY6" s="892"/>
      <c r="PNZ6" s="892"/>
      <c r="POA6" s="892"/>
      <c r="POB6" s="892"/>
      <c r="POC6" s="892"/>
      <c r="POD6" s="892"/>
      <c r="POE6" s="892"/>
      <c r="POF6" s="892"/>
      <c r="POG6" s="892"/>
      <c r="POH6" s="892"/>
      <c r="POI6" s="892"/>
      <c r="POJ6" s="892"/>
      <c r="POK6" s="892"/>
      <c r="POL6" s="892"/>
      <c r="POM6" s="892"/>
      <c r="PON6" s="892"/>
      <c r="POO6" s="892"/>
      <c r="POP6" s="892"/>
      <c r="POQ6" s="892"/>
      <c r="POR6" s="892"/>
      <c r="POS6" s="892"/>
      <c r="POT6" s="892"/>
      <c r="POU6" s="892"/>
      <c r="POV6" s="892"/>
      <c r="POW6" s="892"/>
      <c r="POX6" s="892"/>
      <c r="POY6" s="892"/>
      <c r="POZ6" s="892"/>
      <c r="PPA6" s="892"/>
      <c r="PPB6" s="892"/>
      <c r="PPC6" s="892"/>
      <c r="PPD6" s="892"/>
      <c r="PPE6" s="892"/>
      <c r="PPF6" s="892"/>
      <c r="PPG6" s="892"/>
      <c r="PPH6" s="892"/>
      <c r="PPI6" s="892"/>
      <c r="PPJ6" s="892"/>
      <c r="PPK6" s="892"/>
      <c r="PPL6" s="892"/>
      <c r="PPM6" s="892"/>
      <c r="PPN6" s="892"/>
      <c r="PPO6" s="892"/>
      <c r="PPP6" s="892"/>
      <c r="PPQ6" s="892"/>
      <c r="PPR6" s="892"/>
      <c r="PPS6" s="892"/>
      <c r="PPT6" s="892"/>
      <c r="PPU6" s="892"/>
      <c r="PPV6" s="892"/>
      <c r="PPW6" s="892"/>
      <c r="PPX6" s="892"/>
      <c r="PPY6" s="892"/>
      <c r="PPZ6" s="892"/>
      <c r="PQA6" s="892"/>
      <c r="PQB6" s="892"/>
      <c r="PQC6" s="892"/>
      <c r="PQD6" s="892"/>
      <c r="PQE6" s="892"/>
      <c r="PQF6" s="892"/>
      <c r="PQG6" s="892"/>
      <c r="PQH6" s="892"/>
      <c r="PQI6" s="892"/>
      <c r="PQJ6" s="892"/>
      <c r="PQK6" s="892"/>
      <c r="PQL6" s="892"/>
      <c r="PQM6" s="892"/>
      <c r="PQN6" s="892"/>
      <c r="PQO6" s="892"/>
      <c r="PQP6" s="892"/>
      <c r="PQQ6" s="892"/>
      <c r="PQR6" s="892"/>
      <c r="PQS6" s="892"/>
      <c r="PQT6" s="892"/>
      <c r="PQU6" s="892"/>
      <c r="PQV6" s="892"/>
      <c r="PQW6" s="892"/>
      <c r="PQX6" s="892"/>
      <c r="PQY6" s="892"/>
      <c r="PQZ6" s="892"/>
      <c r="PRA6" s="892"/>
      <c r="PRB6" s="892"/>
      <c r="PRC6" s="892"/>
      <c r="PRD6" s="892"/>
      <c r="PRE6" s="892"/>
      <c r="PRF6" s="892"/>
      <c r="PRG6" s="892"/>
      <c r="PRH6" s="892"/>
      <c r="PRI6" s="892"/>
      <c r="PRJ6" s="892"/>
      <c r="PRK6" s="892"/>
      <c r="PRL6" s="892"/>
      <c r="PRM6" s="892"/>
      <c r="PRN6" s="892"/>
      <c r="PRO6" s="892"/>
      <c r="PRP6" s="892"/>
      <c r="PRQ6" s="892"/>
      <c r="PRR6" s="892"/>
      <c r="PRS6" s="892"/>
      <c r="PRT6" s="892"/>
      <c r="PRU6" s="892"/>
      <c r="PRV6" s="892"/>
      <c r="PRW6" s="892"/>
      <c r="PRX6" s="892"/>
      <c r="PRY6" s="892"/>
      <c r="PRZ6" s="892"/>
      <c r="PSA6" s="892"/>
      <c r="PSB6" s="892"/>
      <c r="PSC6" s="892"/>
      <c r="PSD6" s="892"/>
      <c r="PSE6" s="892"/>
      <c r="PSF6" s="892"/>
      <c r="PSG6" s="892"/>
      <c r="PSH6" s="892"/>
      <c r="PSI6" s="892"/>
      <c r="PSJ6" s="892"/>
      <c r="PSK6" s="892"/>
      <c r="PSL6" s="892"/>
      <c r="PSM6" s="892"/>
      <c r="PSN6" s="892"/>
      <c r="PSO6" s="892"/>
      <c r="PSP6" s="892"/>
      <c r="PSQ6" s="892"/>
      <c r="PSR6" s="892"/>
      <c r="PSS6" s="892"/>
      <c r="PST6" s="892"/>
      <c r="PSU6" s="892"/>
      <c r="PSV6" s="892"/>
      <c r="PSW6" s="892"/>
      <c r="PSX6" s="892"/>
      <c r="PSY6" s="892"/>
      <c r="PSZ6" s="892"/>
      <c r="PTA6" s="892"/>
      <c r="PTB6" s="892"/>
      <c r="PTC6" s="892"/>
      <c r="PTD6" s="892"/>
      <c r="PTE6" s="892"/>
      <c r="PTF6" s="892"/>
      <c r="PTG6" s="892"/>
      <c r="PTH6" s="892"/>
      <c r="PTI6" s="892"/>
      <c r="PTJ6" s="892"/>
      <c r="PTK6" s="892"/>
      <c r="PTL6" s="892"/>
      <c r="PTM6" s="892"/>
      <c r="PTN6" s="892"/>
      <c r="PTO6" s="892"/>
      <c r="PTP6" s="892"/>
      <c r="PTQ6" s="892"/>
      <c r="PTR6" s="892"/>
      <c r="PTS6" s="892"/>
      <c r="PTT6" s="892"/>
      <c r="PTU6" s="892"/>
      <c r="PTV6" s="892"/>
      <c r="PTW6" s="892"/>
      <c r="PTX6" s="892"/>
      <c r="PTY6" s="892"/>
      <c r="PTZ6" s="892"/>
      <c r="PUA6" s="892"/>
      <c r="PUB6" s="892"/>
      <c r="PUC6" s="892"/>
      <c r="PUD6" s="892"/>
      <c r="PUE6" s="892"/>
      <c r="PUF6" s="892"/>
      <c r="PUG6" s="892"/>
      <c r="PUH6" s="892"/>
      <c r="PUI6" s="892"/>
      <c r="PUJ6" s="892"/>
      <c r="PUK6" s="892"/>
      <c r="PUL6" s="892"/>
      <c r="PUM6" s="892"/>
      <c r="PUN6" s="892"/>
      <c r="PUO6" s="892"/>
      <c r="PUP6" s="892"/>
      <c r="PUQ6" s="892"/>
      <c r="PUR6" s="892"/>
      <c r="PUS6" s="892"/>
      <c r="PUT6" s="892"/>
      <c r="PUU6" s="892"/>
      <c r="PUV6" s="892"/>
      <c r="PUW6" s="892"/>
      <c r="PUX6" s="892"/>
      <c r="PUY6" s="892"/>
      <c r="PUZ6" s="892"/>
      <c r="PVA6" s="892"/>
      <c r="PVB6" s="892"/>
      <c r="PVC6" s="892"/>
      <c r="PVD6" s="892"/>
      <c r="PVE6" s="892"/>
      <c r="PVF6" s="892"/>
      <c r="PVG6" s="892"/>
      <c r="PVH6" s="892"/>
      <c r="PVI6" s="892"/>
      <c r="PVJ6" s="892"/>
      <c r="PVK6" s="892"/>
      <c r="PVL6" s="892"/>
      <c r="PVM6" s="892"/>
      <c r="PVN6" s="892"/>
      <c r="PVO6" s="892"/>
      <c r="PVP6" s="892"/>
      <c r="PVQ6" s="892"/>
      <c r="PVR6" s="892"/>
      <c r="PVS6" s="892"/>
      <c r="PVT6" s="892"/>
      <c r="PVU6" s="892"/>
      <c r="PVV6" s="892"/>
      <c r="PVW6" s="892"/>
      <c r="PVX6" s="892"/>
      <c r="PVY6" s="892"/>
      <c r="PVZ6" s="892"/>
      <c r="PWA6" s="892"/>
      <c r="PWB6" s="892"/>
      <c r="PWC6" s="892"/>
      <c r="PWD6" s="892"/>
      <c r="PWE6" s="892"/>
      <c r="PWF6" s="892"/>
      <c r="PWG6" s="892"/>
      <c r="PWH6" s="892"/>
      <c r="PWI6" s="892"/>
      <c r="PWJ6" s="892"/>
      <c r="PWK6" s="892"/>
      <c r="PWL6" s="892"/>
      <c r="PWM6" s="892"/>
      <c r="PWN6" s="892"/>
      <c r="PWO6" s="892"/>
      <c r="PWP6" s="892"/>
      <c r="PWQ6" s="892"/>
      <c r="PWR6" s="892"/>
      <c r="PWS6" s="892"/>
      <c r="PWT6" s="892"/>
      <c r="PWU6" s="892"/>
      <c r="PWV6" s="892"/>
      <c r="PWW6" s="892"/>
      <c r="PWX6" s="892"/>
      <c r="PWY6" s="892"/>
      <c r="PWZ6" s="892"/>
      <c r="PXA6" s="892"/>
      <c r="PXB6" s="892"/>
      <c r="PXC6" s="892"/>
      <c r="PXD6" s="892"/>
      <c r="PXE6" s="892"/>
      <c r="PXF6" s="892"/>
      <c r="PXG6" s="892"/>
      <c r="PXH6" s="892"/>
      <c r="PXI6" s="892"/>
      <c r="PXJ6" s="892"/>
      <c r="PXK6" s="892"/>
      <c r="PXL6" s="892"/>
      <c r="PXM6" s="892"/>
      <c r="PXN6" s="892"/>
      <c r="PXO6" s="892"/>
      <c r="PXP6" s="892"/>
      <c r="PXQ6" s="892"/>
      <c r="PXR6" s="892"/>
      <c r="PXS6" s="892"/>
      <c r="PXT6" s="892"/>
      <c r="PXU6" s="892"/>
      <c r="PXV6" s="892"/>
      <c r="PXW6" s="892"/>
      <c r="PXX6" s="892"/>
      <c r="PXY6" s="892"/>
      <c r="PXZ6" s="892"/>
      <c r="PYA6" s="892"/>
      <c r="PYB6" s="892"/>
      <c r="PYC6" s="892"/>
      <c r="PYD6" s="892"/>
      <c r="PYE6" s="892"/>
      <c r="PYF6" s="892"/>
      <c r="PYG6" s="892"/>
      <c r="PYH6" s="892"/>
      <c r="PYI6" s="892"/>
      <c r="PYJ6" s="892"/>
      <c r="PYK6" s="892"/>
      <c r="PYL6" s="892"/>
      <c r="PYM6" s="892"/>
      <c r="PYN6" s="892"/>
      <c r="PYO6" s="892"/>
      <c r="PYP6" s="892"/>
      <c r="PYQ6" s="892"/>
      <c r="PYR6" s="892"/>
      <c r="PYS6" s="892"/>
      <c r="PYT6" s="892"/>
      <c r="PYU6" s="892"/>
      <c r="PYV6" s="892"/>
      <c r="PYW6" s="892"/>
      <c r="PYX6" s="892"/>
      <c r="PYY6" s="892"/>
      <c r="PYZ6" s="892"/>
      <c r="PZA6" s="892"/>
      <c r="PZB6" s="892"/>
      <c r="PZC6" s="892"/>
      <c r="PZD6" s="892"/>
      <c r="PZE6" s="892"/>
      <c r="PZF6" s="892"/>
      <c r="PZG6" s="892"/>
      <c r="PZH6" s="892"/>
      <c r="PZI6" s="892"/>
      <c r="PZJ6" s="892"/>
      <c r="PZK6" s="892"/>
      <c r="PZL6" s="892"/>
      <c r="PZM6" s="892"/>
      <c r="PZN6" s="892"/>
      <c r="PZO6" s="892"/>
      <c r="PZP6" s="892"/>
      <c r="PZQ6" s="892"/>
      <c r="PZR6" s="892"/>
      <c r="PZS6" s="892"/>
      <c r="PZT6" s="892"/>
      <c r="PZU6" s="892"/>
      <c r="PZV6" s="892"/>
      <c r="PZW6" s="892"/>
      <c r="PZX6" s="892"/>
      <c r="PZY6" s="892"/>
      <c r="PZZ6" s="892"/>
      <c r="QAA6" s="892"/>
      <c r="QAB6" s="892"/>
      <c r="QAC6" s="892"/>
      <c r="QAD6" s="892"/>
      <c r="QAE6" s="892"/>
      <c r="QAF6" s="892"/>
      <c r="QAG6" s="892"/>
      <c r="QAH6" s="892"/>
      <c r="QAI6" s="892"/>
      <c r="QAJ6" s="892"/>
      <c r="QAK6" s="892"/>
      <c r="QAL6" s="892"/>
      <c r="QAM6" s="892"/>
      <c r="QAN6" s="892"/>
      <c r="QAO6" s="892"/>
      <c r="QAP6" s="892"/>
      <c r="QAQ6" s="892"/>
      <c r="QAR6" s="892"/>
      <c r="QAS6" s="892"/>
      <c r="QAT6" s="892"/>
      <c r="QAU6" s="892"/>
      <c r="QAV6" s="892"/>
      <c r="QAW6" s="892"/>
      <c r="QAX6" s="892"/>
      <c r="QAY6" s="892"/>
      <c r="QAZ6" s="892"/>
      <c r="QBA6" s="892"/>
      <c r="QBB6" s="892"/>
      <c r="QBC6" s="892"/>
      <c r="QBD6" s="892"/>
      <c r="QBE6" s="892"/>
      <c r="QBF6" s="892"/>
      <c r="QBG6" s="892"/>
      <c r="QBH6" s="892"/>
      <c r="QBI6" s="892"/>
      <c r="QBJ6" s="892"/>
      <c r="QBK6" s="892"/>
      <c r="QBL6" s="892"/>
      <c r="QBM6" s="892"/>
      <c r="QBN6" s="892"/>
      <c r="QBO6" s="892"/>
      <c r="QBP6" s="892"/>
      <c r="QBQ6" s="892"/>
      <c r="QBR6" s="892"/>
      <c r="QBS6" s="892"/>
      <c r="QBT6" s="892"/>
      <c r="QBU6" s="892"/>
      <c r="QBV6" s="892"/>
      <c r="QBW6" s="892"/>
      <c r="QBX6" s="892"/>
      <c r="QBY6" s="892"/>
      <c r="QBZ6" s="892"/>
      <c r="QCA6" s="892"/>
      <c r="QCB6" s="892"/>
      <c r="QCC6" s="892"/>
      <c r="QCD6" s="892"/>
      <c r="QCE6" s="892"/>
      <c r="QCF6" s="892"/>
      <c r="QCG6" s="892"/>
      <c r="QCH6" s="892"/>
      <c r="QCI6" s="892"/>
      <c r="QCJ6" s="892"/>
      <c r="QCK6" s="892"/>
      <c r="QCL6" s="892"/>
      <c r="QCM6" s="892"/>
      <c r="QCN6" s="892"/>
      <c r="QCO6" s="892"/>
      <c r="QCP6" s="892"/>
      <c r="QCQ6" s="892"/>
      <c r="QCR6" s="892"/>
      <c r="QCS6" s="892"/>
      <c r="QCT6" s="892"/>
      <c r="QCU6" s="892"/>
      <c r="QCV6" s="892"/>
      <c r="QCW6" s="892"/>
      <c r="QCX6" s="892"/>
      <c r="QCY6" s="892"/>
      <c r="QCZ6" s="892"/>
      <c r="QDA6" s="892"/>
      <c r="QDB6" s="892"/>
      <c r="QDC6" s="892"/>
      <c r="QDD6" s="892"/>
      <c r="QDE6" s="892"/>
      <c r="QDF6" s="892"/>
      <c r="QDG6" s="892"/>
      <c r="QDH6" s="892"/>
      <c r="QDI6" s="892"/>
      <c r="QDJ6" s="892"/>
      <c r="QDK6" s="892"/>
      <c r="QDL6" s="892"/>
      <c r="QDM6" s="892"/>
      <c r="QDN6" s="892"/>
      <c r="QDO6" s="892"/>
      <c r="QDP6" s="892"/>
      <c r="QDQ6" s="892"/>
      <c r="QDR6" s="892"/>
      <c r="QDS6" s="892"/>
      <c r="QDT6" s="892"/>
      <c r="QDU6" s="892"/>
      <c r="QDV6" s="892"/>
      <c r="QDW6" s="892"/>
      <c r="QDX6" s="892"/>
      <c r="QDY6" s="892"/>
      <c r="QDZ6" s="892"/>
      <c r="QEA6" s="892"/>
      <c r="QEB6" s="892"/>
      <c r="QEC6" s="892"/>
      <c r="QED6" s="892"/>
      <c r="QEE6" s="892"/>
      <c r="QEF6" s="892"/>
      <c r="QEG6" s="892"/>
      <c r="QEH6" s="892"/>
      <c r="QEI6" s="892"/>
      <c r="QEJ6" s="892"/>
      <c r="QEK6" s="892"/>
      <c r="QEL6" s="892"/>
      <c r="QEM6" s="892"/>
      <c r="QEN6" s="892"/>
      <c r="QEO6" s="892"/>
      <c r="QEP6" s="892"/>
      <c r="QEQ6" s="892"/>
      <c r="QER6" s="892"/>
      <c r="QES6" s="892"/>
      <c r="QET6" s="892"/>
      <c r="QEU6" s="892"/>
      <c r="QEV6" s="892"/>
      <c r="QEW6" s="892"/>
      <c r="QEX6" s="892"/>
      <c r="QEY6" s="892"/>
      <c r="QEZ6" s="892"/>
      <c r="QFA6" s="892"/>
      <c r="QFB6" s="892"/>
      <c r="QFC6" s="892"/>
      <c r="QFD6" s="892"/>
      <c r="QFE6" s="892"/>
      <c r="QFF6" s="892"/>
      <c r="QFG6" s="892"/>
      <c r="QFH6" s="892"/>
      <c r="QFI6" s="892"/>
      <c r="QFJ6" s="892"/>
      <c r="QFK6" s="892"/>
      <c r="QFL6" s="892"/>
      <c r="QFM6" s="892"/>
      <c r="QFN6" s="892"/>
      <c r="QFO6" s="892"/>
      <c r="QFP6" s="892"/>
      <c r="QFQ6" s="892"/>
      <c r="QFR6" s="892"/>
      <c r="QFS6" s="892"/>
      <c r="QFT6" s="892"/>
      <c r="QFU6" s="892"/>
      <c r="QFV6" s="892"/>
      <c r="QFW6" s="892"/>
      <c r="QFX6" s="892"/>
      <c r="QFY6" s="892"/>
      <c r="QFZ6" s="892"/>
      <c r="QGA6" s="892"/>
      <c r="QGB6" s="892"/>
      <c r="QGC6" s="892"/>
      <c r="QGD6" s="892"/>
      <c r="QGE6" s="892"/>
      <c r="QGF6" s="892"/>
      <c r="QGG6" s="892"/>
      <c r="QGH6" s="892"/>
      <c r="QGI6" s="892"/>
      <c r="QGJ6" s="892"/>
      <c r="QGK6" s="892"/>
      <c r="QGL6" s="892"/>
      <c r="QGM6" s="892"/>
      <c r="QGN6" s="892"/>
      <c r="QGO6" s="892"/>
      <c r="QGP6" s="892"/>
      <c r="QGQ6" s="892"/>
      <c r="QGR6" s="892"/>
      <c r="QGS6" s="892"/>
      <c r="QGT6" s="892"/>
      <c r="QGU6" s="892"/>
      <c r="QGV6" s="892"/>
      <c r="QGW6" s="892"/>
      <c r="QGX6" s="892"/>
      <c r="QGY6" s="892"/>
      <c r="QGZ6" s="892"/>
      <c r="QHA6" s="892"/>
      <c r="QHB6" s="892"/>
      <c r="QHC6" s="892"/>
      <c r="QHD6" s="892"/>
      <c r="QHE6" s="892"/>
      <c r="QHF6" s="892"/>
      <c r="QHG6" s="892"/>
      <c r="QHH6" s="892"/>
      <c r="QHI6" s="892"/>
      <c r="QHJ6" s="892"/>
      <c r="QHK6" s="892"/>
      <c r="QHL6" s="892"/>
      <c r="QHM6" s="892"/>
      <c r="QHN6" s="892"/>
      <c r="QHO6" s="892"/>
      <c r="QHP6" s="892"/>
      <c r="QHQ6" s="892"/>
      <c r="QHR6" s="892"/>
      <c r="QHS6" s="892"/>
      <c r="QHT6" s="892"/>
      <c r="QHU6" s="892"/>
      <c r="QHV6" s="892"/>
      <c r="QHW6" s="892"/>
      <c r="QHX6" s="892"/>
      <c r="QHY6" s="892"/>
      <c r="QHZ6" s="892"/>
      <c r="QIA6" s="892"/>
      <c r="QIB6" s="892"/>
      <c r="QIC6" s="892"/>
      <c r="QID6" s="892"/>
      <c r="QIE6" s="892"/>
      <c r="QIF6" s="892"/>
      <c r="QIG6" s="892"/>
      <c r="QIH6" s="892"/>
      <c r="QII6" s="892"/>
      <c r="QIJ6" s="892"/>
      <c r="QIK6" s="892"/>
      <c r="QIL6" s="892"/>
      <c r="QIM6" s="892"/>
      <c r="QIN6" s="892"/>
      <c r="QIO6" s="892"/>
      <c r="QIP6" s="892"/>
      <c r="QIQ6" s="892"/>
      <c r="QIR6" s="892"/>
      <c r="QIS6" s="892"/>
      <c r="QIT6" s="892"/>
      <c r="QIU6" s="892"/>
      <c r="QIV6" s="892"/>
      <c r="QIW6" s="892"/>
      <c r="QIX6" s="892"/>
      <c r="QIY6" s="892"/>
      <c r="QIZ6" s="892"/>
      <c r="QJA6" s="892"/>
      <c r="QJB6" s="892"/>
      <c r="QJC6" s="892"/>
      <c r="QJD6" s="892"/>
      <c r="QJE6" s="892"/>
      <c r="QJF6" s="892"/>
      <c r="QJG6" s="892"/>
      <c r="QJH6" s="892"/>
      <c r="QJI6" s="892"/>
      <c r="QJJ6" s="892"/>
      <c r="QJK6" s="892"/>
      <c r="QJL6" s="892"/>
      <c r="QJM6" s="892"/>
      <c r="QJN6" s="892"/>
      <c r="QJO6" s="892"/>
      <c r="QJP6" s="892"/>
      <c r="QJQ6" s="892"/>
      <c r="QJR6" s="892"/>
      <c r="QJS6" s="892"/>
      <c r="QJT6" s="892"/>
      <c r="QJU6" s="892"/>
      <c r="QJV6" s="892"/>
      <c r="QJW6" s="892"/>
      <c r="QJX6" s="892"/>
      <c r="QJY6" s="892"/>
      <c r="QJZ6" s="892"/>
      <c r="QKA6" s="892"/>
      <c r="QKB6" s="892"/>
      <c r="QKC6" s="892"/>
      <c r="QKD6" s="892"/>
      <c r="QKE6" s="892"/>
      <c r="QKF6" s="892"/>
      <c r="QKG6" s="892"/>
      <c r="QKH6" s="892"/>
      <c r="QKI6" s="892"/>
      <c r="QKJ6" s="892"/>
      <c r="QKK6" s="892"/>
      <c r="QKL6" s="892"/>
      <c r="QKM6" s="892"/>
      <c r="QKN6" s="892"/>
      <c r="QKO6" s="892"/>
      <c r="QKP6" s="892"/>
      <c r="QKQ6" s="892"/>
      <c r="QKR6" s="892"/>
      <c r="QKS6" s="892"/>
      <c r="QKT6" s="892"/>
      <c r="QKU6" s="892"/>
      <c r="QKV6" s="892"/>
      <c r="QKW6" s="892"/>
      <c r="QKX6" s="892"/>
      <c r="QKY6" s="892"/>
      <c r="QKZ6" s="892"/>
      <c r="QLA6" s="892"/>
      <c r="QLB6" s="892"/>
      <c r="QLC6" s="892"/>
      <c r="QLD6" s="892"/>
      <c r="QLE6" s="892"/>
      <c r="QLF6" s="892"/>
      <c r="QLG6" s="892"/>
      <c r="QLH6" s="892"/>
      <c r="QLI6" s="892"/>
      <c r="QLJ6" s="892"/>
      <c r="QLK6" s="892"/>
      <c r="QLL6" s="892"/>
      <c r="QLM6" s="892"/>
      <c r="QLN6" s="892"/>
      <c r="QLO6" s="892"/>
      <c r="QLP6" s="892"/>
      <c r="QLQ6" s="892"/>
      <c r="QLR6" s="892"/>
      <c r="QLS6" s="892"/>
      <c r="QLT6" s="892"/>
      <c r="QLU6" s="892"/>
      <c r="QLV6" s="892"/>
      <c r="QLW6" s="892"/>
      <c r="QLX6" s="892"/>
      <c r="QLY6" s="892"/>
      <c r="QLZ6" s="892"/>
      <c r="QMA6" s="892"/>
      <c r="QMB6" s="892"/>
      <c r="QMC6" s="892"/>
      <c r="QMD6" s="892"/>
      <c r="QME6" s="892"/>
      <c r="QMF6" s="892"/>
      <c r="QMG6" s="892"/>
      <c r="QMH6" s="892"/>
      <c r="QMI6" s="892"/>
      <c r="QMJ6" s="892"/>
      <c r="QMK6" s="892"/>
      <c r="QML6" s="892"/>
      <c r="QMM6" s="892"/>
      <c r="QMN6" s="892"/>
      <c r="QMO6" s="892"/>
      <c r="QMP6" s="892"/>
      <c r="QMQ6" s="892"/>
      <c r="QMR6" s="892"/>
      <c r="QMS6" s="892"/>
      <c r="QMT6" s="892"/>
      <c r="QMU6" s="892"/>
      <c r="QMV6" s="892"/>
      <c r="QMW6" s="892"/>
      <c r="QMX6" s="892"/>
      <c r="QMY6" s="892"/>
      <c r="QMZ6" s="892"/>
      <c r="QNA6" s="892"/>
      <c r="QNB6" s="892"/>
      <c r="QNC6" s="892"/>
      <c r="QND6" s="892"/>
      <c r="QNE6" s="892"/>
      <c r="QNF6" s="892"/>
      <c r="QNG6" s="892"/>
      <c r="QNH6" s="892"/>
      <c r="QNI6" s="892"/>
      <c r="QNJ6" s="892"/>
      <c r="QNK6" s="892"/>
      <c r="QNL6" s="892"/>
      <c r="QNM6" s="892"/>
      <c r="QNN6" s="892"/>
      <c r="QNO6" s="892"/>
      <c r="QNP6" s="892"/>
      <c r="QNQ6" s="892"/>
      <c r="QNR6" s="892"/>
      <c r="QNS6" s="892"/>
      <c r="QNT6" s="892"/>
      <c r="QNU6" s="892"/>
      <c r="QNV6" s="892"/>
      <c r="QNW6" s="892"/>
      <c r="QNX6" s="892"/>
      <c r="QNY6" s="892"/>
      <c r="QNZ6" s="892"/>
      <c r="QOA6" s="892"/>
      <c r="QOB6" s="892"/>
      <c r="QOC6" s="892"/>
      <c r="QOD6" s="892"/>
      <c r="QOE6" s="892"/>
      <c r="QOF6" s="892"/>
      <c r="QOG6" s="892"/>
      <c r="QOH6" s="892"/>
      <c r="QOI6" s="892"/>
      <c r="QOJ6" s="892"/>
      <c r="QOK6" s="892"/>
      <c r="QOL6" s="892"/>
      <c r="QOM6" s="892"/>
      <c r="QON6" s="892"/>
      <c r="QOO6" s="892"/>
      <c r="QOP6" s="892"/>
      <c r="QOQ6" s="892"/>
      <c r="QOR6" s="892"/>
      <c r="QOS6" s="892"/>
      <c r="QOT6" s="892"/>
      <c r="QOU6" s="892"/>
      <c r="QOV6" s="892"/>
      <c r="QOW6" s="892"/>
      <c r="QOX6" s="892"/>
      <c r="QOY6" s="892"/>
      <c r="QOZ6" s="892"/>
      <c r="QPA6" s="892"/>
      <c r="QPB6" s="892"/>
      <c r="QPC6" s="892"/>
      <c r="QPD6" s="892"/>
      <c r="QPE6" s="892"/>
      <c r="QPF6" s="892"/>
      <c r="QPG6" s="892"/>
      <c r="QPH6" s="892"/>
      <c r="QPI6" s="892"/>
      <c r="QPJ6" s="892"/>
      <c r="QPK6" s="892"/>
      <c r="QPL6" s="892"/>
      <c r="QPM6" s="892"/>
      <c r="QPN6" s="892"/>
      <c r="QPO6" s="892"/>
      <c r="QPP6" s="892"/>
      <c r="QPQ6" s="892"/>
      <c r="QPR6" s="892"/>
      <c r="QPS6" s="892"/>
      <c r="QPT6" s="892"/>
      <c r="QPU6" s="892"/>
      <c r="QPV6" s="892"/>
      <c r="QPW6" s="892"/>
      <c r="QPX6" s="892"/>
      <c r="QPY6" s="892"/>
      <c r="QPZ6" s="892"/>
      <c r="QQA6" s="892"/>
      <c r="QQB6" s="892"/>
      <c r="QQC6" s="892"/>
      <c r="QQD6" s="892"/>
      <c r="QQE6" s="892"/>
      <c r="QQF6" s="892"/>
      <c r="QQG6" s="892"/>
      <c r="QQH6" s="892"/>
      <c r="QQI6" s="892"/>
      <c r="QQJ6" s="892"/>
      <c r="QQK6" s="892"/>
      <c r="QQL6" s="892"/>
      <c r="QQM6" s="892"/>
      <c r="QQN6" s="892"/>
      <c r="QQO6" s="892"/>
      <c r="QQP6" s="892"/>
      <c r="QQQ6" s="892"/>
      <c r="QQR6" s="892"/>
      <c r="QQS6" s="892"/>
      <c r="QQT6" s="892"/>
      <c r="QQU6" s="892"/>
      <c r="QQV6" s="892"/>
      <c r="QQW6" s="892"/>
      <c r="QQX6" s="892"/>
      <c r="QQY6" s="892"/>
      <c r="QQZ6" s="892"/>
      <c r="QRA6" s="892"/>
      <c r="QRB6" s="892"/>
      <c r="QRC6" s="892"/>
      <c r="QRD6" s="892"/>
      <c r="QRE6" s="892"/>
      <c r="QRF6" s="892"/>
      <c r="QRG6" s="892"/>
      <c r="QRH6" s="892"/>
      <c r="QRI6" s="892"/>
      <c r="QRJ6" s="892"/>
      <c r="QRK6" s="892"/>
      <c r="QRL6" s="892"/>
      <c r="QRM6" s="892"/>
      <c r="QRN6" s="892"/>
      <c r="QRO6" s="892"/>
      <c r="QRP6" s="892"/>
      <c r="QRQ6" s="892"/>
      <c r="QRR6" s="892"/>
      <c r="QRS6" s="892"/>
      <c r="QRT6" s="892"/>
      <c r="QRU6" s="892"/>
      <c r="QRV6" s="892"/>
      <c r="QRW6" s="892"/>
      <c r="QRX6" s="892"/>
      <c r="QRY6" s="892"/>
      <c r="QRZ6" s="892"/>
      <c r="QSA6" s="892"/>
      <c r="QSB6" s="892"/>
      <c r="QSC6" s="892"/>
      <c r="QSD6" s="892"/>
      <c r="QSE6" s="892"/>
      <c r="QSF6" s="892"/>
      <c r="QSG6" s="892"/>
      <c r="QSH6" s="892"/>
      <c r="QSI6" s="892"/>
      <c r="QSJ6" s="892"/>
      <c r="QSK6" s="892"/>
      <c r="QSL6" s="892"/>
      <c r="QSM6" s="892"/>
      <c r="QSN6" s="892"/>
      <c r="QSO6" s="892"/>
      <c r="QSP6" s="892"/>
      <c r="QSQ6" s="892"/>
      <c r="QSR6" s="892"/>
      <c r="QSS6" s="892"/>
      <c r="QST6" s="892"/>
      <c r="QSU6" s="892"/>
      <c r="QSV6" s="892"/>
      <c r="QSW6" s="892"/>
      <c r="QSX6" s="892"/>
      <c r="QSY6" s="892"/>
      <c r="QSZ6" s="892"/>
      <c r="QTA6" s="892"/>
      <c r="QTB6" s="892"/>
      <c r="QTC6" s="892"/>
      <c r="QTD6" s="892"/>
      <c r="QTE6" s="892"/>
      <c r="QTF6" s="892"/>
      <c r="QTG6" s="892"/>
      <c r="QTH6" s="892"/>
      <c r="QTI6" s="892"/>
      <c r="QTJ6" s="892"/>
      <c r="QTK6" s="892"/>
      <c r="QTL6" s="892"/>
      <c r="QTM6" s="892"/>
      <c r="QTN6" s="892"/>
      <c r="QTO6" s="892"/>
      <c r="QTP6" s="892"/>
      <c r="QTQ6" s="892"/>
      <c r="QTR6" s="892"/>
      <c r="QTS6" s="892"/>
      <c r="QTT6" s="892"/>
      <c r="QTU6" s="892"/>
      <c r="QTV6" s="892"/>
      <c r="QTW6" s="892"/>
      <c r="QTX6" s="892"/>
      <c r="QTY6" s="892"/>
      <c r="QTZ6" s="892"/>
      <c r="QUA6" s="892"/>
      <c r="QUB6" s="892"/>
      <c r="QUC6" s="892"/>
      <c r="QUD6" s="892"/>
      <c r="QUE6" s="892"/>
      <c r="QUF6" s="892"/>
      <c r="QUG6" s="892"/>
      <c r="QUH6" s="892"/>
      <c r="QUI6" s="892"/>
      <c r="QUJ6" s="892"/>
      <c r="QUK6" s="892"/>
      <c r="QUL6" s="892"/>
      <c r="QUM6" s="892"/>
      <c r="QUN6" s="892"/>
      <c r="QUO6" s="892"/>
      <c r="QUP6" s="892"/>
      <c r="QUQ6" s="892"/>
      <c r="QUR6" s="892"/>
      <c r="QUS6" s="892"/>
      <c r="QUT6" s="892"/>
      <c r="QUU6" s="892"/>
      <c r="QUV6" s="892"/>
      <c r="QUW6" s="892"/>
      <c r="QUX6" s="892"/>
      <c r="QUY6" s="892"/>
      <c r="QUZ6" s="892"/>
      <c r="QVA6" s="892"/>
      <c r="QVB6" s="892"/>
      <c r="QVC6" s="892"/>
      <c r="QVD6" s="892"/>
      <c r="QVE6" s="892"/>
      <c r="QVF6" s="892"/>
      <c r="QVG6" s="892"/>
      <c r="QVH6" s="892"/>
      <c r="QVI6" s="892"/>
      <c r="QVJ6" s="892"/>
      <c r="QVK6" s="892"/>
      <c r="QVL6" s="892"/>
      <c r="QVM6" s="892"/>
      <c r="QVN6" s="892"/>
      <c r="QVO6" s="892"/>
      <c r="QVP6" s="892"/>
      <c r="QVQ6" s="892"/>
      <c r="QVR6" s="892"/>
      <c r="QVS6" s="892"/>
      <c r="QVT6" s="892"/>
      <c r="QVU6" s="892"/>
      <c r="QVV6" s="892"/>
      <c r="QVW6" s="892"/>
      <c r="QVX6" s="892"/>
      <c r="QVY6" s="892"/>
      <c r="QVZ6" s="892"/>
      <c r="QWA6" s="892"/>
      <c r="QWB6" s="892"/>
      <c r="QWC6" s="892"/>
      <c r="QWD6" s="892"/>
      <c r="QWE6" s="892"/>
      <c r="QWF6" s="892"/>
      <c r="QWG6" s="892"/>
      <c r="QWH6" s="892"/>
      <c r="QWI6" s="892"/>
      <c r="QWJ6" s="892"/>
      <c r="QWK6" s="892"/>
      <c r="QWL6" s="892"/>
      <c r="QWM6" s="892"/>
      <c r="QWN6" s="892"/>
      <c r="QWO6" s="892"/>
      <c r="QWP6" s="892"/>
      <c r="QWQ6" s="892"/>
      <c r="QWR6" s="892"/>
      <c r="QWS6" s="892"/>
      <c r="QWT6" s="892"/>
      <c r="QWU6" s="892"/>
      <c r="QWV6" s="892"/>
      <c r="QWW6" s="892"/>
      <c r="QWX6" s="892"/>
      <c r="QWY6" s="892"/>
      <c r="QWZ6" s="892"/>
      <c r="QXA6" s="892"/>
      <c r="QXB6" s="892"/>
      <c r="QXC6" s="892"/>
      <c r="QXD6" s="892"/>
      <c r="QXE6" s="892"/>
      <c r="QXF6" s="892"/>
      <c r="QXG6" s="892"/>
      <c r="QXH6" s="892"/>
      <c r="QXI6" s="892"/>
      <c r="QXJ6" s="892"/>
      <c r="QXK6" s="892"/>
      <c r="QXL6" s="892"/>
      <c r="QXM6" s="892"/>
      <c r="QXN6" s="892"/>
      <c r="QXO6" s="892"/>
      <c r="QXP6" s="892"/>
      <c r="QXQ6" s="892"/>
      <c r="QXR6" s="892"/>
      <c r="QXS6" s="892"/>
      <c r="QXT6" s="892"/>
      <c r="QXU6" s="892"/>
      <c r="QXV6" s="892"/>
      <c r="QXW6" s="892"/>
      <c r="QXX6" s="892"/>
      <c r="QXY6" s="892"/>
      <c r="QXZ6" s="892"/>
      <c r="QYA6" s="892"/>
      <c r="QYB6" s="892"/>
      <c r="QYC6" s="892"/>
      <c r="QYD6" s="892"/>
      <c r="QYE6" s="892"/>
      <c r="QYF6" s="892"/>
      <c r="QYG6" s="892"/>
      <c r="QYH6" s="892"/>
      <c r="QYI6" s="892"/>
      <c r="QYJ6" s="892"/>
      <c r="QYK6" s="892"/>
      <c r="QYL6" s="892"/>
      <c r="QYM6" s="892"/>
      <c r="QYN6" s="892"/>
      <c r="QYO6" s="892"/>
      <c r="QYP6" s="892"/>
      <c r="QYQ6" s="892"/>
      <c r="QYR6" s="892"/>
      <c r="QYS6" s="892"/>
      <c r="QYT6" s="892"/>
      <c r="QYU6" s="892"/>
      <c r="QYV6" s="892"/>
      <c r="QYW6" s="892"/>
      <c r="QYX6" s="892"/>
      <c r="QYY6" s="892"/>
      <c r="QYZ6" s="892"/>
      <c r="QZA6" s="892"/>
      <c r="QZB6" s="892"/>
      <c r="QZC6" s="892"/>
      <c r="QZD6" s="892"/>
      <c r="QZE6" s="892"/>
      <c r="QZF6" s="892"/>
      <c r="QZG6" s="892"/>
      <c r="QZH6" s="892"/>
      <c r="QZI6" s="892"/>
      <c r="QZJ6" s="892"/>
      <c r="QZK6" s="892"/>
      <c r="QZL6" s="892"/>
      <c r="QZM6" s="892"/>
      <c r="QZN6" s="892"/>
      <c r="QZO6" s="892"/>
      <c r="QZP6" s="892"/>
      <c r="QZQ6" s="892"/>
      <c r="QZR6" s="892"/>
      <c r="QZS6" s="892"/>
      <c r="QZT6" s="892"/>
      <c r="QZU6" s="892"/>
      <c r="QZV6" s="892"/>
      <c r="QZW6" s="892"/>
      <c r="QZX6" s="892"/>
      <c r="QZY6" s="892"/>
      <c r="QZZ6" s="892"/>
      <c r="RAA6" s="892"/>
      <c r="RAB6" s="892"/>
      <c r="RAC6" s="892"/>
      <c r="RAD6" s="892"/>
      <c r="RAE6" s="892"/>
      <c r="RAF6" s="892"/>
      <c r="RAG6" s="892"/>
      <c r="RAH6" s="892"/>
      <c r="RAI6" s="892"/>
      <c r="RAJ6" s="892"/>
      <c r="RAK6" s="892"/>
      <c r="RAL6" s="892"/>
      <c r="RAM6" s="892"/>
      <c r="RAN6" s="892"/>
      <c r="RAO6" s="892"/>
      <c r="RAP6" s="892"/>
      <c r="RAQ6" s="892"/>
      <c r="RAR6" s="892"/>
      <c r="RAS6" s="892"/>
      <c r="RAT6" s="892"/>
      <c r="RAU6" s="892"/>
      <c r="RAV6" s="892"/>
      <c r="RAW6" s="892"/>
      <c r="RAX6" s="892"/>
      <c r="RAY6" s="892"/>
      <c r="RAZ6" s="892"/>
      <c r="RBA6" s="892"/>
      <c r="RBB6" s="892"/>
      <c r="RBC6" s="892"/>
      <c r="RBD6" s="892"/>
      <c r="RBE6" s="892"/>
      <c r="RBF6" s="892"/>
      <c r="RBG6" s="892"/>
      <c r="RBH6" s="892"/>
      <c r="RBI6" s="892"/>
      <c r="RBJ6" s="892"/>
      <c r="RBK6" s="892"/>
      <c r="RBL6" s="892"/>
      <c r="RBM6" s="892"/>
      <c r="RBN6" s="892"/>
      <c r="RBO6" s="892"/>
      <c r="RBP6" s="892"/>
      <c r="RBQ6" s="892"/>
      <c r="RBR6" s="892"/>
      <c r="RBS6" s="892"/>
      <c r="RBT6" s="892"/>
      <c r="RBU6" s="892"/>
      <c r="RBV6" s="892"/>
      <c r="RBW6" s="892"/>
      <c r="RBX6" s="892"/>
      <c r="RBY6" s="892"/>
      <c r="RBZ6" s="892"/>
      <c r="RCA6" s="892"/>
      <c r="RCB6" s="892"/>
      <c r="RCC6" s="892"/>
      <c r="RCD6" s="892"/>
      <c r="RCE6" s="892"/>
      <c r="RCF6" s="892"/>
      <c r="RCG6" s="892"/>
      <c r="RCH6" s="892"/>
      <c r="RCI6" s="892"/>
      <c r="RCJ6" s="892"/>
      <c r="RCK6" s="892"/>
      <c r="RCL6" s="892"/>
      <c r="RCM6" s="892"/>
      <c r="RCN6" s="892"/>
      <c r="RCO6" s="892"/>
      <c r="RCP6" s="892"/>
      <c r="RCQ6" s="892"/>
      <c r="RCR6" s="892"/>
      <c r="RCS6" s="892"/>
      <c r="RCT6" s="892"/>
      <c r="RCU6" s="892"/>
      <c r="RCV6" s="892"/>
      <c r="RCW6" s="892"/>
      <c r="RCX6" s="892"/>
      <c r="RCY6" s="892"/>
      <c r="RCZ6" s="892"/>
      <c r="RDA6" s="892"/>
      <c r="RDB6" s="892"/>
      <c r="RDC6" s="892"/>
      <c r="RDD6" s="892"/>
      <c r="RDE6" s="892"/>
      <c r="RDF6" s="892"/>
      <c r="RDG6" s="892"/>
      <c r="RDH6" s="892"/>
      <c r="RDI6" s="892"/>
      <c r="RDJ6" s="892"/>
      <c r="RDK6" s="892"/>
      <c r="RDL6" s="892"/>
      <c r="RDM6" s="892"/>
      <c r="RDN6" s="892"/>
      <c r="RDO6" s="892"/>
      <c r="RDP6" s="892"/>
      <c r="RDQ6" s="892"/>
      <c r="RDR6" s="892"/>
      <c r="RDS6" s="892"/>
      <c r="RDT6" s="892"/>
      <c r="RDU6" s="892"/>
      <c r="RDV6" s="892"/>
      <c r="RDW6" s="892"/>
      <c r="RDX6" s="892"/>
      <c r="RDY6" s="892"/>
      <c r="RDZ6" s="892"/>
      <c r="REA6" s="892"/>
      <c r="REB6" s="892"/>
      <c r="REC6" s="892"/>
      <c r="RED6" s="892"/>
      <c r="REE6" s="892"/>
      <c r="REF6" s="892"/>
      <c r="REG6" s="892"/>
      <c r="REH6" s="892"/>
      <c r="REI6" s="892"/>
      <c r="REJ6" s="892"/>
      <c r="REK6" s="892"/>
      <c r="REL6" s="892"/>
      <c r="REM6" s="892"/>
      <c r="REN6" s="892"/>
      <c r="REO6" s="892"/>
      <c r="REP6" s="892"/>
      <c r="REQ6" s="892"/>
      <c r="RER6" s="892"/>
      <c r="RES6" s="892"/>
      <c r="RET6" s="892"/>
      <c r="REU6" s="892"/>
      <c r="REV6" s="892"/>
      <c r="REW6" s="892"/>
      <c r="REX6" s="892"/>
      <c r="REY6" s="892"/>
      <c r="REZ6" s="892"/>
      <c r="RFA6" s="892"/>
      <c r="RFB6" s="892"/>
      <c r="RFC6" s="892"/>
      <c r="RFD6" s="892"/>
      <c r="RFE6" s="892"/>
      <c r="RFF6" s="892"/>
      <c r="RFG6" s="892"/>
      <c r="RFH6" s="892"/>
      <c r="RFI6" s="892"/>
      <c r="RFJ6" s="892"/>
      <c r="RFK6" s="892"/>
      <c r="RFL6" s="892"/>
      <c r="RFM6" s="892"/>
      <c r="RFN6" s="892"/>
      <c r="RFO6" s="892"/>
      <c r="RFP6" s="892"/>
      <c r="RFQ6" s="892"/>
      <c r="RFR6" s="892"/>
      <c r="RFS6" s="892"/>
      <c r="RFT6" s="892"/>
      <c r="RFU6" s="892"/>
      <c r="RFV6" s="892"/>
      <c r="RFW6" s="892"/>
      <c r="RFX6" s="892"/>
      <c r="RFY6" s="892"/>
      <c r="RFZ6" s="892"/>
      <c r="RGA6" s="892"/>
      <c r="RGB6" s="892"/>
      <c r="RGC6" s="892"/>
      <c r="RGD6" s="892"/>
      <c r="RGE6" s="892"/>
      <c r="RGF6" s="892"/>
      <c r="RGG6" s="892"/>
      <c r="RGH6" s="892"/>
      <c r="RGI6" s="892"/>
      <c r="RGJ6" s="892"/>
      <c r="RGK6" s="892"/>
      <c r="RGL6" s="892"/>
      <c r="RGM6" s="892"/>
      <c r="RGN6" s="892"/>
      <c r="RGO6" s="892"/>
      <c r="RGP6" s="892"/>
      <c r="RGQ6" s="892"/>
      <c r="RGR6" s="892"/>
      <c r="RGS6" s="892"/>
      <c r="RGT6" s="892"/>
      <c r="RGU6" s="892"/>
      <c r="RGV6" s="892"/>
      <c r="RGW6" s="892"/>
      <c r="RGX6" s="892"/>
      <c r="RGY6" s="892"/>
      <c r="RGZ6" s="892"/>
      <c r="RHA6" s="892"/>
      <c r="RHB6" s="892"/>
      <c r="RHC6" s="892"/>
      <c r="RHD6" s="892"/>
      <c r="RHE6" s="892"/>
      <c r="RHF6" s="892"/>
      <c r="RHG6" s="892"/>
      <c r="RHH6" s="892"/>
      <c r="RHI6" s="892"/>
      <c r="RHJ6" s="892"/>
      <c r="RHK6" s="892"/>
      <c r="RHL6" s="892"/>
      <c r="RHM6" s="892"/>
      <c r="RHN6" s="892"/>
      <c r="RHO6" s="892"/>
      <c r="RHP6" s="892"/>
      <c r="RHQ6" s="892"/>
      <c r="RHR6" s="892"/>
      <c r="RHS6" s="892"/>
      <c r="RHT6" s="892"/>
      <c r="RHU6" s="892"/>
      <c r="RHV6" s="892"/>
      <c r="RHW6" s="892"/>
      <c r="RHX6" s="892"/>
      <c r="RHY6" s="892"/>
      <c r="RHZ6" s="892"/>
      <c r="RIA6" s="892"/>
      <c r="RIB6" s="892"/>
      <c r="RIC6" s="892"/>
      <c r="RID6" s="892"/>
      <c r="RIE6" s="892"/>
      <c r="RIF6" s="892"/>
      <c r="RIG6" s="892"/>
      <c r="RIH6" s="892"/>
      <c r="RII6" s="892"/>
      <c r="RIJ6" s="892"/>
      <c r="RIK6" s="892"/>
      <c r="RIL6" s="892"/>
      <c r="RIM6" s="892"/>
      <c r="RIN6" s="892"/>
      <c r="RIO6" s="892"/>
      <c r="RIP6" s="892"/>
      <c r="RIQ6" s="892"/>
      <c r="RIR6" s="892"/>
      <c r="RIS6" s="892"/>
      <c r="RIT6" s="892"/>
      <c r="RIU6" s="892"/>
      <c r="RIV6" s="892"/>
      <c r="RIW6" s="892"/>
      <c r="RIX6" s="892"/>
      <c r="RIY6" s="892"/>
      <c r="RIZ6" s="892"/>
      <c r="RJA6" s="892"/>
      <c r="RJB6" s="892"/>
      <c r="RJC6" s="892"/>
      <c r="RJD6" s="892"/>
      <c r="RJE6" s="892"/>
      <c r="RJF6" s="892"/>
      <c r="RJG6" s="892"/>
      <c r="RJH6" s="892"/>
      <c r="RJI6" s="892"/>
      <c r="RJJ6" s="892"/>
      <c r="RJK6" s="892"/>
      <c r="RJL6" s="892"/>
      <c r="RJM6" s="892"/>
      <c r="RJN6" s="892"/>
      <c r="RJO6" s="892"/>
      <c r="RJP6" s="892"/>
      <c r="RJQ6" s="892"/>
      <c r="RJR6" s="892"/>
      <c r="RJS6" s="892"/>
      <c r="RJT6" s="892"/>
      <c r="RJU6" s="892"/>
      <c r="RJV6" s="892"/>
      <c r="RJW6" s="892"/>
      <c r="RJX6" s="892"/>
      <c r="RJY6" s="892"/>
      <c r="RJZ6" s="892"/>
      <c r="RKA6" s="892"/>
      <c r="RKB6" s="892"/>
      <c r="RKC6" s="892"/>
      <c r="RKD6" s="892"/>
      <c r="RKE6" s="892"/>
      <c r="RKF6" s="892"/>
      <c r="RKG6" s="892"/>
      <c r="RKH6" s="892"/>
      <c r="RKI6" s="892"/>
      <c r="RKJ6" s="892"/>
      <c r="RKK6" s="892"/>
      <c r="RKL6" s="892"/>
      <c r="RKM6" s="892"/>
      <c r="RKN6" s="892"/>
      <c r="RKO6" s="892"/>
      <c r="RKP6" s="892"/>
      <c r="RKQ6" s="892"/>
      <c r="RKR6" s="892"/>
      <c r="RKS6" s="892"/>
      <c r="RKT6" s="892"/>
      <c r="RKU6" s="892"/>
      <c r="RKV6" s="892"/>
      <c r="RKW6" s="892"/>
      <c r="RKX6" s="892"/>
      <c r="RKY6" s="892"/>
      <c r="RKZ6" s="892"/>
      <c r="RLA6" s="892"/>
      <c r="RLB6" s="892"/>
      <c r="RLC6" s="892"/>
      <c r="RLD6" s="892"/>
      <c r="RLE6" s="892"/>
      <c r="RLF6" s="892"/>
      <c r="RLG6" s="892"/>
      <c r="RLH6" s="892"/>
      <c r="RLI6" s="892"/>
      <c r="RLJ6" s="892"/>
      <c r="RLK6" s="892"/>
      <c r="RLL6" s="892"/>
      <c r="RLM6" s="892"/>
      <c r="RLN6" s="892"/>
      <c r="RLO6" s="892"/>
      <c r="RLP6" s="892"/>
      <c r="RLQ6" s="892"/>
      <c r="RLR6" s="892"/>
      <c r="RLS6" s="892"/>
      <c r="RLT6" s="892"/>
      <c r="RLU6" s="892"/>
      <c r="RLV6" s="892"/>
      <c r="RLW6" s="892"/>
      <c r="RLX6" s="892"/>
      <c r="RLY6" s="892"/>
      <c r="RLZ6" s="892"/>
      <c r="RMA6" s="892"/>
      <c r="RMB6" s="892"/>
      <c r="RMC6" s="892"/>
      <c r="RMD6" s="892"/>
      <c r="RME6" s="892"/>
      <c r="RMF6" s="892"/>
      <c r="RMG6" s="892"/>
      <c r="RMH6" s="892"/>
      <c r="RMI6" s="892"/>
      <c r="RMJ6" s="892"/>
      <c r="RMK6" s="892"/>
      <c r="RML6" s="892"/>
      <c r="RMM6" s="892"/>
      <c r="RMN6" s="892"/>
      <c r="RMO6" s="892"/>
      <c r="RMP6" s="892"/>
      <c r="RMQ6" s="892"/>
      <c r="RMR6" s="892"/>
      <c r="RMS6" s="892"/>
      <c r="RMT6" s="892"/>
      <c r="RMU6" s="892"/>
      <c r="RMV6" s="892"/>
      <c r="RMW6" s="892"/>
      <c r="RMX6" s="892"/>
      <c r="RMY6" s="892"/>
      <c r="RMZ6" s="892"/>
      <c r="RNA6" s="892"/>
      <c r="RNB6" s="892"/>
      <c r="RNC6" s="892"/>
      <c r="RND6" s="892"/>
      <c r="RNE6" s="892"/>
      <c r="RNF6" s="892"/>
      <c r="RNG6" s="892"/>
      <c r="RNH6" s="892"/>
      <c r="RNI6" s="892"/>
      <c r="RNJ6" s="892"/>
      <c r="RNK6" s="892"/>
      <c r="RNL6" s="892"/>
      <c r="RNM6" s="892"/>
      <c r="RNN6" s="892"/>
      <c r="RNO6" s="892"/>
      <c r="RNP6" s="892"/>
      <c r="RNQ6" s="892"/>
      <c r="RNR6" s="892"/>
      <c r="RNS6" s="892"/>
      <c r="RNT6" s="892"/>
      <c r="RNU6" s="892"/>
      <c r="RNV6" s="892"/>
      <c r="RNW6" s="892"/>
      <c r="RNX6" s="892"/>
      <c r="RNY6" s="892"/>
      <c r="RNZ6" s="892"/>
      <c r="ROA6" s="892"/>
      <c r="ROB6" s="892"/>
      <c r="ROC6" s="892"/>
      <c r="ROD6" s="892"/>
      <c r="ROE6" s="892"/>
      <c r="ROF6" s="892"/>
      <c r="ROG6" s="892"/>
      <c r="ROH6" s="892"/>
      <c r="ROI6" s="892"/>
      <c r="ROJ6" s="892"/>
      <c r="ROK6" s="892"/>
      <c r="ROL6" s="892"/>
      <c r="ROM6" s="892"/>
      <c r="RON6" s="892"/>
      <c r="ROO6" s="892"/>
      <c r="ROP6" s="892"/>
      <c r="ROQ6" s="892"/>
      <c r="ROR6" s="892"/>
      <c r="ROS6" s="892"/>
      <c r="ROT6" s="892"/>
      <c r="ROU6" s="892"/>
      <c r="ROV6" s="892"/>
      <c r="ROW6" s="892"/>
      <c r="ROX6" s="892"/>
      <c r="ROY6" s="892"/>
      <c r="ROZ6" s="892"/>
      <c r="RPA6" s="892"/>
      <c r="RPB6" s="892"/>
      <c r="RPC6" s="892"/>
      <c r="RPD6" s="892"/>
      <c r="RPE6" s="892"/>
      <c r="RPF6" s="892"/>
      <c r="RPG6" s="892"/>
      <c r="RPH6" s="892"/>
      <c r="RPI6" s="892"/>
      <c r="RPJ6" s="892"/>
      <c r="RPK6" s="892"/>
      <c r="RPL6" s="892"/>
      <c r="RPM6" s="892"/>
      <c r="RPN6" s="892"/>
      <c r="RPO6" s="892"/>
      <c r="RPP6" s="892"/>
      <c r="RPQ6" s="892"/>
      <c r="RPR6" s="892"/>
      <c r="RPS6" s="892"/>
      <c r="RPT6" s="892"/>
      <c r="RPU6" s="892"/>
      <c r="RPV6" s="892"/>
      <c r="RPW6" s="892"/>
      <c r="RPX6" s="892"/>
      <c r="RPY6" s="892"/>
      <c r="RPZ6" s="892"/>
      <c r="RQA6" s="892"/>
      <c r="RQB6" s="892"/>
      <c r="RQC6" s="892"/>
      <c r="RQD6" s="892"/>
      <c r="RQE6" s="892"/>
      <c r="RQF6" s="892"/>
      <c r="RQG6" s="892"/>
      <c r="RQH6" s="892"/>
      <c r="RQI6" s="892"/>
      <c r="RQJ6" s="892"/>
      <c r="RQK6" s="892"/>
      <c r="RQL6" s="892"/>
      <c r="RQM6" s="892"/>
      <c r="RQN6" s="892"/>
      <c r="RQO6" s="892"/>
      <c r="RQP6" s="892"/>
      <c r="RQQ6" s="892"/>
      <c r="RQR6" s="892"/>
      <c r="RQS6" s="892"/>
      <c r="RQT6" s="892"/>
      <c r="RQU6" s="892"/>
      <c r="RQV6" s="892"/>
      <c r="RQW6" s="892"/>
      <c r="RQX6" s="892"/>
      <c r="RQY6" s="892"/>
      <c r="RQZ6" s="892"/>
      <c r="RRA6" s="892"/>
      <c r="RRB6" s="892"/>
      <c r="RRC6" s="892"/>
      <c r="RRD6" s="892"/>
      <c r="RRE6" s="892"/>
      <c r="RRF6" s="892"/>
      <c r="RRG6" s="892"/>
      <c r="RRH6" s="892"/>
      <c r="RRI6" s="892"/>
      <c r="RRJ6" s="892"/>
      <c r="RRK6" s="892"/>
      <c r="RRL6" s="892"/>
      <c r="RRM6" s="892"/>
      <c r="RRN6" s="892"/>
      <c r="RRO6" s="892"/>
      <c r="RRP6" s="892"/>
      <c r="RRQ6" s="892"/>
      <c r="RRR6" s="892"/>
      <c r="RRS6" s="892"/>
      <c r="RRT6" s="892"/>
      <c r="RRU6" s="892"/>
      <c r="RRV6" s="892"/>
      <c r="RRW6" s="892"/>
      <c r="RRX6" s="892"/>
      <c r="RRY6" s="892"/>
      <c r="RRZ6" s="892"/>
      <c r="RSA6" s="892"/>
      <c r="RSB6" s="892"/>
      <c r="RSC6" s="892"/>
      <c r="RSD6" s="892"/>
      <c r="RSE6" s="892"/>
      <c r="RSF6" s="892"/>
      <c r="RSG6" s="892"/>
      <c r="RSH6" s="892"/>
      <c r="RSI6" s="892"/>
      <c r="RSJ6" s="892"/>
      <c r="RSK6" s="892"/>
      <c r="RSL6" s="892"/>
      <c r="RSM6" s="892"/>
      <c r="RSN6" s="892"/>
      <c r="RSO6" s="892"/>
      <c r="RSP6" s="892"/>
      <c r="RSQ6" s="892"/>
      <c r="RSR6" s="892"/>
      <c r="RSS6" s="892"/>
      <c r="RST6" s="892"/>
      <c r="RSU6" s="892"/>
      <c r="RSV6" s="892"/>
      <c r="RSW6" s="892"/>
      <c r="RSX6" s="892"/>
      <c r="RSY6" s="892"/>
      <c r="RSZ6" s="892"/>
      <c r="RTA6" s="892"/>
      <c r="RTB6" s="892"/>
      <c r="RTC6" s="892"/>
      <c r="RTD6" s="892"/>
      <c r="RTE6" s="892"/>
      <c r="RTF6" s="892"/>
      <c r="RTG6" s="892"/>
      <c r="RTH6" s="892"/>
      <c r="RTI6" s="892"/>
      <c r="RTJ6" s="892"/>
      <c r="RTK6" s="892"/>
      <c r="RTL6" s="892"/>
      <c r="RTM6" s="892"/>
      <c r="RTN6" s="892"/>
      <c r="RTO6" s="892"/>
      <c r="RTP6" s="892"/>
      <c r="RTQ6" s="892"/>
      <c r="RTR6" s="892"/>
      <c r="RTS6" s="892"/>
      <c r="RTT6" s="892"/>
      <c r="RTU6" s="892"/>
      <c r="RTV6" s="892"/>
      <c r="RTW6" s="892"/>
      <c r="RTX6" s="892"/>
      <c r="RTY6" s="892"/>
      <c r="RTZ6" s="892"/>
      <c r="RUA6" s="892"/>
      <c r="RUB6" s="892"/>
      <c r="RUC6" s="892"/>
      <c r="RUD6" s="892"/>
      <c r="RUE6" s="892"/>
      <c r="RUF6" s="892"/>
      <c r="RUG6" s="892"/>
      <c r="RUH6" s="892"/>
      <c r="RUI6" s="892"/>
      <c r="RUJ6" s="892"/>
      <c r="RUK6" s="892"/>
      <c r="RUL6" s="892"/>
      <c r="RUM6" s="892"/>
      <c r="RUN6" s="892"/>
      <c r="RUO6" s="892"/>
      <c r="RUP6" s="892"/>
      <c r="RUQ6" s="892"/>
      <c r="RUR6" s="892"/>
      <c r="RUS6" s="892"/>
      <c r="RUT6" s="892"/>
      <c r="RUU6" s="892"/>
      <c r="RUV6" s="892"/>
      <c r="RUW6" s="892"/>
      <c r="RUX6" s="892"/>
      <c r="RUY6" s="892"/>
      <c r="RUZ6" s="892"/>
      <c r="RVA6" s="892"/>
      <c r="RVB6" s="892"/>
      <c r="RVC6" s="892"/>
      <c r="RVD6" s="892"/>
      <c r="RVE6" s="892"/>
      <c r="RVF6" s="892"/>
      <c r="RVG6" s="892"/>
      <c r="RVH6" s="892"/>
      <c r="RVI6" s="892"/>
      <c r="RVJ6" s="892"/>
      <c r="RVK6" s="892"/>
      <c r="RVL6" s="892"/>
      <c r="RVM6" s="892"/>
      <c r="RVN6" s="892"/>
      <c r="RVO6" s="892"/>
      <c r="RVP6" s="892"/>
      <c r="RVQ6" s="892"/>
      <c r="RVR6" s="892"/>
      <c r="RVS6" s="892"/>
      <c r="RVT6" s="892"/>
      <c r="RVU6" s="892"/>
      <c r="RVV6" s="892"/>
      <c r="RVW6" s="892"/>
      <c r="RVX6" s="892"/>
      <c r="RVY6" s="892"/>
      <c r="RVZ6" s="892"/>
      <c r="RWA6" s="892"/>
      <c r="RWB6" s="892"/>
      <c r="RWC6" s="892"/>
      <c r="RWD6" s="892"/>
      <c r="RWE6" s="892"/>
      <c r="RWF6" s="892"/>
      <c r="RWG6" s="892"/>
      <c r="RWH6" s="892"/>
      <c r="RWI6" s="892"/>
      <c r="RWJ6" s="892"/>
      <c r="RWK6" s="892"/>
      <c r="RWL6" s="892"/>
      <c r="RWM6" s="892"/>
      <c r="RWN6" s="892"/>
      <c r="RWO6" s="892"/>
      <c r="RWP6" s="892"/>
      <c r="RWQ6" s="892"/>
      <c r="RWR6" s="892"/>
      <c r="RWS6" s="892"/>
      <c r="RWT6" s="892"/>
      <c r="RWU6" s="892"/>
      <c r="RWV6" s="892"/>
      <c r="RWW6" s="892"/>
      <c r="RWX6" s="892"/>
      <c r="RWY6" s="892"/>
      <c r="RWZ6" s="892"/>
      <c r="RXA6" s="892"/>
      <c r="RXB6" s="892"/>
      <c r="RXC6" s="892"/>
      <c r="RXD6" s="892"/>
      <c r="RXE6" s="892"/>
      <c r="RXF6" s="892"/>
      <c r="RXG6" s="892"/>
      <c r="RXH6" s="892"/>
      <c r="RXI6" s="892"/>
      <c r="RXJ6" s="892"/>
      <c r="RXK6" s="892"/>
      <c r="RXL6" s="892"/>
      <c r="RXM6" s="892"/>
      <c r="RXN6" s="892"/>
      <c r="RXO6" s="892"/>
      <c r="RXP6" s="892"/>
      <c r="RXQ6" s="892"/>
      <c r="RXR6" s="892"/>
      <c r="RXS6" s="892"/>
      <c r="RXT6" s="892"/>
      <c r="RXU6" s="892"/>
      <c r="RXV6" s="892"/>
      <c r="RXW6" s="892"/>
      <c r="RXX6" s="892"/>
      <c r="RXY6" s="892"/>
      <c r="RXZ6" s="892"/>
      <c r="RYA6" s="892"/>
      <c r="RYB6" s="892"/>
      <c r="RYC6" s="892"/>
      <c r="RYD6" s="892"/>
      <c r="RYE6" s="892"/>
      <c r="RYF6" s="892"/>
      <c r="RYG6" s="892"/>
      <c r="RYH6" s="892"/>
      <c r="RYI6" s="892"/>
      <c r="RYJ6" s="892"/>
      <c r="RYK6" s="892"/>
      <c r="RYL6" s="892"/>
      <c r="RYM6" s="892"/>
      <c r="RYN6" s="892"/>
      <c r="RYO6" s="892"/>
      <c r="RYP6" s="892"/>
      <c r="RYQ6" s="892"/>
      <c r="RYR6" s="892"/>
      <c r="RYS6" s="892"/>
      <c r="RYT6" s="892"/>
      <c r="RYU6" s="892"/>
      <c r="RYV6" s="892"/>
      <c r="RYW6" s="892"/>
      <c r="RYX6" s="892"/>
      <c r="RYY6" s="892"/>
      <c r="RYZ6" s="892"/>
      <c r="RZA6" s="892"/>
      <c r="RZB6" s="892"/>
      <c r="RZC6" s="892"/>
      <c r="RZD6" s="892"/>
      <c r="RZE6" s="892"/>
      <c r="RZF6" s="892"/>
      <c r="RZG6" s="892"/>
      <c r="RZH6" s="892"/>
      <c r="RZI6" s="892"/>
      <c r="RZJ6" s="892"/>
      <c r="RZK6" s="892"/>
      <c r="RZL6" s="892"/>
      <c r="RZM6" s="892"/>
      <c r="RZN6" s="892"/>
      <c r="RZO6" s="892"/>
      <c r="RZP6" s="892"/>
      <c r="RZQ6" s="892"/>
      <c r="RZR6" s="892"/>
      <c r="RZS6" s="892"/>
      <c r="RZT6" s="892"/>
      <c r="RZU6" s="892"/>
      <c r="RZV6" s="892"/>
      <c r="RZW6" s="892"/>
      <c r="RZX6" s="892"/>
      <c r="RZY6" s="892"/>
      <c r="RZZ6" s="892"/>
      <c r="SAA6" s="892"/>
      <c r="SAB6" s="892"/>
      <c r="SAC6" s="892"/>
      <c r="SAD6" s="892"/>
      <c r="SAE6" s="892"/>
      <c r="SAF6" s="892"/>
      <c r="SAG6" s="892"/>
      <c r="SAH6" s="892"/>
      <c r="SAI6" s="892"/>
      <c r="SAJ6" s="892"/>
      <c r="SAK6" s="892"/>
      <c r="SAL6" s="892"/>
      <c r="SAM6" s="892"/>
      <c r="SAN6" s="892"/>
      <c r="SAO6" s="892"/>
      <c r="SAP6" s="892"/>
      <c r="SAQ6" s="892"/>
      <c r="SAR6" s="892"/>
      <c r="SAS6" s="892"/>
      <c r="SAT6" s="892"/>
      <c r="SAU6" s="892"/>
      <c r="SAV6" s="892"/>
      <c r="SAW6" s="892"/>
      <c r="SAX6" s="892"/>
      <c r="SAY6" s="892"/>
      <c r="SAZ6" s="892"/>
      <c r="SBA6" s="892"/>
      <c r="SBB6" s="892"/>
      <c r="SBC6" s="892"/>
      <c r="SBD6" s="892"/>
      <c r="SBE6" s="892"/>
      <c r="SBF6" s="892"/>
      <c r="SBG6" s="892"/>
      <c r="SBH6" s="892"/>
      <c r="SBI6" s="892"/>
      <c r="SBJ6" s="892"/>
      <c r="SBK6" s="892"/>
      <c r="SBL6" s="892"/>
      <c r="SBM6" s="892"/>
      <c r="SBN6" s="892"/>
      <c r="SBO6" s="892"/>
      <c r="SBP6" s="892"/>
      <c r="SBQ6" s="892"/>
      <c r="SBR6" s="892"/>
      <c r="SBS6" s="892"/>
      <c r="SBT6" s="892"/>
      <c r="SBU6" s="892"/>
      <c r="SBV6" s="892"/>
      <c r="SBW6" s="892"/>
      <c r="SBX6" s="892"/>
      <c r="SBY6" s="892"/>
      <c r="SBZ6" s="892"/>
      <c r="SCA6" s="892"/>
      <c r="SCB6" s="892"/>
      <c r="SCC6" s="892"/>
      <c r="SCD6" s="892"/>
      <c r="SCE6" s="892"/>
      <c r="SCF6" s="892"/>
      <c r="SCG6" s="892"/>
      <c r="SCH6" s="892"/>
      <c r="SCI6" s="892"/>
      <c r="SCJ6" s="892"/>
      <c r="SCK6" s="892"/>
      <c r="SCL6" s="892"/>
      <c r="SCM6" s="892"/>
      <c r="SCN6" s="892"/>
      <c r="SCO6" s="892"/>
      <c r="SCP6" s="892"/>
      <c r="SCQ6" s="892"/>
      <c r="SCR6" s="892"/>
      <c r="SCS6" s="892"/>
      <c r="SCT6" s="892"/>
      <c r="SCU6" s="892"/>
      <c r="SCV6" s="892"/>
      <c r="SCW6" s="892"/>
      <c r="SCX6" s="892"/>
      <c r="SCY6" s="892"/>
      <c r="SCZ6" s="892"/>
      <c r="SDA6" s="892"/>
      <c r="SDB6" s="892"/>
      <c r="SDC6" s="892"/>
      <c r="SDD6" s="892"/>
      <c r="SDE6" s="892"/>
      <c r="SDF6" s="892"/>
      <c r="SDG6" s="892"/>
      <c r="SDH6" s="892"/>
      <c r="SDI6" s="892"/>
      <c r="SDJ6" s="892"/>
      <c r="SDK6" s="892"/>
      <c r="SDL6" s="892"/>
      <c r="SDM6" s="892"/>
      <c r="SDN6" s="892"/>
      <c r="SDO6" s="892"/>
      <c r="SDP6" s="892"/>
      <c r="SDQ6" s="892"/>
      <c r="SDR6" s="892"/>
      <c r="SDS6" s="892"/>
      <c r="SDT6" s="892"/>
      <c r="SDU6" s="892"/>
      <c r="SDV6" s="892"/>
      <c r="SDW6" s="892"/>
      <c r="SDX6" s="892"/>
      <c r="SDY6" s="892"/>
      <c r="SDZ6" s="892"/>
      <c r="SEA6" s="892"/>
      <c r="SEB6" s="892"/>
      <c r="SEC6" s="892"/>
      <c r="SED6" s="892"/>
      <c r="SEE6" s="892"/>
      <c r="SEF6" s="892"/>
      <c r="SEG6" s="892"/>
      <c r="SEH6" s="892"/>
      <c r="SEI6" s="892"/>
      <c r="SEJ6" s="892"/>
      <c r="SEK6" s="892"/>
      <c r="SEL6" s="892"/>
      <c r="SEM6" s="892"/>
      <c r="SEN6" s="892"/>
      <c r="SEO6" s="892"/>
      <c r="SEP6" s="892"/>
      <c r="SEQ6" s="892"/>
      <c r="SER6" s="892"/>
      <c r="SES6" s="892"/>
      <c r="SET6" s="892"/>
      <c r="SEU6" s="892"/>
      <c r="SEV6" s="892"/>
      <c r="SEW6" s="892"/>
      <c r="SEX6" s="892"/>
      <c r="SEY6" s="892"/>
      <c r="SEZ6" s="892"/>
      <c r="SFA6" s="892"/>
      <c r="SFB6" s="892"/>
      <c r="SFC6" s="892"/>
      <c r="SFD6" s="892"/>
      <c r="SFE6" s="892"/>
      <c r="SFF6" s="892"/>
      <c r="SFG6" s="892"/>
      <c r="SFH6" s="892"/>
      <c r="SFI6" s="892"/>
      <c r="SFJ6" s="892"/>
      <c r="SFK6" s="892"/>
      <c r="SFL6" s="892"/>
      <c r="SFM6" s="892"/>
      <c r="SFN6" s="892"/>
      <c r="SFO6" s="892"/>
      <c r="SFP6" s="892"/>
      <c r="SFQ6" s="892"/>
      <c r="SFR6" s="892"/>
      <c r="SFS6" s="892"/>
      <c r="SFT6" s="892"/>
      <c r="SFU6" s="892"/>
      <c r="SFV6" s="892"/>
      <c r="SFW6" s="892"/>
      <c r="SFX6" s="892"/>
      <c r="SFY6" s="892"/>
      <c r="SFZ6" s="892"/>
      <c r="SGA6" s="892"/>
      <c r="SGB6" s="892"/>
      <c r="SGC6" s="892"/>
      <c r="SGD6" s="892"/>
      <c r="SGE6" s="892"/>
      <c r="SGF6" s="892"/>
      <c r="SGG6" s="892"/>
      <c r="SGH6" s="892"/>
      <c r="SGI6" s="892"/>
      <c r="SGJ6" s="892"/>
      <c r="SGK6" s="892"/>
      <c r="SGL6" s="892"/>
      <c r="SGM6" s="892"/>
      <c r="SGN6" s="892"/>
      <c r="SGO6" s="892"/>
      <c r="SGP6" s="892"/>
      <c r="SGQ6" s="892"/>
      <c r="SGR6" s="892"/>
      <c r="SGS6" s="892"/>
      <c r="SGT6" s="892"/>
      <c r="SGU6" s="892"/>
      <c r="SGV6" s="892"/>
      <c r="SGW6" s="892"/>
      <c r="SGX6" s="892"/>
      <c r="SGY6" s="892"/>
      <c r="SGZ6" s="892"/>
      <c r="SHA6" s="892"/>
      <c r="SHB6" s="892"/>
      <c r="SHC6" s="892"/>
      <c r="SHD6" s="892"/>
      <c r="SHE6" s="892"/>
      <c r="SHF6" s="892"/>
      <c r="SHG6" s="892"/>
      <c r="SHH6" s="892"/>
      <c r="SHI6" s="892"/>
      <c r="SHJ6" s="892"/>
      <c r="SHK6" s="892"/>
      <c r="SHL6" s="892"/>
      <c r="SHM6" s="892"/>
      <c r="SHN6" s="892"/>
      <c r="SHO6" s="892"/>
      <c r="SHP6" s="892"/>
      <c r="SHQ6" s="892"/>
      <c r="SHR6" s="892"/>
      <c r="SHS6" s="892"/>
      <c r="SHT6" s="892"/>
      <c r="SHU6" s="892"/>
      <c r="SHV6" s="892"/>
      <c r="SHW6" s="892"/>
      <c r="SHX6" s="892"/>
      <c r="SHY6" s="892"/>
      <c r="SHZ6" s="892"/>
      <c r="SIA6" s="892"/>
      <c r="SIB6" s="892"/>
      <c r="SIC6" s="892"/>
      <c r="SID6" s="892"/>
      <c r="SIE6" s="892"/>
      <c r="SIF6" s="892"/>
      <c r="SIG6" s="892"/>
      <c r="SIH6" s="892"/>
      <c r="SII6" s="892"/>
      <c r="SIJ6" s="892"/>
      <c r="SIK6" s="892"/>
      <c r="SIL6" s="892"/>
      <c r="SIM6" s="892"/>
      <c r="SIN6" s="892"/>
      <c r="SIO6" s="892"/>
      <c r="SIP6" s="892"/>
      <c r="SIQ6" s="892"/>
      <c r="SIR6" s="892"/>
      <c r="SIS6" s="892"/>
      <c r="SIT6" s="892"/>
      <c r="SIU6" s="892"/>
      <c r="SIV6" s="892"/>
      <c r="SIW6" s="892"/>
      <c r="SIX6" s="892"/>
      <c r="SIY6" s="892"/>
      <c r="SIZ6" s="892"/>
      <c r="SJA6" s="892"/>
      <c r="SJB6" s="892"/>
      <c r="SJC6" s="892"/>
      <c r="SJD6" s="892"/>
      <c r="SJE6" s="892"/>
      <c r="SJF6" s="892"/>
      <c r="SJG6" s="892"/>
      <c r="SJH6" s="892"/>
      <c r="SJI6" s="892"/>
      <c r="SJJ6" s="892"/>
      <c r="SJK6" s="892"/>
      <c r="SJL6" s="892"/>
      <c r="SJM6" s="892"/>
      <c r="SJN6" s="892"/>
      <c r="SJO6" s="892"/>
      <c r="SJP6" s="892"/>
      <c r="SJQ6" s="892"/>
      <c r="SJR6" s="892"/>
      <c r="SJS6" s="892"/>
      <c r="SJT6" s="892"/>
      <c r="SJU6" s="892"/>
      <c r="SJV6" s="892"/>
      <c r="SJW6" s="892"/>
      <c r="SJX6" s="892"/>
      <c r="SJY6" s="892"/>
      <c r="SJZ6" s="892"/>
      <c r="SKA6" s="892"/>
      <c r="SKB6" s="892"/>
      <c r="SKC6" s="892"/>
      <c r="SKD6" s="892"/>
      <c r="SKE6" s="892"/>
      <c r="SKF6" s="892"/>
      <c r="SKG6" s="892"/>
      <c r="SKH6" s="892"/>
      <c r="SKI6" s="892"/>
      <c r="SKJ6" s="892"/>
      <c r="SKK6" s="892"/>
      <c r="SKL6" s="892"/>
      <c r="SKM6" s="892"/>
      <c r="SKN6" s="892"/>
      <c r="SKO6" s="892"/>
      <c r="SKP6" s="892"/>
      <c r="SKQ6" s="892"/>
      <c r="SKR6" s="892"/>
      <c r="SKS6" s="892"/>
      <c r="SKT6" s="892"/>
      <c r="SKU6" s="892"/>
      <c r="SKV6" s="892"/>
      <c r="SKW6" s="892"/>
      <c r="SKX6" s="892"/>
      <c r="SKY6" s="892"/>
      <c r="SKZ6" s="892"/>
      <c r="SLA6" s="892"/>
      <c r="SLB6" s="892"/>
      <c r="SLC6" s="892"/>
      <c r="SLD6" s="892"/>
      <c r="SLE6" s="892"/>
      <c r="SLF6" s="892"/>
      <c r="SLG6" s="892"/>
      <c r="SLH6" s="892"/>
      <c r="SLI6" s="892"/>
      <c r="SLJ6" s="892"/>
      <c r="SLK6" s="892"/>
      <c r="SLL6" s="892"/>
      <c r="SLM6" s="892"/>
      <c r="SLN6" s="892"/>
      <c r="SLO6" s="892"/>
      <c r="SLP6" s="892"/>
      <c r="SLQ6" s="892"/>
      <c r="SLR6" s="892"/>
      <c r="SLS6" s="892"/>
      <c r="SLT6" s="892"/>
      <c r="SLU6" s="892"/>
      <c r="SLV6" s="892"/>
      <c r="SLW6" s="892"/>
      <c r="SLX6" s="892"/>
      <c r="SLY6" s="892"/>
      <c r="SLZ6" s="892"/>
      <c r="SMA6" s="892"/>
      <c r="SMB6" s="892"/>
      <c r="SMC6" s="892"/>
      <c r="SMD6" s="892"/>
      <c r="SME6" s="892"/>
      <c r="SMF6" s="892"/>
      <c r="SMG6" s="892"/>
      <c r="SMH6" s="892"/>
      <c r="SMI6" s="892"/>
      <c r="SMJ6" s="892"/>
      <c r="SMK6" s="892"/>
      <c r="SML6" s="892"/>
      <c r="SMM6" s="892"/>
      <c r="SMN6" s="892"/>
      <c r="SMO6" s="892"/>
      <c r="SMP6" s="892"/>
      <c r="SMQ6" s="892"/>
      <c r="SMR6" s="892"/>
      <c r="SMS6" s="892"/>
      <c r="SMT6" s="892"/>
      <c r="SMU6" s="892"/>
      <c r="SMV6" s="892"/>
      <c r="SMW6" s="892"/>
      <c r="SMX6" s="892"/>
      <c r="SMY6" s="892"/>
      <c r="SMZ6" s="892"/>
      <c r="SNA6" s="892"/>
      <c r="SNB6" s="892"/>
      <c r="SNC6" s="892"/>
      <c r="SND6" s="892"/>
      <c r="SNE6" s="892"/>
      <c r="SNF6" s="892"/>
      <c r="SNG6" s="892"/>
      <c r="SNH6" s="892"/>
      <c r="SNI6" s="892"/>
      <c r="SNJ6" s="892"/>
      <c r="SNK6" s="892"/>
      <c r="SNL6" s="892"/>
      <c r="SNM6" s="892"/>
      <c r="SNN6" s="892"/>
      <c r="SNO6" s="892"/>
      <c r="SNP6" s="892"/>
      <c r="SNQ6" s="892"/>
      <c r="SNR6" s="892"/>
      <c r="SNS6" s="892"/>
      <c r="SNT6" s="892"/>
      <c r="SNU6" s="892"/>
      <c r="SNV6" s="892"/>
      <c r="SNW6" s="892"/>
      <c r="SNX6" s="892"/>
      <c r="SNY6" s="892"/>
      <c r="SNZ6" s="892"/>
      <c r="SOA6" s="892"/>
      <c r="SOB6" s="892"/>
      <c r="SOC6" s="892"/>
      <c r="SOD6" s="892"/>
      <c r="SOE6" s="892"/>
      <c r="SOF6" s="892"/>
      <c r="SOG6" s="892"/>
      <c r="SOH6" s="892"/>
      <c r="SOI6" s="892"/>
      <c r="SOJ6" s="892"/>
      <c r="SOK6" s="892"/>
      <c r="SOL6" s="892"/>
      <c r="SOM6" s="892"/>
      <c r="SON6" s="892"/>
      <c r="SOO6" s="892"/>
      <c r="SOP6" s="892"/>
      <c r="SOQ6" s="892"/>
      <c r="SOR6" s="892"/>
      <c r="SOS6" s="892"/>
      <c r="SOT6" s="892"/>
      <c r="SOU6" s="892"/>
      <c r="SOV6" s="892"/>
      <c r="SOW6" s="892"/>
      <c r="SOX6" s="892"/>
      <c r="SOY6" s="892"/>
      <c r="SOZ6" s="892"/>
      <c r="SPA6" s="892"/>
      <c r="SPB6" s="892"/>
      <c r="SPC6" s="892"/>
      <c r="SPD6" s="892"/>
      <c r="SPE6" s="892"/>
      <c r="SPF6" s="892"/>
      <c r="SPG6" s="892"/>
      <c r="SPH6" s="892"/>
      <c r="SPI6" s="892"/>
      <c r="SPJ6" s="892"/>
      <c r="SPK6" s="892"/>
      <c r="SPL6" s="892"/>
      <c r="SPM6" s="892"/>
      <c r="SPN6" s="892"/>
      <c r="SPO6" s="892"/>
      <c r="SPP6" s="892"/>
      <c r="SPQ6" s="892"/>
      <c r="SPR6" s="892"/>
      <c r="SPS6" s="892"/>
      <c r="SPT6" s="892"/>
      <c r="SPU6" s="892"/>
      <c r="SPV6" s="892"/>
      <c r="SPW6" s="892"/>
      <c r="SPX6" s="892"/>
      <c r="SPY6" s="892"/>
      <c r="SPZ6" s="892"/>
      <c r="SQA6" s="892"/>
      <c r="SQB6" s="892"/>
      <c r="SQC6" s="892"/>
      <c r="SQD6" s="892"/>
      <c r="SQE6" s="892"/>
      <c r="SQF6" s="892"/>
      <c r="SQG6" s="892"/>
      <c r="SQH6" s="892"/>
      <c r="SQI6" s="892"/>
      <c r="SQJ6" s="892"/>
      <c r="SQK6" s="892"/>
      <c r="SQL6" s="892"/>
      <c r="SQM6" s="892"/>
      <c r="SQN6" s="892"/>
      <c r="SQO6" s="892"/>
      <c r="SQP6" s="892"/>
      <c r="SQQ6" s="892"/>
      <c r="SQR6" s="892"/>
      <c r="SQS6" s="892"/>
      <c r="SQT6" s="892"/>
      <c r="SQU6" s="892"/>
      <c r="SQV6" s="892"/>
      <c r="SQW6" s="892"/>
      <c r="SQX6" s="892"/>
      <c r="SQY6" s="892"/>
      <c r="SQZ6" s="892"/>
      <c r="SRA6" s="892"/>
      <c r="SRB6" s="892"/>
      <c r="SRC6" s="892"/>
      <c r="SRD6" s="892"/>
      <c r="SRE6" s="892"/>
      <c r="SRF6" s="892"/>
      <c r="SRG6" s="892"/>
      <c r="SRH6" s="892"/>
      <c r="SRI6" s="892"/>
      <c r="SRJ6" s="892"/>
      <c r="SRK6" s="892"/>
      <c r="SRL6" s="892"/>
      <c r="SRM6" s="892"/>
      <c r="SRN6" s="892"/>
      <c r="SRO6" s="892"/>
      <c r="SRP6" s="892"/>
      <c r="SRQ6" s="892"/>
      <c r="SRR6" s="892"/>
      <c r="SRS6" s="892"/>
      <c r="SRT6" s="892"/>
      <c r="SRU6" s="892"/>
      <c r="SRV6" s="892"/>
      <c r="SRW6" s="892"/>
      <c r="SRX6" s="892"/>
      <c r="SRY6" s="892"/>
      <c r="SRZ6" s="892"/>
      <c r="SSA6" s="892"/>
      <c r="SSB6" s="892"/>
      <c r="SSC6" s="892"/>
      <c r="SSD6" s="892"/>
      <c r="SSE6" s="892"/>
      <c r="SSF6" s="892"/>
      <c r="SSG6" s="892"/>
      <c r="SSH6" s="892"/>
      <c r="SSI6" s="892"/>
      <c r="SSJ6" s="892"/>
      <c r="SSK6" s="892"/>
      <c r="SSL6" s="892"/>
      <c r="SSM6" s="892"/>
      <c r="SSN6" s="892"/>
      <c r="SSO6" s="892"/>
      <c r="SSP6" s="892"/>
      <c r="SSQ6" s="892"/>
      <c r="SSR6" s="892"/>
      <c r="SSS6" s="892"/>
      <c r="SST6" s="892"/>
      <c r="SSU6" s="892"/>
      <c r="SSV6" s="892"/>
      <c r="SSW6" s="892"/>
      <c r="SSX6" s="892"/>
      <c r="SSY6" s="892"/>
      <c r="SSZ6" s="892"/>
      <c r="STA6" s="892"/>
      <c r="STB6" s="892"/>
      <c r="STC6" s="892"/>
      <c r="STD6" s="892"/>
      <c r="STE6" s="892"/>
      <c r="STF6" s="892"/>
      <c r="STG6" s="892"/>
      <c r="STH6" s="892"/>
      <c r="STI6" s="892"/>
      <c r="STJ6" s="892"/>
      <c r="STK6" s="892"/>
      <c r="STL6" s="892"/>
      <c r="STM6" s="892"/>
      <c r="STN6" s="892"/>
      <c r="STO6" s="892"/>
      <c r="STP6" s="892"/>
      <c r="STQ6" s="892"/>
      <c r="STR6" s="892"/>
      <c r="STS6" s="892"/>
      <c r="STT6" s="892"/>
      <c r="STU6" s="892"/>
      <c r="STV6" s="892"/>
      <c r="STW6" s="892"/>
      <c r="STX6" s="892"/>
      <c r="STY6" s="892"/>
      <c r="STZ6" s="892"/>
      <c r="SUA6" s="892"/>
      <c r="SUB6" s="892"/>
      <c r="SUC6" s="892"/>
      <c r="SUD6" s="892"/>
      <c r="SUE6" s="892"/>
      <c r="SUF6" s="892"/>
      <c r="SUG6" s="892"/>
      <c r="SUH6" s="892"/>
      <c r="SUI6" s="892"/>
      <c r="SUJ6" s="892"/>
      <c r="SUK6" s="892"/>
      <c r="SUL6" s="892"/>
      <c r="SUM6" s="892"/>
      <c r="SUN6" s="892"/>
      <c r="SUO6" s="892"/>
      <c r="SUP6" s="892"/>
      <c r="SUQ6" s="892"/>
      <c r="SUR6" s="892"/>
      <c r="SUS6" s="892"/>
      <c r="SUT6" s="892"/>
      <c r="SUU6" s="892"/>
      <c r="SUV6" s="892"/>
      <c r="SUW6" s="892"/>
      <c r="SUX6" s="892"/>
      <c r="SUY6" s="892"/>
      <c r="SUZ6" s="892"/>
      <c r="SVA6" s="892"/>
      <c r="SVB6" s="892"/>
      <c r="SVC6" s="892"/>
      <c r="SVD6" s="892"/>
      <c r="SVE6" s="892"/>
      <c r="SVF6" s="892"/>
      <c r="SVG6" s="892"/>
      <c r="SVH6" s="892"/>
      <c r="SVI6" s="892"/>
      <c r="SVJ6" s="892"/>
      <c r="SVK6" s="892"/>
      <c r="SVL6" s="892"/>
      <c r="SVM6" s="892"/>
      <c r="SVN6" s="892"/>
      <c r="SVO6" s="892"/>
      <c r="SVP6" s="892"/>
      <c r="SVQ6" s="892"/>
      <c r="SVR6" s="892"/>
      <c r="SVS6" s="892"/>
      <c r="SVT6" s="892"/>
      <c r="SVU6" s="892"/>
      <c r="SVV6" s="892"/>
      <c r="SVW6" s="892"/>
      <c r="SVX6" s="892"/>
      <c r="SVY6" s="892"/>
      <c r="SVZ6" s="892"/>
      <c r="SWA6" s="892"/>
      <c r="SWB6" s="892"/>
      <c r="SWC6" s="892"/>
      <c r="SWD6" s="892"/>
      <c r="SWE6" s="892"/>
      <c r="SWF6" s="892"/>
      <c r="SWG6" s="892"/>
      <c r="SWH6" s="892"/>
      <c r="SWI6" s="892"/>
      <c r="SWJ6" s="892"/>
      <c r="SWK6" s="892"/>
      <c r="SWL6" s="892"/>
      <c r="SWM6" s="892"/>
      <c r="SWN6" s="892"/>
      <c r="SWO6" s="892"/>
      <c r="SWP6" s="892"/>
      <c r="SWQ6" s="892"/>
      <c r="SWR6" s="892"/>
      <c r="SWS6" s="892"/>
      <c r="SWT6" s="892"/>
      <c r="SWU6" s="892"/>
      <c r="SWV6" s="892"/>
      <c r="SWW6" s="892"/>
      <c r="SWX6" s="892"/>
      <c r="SWY6" s="892"/>
      <c r="SWZ6" s="892"/>
      <c r="SXA6" s="892"/>
      <c r="SXB6" s="892"/>
      <c r="SXC6" s="892"/>
      <c r="SXD6" s="892"/>
      <c r="SXE6" s="892"/>
      <c r="SXF6" s="892"/>
      <c r="SXG6" s="892"/>
      <c r="SXH6" s="892"/>
      <c r="SXI6" s="892"/>
      <c r="SXJ6" s="892"/>
      <c r="SXK6" s="892"/>
      <c r="SXL6" s="892"/>
      <c r="SXM6" s="892"/>
      <c r="SXN6" s="892"/>
      <c r="SXO6" s="892"/>
      <c r="SXP6" s="892"/>
      <c r="SXQ6" s="892"/>
      <c r="SXR6" s="892"/>
      <c r="SXS6" s="892"/>
      <c r="SXT6" s="892"/>
      <c r="SXU6" s="892"/>
      <c r="SXV6" s="892"/>
      <c r="SXW6" s="892"/>
      <c r="SXX6" s="892"/>
      <c r="SXY6" s="892"/>
      <c r="SXZ6" s="892"/>
      <c r="SYA6" s="892"/>
      <c r="SYB6" s="892"/>
      <c r="SYC6" s="892"/>
      <c r="SYD6" s="892"/>
      <c r="SYE6" s="892"/>
      <c r="SYF6" s="892"/>
      <c r="SYG6" s="892"/>
      <c r="SYH6" s="892"/>
      <c r="SYI6" s="892"/>
      <c r="SYJ6" s="892"/>
      <c r="SYK6" s="892"/>
      <c r="SYL6" s="892"/>
      <c r="SYM6" s="892"/>
      <c r="SYN6" s="892"/>
      <c r="SYO6" s="892"/>
      <c r="SYP6" s="892"/>
      <c r="SYQ6" s="892"/>
      <c r="SYR6" s="892"/>
      <c r="SYS6" s="892"/>
      <c r="SYT6" s="892"/>
      <c r="SYU6" s="892"/>
      <c r="SYV6" s="892"/>
      <c r="SYW6" s="892"/>
      <c r="SYX6" s="892"/>
      <c r="SYY6" s="892"/>
      <c r="SYZ6" s="892"/>
      <c r="SZA6" s="892"/>
      <c r="SZB6" s="892"/>
      <c r="SZC6" s="892"/>
      <c r="SZD6" s="892"/>
      <c r="SZE6" s="892"/>
      <c r="SZF6" s="892"/>
      <c r="SZG6" s="892"/>
      <c r="SZH6" s="892"/>
      <c r="SZI6" s="892"/>
      <c r="SZJ6" s="892"/>
      <c r="SZK6" s="892"/>
      <c r="SZL6" s="892"/>
      <c r="SZM6" s="892"/>
      <c r="SZN6" s="892"/>
      <c r="SZO6" s="892"/>
      <c r="SZP6" s="892"/>
      <c r="SZQ6" s="892"/>
      <c r="SZR6" s="892"/>
      <c r="SZS6" s="892"/>
      <c r="SZT6" s="892"/>
      <c r="SZU6" s="892"/>
      <c r="SZV6" s="892"/>
      <c r="SZW6" s="892"/>
      <c r="SZX6" s="892"/>
      <c r="SZY6" s="892"/>
      <c r="SZZ6" s="892"/>
      <c r="TAA6" s="892"/>
      <c r="TAB6" s="892"/>
      <c r="TAC6" s="892"/>
      <c r="TAD6" s="892"/>
      <c r="TAE6" s="892"/>
      <c r="TAF6" s="892"/>
      <c r="TAG6" s="892"/>
      <c r="TAH6" s="892"/>
      <c r="TAI6" s="892"/>
      <c r="TAJ6" s="892"/>
      <c r="TAK6" s="892"/>
      <c r="TAL6" s="892"/>
      <c r="TAM6" s="892"/>
      <c r="TAN6" s="892"/>
      <c r="TAO6" s="892"/>
      <c r="TAP6" s="892"/>
      <c r="TAQ6" s="892"/>
      <c r="TAR6" s="892"/>
      <c r="TAS6" s="892"/>
      <c r="TAT6" s="892"/>
      <c r="TAU6" s="892"/>
      <c r="TAV6" s="892"/>
      <c r="TAW6" s="892"/>
      <c r="TAX6" s="892"/>
      <c r="TAY6" s="892"/>
      <c r="TAZ6" s="892"/>
      <c r="TBA6" s="892"/>
      <c r="TBB6" s="892"/>
      <c r="TBC6" s="892"/>
      <c r="TBD6" s="892"/>
      <c r="TBE6" s="892"/>
      <c r="TBF6" s="892"/>
      <c r="TBG6" s="892"/>
      <c r="TBH6" s="892"/>
      <c r="TBI6" s="892"/>
      <c r="TBJ6" s="892"/>
      <c r="TBK6" s="892"/>
      <c r="TBL6" s="892"/>
      <c r="TBM6" s="892"/>
      <c r="TBN6" s="892"/>
      <c r="TBO6" s="892"/>
      <c r="TBP6" s="892"/>
      <c r="TBQ6" s="892"/>
      <c r="TBR6" s="892"/>
      <c r="TBS6" s="892"/>
      <c r="TBT6" s="892"/>
      <c r="TBU6" s="892"/>
      <c r="TBV6" s="892"/>
      <c r="TBW6" s="892"/>
      <c r="TBX6" s="892"/>
      <c r="TBY6" s="892"/>
      <c r="TBZ6" s="892"/>
      <c r="TCA6" s="892"/>
      <c r="TCB6" s="892"/>
      <c r="TCC6" s="892"/>
      <c r="TCD6" s="892"/>
      <c r="TCE6" s="892"/>
      <c r="TCF6" s="892"/>
      <c r="TCG6" s="892"/>
      <c r="TCH6" s="892"/>
      <c r="TCI6" s="892"/>
      <c r="TCJ6" s="892"/>
      <c r="TCK6" s="892"/>
      <c r="TCL6" s="892"/>
      <c r="TCM6" s="892"/>
      <c r="TCN6" s="892"/>
      <c r="TCO6" s="892"/>
      <c r="TCP6" s="892"/>
      <c r="TCQ6" s="892"/>
      <c r="TCR6" s="892"/>
      <c r="TCS6" s="892"/>
      <c r="TCT6" s="892"/>
      <c r="TCU6" s="892"/>
      <c r="TCV6" s="892"/>
      <c r="TCW6" s="892"/>
      <c r="TCX6" s="892"/>
      <c r="TCY6" s="892"/>
      <c r="TCZ6" s="892"/>
      <c r="TDA6" s="892"/>
      <c r="TDB6" s="892"/>
      <c r="TDC6" s="892"/>
      <c r="TDD6" s="892"/>
      <c r="TDE6" s="892"/>
      <c r="TDF6" s="892"/>
      <c r="TDG6" s="892"/>
      <c r="TDH6" s="892"/>
      <c r="TDI6" s="892"/>
      <c r="TDJ6" s="892"/>
      <c r="TDK6" s="892"/>
      <c r="TDL6" s="892"/>
      <c r="TDM6" s="892"/>
      <c r="TDN6" s="892"/>
      <c r="TDO6" s="892"/>
      <c r="TDP6" s="892"/>
      <c r="TDQ6" s="892"/>
      <c r="TDR6" s="892"/>
      <c r="TDS6" s="892"/>
      <c r="TDT6" s="892"/>
      <c r="TDU6" s="892"/>
      <c r="TDV6" s="892"/>
      <c r="TDW6" s="892"/>
      <c r="TDX6" s="892"/>
      <c r="TDY6" s="892"/>
      <c r="TDZ6" s="892"/>
      <c r="TEA6" s="892"/>
      <c r="TEB6" s="892"/>
      <c r="TEC6" s="892"/>
      <c r="TED6" s="892"/>
      <c r="TEE6" s="892"/>
      <c r="TEF6" s="892"/>
      <c r="TEG6" s="892"/>
      <c r="TEH6" s="892"/>
      <c r="TEI6" s="892"/>
      <c r="TEJ6" s="892"/>
      <c r="TEK6" s="892"/>
      <c r="TEL6" s="892"/>
      <c r="TEM6" s="892"/>
      <c r="TEN6" s="892"/>
      <c r="TEO6" s="892"/>
      <c r="TEP6" s="892"/>
      <c r="TEQ6" s="892"/>
      <c r="TER6" s="892"/>
      <c r="TES6" s="892"/>
      <c r="TET6" s="892"/>
      <c r="TEU6" s="892"/>
      <c r="TEV6" s="892"/>
      <c r="TEW6" s="892"/>
      <c r="TEX6" s="892"/>
      <c r="TEY6" s="892"/>
      <c r="TEZ6" s="892"/>
      <c r="TFA6" s="892"/>
      <c r="TFB6" s="892"/>
      <c r="TFC6" s="892"/>
      <c r="TFD6" s="892"/>
      <c r="TFE6" s="892"/>
      <c r="TFF6" s="892"/>
      <c r="TFG6" s="892"/>
      <c r="TFH6" s="892"/>
      <c r="TFI6" s="892"/>
      <c r="TFJ6" s="892"/>
      <c r="TFK6" s="892"/>
      <c r="TFL6" s="892"/>
      <c r="TFM6" s="892"/>
      <c r="TFN6" s="892"/>
      <c r="TFO6" s="892"/>
      <c r="TFP6" s="892"/>
      <c r="TFQ6" s="892"/>
      <c r="TFR6" s="892"/>
      <c r="TFS6" s="892"/>
      <c r="TFT6" s="892"/>
      <c r="TFU6" s="892"/>
      <c r="TFV6" s="892"/>
      <c r="TFW6" s="892"/>
      <c r="TFX6" s="892"/>
      <c r="TFY6" s="892"/>
      <c r="TFZ6" s="892"/>
      <c r="TGA6" s="892"/>
      <c r="TGB6" s="892"/>
      <c r="TGC6" s="892"/>
      <c r="TGD6" s="892"/>
      <c r="TGE6" s="892"/>
      <c r="TGF6" s="892"/>
      <c r="TGG6" s="892"/>
      <c r="TGH6" s="892"/>
      <c r="TGI6" s="892"/>
      <c r="TGJ6" s="892"/>
      <c r="TGK6" s="892"/>
      <c r="TGL6" s="892"/>
      <c r="TGM6" s="892"/>
      <c r="TGN6" s="892"/>
      <c r="TGO6" s="892"/>
      <c r="TGP6" s="892"/>
      <c r="TGQ6" s="892"/>
      <c r="TGR6" s="892"/>
      <c r="TGS6" s="892"/>
      <c r="TGT6" s="892"/>
      <c r="TGU6" s="892"/>
      <c r="TGV6" s="892"/>
      <c r="TGW6" s="892"/>
      <c r="TGX6" s="892"/>
      <c r="TGY6" s="892"/>
      <c r="TGZ6" s="892"/>
      <c r="THA6" s="892"/>
      <c r="THB6" s="892"/>
      <c r="THC6" s="892"/>
      <c r="THD6" s="892"/>
      <c r="THE6" s="892"/>
      <c r="THF6" s="892"/>
      <c r="THG6" s="892"/>
      <c r="THH6" s="892"/>
      <c r="THI6" s="892"/>
      <c r="THJ6" s="892"/>
      <c r="THK6" s="892"/>
      <c r="THL6" s="892"/>
      <c r="THM6" s="892"/>
      <c r="THN6" s="892"/>
      <c r="THO6" s="892"/>
      <c r="THP6" s="892"/>
      <c r="THQ6" s="892"/>
      <c r="THR6" s="892"/>
      <c r="THS6" s="892"/>
      <c r="THT6" s="892"/>
      <c r="THU6" s="892"/>
      <c r="THV6" s="892"/>
      <c r="THW6" s="892"/>
      <c r="THX6" s="892"/>
      <c r="THY6" s="892"/>
      <c r="THZ6" s="892"/>
      <c r="TIA6" s="892"/>
      <c r="TIB6" s="892"/>
      <c r="TIC6" s="892"/>
      <c r="TID6" s="892"/>
      <c r="TIE6" s="892"/>
      <c r="TIF6" s="892"/>
      <c r="TIG6" s="892"/>
      <c r="TIH6" s="892"/>
      <c r="TII6" s="892"/>
      <c r="TIJ6" s="892"/>
      <c r="TIK6" s="892"/>
      <c r="TIL6" s="892"/>
      <c r="TIM6" s="892"/>
      <c r="TIN6" s="892"/>
      <c r="TIO6" s="892"/>
      <c r="TIP6" s="892"/>
      <c r="TIQ6" s="892"/>
      <c r="TIR6" s="892"/>
      <c r="TIS6" s="892"/>
      <c r="TIT6" s="892"/>
      <c r="TIU6" s="892"/>
      <c r="TIV6" s="892"/>
      <c r="TIW6" s="892"/>
      <c r="TIX6" s="892"/>
      <c r="TIY6" s="892"/>
      <c r="TIZ6" s="892"/>
      <c r="TJA6" s="892"/>
      <c r="TJB6" s="892"/>
      <c r="TJC6" s="892"/>
      <c r="TJD6" s="892"/>
      <c r="TJE6" s="892"/>
      <c r="TJF6" s="892"/>
      <c r="TJG6" s="892"/>
      <c r="TJH6" s="892"/>
      <c r="TJI6" s="892"/>
      <c r="TJJ6" s="892"/>
      <c r="TJK6" s="892"/>
      <c r="TJL6" s="892"/>
      <c r="TJM6" s="892"/>
      <c r="TJN6" s="892"/>
      <c r="TJO6" s="892"/>
      <c r="TJP6" s="892"/>
      <c r="TJQ6" s="892"/>
      <c r="TJR6" s="892"/>
      <c r="TJS6" s="892"/>
      <c r="TJT6" s="892"/>
      <c r="TJU6" s="892"/>
      <c r="TJV6" s="892"/>
      <c r="TJW6" s="892"/>
      <c r="TJX6" s="892"/>
      <c r="TJY6" s="892"/>
      <c r="TJZ6" s="892"/>
      <c r="TKA6" s="892"/>
      <c r="TKB6" s="892"/>
      <c r="TKC6" s="892"/>
      <c r="TKD6" s="892"/>
      <c r="TKE6" s="892"/>
      <c r="TKF6" s="892"/>
      <c r="TKG6" s="892"/>
      <c r="TKH6" s="892"/>
      <c r="TKI6" s="892"/>
      <c r="TKJ6" s="892"/>
      <c r="TKK6" s="892"/>
      <c r="TKL6" s="892"/>
      <c r="TKM6" s="892"/>
      <c r="TKN6" s="892"/>
      <c r="TKO6" s="892"/>
      <c r="TKP6" s="892"/>
      <c r="TKQ6" s="892"/>
      <c r="TKR6" s="892"/>
      <c r="TKS6" s="892"/>
      <c r="TKT6" s="892"/>
      <c r="TKU6" s="892"/>
      <c r="TKV6" s="892"/>
      <c r="TKW6" s="892"/>
      <c r="TKX6" s="892"/>
      <c r="TKY6" s="892"/>
      <c r="TKZ6" s="892"/>
      <c r="TLA6" s="892"/>
      <c r="TLB6" s="892"/>
      <c r="TLC6" s="892"/>
      <c r="TLD6" s="892"/>
      <c r="TLE6" s="892"/>
      <c r="TLF6" s="892"/>
      <c r="TLG6" s="892"/>
      <c r="TLH6" s="892"/>
      <c r="TLI6" s="892"/>
      <c r="TLJ6" s="892"/>
      <c r="TLK6" s="892"/>
      <c r="TLL6" s="892"/>
      <c r="TLM6" s="892"/>
      <c r="TLN6" s="892"/>
      <c r="TLO6" s="892"/>
      <c r="TLP6" s="892"/>
      <c r="TLQ6" s="892"/>
      <c r="TLR6" s="892"/>
      <c r="TLS6" s="892"/>
      <c r="TLT6" s="892"/>
      <c r="TLU6" s="892"/>
      <c r="TLV6" s="892"/>
      <c r="TLW6" s="892"/>
      <c r="TLX6" s="892"/>
      <c r="TLY6" s="892"/>
      <c r="TLZ6" s="892"/>
      <c r="TMA6" s="892"/>
      <c r="TMB6" s="892"/>
      <c r="TMC6" s="892"/>
      <c r="TMD6" s="892"/>
      <c r="TME6" s="892"/>
      <c r="TMF6" s="892"/>
      <c r="TMG6" s="892"/>
      <c r="TMH6" s="892"/>
      <c r="TMI6" s="892"/>
      <c r="TMJ6" s="892"/>
      <c r="TMK6" s="892"/>
      <c r="TML6" s="892"/>
      <c r="TMM6" s="892"/>
      <c r="TMN6" s="892"/>
      <c r="TMO6" s="892"/>
      <c r="TMP6" s="892"/>
      <c r="TMQ6" s="892"/>
      <c r="TMR6" s="892"/>
      <c r="TMS6" s="892"/>
      <c r="TMT6" s="892"/>
      <c r="TMU6" s="892"/>
      <c r="TMV6" s="892"/>
      <c r="TMW6" s="892"/>
      <c r="TMX6" s="892"/>
      <c r="TMY6" s="892"/>
      <c r="TMZ6" s="892"/>
      <c r="TNA6" s="892"/>
      <c r="TNB6" s="892"/>
      <c r="TNC6" s="892"/>
      <c r="TND6" s="892"/>
      <c r="TNE6" s="892"/>
      <c r="TNF6" s="892"/>
      <c r="TNG6" s="892"/>
      <c r="TNH6" s="892"/>
      <c r="TNI6" s="892"/>
      <c r="TNJ6" s="892"/>
      <c r="TNK6" s="892"/>
      <c r="TNL6" s="892"/>
      <c r="TNM6" s="892"/>
      <c r="TNN6" s="892"/>
      <c r="TNO6" s="892"/>
      <c r="TNP6" s="892"/>
      <c r="TNQ6" s="892"/>
      <c r="TNR6" s="892"/>
      <c r="TNS6" s="892"/>
      <c r="TNT6" s="892"/>
      <c r="TNU6" s="892"/>
      <c r="TNV6" s="892"/>
      <c r="TNW6" s="892"/>
      <c r="TNX6" s="892"/>
      <c r="TNY6" s="892"/>
      <c r="TNZ6" s="892"/>
      <c r="TOA6" s="892"/>
      <c r="TOB6" s="892"/>
      <c r="TOC6" s="892"/>
      <c r="TOD6" s="892"/>
      <c r="TOE6" s="892"/>
      <c r="TOF6" s="892"/>
      <c r="TOG6" s="892"/>
      <c r="TOH6" s="892"/>
      <c r="TOI6" s="892"/>
      <c r="TOJ6" s="892"/>
      <c r="TOK6" s="892"/>
      <c r="TOL6" s="892"/>
      <c r="TOM6" s="892"/>
      <c r="TON6" s="892"/>
      <c r="TOO6" s="892"/>
      <c r="TOP6" s="892"/>
      <c r="TOQ6" s="892"/>
      <c r="TOR6" s="892"/>
      <c r="TOS6" s="892"/>
      <c r="TOT6" s="892"/>
      <c r="TOU6" s="892"/>
      <c r="TOV6" s="892"/>
      <c r="TOW6" s="892"/>
      <c r="TOX6" s="892"/>
      <c r="TOY6" s="892"/>
      <c r="TOZ6" s="892"/>
      <c r="TPA6" s="892"/>
      <c r="TPB6" s="892"/>
      <c r="TPC6" s="892"/>
      <c r="TPD6" s="892"/>
      <c r="TPE6" s="892"/>
      <c r="TPF6" s="892"/>
      <c r="TPG6" s="892"/>
      <c r="TPH6" s="892"/>
      <c r="TPI6" s="892"/>
      <c r="TPJ6" s="892"/>
      <c r="TPK6" s="892"/>
      <c r="TPL6" s="892"/>
      <c r="TPM6" s="892"/>
      <c r="TPN6" s="892"/>
      <c r="TPO6" s="892"/>
      <c r="TPP6" s="892"/>
      <c r="TPQ6" s="892"/>
      <c r="TPR6" s="892"/>
      <c r="TPS6" s="892"/>
      <c r="TPT6" s="892"/>
      <c r="TPU6" s="892"/>
      <c r="TPV6" s="892"/>
      <c r="TPW6" s="892"/>
      <c r="TPX6" s="892"/>
      <c r="TPY6" s="892"/>
      <c r="TPZ6" s="892"/>
      <c r="TQA6" s="892"/>
      <c r="TQB6" s="892"/>
      <c r="TQC6" s="892"/>
      <c r="TQD6" s="892"/>
      <c r="TQE6" s="892"/>
      <c r="TQF6" s="892"/>
      <c r="TQG6" s="892"/>
      <c r="TQH6" s="892"/>
      <c r="TQI6" s="892"/>
      <c r="TQJ6" s="892"/>
      <c r="TQK6" s="892"/>
      <c r="TQL6" s="892"/>
      <c r="TQM6" s="892"/>
      <c r="TQN6" s="892"/>
      <c r="TQO6" s="892"/>
      <c r="TQP6" s="892"/>
      <c r="TQQ6" s="892"/>
      <c r="TQR6" s="892"/>
      <c r="TQS6" s="892"/>
      <c r="TQT6" s="892"/>
      <c r="TQU6" s="892"/>
      <c r="TQV6" s="892"/>
      <c r="TQW6" s="892"/>
      <c r="TQX6" s="892"/>
      <c r="TQY6" s="892"/>
      <c r="TQZ6" s="892"/>
      <c r="TRA6" s="892"/>
      <c r="TRB6" s="892"/>
      <c r="TRC6" s="892"/>
      <c r="TRD6" s="892"/>
      <c r="TRE6" s="892"/>
      <c r="TRF6" s="892"/>
      <c r="TRG6" s="892"/>
      <c r="TRH6" s="892"/>
      <c r="TRI6" s="892"/>
      <c r="TRJ6" s="892"/>
      <c r="TRK6" s="892"/>
      <c r="TRL6" s="892"/>
      <c r="TRM6" s="892"/>
      <c r="TRN6" s="892"/>
      <c r="TRO6" s="892"/>
      <c r="TRP6" s="892"/>
      <c r="TRQ6" s="892"/>
      <c r="TRR6" s="892"/>
      <c r="TRS6" s="892"/>
      <c r="TRT6" s="892"/>
      <c r="TRU6" s="892"/>
      <c r="TRV6" s="892"/>
      <c r="TRW6" s="892"/>
      <c r="TRX6" s="892"/>
      <c r="TRY6" s="892"/>
      <c r="TRZ6" s="892"/>
      <c r="TSA6" s="892"/>
      <c r="TSB6" s="892"/>
      <c r="TSC6" s="892"/>
      <c r="TSD6" s="892"/>
      <c r="TSE6" s="892"/>
      <c r="TSF6" s="892"/>
      <c r="TSG6" s="892"/>
      <c r="TSH6" s="892"/>
      <c r="TSI6" s="892"/>
      <c r="TSJ6" s="892"/>
      <c r="TSK6" s="892"/>
      <c r="TSL6" s="892"/>
      <c r="TSM6" s="892"/>
      <c r="TSN6" s="892"/>
      <c r="TSO6" s="892"/>
      <c r="TSP6" s="892"/>
      <c r="TSQ6" s="892"/>
      <c r="TSR6" s="892"/>
      <c r="TSS6" s="892"/>
      <c r="TST6" s="892"/>
      <c r="TSU6" s="892"/>
      <c r="TSV6" s="892"/>
      <c r="TSW6" s="892"/>
      <c r="TSX6" s="892"/>
      <c r="TSY6" s="892"/>
      <c r="TSZ6" s="892"/>
      <c r="TTA6" s="892"/>
      <c r="TTB6" s="892"/>
      <c r="TTC6" s="892"/>
      <c r="TTD6" s="892"/>
      <c r="TTE6" s="892"/>
      <c r="TTF6" s="892"/>
      <c r="TTG6" s="892"/>
      <c r="TTH6" s="892"/>
      <c r="TTI6" s="892"/>
      <c r="TTJ6" s="892"/>
      <c r="TTK6" s="892"/>
      <c r="TTL6" s="892"/>
      <c r="TTM6" s="892"/>
      <c r="TTN6" s="892"/>
      <c r="TTO6" s="892"/>
      <c r="TTP6" s="892"/>
      <c r="TTQ6" s="892"/>
      <c r="TTR6" s="892"/>
      <c r="TTS6" s="892"/>
      <c r="TTT6" s="892"/>
      <c r="TTU6" s="892"/>
      <c r="TTV6" s="892"/>
      <c r="TTW6" s="892"/>
      <c r="TTX6" s="892"/>
      <c r="TTY6" s="892"/>
      <c r="TTZ6" s="892"/>
      <c r="TUA6" s="892"/>
      <c r="TUB6" s="892"/>
      <c r="TUC6" s="892"/>
      <c r="TUD6" s="892"/>
      <c r="TUE6" s="892"/>
      <c r="TUF6" s="892"/>
      <c r="TUG6" s="892"/>
      <c r="TUH6" s="892"/>
      <c r="TUI6" s="892"/>
      <c r="TUJ6" s="892"/>
      <c r="TUK6" s="892"/>
      <c r="TUL6" s="892"/>
      <c r="TUM6" s="892"/>
      <c r="TUN6" s="892"/>
      <c r="TUO6" s="892"/>
      <c r="TUP6" s="892"/>
      <c r="TUQ6" s="892"/>
      <c r="TUR6" s="892"/>
      <c r="TUS6" s="892"/>
      <c r="TUT6" s="892"/>
      <c r="TUU6" s="892"/>
      <c r="TUV6" s="892"/>
      <c r="TUW6" s="892"/>
      <c r="TUX6" s="892"/>
      <c r="TUY6" s="892"/>
      <c r="TUZ6" s="892"/>
      <c r="TVA6" s="892"/>
      <c r="TVB6" s="892"/>
      <c r="TVC6" s="892"/>
      <c r="TVD6" s="892"/>
      <c r="TVE6" s="892"/>
      <c r="TVF6" s="892"/>
      <c r="TVG6" s="892"/>
      <c r="TVH6" s="892"/>
      <c r="TVI6" s="892"/>
      <c r="TVJ6" s="892"/>
      <c r="TVK6" s="892"/>
      <c r="TVL6" s="892"/>
      <c r="TVM6" s="892"/>
      <c r="TVN6" s="892"/>
      <c r="TVO6" s="892"/>
      <c r="TVP6" s="892"/>
      <c r="TVQ6" s="892"/>
      <c r="TVR6" s="892"/>
      <c r="TVS6" s="892"/>
      <c r="TVT6" s="892"/>
      <c r="TVU6" s="892"/>
      <c r="TVV6" s="892"/>
      <c r="TVW6" s="892"/>
      <c r="TVX6" s="892"/>
      <c r="TVY6" s="892"/>
      <c r="TVZ6" s="892"/>
      <c r="TWA6" s="892"/>
      <c r="TWB6" s="892"/>
      <c r="TWC6" s="892"/>
      <c r="TWD6" s="892"/>
      <c r="TWE6" s="892"/>
      <c r="TWF6" s="892"/>
      <c r="TWG6" s="892"/>
      <c r="TWH6" s="892"/>
      <c r="TWI6" s="892"/>
      <c r="TWJ6" s="892"/>
      <c r="TWK6" s="892"/>
      <c r="TWL6" s="892"/>
      <c r="TWM6" s="892"/>
      <c r="TWN6" s="892"/>
      <c r="TWO6" s="892"/>
      <c r="TWP6" s="892"/>
      <c r="TWQ6" s="892"/>
      <c r="TWR6" s="892"/>
      <c r="TWS6" s="892"/>
      <c r="TWT6" s="892"/>
      <c r="TWU6" s="892"/>
      <c r="TWV6" s="892"/>
      <c r="TWW6" s="892"/>
      <c r="TWX6" s="892"/>
      <c r="TWY6" s="892"/>
      <c r="TWZ6" s="892"/>
      <c r="TXA6" s="892"/>
      <c r="TXB6" s="892"/>
      <c r="TXC6" s="892"/>
      <c r="TXD6" s="892"/>
      <c r="TXE6" s="892"/>
      <c r="TXF6" s="892"/>
      <c r="TXG6" s="892"/>
      <c r="TXH6" s="892"/>
      <c r="TXI6" s="892"/>
      <c r="TXJ6" s="892"/>
      <c r="TXK6" s="892"/>
      <c r="TXL6" s="892"/>
      <c r="TXM6" s="892"/>
      <c r="TXN6" s="892"/>
      <c r="TXO6" s="892"/>
      <c r="TXP6" s="892"/>
      <c r="TXQ6" s="892"/>
      <c r="TXR6" s="892"/>
      <c r="TXS6" s="892"/>
      <c r="TXT6" s="892"/>
      <c r="TXU6" s="892"/>
      <c r="TXV6" s="892"/>
      <c r="TXW6" s="892"/>
      <c r="TXX6" s="892"/>
      <c r="TXY6" s="892"/>
      <c r="TXZ6" s="892"/>
      <c r="TYA6" s="892"/>
      <c r="TYB6" s="892"/>
      <c r="TYC6" s="892"/>
      <c r="TYD6" s="892"/>
      <c r="TYE6" s="892"/>
      <c r="TYF6" s="892"/>
      <c r="TYG6" s="892"/>
      <c r="TYH6" s="892"/>
      <c r="TYI6" s="892"/>
      <c r="TYJ6" s="892"/>
      <c r="TYK6" s="892"/>
      <c r="TYL6" s="892"/>
      <c r="TYM6" s="892"/>
      <c r="TYN6" s="892"/>
      <c r="TYO6" s="892"/>
      <c r="TYP6" s="892"/>
      <c r="TYQ6" s="892"/>
      <c r="TYR6" s="892"/>
      <c r="TYS6" s="892"/>
      <c r="TYT6" s="892"/>
      <c r="TYU6" s="892"/>
      <c r="TYV6" s="892"/>
      <c r="TYW6" s="892"/>
      <c r="TYX6" s="892"/>
      <c r="TYY6" s="892"/>
      <c r="TYZ6" s="892"/>
      <c r="TZA6" s="892"/>
      <c r="TZB6" s="892"/>
      <c r="TZC6" s="892"/>
      <c r="TZD6" s="892"/>
      <c r="TZE6" s="892"/>
      <c r="TZF6" s="892"/>
      <c r="TZG6" s="892"/>
      <c r="TZH6" s="892"/>
      <c r="TZI6" s="892"/>
      <c r="TZJ6" s="892"/>
      <c r="TZK6" s="892"/>
      <c r="TZL6" s="892"/>
      <c r="TZM6" s="892"/>
      <c r="TZN6" s="892"/>
      <c r="TZO6" s="892"/>
      <c r="TZP6" s="892"/>
      <c r="TZQ6" s="892"/>
      <c r="TZR6" s="892"/>
      <c r="TZS6" s="892"/>
      <c r="TZT6" s="892"/>
      <c r="TZU6" s="892"/>
      <c r="TZV6" s="892"/>
      <c r="TZW6" s="892"/>
      <c r="TZX6" s="892"/>
      <c r="TZY6" s="892"/>
      <c r="TZZ6" s="892"/>
      <c r="UAA6" s="892"/>
      <c r="UAB6" s="892"/>
      <c r="UAC6" s="892"/>
      <c r="UAD6" s="892"/>
      <c r="UAE6" s="892"/>
      <c r="UAF6" s="892"/>
      <c r="UAG6" s="892"/>
      <c r="UAH6" s="892"/>
      <c r="UAI6" s="892"/>
      <c r="UAJ6" s="892"/>
      <c r="UAK6" s="892"/>
      <c r="UAL6" s="892"/>
      <c r="UAM6" s="892"/>
      <c r="UAN6" s="892"/>
      <c r="UAO6" s="892"/>
      <c r="UAP6" s="892"/>
      <c r="UAQ6" s="892"/>
      <c r="UAR6" s="892"/>
      <c r="UAS6" s="892"/>
      <c r="UAT6" s="892"/>
      <c r="UAU6" s="892"/>
      <c r="UAV6" s="892"/>
      <c r="UAW6" s="892"/>
      <c r="UAX6" s="892"/>
      <c r="UAY6" s="892"/>
      <c r="UAZ6" s="892"/>
      <c r="UBA6" s="892"/>
      <c r="UBB6" s="892"/>
      <c r="UBC6" s="892"/>
      <c r="UBD6" s="892"/>
      <c r="UBE6" s="892"/>
      <c r="UBF6" s="892"/>
      <c r="UBG6" s="892"/>
      <c r="UBH6" s="892"/>
      <c r="UBI6" s="892"/>
      <c r="UBJ6" s="892"/>
      <c r="UBK6" s="892"/>
      <c r="UBL6" s="892"/>
      <c r="UBM6" s="892"/>
      <c r="UBN6" s="892"/>
      <c r="UBO6" s="892"/>
      <c r="UBP6" s="892"/>
      <c r="UBQ6" s="892"/>
      <c r="UBR6" s="892"/>
      <c r="UBS6" s="892"/>
      <c r="UBT6" s="892"/>
      <c r="UBU6" s="892"/>
      <c r="UBV6" s="892"/>
      <c r="UBW6" s="892"/>
      <c r="UBX6" s="892"/>
      <c r="UBY6" s="892"/>
      <c r="UBZ6" s="892"/>
      <c r="UCA6" s="892"/>
      <c r="UCB6" s="892"/>
      <c r="UCC6" s="892"/>
      <c r="UCD6" s="892"/>
      <c r="UCE6" s="892"/>
      <c r="UCF6" s="892"/>
      <c r="UCG6" s="892"/>
      <c r="UCH6" s="892"/>
      <c r="UCI6" s="892"/>
      <c r="UCJ6" s="892"/>
      <c r="UCK6" s="892"/>
      <c r="UCL6" s="892"/>
      <c r="UCM6" s="892"/>
      <c r="UCN6" s="892"/>
      <c r="UCO6" s="892"/>
      <c r="UCP6" s="892"/>
      <c r="UCQ6" s="892"/>
      <c r="UCR6" s="892"/>
      <c r="UCS6" s="892"/>
      <c r="UCT6" s="892"/>
      <c r="UCU6" s="892"/>
      <c r="UCV6" s="892"/>
      <c r="UCW6" s="892"/>
      <c r="UCX6" s="892"/>
      <c r="UCY6" s="892"/>
      <c r="UCZ6" s="892"/>
      <c r="UDA6" s="892"/>
      <c r="UDB6" s="892"/>
      <c r="UDC6" s="892"/>
      <c r="UDD6" s="892"/>
      <c r="UDE6" s="892"/>
      <c r="UDF6" s="892"/>
      <c r="UDG6" s="892"/>
      <c r="UDH6" s="892"/>
      <c r="UDI6" s="892"/>
      <c r="UDJ6" s="892"/>
      <c r="UDK6" s="892"/>
      <c r="UDL6" s="892"/>
      <c r="UDM6" s="892"/>
      <c r="UDN6" s="892"/>
      <c r="UDO6" s="892"/>
      <c r="UDP6" s="892"/>
      <c r="UDQ6" s="892"/>
      <c r="UDR6" s="892"/>
      <c r="UDS6" s="892"/>
      <c r="UDT6" s="892"/>
      <c r="UDU6" s="892"/>
      <c r="UDV6" s="892"/>
      <c r="UDW6" s="892"/>
      <c r="UDX6" s="892"/>
      <c r="UDY6" s="892"/>
      <c r="UDZ6" s="892"/>
      <c r="UEA6" s="892"/>
      <c r="UEB6" s="892"/>
      <c r="UEC6" s="892"/>
      <c r="UED6" s="892"/>
      <c r="UEE6" s="892"/>
      <c r="UEF6" s="892"/>
      <c r="UEG6" s="892"/>
      <c r="UEH6" s="892"/>
      <c r="UEI6" s="892"/>
      <c r="UEJ6" s="892"/>
      <c r="UEK6" s="892"/>
      <c r="UEL6" s="892"/>
      <c r="UEM6" s="892"/>
      <c r="UEN6" s="892"/>
      <c r="UEO6" s="892"/>
      <c r="UEP6" s="892"/>
      <c r="UEQ6" s="892"/>
      <c r="UER6" s="892"/>
      <c r="UES6" s="892"/>
      <c r="UET6" s="892"/>
      <c r="UEU6" s="892"/>
      <c r="UEV6" s="892"/>
      <c r="UEW6" s="892"/>
      <c r="UEX6" s="892"/>
      <c r="UEY6" s="892"/>
      <c r="UEZ6" s="892"/>
      <c r="UFA6" s="892"/>
      <c r="UFB6" s="892"/>
      <c r="UFC6" s="892"/>
      <c r="UFD6" s="892"/>
      <c r="UFE6" s="892"/>
      <c r="UFF6" s="892"/>
      <c r="UFG6" s="892"/>
      <c r="UFH6" s="892"/>
      <c r="UFI6" s="892"/>
      <c r="UFJ6" s="892"/>
      <c r="UFK6" s="892"/>
      <c r="UFL6" s="892"/>
      <c r="UFM6" s="892"/>
      <c r="UFN6" s="892"/>
      <c r="UFO6" s="892"/>
      <c r="UFP6" s="892"/>
      <c r="UFQ6" s="892"/>
      <c r="UFR6" s="892"/>
      <c r="UFS6" s="892"/>
      <c r="UFT6" s="892"/>
      <c r="UFU6" s="892"/>
      <c r="UFV6" s="892"/>
      <c r="UFW6" s="892"/>
      <c r="UFX6" s="892"/>
      <c r="UFY6" s="892"/>
      <c r="UFZ6" s="892"/>
      <c r="UGA6" s="892"/>
      <c r="UGB6" s="892"/>
      <c r="UGC6" s="892"/>
      <c r="UGD6" s="892"/>
      <c r="UGE6" s="892"/>
      <c r="UGF6" s="892"/>
      <c r="UGG6" s="892"/>
      <c r="UGH6" s="892"/>
      <c r="UGI6" s="892"/>
      <c r="UGJ6" s="892"/>
      <c r="UGK6" s="892"/>
      <c r="UGL6" s="892"/>
      <c r="UGM6" s="892"/>
      <c r="UGN6" s="892"/>
      <c r="UGO6" s="892"/>
      <c r="UGP6" s="892"/>
      <c r="UGQ6" s="892"/>
      <c r="UGR6" s="892"/>
      <c r="UGS6" s="892"/>
      <c r="UGT6" s="892"/>
      <c r="UGU6" s="892"/>
      <c r="UGV6" s="892"/>
      <c r="UGW6" s="892"/>
      <c r="UGX6" s="892"/>
      <c r="UGY6" s="892"/>
      <c r="UGZ6" s="892"/>
      <c r="UHA6" s="892"/>
      <c r="UHB6" s="892"/>
      <c r="UHC6" s="892"/>
      <c r="UHD6" s="892"/>
      <c r="UHE6" s="892"/>
      <c r="UHF6" s="892"/>
      <c r="UHG6" s="892"/>
      <c r="UHH6" s="892"/>
      <c r="UHI6" s="892"/>
      <c r="UHJ6" s="892"/>
      <c r="UHK6" s="892"/>
      <c r="UHL6" s="892"/>
      <c r="UHM6" s="892"/>
      <c r="UHN6" s="892"/>
      <c r="UHO6" s="892"/>
      <c r="UHP6" s="892"/>
      <c r="UHQ6" s="892"/>
      <c r="UHR6" s="892"/>
      <c r="UHS6" s="892"/>
      <c r="UHT6" s="892"/>
      <c r="UHU6" s="892"/>
      <c r="UHV6" s="892"/>
      <c r="UHW6" s="892"/>
      <c r="UHX6" s="892"/>
      <c r="UHY6" s="892"/>
      <c r="UHZ6" s="892"/>
      <c r="UIA6" s="892"/>
      <c r="UIB6" s="892"/>
      <c r="UIC6" s="892"/>
      <c r="UID6" s="892"/>
      <c r="UIE6" s="892"/>
      <c r="UIF6" s="892"/>
      <c r="UIG6" s="892"/>
      <c r="UIH6" s="892"/>
      <c r="UII6" s="892"/>
      <c r="UIJ6" s="892"/>
      <c r="UIK6" s="892"/>
      <c r="UIL6" s="892"/>
      <c r="UIM6" s="892"/>
      <c r="UIN6" s="892"/>
      <c r="UIO6" s="892"/>
      <c r="UIP6" s="892"/>
      <c r="UIQ6" s="892"/>
      <c r="UIR6" s="892"/>
      <c r="UIS6" s="892"/>
      <c r="UIT6" s="892"/>
      <c r="UIU6" s="892"/>
      <c r="UIV6" s="892"/>
      <c r="UIW6" s="892"/>
      <c r="UIX6" s="892"/>
      <c r="UIY6" s="892"/>
      <c r="UIZ6" s="892"/>
      <c r="UJA6" s="892"/>
      <c r="UJB6" s="892"/>
      <c r="UJC6" s="892"/>
      <c r="UJD6" s="892"/>
      <c r="UJE6" s="892"/>
      <c r="UJF6" s="892"/>
      <c r="UJG6" s="892"/>
      <c r="UJH6" s="892"/>
      <c r="UJI6" s="892"/>
      <c r="UJJ6" s="892"/>
      <c r="UJK6" s="892"/>
      <c r="UJL6" s="892"/>
      <c r="UJM6" s="892"/>
      <c r="UJN6" s="892"/>
      <c r="UJO6" s="892"/>
      <c r="UJP6" s="892"/>
      <c r="UJQ6" s="892"/>
      <c r="UJR6" s="892"/>
      <c r="UJS6" s="892"/>
      <c r="UJT6" s="892"/>
      <c r="UJU6" s="892"/>
      <c r="UJV6" s="892"/>
      <c r="UJW6" s="892"/>
      <c r="UJX6" s="892"/>
      <c r="UJY6" s="892"/>
      <c r="UJZ6" s="892"/>
      <c r="UKA6" s="892"/>
      <c r="UKB6" s="892"/>
      <c r="UKC6" s="892"/>
      <c r="UKD6" s="892"/>
      <c r="UKE6" s="892"/>
      <c r="UKF6" s="892"/>
      <c r="UKG6" s="892"/>
      <c r="UKH6" s="892"/>
      <c r="UKI6" s="892"/>
      <c r="UKJ6" s="892"/>
      <c r="UKK6" s="892"/>
      <c r="UKL6" s="892"/>
      <c r="UKM6" s="892"/>
      <c r="UKN6" s="892"/>
      <c r="UKO6" s="892"/>
      <c r="UKP6" s="892"/>
      <c r="UKQ6" s="892"/>
      <c r="UKR6" s="892"/>
      <c r="UKS6" s="892"/>
      <c r="UKT6" s="892"/>
      <c r="UKU6" s="892"/>
      <c r="UKV6" s="892"/>
      <c r="UKW6" s="892"/>
      <c r="UKX6" s="892"/>
      <c r="UKY6" s="892"/>
      <c r="UKZ6" s="892"/>
      <c r="ULA6" s="892"/>
      <c r="ULB6" s="892"/>
      <c r="ULC6" s="892"/>
      <c r="ULD6" s="892"/>
      <c r="ULE6" s="892"/>
      <c r="ULF6" s="892"/>
      <c r="ULG6" s="892"/>
      <c r="ULH6" s="892"/>
      <c r="ULI6" s="892"/>
      <c r="ULJ6" s="892"/>
      <c r="ULK6" s="892"/>
      <c r="ULL6" s="892"/>
      <c r="ULM6" s="892"/>
      <c r="ULN6" s="892"/>
      <c r="ULO6" s="892"/>
      <c r="ULP6" s="892"/>
      <c r="ULQ6" s="892"/>
      <c r="ULR6" s="892"/>
      <c r="ULS6" s="892"/>
      <c r="ULT6" s="892"/>
      <c r="ULU6" s="892"/>
      <c r="ULV6" s="892"/>
      <c r="ULW6" s="892"/>
      <c r="ULX6" s="892"/>
      <c r="ULY6" s="892"/>
      <c r="ULZ6" s="892"/>
      <c r="UMA6" s="892"/>
      <c r="UMB6" s="892"/>
      <c r="UMC6" s="892"/>
      <c r="UMD6" s="892"/>
      <c r="UME6" s="892"/>
      <c r="UMF6" s="892"/>
      <c r="UMG6" s="892"/>
      <c r="UMH6" s="892"/>
      <c r="UMI6" s="892"/>
      <c r="UMJ6" s="892"/>
      <c r="UMK6" s="892"/>
      <c r="UML6" s="892"/>
      <c r="UMM6" s="892"/>
      <c r="UMN6" s="892"/>
      <c r="UMO6" s="892"/>
      <c r="UMP6" s="892"/>
      <c r="UMQ6" s="892"/>
      <c r="UMR6" s="892"/>
      <c r="UMS6" s="892"/>
      <c r="UMT6" s="892"/>
      <c r="UMU6" s="892"/>
      <c r="UMV6" s="892"/>
      <c r="UMW6" s="892"/>
      <c r="UMX6" s="892"/>
      <c r="UMY6" s="892"/>
      <c r="UMZ6" s="892"/>
      <c r="UNA6" s="892"/>
      <c r="UNB6" s="892"/>
      <c r="UNC6" s="892"/>
      <c r="UND6" s="892"/>
      <c r="UNE6" s="892"/>
      <c r="UNF6" s="892"/>
      <c r="UNG6" s="892"/>
      <c r="UNH6" s="892"/>
      <c r="UNI6" s="892"/>
      <c r="UNJ6" s="892"/>
      <c r="UNK6" s="892"/>
      <c r="UNL6" s="892"/>
      <c r="UNM6" s="892"/>
      <c r="UNN6" s="892"/>
      <c r="UNO6" s="892"/>
      <c r="UNP6" s="892"/>
      <c r="UNQ6" s="892"/>
      <c r="UNR6" s="892"/>
      <c r="UNS6" s="892"/>
      <c r="UNT6" s="892"/>
      <c r="UNU6" s="892"/>
      <c r="UNV6" s="892"/>
      <c r="UNW6" s="892"/>
      <c r="UNX6" s="892"/>
      <c r="UNY6" s="892"/>
      <c r="UNZ6" s="892"/>
      <c r="UOA6" s="892"/>
      <c r="UOB6" s="892"/>
      <c r="UOC6" s="892"/>
      <c r="UOD6" s="892"/>
      <c r="UOE6" s="892"/>
      <c r="UOF6" s="892"/>
      <c r="UOG6" s="892"/>
      <c r="UOH6" s="892"/>
      <c r="UOI6" s="892"/>
      <c r="UOJ6" s="892"/>
      <c r="UOK6" s="892"/>
      <c r="UOL6" s="892"/>
      <c r="UOM6" s="892"/>
      <c r="UON6" s="892"/>
      <c r="UOO6" s="892"/>
      <c r="UOP6" s="892"/>
      <c r="UOQ6" s="892"/>
      <c r="UOR6" s="892"/>
      <c r="UOS6" s="892"/>
      <c r="UOT6" s="892"/>
      <c r="UOU6" s="892"/>
      <c r="UOV6" s="892"/>
      <c r="UOW6" s="892"/>
      <c r="UOX6" s="892"/>
      <c r="UOY6" s="892"/>
      <c r="UOZ6" s="892"/>
      <c r="UPA6" s="892"/>
      <c r="UPB6" s="892"/>
      <c r="UPC6" s="892"/>
      <c r="UPD6" s="892"/>
      <c r="UPE6" s="892"/>
      <c r="UPF6" s="892"/>
      <c r="UPG6" s="892"/>
      <c r="UPH6" s="892"/>
      <c r="UPI6" s="892"/>
      <c r="UPJ6" s="892"/>
      <c r="UPK6" s="892"/>
      <c r="UPL6" s="892"/>
      <c r="UPM6" s="892"/>
      <c r="UPN6" s="892"/>
      <c r="UPO6" s="892"/>
      <c r="UPP6" s="892"/>
      <c r="UPQ6" s="892"/>
      <c r="UPR6" s="892"/>
      <c r="UPS6" s="892"/>
      <c r="UPT6" s="892"/>
      <c r="UPU6" s="892"/>
      <c r="UPV6" s="892"/>
      <c r="UPW6" s="892"/>
      <c r="UPX6" s="892"/>
      <c r="UPY6" s="892"/>
      <c r="UPZ6" s="892"/>
      <c r="UQA6" s="892"/>
      <c r="UQB6" s="892"/>
      <c r="UQC6" s="892"/>
      <c r="UQD6" s="892"/>
      <c r="UQE6" s="892"/>
      <c r="UQF6" s="892"/>
      <c r="UQG6" s="892"/>
      <c r="UQH6" s="892"/>
      <c r="UQI6" s="892"/>
      <c r="UQJ6" s="892"/>
      <c r="UQK6" s="892"/>
      <c r="UQL6" s="892"/>
      <c r="UQM6" s="892"/>
      <c r="UQN6" s="892"/>
      <c r="UQO6" s="892"/>
      <c r="UQP6" s="892"/>
      <c r="UQQ6" s="892"/>
      <c r="UQR6" s="892"/>
      <c r="UQS6" s="892"/>
      <c r="UQT6" s="892"/>
      <c r="UQU6" s="892"/>
      <c r="UQV6" s="892"/>
      <c r="UQW6" s="892"/>
      <c r="UQX6" s="892"/>
      <c r="UQY6" s="892"/>
      <c r="UQZ6" s="892"/>
      <c r="URA6" s="892"/>
      <c r="URB6" s="892"/>
      <c r="URC6" s="892"/>
      <c r="URD6" s="892"/>
      <c r="URE6" s="892"/>
      <c r="URF6" s="892"/>
      <c r="URG6" s="892"/>
      <c r="URH6" s="892"/>
      <c r="URI6" s="892"/>
      <c r="URJ6" s="892"/>
      <c r="URK6" s="892"/>
      <c r="URL6" s="892"/>
      <c r="URM6" s="892"/>
      <c r="URN6" s="892"/>
      <c r="URO6" s="892"/>
      <c r="URP6" s="892"/>
      <c r="URQ6" s="892"/>
      <c r="URR6" s="892"/>
      <c r="URS6" s="892"/>
      <c r="URT6" s="892"/>
      <c r="URU6" s="892"/>
      <c r="URV6" s="892"/>
      <c r="URW6" s="892"/>
      <c r="URX6" s="892"/>
      <c r="URY6" s="892"/>
      <c r="URZ6" s="892"/>
      <c r="USA6" s="892"/>
      <c r="USB6" s="892"/>
      <c r="USC6" s="892"/>
      <c r="USD6" s="892"/>
      <c r="USE6" s="892"/>
      <c r="USF6" s="892"/>
      <c r="USG6" s="892"/>
      <c r="USH6" s="892"/>
      <c r="USI6" s="892"/>
      <c r="USJ6" s="892"/>
      <c r="USK6" s="892"/>
      <c r="USL6" s="892"/>
      <c r="USM6" s="892"/>
      <c r="USN6" s="892"/>
      <c r="USO6" s="892"/>
      <c r="USP6" s="892"/>
      <c r="USQ6" s="892"/>
      <c r="USR6" s="892"/>
      <c r="USS6" s="892"/>
      <c r="UST6" s="892"/>
      <c r="USU6" s="892"/>
      <c r="USV6" s="892"/>
      <c r="USW6" s="892"/>
      <c r="USX6" s="892"/>
      <c r="USY6" s="892"/>
      <c r="USZ6" s="892"/>
      <c r="UTA6" s="892"/>
      <c r="UTB6" s="892"/>
      <c r="UTC6" s="892"/>
      <c r="UTD6" s="892"/>
      <c r="UTE6" s="892"/>
      <c r="UTF6" s="892"/>
      <c r="UTG6" s="892"/>
      <c r="UTH6" s="892"/>
      <c r="UTI6" s="892"/>
      <c r="UTJ6" s="892"/>
      <c r="UTK6" s="892"/>
      <c r="UTL6" s="892"/>
      <c r="UTM6" s="892"/>
      <c r="UTN6" s="892"/>
      <c r="UTO6" s="892"/>
      <c r="UTP6" s="892"/>
      <c r="UTQ6" s="892"/>
      <c r="UTR6" s="892"/>
      <c r="UTS6" s="892"/>
      <c r="UTT6" s="892"/>
      <c r="UTU6" s="892"/>
      <c r="UTV6" s="892"/>
      <c r="UTW6" s="892"/>
      <c r="UTX6" s="892"/>
      <c r="UTY6" s="892"/>
      <c r="UTZ6" s="892"/>
      <c r="UUA6" s="892"/>
      <c r="UUB6" s="892"/>
      <c r="UUC6" s="892"/>
      <c r="UUD6" s="892"/>
      <c r="UUE6" s="892"/>
      <c r="UUF6" s="892"/>
      <c r="UUG6" s="892"/>
      <c r="UUH6" s="892"/>
      <c r="UUI6" s="892"/>
      <c r="UUJ6" s="892"/>
      <c r="UUK6" s="892"/>
      <c r="UUL6" s="892"/>
      <c r="UUM6" s="892"/>
      <c r="UUN6" s="892"/>
      <c r="UUO6" s="892"/>
      <c r="UUP6" s="892"/>
      <c r="UUQ6" s="892"/>
      <c r="UUR6" s="892"/>
      <c r="UUS6" s="892"/>
      <c r="UUT6" s="892"/>
      <c r="UUU6" s="892"/>
      <c r="UUV6" s="892"/>
      <c r="UUW6" s="892"/>
      <c r="UUX6" s="892"/>
      <c r="UUY6" s="892"/>
      <c r="UUZ6" s="892"/>
      <c r="UVA6" s="892"/>
      <c r="UVB6" s="892"/>
      <c r="UVC6" s="892"/>
      <c r="UVD6" s="892"/>
      <c r="UVE6" s="892"/>
      <c r="UVF6" s="892"/>
      <c r="UVG6" s="892"/>
      <c r="UVH6" s="892"/>
      <c r="UVI6" s="892"/>
      <c r="UVJ6" s="892"/>
      <c r="UVK6" s="892"/>
      <c r="UVL6" s="892"/>
      <c r="UVM6" s="892"/>
      <c r="UVN6" s="892"/>
      <c r="UVO6" s="892"/>
      <c r="UVP6" s="892"/>
      <c r="UVQ6" s="892"/>
      <c r="UVR6" s="892"/>
      <c r="UVS6" s="892"/>
      <c r="UVT6" s="892"/>
      <c r="UVU6" s="892"/>
      <c r="UVV6" s="892"/>
      <c r="UVW6" s="892"/>
      <c r="UVX6" s="892"/>
      <c r="UVY6" s="892"/>
      <c r="UVZ6" s="892"/>
      <c r="UWA6" s="892"/>
      <c r="UWB6" s="892"/>
      <c r="UWC6" s="892"/>
      <c r="UWD6" s="892"/>
      <c r="UWE6" s="892"/>
      <c r="UWF6" s="892"/>
      <c r="UWG6" s="892"/>
      <c r="UWH6" s="892"/>
      <c r="UWI6" s="892"/>
      <c r="UWJ6" s="892"/>
      <c r="UWK6" s="892"/>
      <c r="UWL6" s="892"/>
      <c r="UWM6" s="892"/>
      <c r="UWN6" s="892"/>
      <c r="UWO6" s="892"/>
      <c r="UWP6" s="892"/>
      <c r="UWQ6" s="892"/>
      <c r="UWR6" s="892"/>
      <c r="UWS6" s="892"/>
      <c r="UWT6" s="892"/>
      <c r="UWU6" s="892"/>
      <c r="UWV6" s="892"/>
      <c r="UWW6" s="892"/>
      <c r="UWX6" s="892"/>
      <c r="UWY6" s="892"/>
      <c r="UWZ6" s="892"/>
      <c r="UXA6" s="892"/>
      <c r="UXB6" s="892"/>
      <c r="UXC6" s="892"/>
      <c r="UXD6" s="892"/>
      <c r="UXE6" s="892"/>
      <c r="UXF6" s="892"/>
      <c r="UXG6" s="892"/>
      <c r="UXH6" s="892"/>
      <c r="UXI6" s="892"/>
      <c r="UXJ6" s="892"/>
      <c r="UXK6" s="892"/>
      <c r="UXL6" s="892"/>
      <c r="UXM6" s="892"/>
      <c r="UXN6" s="892"/>
      <c r="UXO6" s="892"/>
      <c r="UXP6" s="892"/>
      <c r="UXQ6" s="892"/>
      <c r="UXR6" s="892"/>
      <c r="UXS6" s="892"/>
      <c r="UXT6" s="892"/>
      <c r="UXU6" s="892"/>
      <c r="UXV6" s="892"/>
      <c r="UXW6" s="892"/>
      <c r="UXX6" s="892"/>
      <c r="UXY6" s="892"/>
      <c r="UXZ6" s="892"/>
      <c r="UYA6" s="892"/>
      <c r="UYB6" s="892"/>
      <c r="UYC6" s="892"/>
      <c r="UYD6" s="892"/>
      <c r="UYE6" s="892"/>
      <c r="UYF6" s="892"/>
      <c r="UYG6" s="892"/>
      <c r="UYH6" s="892"/>
      <c r="UYI6" s="892"/>
      <c r="UYJ6" s="892"/>
      <c r="UYK6" s="892"/>
      <c r="UYL6" s="892"/>
      <c r="UYM6" s="892"/>
      <c r="UYN6" s="892"/>
      <c r="UYO6" s="892"/>
      <c r="UYP6" s="892"/>
      <c r="UYQ6" s="892"/>
      <c r="UYR6" s="892"/>
      <c r="UYS6" s="892"/>
      <c r="UYT6" s="892"/>
      <c r="UYU6" s="892"/>
      <c r="UYV6" s="892"/>
      <c r="UYW6" s="892"/>
      <c r="UYX6" s="892"/>
      <c r="UYY6" s="892"/>
      <c r="UYZ6" s="892"/>
      <c r="UZA6" s="892"/>
      <c r="UZB6" s="892"/>
      <c r="UZC6" s="892"/>
      <c r="UZD6" s="892"/>
      <c r="UZE6" s="892"/>
      <c r="UZF6" s="892"/>
      <c r="UZG6" s="892"/>
      <c r="UZH6" s="892"/>
      <c r="UZI6" s="892"/>
      <c r="UZJ6" s="892"/>
      <c r="UZK6" s="892"/>
      <c r="UZL6" s="892"/>
      <c r="UZM6" s="892"/>
      <c r="UZN6" s="892"/>
      <c r="UZO6" s="892"/>
      <c r="UZP6" s="892"/>
      <c r="UZQ6" s="892"/>
      <c r="UZR6" s="892"/>
      <c r="UZS6" s="892"/>
      <c r="UZT6" s="892"/>
      <c r="UZU6" s="892"/>
      <c r="UZV6" s="892"/>
      <c r="UZW6" s="892"/>
      <c r="UZX6" s="892"/>
      <c r="UZY6" s="892"/>
      <c r="UZZ6" s="892"/>
      <c r="VAA6" s="892"/>
      <c r="VAB6" s="892"/>
      <c r="VAC6" s="892"/>
      <c r="VAD6" s="892"/>
      <c r="VAE6" s="892"/>
      <c r="VAF6" s="892"/>
      <c r="VAG6" s="892"/>
      <c r="VAH6" s="892"/>
      <c r="VAI6" s="892"/>
      <c r="VAJ6" s="892"/>
      <c r="VAK6" s="892"/>
      <c r="VAL6" s="892"/>
      <c r="VAM6" s="892"/>
      <c r="VAN6" s="892"/>
      <c r="VAO6" s="892"/>
      <c r="VAP6" s="892"/>
      <c r="VAQ6" s="892"/>
      <c r="VAR6" s="892"/>
      <c r="VAS6" s="892"/>
      <c r="VAT6" s="892"/>
      <c r="VAU6" s="892"/>
      <c r="VAV6" s="892"/>
      <c r="VAW6" s="892"/>
      <c r="VAX6" s="892"/>
      <c r="VAY6" s="892"/>
      <c r="VAZ6" s="892"/>
      <c r="VBA6" s="892"/>
      <c r="VBB6" s="892"/>
      <c r="VBC6" s="892"/>
      <c r="VBD6" s="892"/>
      <c r="VBE6" s="892"/>
      <c r="VBF6" s="892"/>
      <c r="VBG6" s="892"/>
      <c r="VBH6" s="892"/>
      <c r="VBI6" s="892"/>
      <c r="VBJ6" s="892"/>
      <c r="VBK6" s="892"/>
      <c r="VBL6" s="892"/>
      <c r="VBM6" s="892"/>
      <c r="VBN6" s="892"/>
      <c r="VBO6" s="892"/>
      <c r="VBP6" s="892"/>
      <c r="VBQ6" s="892"/>
      <c r="VBR6" s="892"/>
      <c r="VBS6" s="892"/>
      <c r="VBT6" s="892"/>
      <c r="VBU6" s="892"/>
      <c r="VBV6" s="892"/>
      <c r="VBW6" s="892"/>
      <c r="VBX6" s="892"/>
      <c r="VBY6" s="892"/>
      <c r="VBZ6" s="892"/>
      <c r="VCA6" s="892"/>
      <c r="VCB6" s="892"/>
      <c r="VCC6" s="892"/>
      <c r="VCD6" s="892"/>
      <c r="VCE6" s="892"/>
      <c r="VCF6" s="892"/>
      <c r="VCG6" s="892"/>
      <c r="VCH6" s="892"/>
      <c r="VCI6" s="892"/>
      <c r="VCJ6" s="892"/>
      <c r="VCK6" s="892"/>
      <c r="VCL6" s="892"/>
      <c r="VCM6" s="892"/>
      <c r="VCN6" s="892"/>
      <c r="VCO6" s="892"/>
      <c r="VCP6" s="892"/>
      <c r="VCQ6" s="892"/>
      <c r="VCR6" s="892"/>
      <c r="VCS6" s="892"/>
      <c r="VCT6" s="892"/>
      <c r="VCU6" s="892"/>
      <c r="VCV6" s="892"/>
      <c r="VCW6" s="892"/>
      <c r="VCX6" s="892"/>
      <c r="VCY6" s="892"/>
      <c r="VCZ6" s="892"/>
      <c r="VDA6" s="892"/>
      <c r="VDB6" s="892"/>
      <c r="VDC6" s="892"/>
      <c r="VDD6" s="892"/>
      <c r="VDE6" s="892"/>
      <c r="VDF6" s="892"/>
      <c r="VDG6" s="892"/>
      <c r="VDH6" s="892"/>
      <c r="VDI6" s="892"/>
      <c r="VDJ6" s="892"/>
      <c r="VDK6" s="892"/>
      <c r="VDL6" s="892"/>
      <c r="VDM6" s="892"/>
      <c r="VDN6" s="892"/>
      <c r="VDO6" s="892"/>
      <c r="VDP6" s="892"/>
      <c r="VDQ6" s="892"/>
      <c r="VDR6" s="892"/>
      <c r="VDS6" s="892"/>
      <c r="VDT6" s="892"/>
      <c r="VDU6" s="892"/>
      <c r="VDV6" s="892"/>
      <c r="VDW6" s="892"/>
      <c r="VDX6" s="892"/>
      <c r="VDY6" s="892"/>
      <c r="VDZ6" s="892"/>
      <c r="VEA6" s="892"/>
      <c r="VEB6" s="892"/>
      <c r="VEC6" s="892"/>
      <c r="VED6" s="892"/>
      <c r="VEE6" s="892"/>
      <c r="VEF6" s="892"/>
      <c r="VEG6" s="892"/>
      <c r="VEH6" s="892"/>
      <c r="VEI6" s="892"/>
      <c r="VEJ6" s="892"/>
      <c r="VEK6" s="892"/>
      <c r="VEL6" s="892"/>
      <c r="VEM6" s="892"/>
      <c r="VEN6" s="892"/>
      <c r="VEO6" s="892"/>
      <c r="VEP6" s="892"/>
      <c r="VEQ6" s="892"/>
      <c r="VER6" s="892"/>
      <c r="VES6" s="892"/>
      <c r="VET6" s="892"/>
      <c r="VEU6" s="892"/>
      <c r="VEV6" s="892"/>
      <c r="VEW6" s="892"/>
      <c r="VEX6" s="892"/>
      <c r="VEY6" s="892"/>
      <c r="VEZ6" s="892"/>
      <c r="VFA6" s="892"/>
      <c r="VFB6" s="892"/>
      <c r="VFC6" s="892"/>
      <c r="VFD6" s="892"/>
      <c r="VFE6" s="892"/>
      <c r="VFF6" s="892"/>
      <c r="VFG6" s="892"/>
      <c r="VFH6" s="892"/>
      <c r="VFI6" s="892"/>
      <c r="VFJ6" s="892"/>
      <c r="VFK6" s="892"/>
      <c r="VFL6" s="892"/>
      <c r="VFM6" s="892"/>
      <c r="VFN6" s="892"/>
      <c r="VFO6" s="892"/>
      <c r="VFP6" s="892"/>
      <c r="VFQ6" s="892"/>
      <c r="VFR6" s="892"/>
      <c r="VFS6" s="892"/>
      <c r="VFT6" s="892"/>
      <c r="VFU6" s="892"/>
      <c r="VFV6" s="892"/>
      <c r="VFW6" s="892"/>
      <c r="VFX6" s="892"/>
      <c r="VFY6" s="892"/>
      <c r="VFZ6" s="892"/>
      <c r="VGA6" s="892"/>
      <c r="VGB6" s="892"/>
      <c r="VGC6" s="892"/>
      <c r="VGD6" s="892"/>
      <c r="VGE6" s="892"/>
      <c r="VGF6" s="892"/>
      <c r="VGG6" s="892"/>
      <c r="VGH6" s="892"/>
      <c r="VGI6" s="892"/>
      <c r="VGJ6" s="892"/>
      <c r="VGK6" s="892"/>
      <c r="VGL6" s="892"/>
      <c r="VGM6" s="892"/>
      <c r="VGN6" s="892"/>
      <c r="VGO6" s="892"/>
      <c r="VGP6" s="892"/>
      <c r="VGQ6" s="892"/>
      <c r="VGR6" s="892"/>
      <c r="VGS6" s="892"/>
      <c r="VGT6" s="892"/>
      <c r="VGU6" s="892"/>
      <c r="VGV6" s="892"/>
      <c r="VGW6" s="892"/>
      <c r="VGX6" s="892"/>
      <c r="VGY6" s="892"/>
      <c r="VGZ6" s="892"/>
      <c r="VHA6" s="892"/>
      <c r="VHB6" s="892"/>
      <c r="VHC6" s="892"/>
      <c r="VHD6" s="892"/>
      <c r="VHE6" s="892"/>
      <c r="VHF6" s="892"/>
      <c r="VHG6" s="892"/>
      <c r="VHH6" s="892"/>
      <c r="VHI6" s="892"/>
      <c r="VHJ6" s="892"/>
      <c r="VHK6" s="892"/>
      <c r="VHL6" s="892"/>
      <c r="VHM6" s="892"/>
      <c r="VHN6" s="892"/>
      <c r="VHO6" s="892"/>
      <c r="VHP6" s="892"/>
      <c r="VHQ6" s="892"/>
      <c r="VHR6" s="892"/>
      <c r="VHS6" s="892"/>
      <c r="VHT6" s="892"/>
      <c r="VHU6" s="892"/>
      <c r="VHV6" s="892"/>
      <c r="VHW6" s="892"/>
      <c r="VHX6" s="892"/>
      <c r="VHY6" s="892"/>
      <c r="VHZ6" s="892"/>
      <c r="VIA6" s="892"/>
      <c r="VIB6" s="892"/>
      <c r="VIC6" s="892"/>
      <c r="VID6" s="892"/>
      <c r="VIE6" s="892"/>
      <c r="VIF6" s="892"/>
      <c r="VIG6" s="892"/>
      <c r="VIH6" s="892"/>
      <c r="VII6" s="892"/>
      <c r="VIJ6" s="892"/>
      <c r="VIK6" s="892"/>
      <c r="VIL6" s="892"/>
      <c r="VIM6" s="892"/>
      <c r="VIN6" s="892"/>
      <c r="VIO6" s="892"/>
      <c r="VIP6" s="892"/>
      <c r="VIQ6" s="892"/>
      <c r="VIR6" s="892"/>
      <c r="VIS6" s="892"/>
      <c r="VIT6" s="892"/>
      <c r="VIU6" s="892"/>
      <c r="VIV6" s="892"/>
      <c r="VIW6" s="892"/>
      <c r="VIX6" s="892"/>
      <c r="VIY6" s="892"/>
      <c r="VIZ6" s="892"/>
      <c r="VJA6" s="892"/>
      <c r="VJB6" s="892"/>
      <c r="VJC6" s="892"/>
      <c r="VJD6" s="892"/>
      <c r="VJE6" s="892"/>
      <c r="VJF6" s="892"/>
      <c r="VJG6" s="892"/>
      <c r="VJH6" s="892"/>
      <c r="VJI6" s="892"/>
      <c r="VJJ6" s="892"/>
      <c r="VJK6" s="892"/>
      <c r="VJL6" s="892"/>
      <c r="VJM6" s="892"/>
      <c r="VJN6" s="892"/>
      <c r="VJO6" s="892"/>
      <c r="VJP6" s="892"/>
      <c r="VJQ6" s="892"/>
      <c r="VJR6" s="892"/>
      <c r="VJS6" s="892"/>
      <c r="VJT6" s="892"/>
      <c r="VJU6" s="892"/>
      <c r="VJV6" s="892"/>
      <c r="VJW6" s="892"/>
      <c r="VJX6" s="892"/>
      <c r="VJY6" s="892"/>
      <c r="VJZ6" s="892"/>
      <c r="VKA6" s="892"/>
      <c r="VKB6" s="892"/>
      <c r="VKC6" s="892"/>
      <c r="VKD6" s="892"/>
      <c r="VKE6" s="892"/>
      <c r="VKF6" s="892"/>
      <c r="VKG6" s="892"/>
      <c r="VKH6" s="892"/>
      <c r="VKI6" s="892"/>
      <c r="VKJ6" s="892"/>
      <c r="VKK6" s="892"/>
      <c r="VKL6" s="892"/>
      <c r="VKM6" s="892"/>
      <c r="VKN6" s="892"/>
      <c r="VKO6" s="892"/>
      <c r="VKP6" s="892"/>
      <c r="VKQ6" s="892"/>
      <c r="VKR6" s="892"/>
      <c r="VKS6" s="892"/>
      <c r="VKT6" s="892"/>
      <c r="VKU6" s="892"/>
      <c r="VKV6" s="892"/>
      <c r="VKW6" s="892"/>
      <c r="VKX6" s="892"/>
      <c r="VKY6" s="892"/>
      <c r="VKZ6" s="892"/>
      <c r="VLA6" s="892"/>
      <c r="VLB6" s="892"/>
      <c r="VLC6" s="892"/>
      <c r="VLD6" s="892"/>
      <c r="VLE6" s="892"/>
      <c r="VLF6" s="892"/>
      <c r="VLG6" s="892"/>
      <c r="VLH6" s="892"/>
      <c r="VLI6" s="892"/>
      <c r="VLJ6" s="892"/>
      <c r="VLK6" s="892"/>
      <c r="VLL6" s="892"/>
      <c r="VLM6" s="892"/>
      <c r="VLN6" s="892"/>
      <c r="VLO6" s="892"/>
      <c r="VLP6" s="892"/>
      <c r="VLQ6" s="892"/>
      <c r="VLR6" s="892"/>
      <c r="VLS6" s="892"/>
      <c r="VLT6" s="892"/>
      <c r="VLU6" s="892"/>
      <c r="VLV6" s="892"/>
      <c r="VLW6" s="892"/>
      <c r="VLX6" s="892"/>
      <c r="VLY6" s="892"/>
      <c r="VLZ6" s="892"/>
      <c r="VMA6" s="892"/>
      <c r="VMB6" s="892"/>
      <c r="VMC6" s="892"/>
      <c r="VMD6" s="892"/>
      <c r="VME6" s="892"/>
      <c r="VMF6" s="892"/>
      <c r="VMG6" s="892"/>
      <c r="VMH6" s="892"/>
      <c r="VMI6" s="892"/>
      <c r="VMJ6" s="892"/>
      <c r="VMK6" s="892"/>
      <c r="VML6" s="892"/>
      <c r="VMM6" s="892"/>
      <c r="VMN6" s="892"/>
      <c r="VMO6" s="892"/>
      <c r="VMP6" s="892"/>
      <c r="VMQ6" s="892"/>
      <c r="VMR6" s="892"/>
      <c r="VMS6" s="892"/>
      <c r="VMT6" s="892"/>
      <c r="VMU6" s="892"/>
      <c r="VMV6" s="892"/>
      <c r="VMW6" s="892"/>
      <c r="VMX6" s="892"/>
      <c r="VMY6" s="892"/>
      <c r="VMZ6" s="892"/>
      <c r="VNA6" s="892"/>
      <c r="VNB6" s="892"/>
      <c r="VNC6" s="892"/>
      <c r="VND6" s="892"/>
      <c r="VNE6" s="892"/>
      <c r="VNF6" s="892"/>
      <c r="VNG6" s="892"/>
      <c r="VNH6" s="892"/>
      <c r="VNI6" s="892"/>
      <c r="VNJ6" s="892"/>
      <c r="VNK6" s="892"/>
      <c r="VNL6" s="892"/>
      <c r="VNM6" s="892"/>
      <c r="VNN6" s="892"/>
      <c r="VNO6" s="892"/>
      <c r="VNP6" s="892"/>
      <c r="VNQ6" s="892"/>
      <c r="VNR6" s="892"/>
      <c r="VNS6" s="892"/>
      <c r="VNT6" s="892"/>
      <c r="VNU6" s="892"/>
      <c r="VNV6" s="892"/>
      <c r="VNW6" s="892"/>
      <c r="VNX6" s="892"/>
      <c r="VNY6" s="892"/>
      <c r="VNZ6" s="892"/>
      <c r="VOA6" s="892"/>
      <c r="VOB6" s="892"/>
      <c r="VOC6" s="892"/>
      <c r="VOD6" s="892"/>
      <c r="VOE6" s="892"/>
      <c r="VOF6" s="892"/>
      <c r="VOG6" s="892"/>
      <c r="VOH6" s="892"/>
      <c r="VOI6" s="892"/>
      <c r="VOJ6" s="892"/>
      <c r="VOK6" s="892"/>
      <c r="VOL6" s="892"/>
      <c r="VOM6" s="892"/>
      <c r="VON6" s="892"/>
      <c r="VOO6" s="892"/>
      <c r="VOP6" s="892"/>
      <c r="VOQ6" s="892"/>
      <c r="VOR6" s="892"/>
      <c r="VOS6" s="892"/>
      <c r="VOT6" s="892"/>
      <c r="VOU6" s="892"/>
      <c r="VOV6" s="892"/>
      <c r="VOW6" s="892"/>
      <c r="VOX6" s="892"/>
      <c r="VOY6" s="892"/>
      <c r="VOZ6" s="892"/>
      <c r="VPA6" s="892"/>
      <c r="VPB6" s="892"/>
      <c r="VPC6" s="892"/>
      <c r="VPD6" s="892"/>
      <c r="VPE6" s="892"/>
      <c r="VPF6" s="892"/>
      <c r="VPG6" s="892"/>
      <c r="VPH6" s="892"/>
      <c r="VPI6" s="892"/>
      <c r="VPJ6" s="892"/>
      <c r="VPK6" s="892"/>
      <c r="VPL6" s="892"/>
      <c r="VPM6" s="892"/>
      <c r="VPN6" s="892"/>
      <c r="VPO6" s="892"/>
      <c r="VPP6" s="892"/>
      <c r="VPQ6" s="892"/>
      <c r="VPR6" s="892"/>
      <c r="VPS6" s="892"/>
      <c r="VPT6" s="892"/>
      <c r="VPU6" s="892"/>
      <c r="VPV6" s="892"/>
      <c r="VPW6" s="892"/>
      <c r="VPX6" s="892"/>
      <c r="VPY6" s="892"/>
      <c r="VPZ6" s="892"/>
      <c r="VQA6" s="892"/>
      <c r="VQB6" s="892"/>
      <c r="VQC6" s="892"/>
      <c r="VQD6" s="892"/>
      <c r="VQE6" s="892"/>
      <c r="VQF6" s="892"/>
      <c r="VQG6" s="892"/>
      <c r="VQH6" s="892"/>
      <c r="VQI6" s="892"/>
      <c r="VQJ6" s="892"/>
      <c r="VQK6" s="892"/>
      <c r="VQL6" s="892"/>
      <c r="VQM6" s="892"/>
      <c r="VQN6" s="892"/>
      <c r="VQO6" s="892"/>
      <c r="VQP6" s="892"/>
      <c r="VQQ6" s="892"/>
      <c r="VQR6" s="892"/>
      <c r="VQS6" s="892"/>
      <c r="VQT6" s="892"/>
      <c r="VQU6" s="892"/>
      <c r="VQV6" s="892"/>
      <c r="VQW6" s="892"/>
      <c r="VQX6" s="892"/>
      <c r="VQY6" s="892"/>
      <c r="VQZ6" s="892"/>
      <c r="VRA6" s="892"/>
      <c r="VRB6" s="892"/>
      <c r="VRC6" s="892"/>
      <c r="VRD6" s="892"/>
      <c r="VRE6" s="892"/>
      <c r="VRF6" s="892"/>
      <c r="VRG6" s="892"/>
      <c r="VRH6" s="892"/>
      <c r="VRI6" s="892"/>
      <c r="VRJ6" s="892"/>
      <c r="VRK6" s="892"/>
      <c r="VRL6" s="892"/>
      <c r="VRM6" s="892"/>
      <c r="VRN6" s="892"/>
      <c r="VRO6" s="892"/>
      <c r="VRP6" s="892"/>
      <c r="VRQ6" s="892"/>
      <c r="VRR6" s="892"/>
      <c r="VRS6" s="892"/>
      <c r="VRT6" s="892"/>
      <c r="VRU6" s="892"/>
      <c r="VRV6" s="892"/>
      <c r="VRW6" s="892"/>
      <c r="VRX6" s="892"/>
      <c r="VRY6" s="892"/>
      <c r="VRZ6" s="892"/>
      <c r="VSA6" s="892"/>
      <c r="VSB6" s="892"/>
      <c r="VSC6" s="892"/>
      <c r="VSD6" s="892"/>
      <c r="VSE6" s="892"/>
      <c r="VSF6" s="892"/>
      <c r="VSG6" s="892"/>
      <c r="VSH6" s="892"/>
      <c r="VSI6" s="892"/>
      <c r="VSJ6" s="892"/>
      <c r="VSK6" s="892"/>
      <c r="VSL6" s="892"/>
      <c r="VSM6" s="892"/>
      <c r="VSN6" s="892"/>
      <c r="VSO6" s="892"/>
      <c r="VSP6" s="892"/>
      <c r="VSQ6" s="892"/>
      <c r="VSR6" s="892"/>
      <c r="VSS6" s="892"/>
      <c r="VST6" s="892"/>
      <c r="VSU6" s="892"/>
      <c r="VSV6" s="892"/>
      <c r="VSW6" s="892"/>
      <c r="VSX6" s="892"/>
      <c r="VSY6" s="892"/>
      <c r="VSZ6" s="892"/>
      <c r="VTA6" s="892"/>
      <c r="VTB6" s="892"/>
      <c r="VTC6" s="892"/>
      <c r="VTD6" s="892"/>
      <c r="VTE6" s="892"/>
      <c r="VTF6" s="892"/>
      <c r="VTG6" s="892"/>
      <c r="VTH6" s="892"/>
      <c r="VTI6" s="892"/>
      <c r="VTJ6" s="892"/>
      <c r="VTK6" s="892"/>
      <c r="VTL6" s="892"/>
      <c r="VTM6" s="892"/>
      <c r="VTN6" s="892"/>
      <c r="VTO6" s="892"/>
      <c r="VTP6" s="892"/>
      <c r="VTQ6" s="892"/>
      <c r="VTR6" s="892"/>
      <c r="VTS6" s="892"/>
      <c r="VTT6" s="892"/>
      <c r="VTU6" s="892"/>
      <c r="VTV6" s="892"/>
      <c r="VTW6" s="892"/>
      <c r="VTX6" s="892"/>
      <c r="VTY6" s="892"/>
      <c r="VTZ6" s="892"/>
      <c r="VUA6" s="892"/>
      <c r="VUB6" s="892"/>
      <c r="VUC6" s="892"/>
      <c r="VUD6" s="892"/>
      <c r="VUE6" s="892"/>
      <c r="VUF6" s="892"/>
      <c r="VUG6" s="892"/>
      <c r="VUH6" s="892"/>
      <c r="VUI6" s="892"/>
      <c r="VUJ6" s="892"/>
      <c r="VUK6" s="892"/>
      <c r="VUL6" s="892"/>
      <c r="VUM6" s="892"/>
      <c r="VUN6" s="892"/>
      <c r="VUO6" s="892"/>
      <c r="VUP6" s="892"/>
      <c r="VUQ6" s="892"/>
      <c r="VUR6" s="892"/>
      <c r="VUS6" s="892"/>
      <c r="VUT6" s="892"/>
      <c r="VUU6" s="892"/>
      <c r="VUV6" s="892"/>
      <c r="VUW6" s="892"/>
      <c r="VUX6" s="892"/>
      <c r="VUY6" s="892"/>
      <c r="VUZ6" s="892"/>
      <c r="VVA6" s="892"/>
      <c r="VVB6" s="892"/>
      <c r="VVC6" s="892"/>
      <c r="VVD6" s="892"/>
      <c r="VVE6" s="892"/>
      <c r="VVF6" s="892"/>
      <c r="VVG6" s="892"/>
      <c r="VVH6" s="892"/>
      <c r="VVI6" s="892"/>
      <c r="VVJ6" s="892"/>
      <c r="VVK6" s="892"/>
      <c r="VVL6" s="892"/>
      <c r="VVM6" s="892"/>
      <c r="VVN6" s="892"/>
      <c r="VVO6" s="892"/>
      <c r="VVP6" s="892"/>
      <c r="VVQ6" s="892"/>
      <c r="VVR6" s="892"/>
      <c r="VVS6" s="892"/>
      <c r="VVT6" s="892"/>
      <c r="VVU6" s="892"/>
      <c r="VVV6" s="892"/>
      <c r="VVW6" s="892"/>
      <c r="VVX6" s="892"/>
      <c r="VVY6" s="892"/>
      <c r="VVZ6" s="892"/>
      <c r="VWA6" s="892"/>
      <c r="VWB6" s="892"/>
      <c r="VWC6" s="892"/>
      <c r="VWD6" s="892"/>
      <c r="VWE6" s="892"/>
      <c r="VWF6" s="892"/>
      <c r="VWG6" s="892"/>
      <c r="VWH6" s="892"/>
      <c r="VWI6" s="892"/>
      <c r="VWJ6" s="892"/>
      <c r="VWK6" s="892"/>
      <c r="VWL6" s="892"/>
      <c r="VWM6" s="892"/>
      <c r="VWN6" s="892"/>
      <c r="VWO6" s="892"/>
      <c r="VWP6" s="892"/>
      <c r="VWQ6" s="892"/>
      <c r="VWR6" s="892"/>
      <c r="VWS6" s="892"/>
      <c r="VWT6" s="892"/>
      <c r="VWU6" s="892"/>
      <c r="VWV6" s="892"/>
      <c r="VWW6" s="892"/>
      <c r="VWX6" s="892"/>
      <c r="VWY6" s="892"/>
      <c r="VWZ6" s="892"/>
      <c r="VXA6" s="892"/>
      <c r="VXB6" s="892"/>
      <c r="VXC6" s="892"/>
      <c r="VXD6" s="892"/>
      <c r="VXE6" s="892"/>
      <c r="VXF6" s="892"/>
      <c r="VXG6" s="892"/>
      <c r="VXH6" s="892"/>
      <c r="VXI6" s="892"/>
      <c r="VXJ6" s="892"/>
      <c r="VXK6" s="892"/>
      <c r="VXL6" s="892"/>
      <c r="VXM6" s="892"/>
      <c r="VXN6" s="892"/>
      <c r="VXO6" s="892"/>
      <c r="VXP6" s="892"/>
      <c r="VXQ6" s="892"/>
      <c r="VXR6" s="892"/>
      <c r="VXS6" s="892"/>
      <c r="VXT6" s="892"/>
      <c r="VXU6" s="892"/>
      <c r="VXV6" s="892"/>
      <c r="VXW6" s="892"/>
      <c r="VXX6" s="892"/>
      <c r="VXY6" s="892"/>
      <c r="VXZ6" s="892"/>
      <c r="VYA6" s="892"/>
      <c r="VYB6" s="892"/>
      <c r="VYC6" s="892"/>
      <c r="VYD6" s="892"/>
      <c r="VYE6" s="892"/>
      <c r="VYF6" s="892"/>
      <c r="VYG6" s="892"/>
      <c r="VYH6" s="892"/>
      <c r="VYI6" s="892"/>
      <c r="VYJ6" s="892"/>
      <c r="VYK6" s="892"/>
      <c r="VYL6" s="892"/>
      <c r="VYM6" s="892"/>
      <c r="VYN6" s="892"/>
      <c r="VYO6" s="892"/>
      <c r="VYP6" s="892"/>
      <c r="VYQ6" s="892"/>
      <c r="VYR6" s="892"/>
      <c r="VYS6" s="892"/>
      <c r="VYT6" s="892"/>
      <c r="VYU6" s="892"/>
      <c r="VYV6" s="892"/>
      <c r="VYW6" s="892"/>
      <c r="VYX6" s="892"/>
      <c r="VYY6" s="892"/>
      <c r="VYZ6" s="892"/>
      <c r="VZA6" s="892"/>
      <c r="VZB6" s="892"/>
      <c r="VZC6" s="892"/>
      <c r="VZD6" s="892"/>
      <c r="VZE6" s="892"/>
      <c r="VZF6" s="892"/>
      <c r="VZG6" s="892"/>
      <c r="VZH6" s="892"/>
      <c r="VZI6" s="892"/>
      <c r="VZJ6" s="892"/>
      <c r="VZK6" s="892"/>
      <c r="VZL6" s="892"/>
      <c r="VZM6" s="892"/>
      <c r="VZN6" s="892"/>
      <c r="VZO6" s="892"/>
      <c r="VZP6" s="892"/>
      <c r="VZQ6" s="892"/>
      <c r="VZR6" s="892"/>
      <c r="VZS6" s="892"/>
      <c r="VZT6" s="892"/>
      <c r="VZU6" s="892"/>
      <c r="VZV6" s="892"/>
      <c r="VZW6" s="892"/>
      <c r="VZX6" s="892"/>
      <c r="VZY6" s="892"/>
      <c r="VZZ6" s="892"/>
      <c r="WAA6" s="892"/>
      <c r="WAB6" s="892"/>
      <c r="WAC6" s="892"/>
      <c r="WAD6" s="892"/>
      <c r="WAE6" s="892"/>
      <c r="WAF6" s="892"/>
      <c r="WAG6" s="892"/>
      <c r="WAH6" s="892"/>
      <c r="WAI6" s="892"/>
      <c r="WAJ6" s="892"/>
      <c r="WAK6" s="892"/>
      <c r="WAL6" s="892"/>
      <c r="WAM6" s="892"/>
      <c r="WAN6" s="892"/>
      <c r="WAO6" s="892"/>
      <c r="WAP6" s="892"/>
      <c r="WAQ6" s="892"/>
      <c r="WAR6" s="892"/>
      <c r="WAS6" s="892"/>
      <c r="WAT6" s="892"/>
      <c r="WAU6" s="892"/>
      <c r="WAV6" s="892"/>
      <c r="WAW6" s="892"/>
      <c r="WAX6" s="892"/>
      <c r="WAY6" s="892"/>
      <c r="WAZ6" s="892"/>
      <c r="WBA6" s="892"/>
      <c r="WBB6" s="892"/>
      <c r="WBC6" s="892"/>
      <c r="WBD6" s="892"/>
      <c r="WBE6" s="892"/>
      <c r="WBF6" s="892"/>
      <c r="WBG6" s="892"/>
      <c r="WBH6" s="892"/>
      <c r="WBI6" s="892"/>
      <c r="WBJ6" s="892"/>
      <c r="WBK6" s="892"/>
      <c r="WBL6" s="892"/>
      <c r="WBM6" s="892"/>
      <c r="WBN6" s="892"/>
      <c r="WBO6" s="892"/>
      <c r="WBP6" s="892"/>
      <c r="WBQ6" s="892"/>
      <c r="WBR6" s="892"/>
      <c r="WBS6" s="892"/>
      <c r="WBT6" s="892"/>
      <c r="WBU6" s="892"/>
      <c r="WBV6" s="892"/>
      <c r="WBW6" s="892"/>
      <c r="WBX6" s="892"/>
      <c r="WBY6" s="892"/>
      <c r="WBZ6" s="892"/>
      <c r="WCA6" s="892"/>
      <c r="WCB6" s="892"/>
      <c r="WCC6" s="892"/>
      <c r="WCD6" s="892"/>
      <c r="WCE6" s="892"/>
      <c r="WCF6" s="892"/>
      <c r="WCG6" s="892"/>
      <c r="WCH6" s="892"/>
      <c r="WCI6" s="892"/>
      <c r="WCJ6" s="892"/>
      <c r="WCK6" s="892"/>
      <c r="WCL6" s="892"/>
      <c r="WCM6" s="892"/>
      <c r="WCN6" s="892"/>
      <c r="WCO6" s="892"/>
      <c r="WCP6" s="892"/>
      <c r="WCQ6" s="892"/>
      <c r="WCR6" s="892"/>
      <c r="WCS6" s="892"/>
      <c r="WCT6" s="892"/>
      <c r="WCU6" s="892"/>
      <c r="WCV6" s="892"/>
      <c r="WCW6" s="892"/>
      <c r="WCX6" s="892"/>
      <c r="WCY6" s="892"/>
      <c r="WCZ6" s="892"/>
      <c r="WDA6" s="892"/>
      <c r="WDB6" s="892"/>
      <c r="WDC6" s="892"/>
      <c r="WDD6" s="892"/>
      <c r="WDE6" s="892"/>
      <c r="WDF6" s="892"/>
      <c r="WDG6" s="892"/>
      <c r="WDH6" s="892"/>
      <c r="WDI6" s="892"/>
      <c r="WDJ6" s="892"/>
      <c r="WDK6" s="892"/>
      <c r="WDL6" s="892"/>
      <c r="WDM6" s="892"/>
      <c r="WDN6" s="892"/>
      <c r="WDO6" s="892"/>
      <c r="WDP6" s="892"/>
      <c r="WDQ6" s="892"/>
      <c r="WDR6" s="892"/>
      <c r="WDS6" s="892"/>
      <c r="WDT6" s="892"/>
      <c r="WDU6" s="892"/>
      <c r="WDV6" s="892"/>
      <c r="WDW6" s="892"/>
      <c r="WDX6" s="892"/>
      <c r="WDY6" s="892"/>
      <c r="WDZ6" s="892"/>
      <c r="WEA6" s="892"/>
      <c r="WEB6" s="892"/>
      <c r="WEC6" s="892"/>
      <c r="WED6" s="892"/>
      <c r="WEE6" s="892"/>
      <c r="WEF6" s="892"/>
      <c r="WEG6" s="892"/>
      <c r="WEH6" s="892"/>
      <c r="WEI6" s="892"/>
      <c r="WEJ6" s="892"/>
      <c r="WEK6" s="892"/>
      <c r="WEL6" s="892"/>
      <c r="WEM6" s="892"/>
      <c r="WEN6" s="892"/>
      <c r="WEO6" s="892"/>
      <c r="WEP6" s="892"/>
      <c r="WEQ6" s="892"/>
      <c r="WER6" s="892"/>
      <c r="WES6" s="892"/>
      <c r="WET6" s="892"/>
      <c r="WEU6" s="892"/>
      <c r="WEV6" s="892"/>
      <c r="WEW6" s="892"/>
      <c r="WEX6" s="892"/>
      <c r="WEY6" s="892"/>
      <c r="WEZ6" s="892"/>
      <c r="WFA6" s="892"/>
      <c r="WFB6" s="892"/>
      <c r="WFC6" s="892"/>
      <c r="WFD6" s="892"/>
      <c r="WFE6" s="892"/>
      <c r="WFF6" s="892"/>
      <c r="WFG6" s="892"/>
      <c r="WFH6" s="892"/>
      <c r="WFI6" s="892"/>
      <c r="WFJ6" s="892"/>
      <c r="WFK6" s="892"/>
      <c r="WFL6" s="892"/>
      <c r="WFM6" s="892"/>
      <c r="WFN6" s="892"/>
      <c r="WFO6" s="892"/>
      <c r="WFP6" s="892"/>
      <c r="WFQ6" s="892"/>
      <c r="WFR6" s="892"/>
      <c r="WFS6" s="892"/>
      <c r="WFT6" s="892"/>
      <c r="WFU6" s="892"/>
      <c r="WFV6" s="892"/>
      <c r="WFW6" s="892"/>
      <c r="WFX6" s="892"/>
      <c r="WFY6" s="892"/>
      <c r="WFZ6" s="892"/>
      <c r="WGA6" s="892"/>
      <c r="WGB6" s="892"/>
      <c r="WGC6" s="892"/>
      <c r="WGD6" s="892"/>
      <c r="WGE6" s="892"/>
      <c r="WGF6" s="892"/>
      <c r="WGG6" s="892"/>
      <c r="WGH6" s="892"/>
      <c r="WGI6" s="892"/>
      <c r="WGJ6" s="892"/>
      <c r="WGK6" s="892"/>
      <c r="WGL6" s="892"/>
      <c r="WGM6" s="892"/>
      <c r="WGN6" s="892"/>
      <c r="WGO6" s="892"/>
      <c r="WGP6" s="892"/>
      <c r="WGQ6" s="892"/>
      <c r="WGR6" s="892"/>
      <c r="WGS6" s="892"/>
      <c r="WGT6" s="892"/>
      <c r="WGU6" s="892"/>
      <c r="WGV6" s="892"/>
      <c r="WGW6" s="892"/>
      <c r="WGX6" s="892"/>
      <c r="WGY6" s="892"/>
      <c r="WGZ6" s="892"/>
      <c r="WHA6" s="892"/>
      <c r="WHB6" s="892"/>
      <c r="WHC6" s="892"/>
      <c r="WHD6" s="892"/>
      <c r="WHE6" s="892"/>
      <c r="WHF6" s="892"/>
      <c r="WHG6" s="892"/>
      <c r="WHH6" s="892"/>
      <c r="WHI6" s="892"/>
      <c r="WHJ6" s="892"/>
      <c r="WHK6" s="892"/>
      <c r="WHL6" s="892"/>
      <c r="WHM6" s="892"/>
      <c r="WHN6" s="892"/>
      <c r="WHO6" s="892"/>
      <c r="WHP6" s="892"/>
      <c r="WHQ6" s="892"/>
      <c r="WHR6" s="892"/>
      <c r="WHS6" s="892"/>
      <c r="WHT6" s="892"/>
      <c r="WHU6" s="892"/>
      <c r="WHV6" s="892"/>
      <c r="WHW6" s="892"/>
      <c r="WHX6" s="892"/>
      <c r="WHY6" s="892"/>
      <c r="WHZ6" s="892"/>
      <c r="WIA6" s="892"/>
      <c r="WIB6" s="892"/>
      <c r="WIC6" s="892"/>
      <c r="WID6" s="892"/>
      <c r="WIE6" s="892"/>
      <c r="WIF6" s="892"/>
      <c r="WIG6" s="892"/>
      <c r="WIH6" s="892"/>
      <c r="WII6" s="892"/>
      <c r="WIJ6" s="892"/>
      <c r="WIK6" s="892"/>
      <c r="WIL6" s="892"/>
      <c r="WIM6" s="892"/>
      <c r="WIN6" s="892"/>
      <c r="WIO6" s="892"/>
      <c r="WIP6" s="892"/>
      <c r="WIQ6" s="892"/>
      <c r="WIR6" s="892"/>
      <c r="WIS6" s="892"/>
      <c r="WIT6" s="892"/>
      <c r="WIU6" s="892"/>
      <c r="WIV6" s="892"/>
      <c r="WIW6" s="892"/>
      <c r="WIX6" s="892"/>
      <c r="WIY6" s="892"/>
      <c r="WIZ6" s="892"/>
      <c r="WJA6" s="892"/>
      <c r="WJB6" s="892"/>
      <c r="WJC6" s="892"/>
      <c r="WJD6" s="892"/>
      <c r="WJE6" s="892"/>
      <c r="WJF6" s="892"/>
      <c r="WJG6" s="892"/>
      <c r="WJH6" s="892"/>
      <c r="WJI6" s="892"/>
      <c r="WJJ6" s="892"/>
      <c r="WJK6" s="892"/>
      <c r="WJL6" s="892"/>
      <c r="WJM6" s="892"/>
      <c r="WJN6" s="892"/>
      <c r="WJO6" s="892"/>
      <c r="WJP6" s="892"/>
      <c r="WJQ6" s="892"/>
      <c r="WJR6" s="892"/>
      <c r="WJS6" s="892"/>
      <c r="WJT6" s="892"/>
      <c r="WJU6" s="892"/>
      <c r="WJV6" s="892"/>
      <c r="WJW6" s="892"/>
      <c r="WJX6" s="892"/>
      <c r="WJY6" s="892"/>
      <c r="WJZ6" s="892"/>
      <c r="WKA6" s="892"/>
      <c r="WKB6" s="892"/>
      <c r="WKC6" s="892"/>
      <c r="WKD6" s="892"/>
      <c r="WKE6" s="892"/>
      <c r="WKF6" s="892"/>
      <c r="WKG6" s="892"/>
      <c r="WKH6" s="892"/>
      <c r="WKI6" s="892"/>
      <c r="WKJ6" s="892"/>
      <c r="WKK6" s="892"/>
      <c r="WKL6" s="892"/>
      <c r="WKM6" s="892"/>
      <c r="WKN6" s="892"/>
      <c r="WKO6" s="892"/>
      <c r="WKP6" s="892"/>
      <c r="WKQ6" s="892"/>
      <c r="WKR6" s="892"/>
      <c r="WKS6" s="892"/>
      <c r="WKT6" s="892"/>
      <c r="WKU6" s="892"/>
      <c r="WKV6" s="892"/>
      <c r="WKW6" s="892"/>
      <c r="WKX6" s="892"/>
      <c r="WKY6" s="892"/>
      <c r="WKZ6" s="892"/>
      <c r="WLA6" s="892"/>
      <c r="WLB6" s="892"/>
      <c r="WLC6" s="892"/>
      <c r="WLD6" s="892"/>
      <c r="WLE6" s="892"/>
      <c r="WLF6" s="892"/>
      <c r="WLG6" s="892"/>
      <c r="WLH6" s="892"/>
      <c r="WLI6" s="892"/>
      <c r="WLJ6" s="892"/>
      <c r="WLK6" s="892"/>
      <c r="WLL6" s="892"/>
      <c r="WLM6" s="892"/>
      <c r="WLN6" s="892"/>
      <c r="WLO6" s="892"/>
      <c r="WLP6" s="892"/>
      <c r="WLQ6" s="892"/>
      <c r="WLR6" s="892"/>
      <c r="WLS6" s="892"/>
      <c r="WLT6" s="892"/>
      <c r="WLU6" s="892"/>
      <c r="WLV6" s="892"/>
      <c r="WLW6" s="892"/>
      <c r="WLX6" s="892"/>
      <c r="WLY6" s="892"/>
      <c r="WLZ6" s="892"/>
      <c r="WMA6" s="892"/>
      <c r="WMB6" s="892"/>
      <c r="WMC6" s="892"/>
      <c r="WMD6" s="892"/>
      <c r="WME6" s="892"/>
      <c r="WMF6" s="892"/>
      <c r="WMG6" s="892"/>
      <c r="WMH6" s="892"/>
      <c r="WMI6" s="892"/>
      <c r="WMJ6" s="892"/>
      <c r="WMK6" s="892"/>
      <c r="WML6" s="892"/>
      <c r="WMM6" s="892"/>
      <c r="WMN6" s="892"/>
      <c r="WMO6" s="892"/>
      <c r="WMP6" s="892"/>
      <c r="WMQ6" s="892"/>
      <c r="WMR6" s="892"/>
      <c r="WMS6" s="892"/>
      <c r="WMT6" s="892"/>
      <c r="WMU6" s="892"/>
      <c r="WMV6" s="892"/>
      <c r="WMW6" s="892"/>
      <c r="WMX6" s="892"/>
      <c r="WMY6" s="892"/>
      <c r="WMZ6" s="892"/>
      <c r="WNA6" s="892"/>
      <c r="WNB6" s="892"/>
      <c r="WNC6" s="892"/>
      <c r="WND6" s="892"/>
      <c r="WNE6" s="892"/>
      <c r="WNF6" s="892"/>
      <c r="WNG6" s="892"/>
      <c r="WNH6" s="892"/>
      <c r="WNI6" s="892"/>
      <c r="WNJ6" s="892"/>
      <c r="WNK6" s="892"/>
      <c r="WNL6" s="892"/>
      <c r="WNM6" s="892"/>
      <c r="WNN6" s="892"/>
      <c r="WNO6" s="892"/>
      <c r="WNP6" s="892"/>
      <c r="WNQ6" s="892"/>
      <c r="WNR6" s="892"/>
      <c r="WNS6" s="892"/>
      <c r="WNT6" s="892"/>
      <c r="WNU6" s="892"/>
      <c r="WNV6" s="892"/>
      <c r="WNW6" s="892"/>
      <c r="WNX6" s="892"/>
      <c r="WNY6" s="892"/>
      <c r="WNZ6" s="892"/>
      <c r="WOA6" s="892"/>
      <c r="WOB6" s="892"/>
      <c r="WOC6" s="892"/>
      <c r="WOD6" s="892"/>
      <c r="WOE6" s="892"/>
      <c r="WOF6" s="892"/>
      <c r="WOG6" s="892"/>
      <c r="WOH6" s="892"/>
      <c r="WOI6" s="892"/>
      <c r="WOJ6" s="892"/>
      <c r="WOK6" s="892"/>
      <c r="WOL6" s="892"/>
      <c r="WOM6" s="892"/>
      <c r="WON6" s="892"/>
      <c r="WOO6" s="892"/>
      <c r="WOP6" s="892"/>
      <c r="WOQ6" s="892"/>
      <c r="WOR6" s="892"/>
      <c r="WOS6" s="892"/>
      <c r="WOT6" s="892"/>
      <c r="WOU6" s="892"/>
      <c r="WOV6" s="892"/>
      <c r="WOW6" s="892"/>
      <c r="WOX6" s="892"/>
      <c r="WOY6" s="892"/>
      <c r="WOZ6" s="892"/>
      <c r="WPA6" s="892"/>
      <c r="WPB6" s="892"/>
      <c r="WPC6" s="892"/>
      <c r="WPD6" s="892"/>
      <c r="WPE6" s="892"/>
      <c r="WPF6" s="892"/>
      <c r="WPG6" s="892"/>
      <c r="WPH6" s="892"/>
      <c r="WPI6" s="892"/>
      <c r="WPJ6" s="892"/>
      <c r="WPK6" s="892"/>
      <c r="WPL6" s="892"/>
      <c r="WPM6" s="892"/>
      <c r="WPN6" s="892"/>
      <c r="WPO6" s="892"/>
      <c r="WPP6" s="892"/>
      <c r="WPQ6" s="892"/>
      <c r="WPR6" s="892"/>
      <c r="WPS6" s="892"/>
      <c r="WPT6" s="892"/>
      <c r="WPU6" s="892"/>
      <c r="WPV6" s="892"/>
      <c r="WPW6" s="892"/>
      <c r="WPX6" s="892"/>
      <c r="WPY6" s="892"/>
      <c r="WPZ6" s="892"/>
      <c r="WQA6" s="892"/>
      <c r="WQB6" s="892"/>
      <c r="WQC6" s="892"/>
      <c r="WQD6" s="892"/>
      <c r="WQE6" s="892"/>
      <c r="WQF6" s="892"/>
      <c r="WQG6" s="892"/>
      <c r="WQH6" s="892"/>
      <c r="WQI6" s="892"/>
      <c r="WQJ6" s="892"/>
      <c r="WQK6" s="892"/>
      <c r="WQL6" s="892"/>
      <c r="WQM6" s="892"/>
      <c r="WQN6" s="892"/>
      <c r="WQO6" s="892"/>
      <c r="WQP6" s="892"/>
      <c r="WQQ6" s="892"/>
      <c r="WQR6" s="892"/>
      <c r="WQS6" s="892"/>
      <c r="WQT6" s="892"/>
      <c r="WQU6" s="892"/>
      <c r="WQV6" s="892"/>
      <c r="WQW6" s="892"/>
      <c r="WQX6" s="892"/>
      <c r="WQY6" s="892"/>
      <c r="WQZ6" s="892"/>
      <c r="WRA6" s="892"/>
      <c r="WRB6" s="892"/>
      <c r="WRC6" s="892"/>
      <c r="WRD6" s="892"/>
      <c r="WRE6" s="892"/>
      <c r="WRF6" s="892"/>
      <c r="WRG6" s="892"/>
      <c r="WRH6" s="892"/>
      <c r="WRI6" s="892"/>
      <c r="WRJ6" s="892"/>
      <c r="WRK6" s="892"/>
      <c r="WRL6" s="892"/>
      <c r="WRM6" s="892"/>
      <c r="WRN6" s="892"/>
      <c r="WRO6" s="892"/>
      <c r="WRP6" s="892"/>
      <c r="WRQ6" s="892"/>
      <c r="WRR6" s="892"/>
      <c r="WRS6" s="892"/>
      <c r="WRT6" s="892"/>
      <c r="WRU6" s="892"/>
      <c r="WRV6" s="892"/>
      <c r="WRW6" s="892"/>
      <c r="WRX6" s="892"/>
      <c r="WRY6" s="892"/>
      <c r="WRZ6" s="892"/>
      <c r="WSA6" s="892"/>
      <c r="WSB6" s="892"/>
      <c r="WSC6" s="892"/>
      <c r="WSD6" s="892"/>
      <c r="WSE6" s="892"/>
      <c r="WSF6" s="892"/>
      <c r="WSG6" s="892"/>
      <c r="WSH6" s="892"/>
      <c r="WSI6" s="892"/>
      <c r="WSJ6" s="892"/>
      <c r="WSK6" s="892"/>
      <c r="WSL6" s="892"/>
      <c r="WSM6" s="892"/>
      <c r="WSN6" s="892"/>
      <c r="WSO6" s="892"/>
      <c r="WSP6" s="892"/>
      <c r="WSQ6" s="892"/>
      <c r="WSR6" s="892"/>
      <c r="WSS6" s="892"/>
      <c r="WST6" s="892"/>
      <c r="WSU6" s="892"/>
      <c r="WSV6" s="892"/>
      <c r="WSW6" s="892"/>
      <c r="WSX6" s="892"/>
      <c r="WSY6" s="892"/>
      <c r="WSZ6" s="892"/>
      <c r="WTA6" s="892"/>
      <c r="WTB6" s="892"/>
      <c r="WTC6" s="892"/>
      <c r="WTD6" s="892"/>
      <c r="WTE6" s="892"/>
      <c r="WTF6" s="892"/>
      <c r="WTG6" s="892"/>
      <c r="WTH6" s="892"/>
      <c r="WTI6" s="892"/>
      <c r="WTJ6" s="892"/>
      <c r="WTK6" s="892"/>
      <c r="WTL6" s="892"/>
      <c r="WTM6" s="892"/>
      <c r="WTN6" s="892"/>
      <c r="WTO6" s="892"/>
      <c r="WTP6" s="892"/>
      <c r="WTQ6" s="892"/>
      <c r="WTR6" s="892"/>
      <c r="WTS6" s="892"/>
      <c r="WTT6" s="892"/>
      <c r="WTU6" s="892"/>
      <c r="WTV6" s="892"/>
      <c r="WTW6" s="892"/>
      <c r="WTX6" s="892"/>
      <c r="WTY6" s="892"/>
      <c r="WTZ6" s="892"/>
      <c r="WUA6" s="892"/>
      <c r="WUB6" s="892"/>
      <c r="WUC6" s="892"/>
      <c r="WUD6" s="892"/>
      <c r="WUE6" s="892"/>
      <c r="WUF6" s="892"/>
      <c r="WUG6" s="892"/>
      <c r="WUH6" s="892"/>
      <c r="WUI6" s="892"/>
      <c r="WUJ6" s="892"/>
      <c r="WUK6" s="892"/>
      <c r="WUL6" s="892"/>
      <c r="WUM6" s="892"/>
      <c r="WUN6" s="892"/>
      <c r="WUO6" s="892"/>
      <c r="WUP6" s="892"/>
      <c r="WUQ6" s="892"/>
      <c r="WUR6" s="892"/>
      <c r="WUS6" s="892"/>
      <c r="WUT6" s="892"/>
      <c r="WUU6" s="892"/>
      <c r="WUV6" s="892"/>
      <c r="WUW6" s="892"/>
      <c r="WUX6" s="892"/>
      <c r="WUY6" s="892"/>
      <c r="WUZ6" s="892"/>
      <c r="WVA6" s="892"/>
      <c r="WVB6" s="892"/>
      <c r="WVC6" s="892"/>
      <c r="WVD6" s="892"/>
      <c r="WVE6" s="892"/>
      <c r="WVF6" s="892"/>
      <c r="WVG6" s="892"/>
      <c r="WVH6" s="892"/>
      <c r="WVI6" s="892"/>
      <c r="WVJ6" s="892"/>
      <c r="WVK6" s="892"/>
      <c r="WVL6" s="892"/>
      <c r="WVM6" s="892"/>
      <c r="WVN6" s="892"/>
      <c r="WVO6" s="892"/>
      <c r="WVP6" s="892"/>
      <c r="WVQ6" s="892"/>
      <c r="WVR6" s="892"/>
      <c r="WVS6" s="892"/>
      <c r="WVT6" s="892"/>
      <c r="WVU6" s="892"/>
      <c r="WVV6" s="892"/>
      <c r="WVW6" s="892"/>
      <c r="WVX6" s="892"/>
      <c r="WVY6" s="892"/>
      <c r="WVZ6" s="892"/>
      <c r="WWA6" s="892"/>
      <c r="WWB6" s="892"/>
      <c r="WWC6" s="892"/>
      <c r="WWD6" s="892"/>
      <c r="WWE6" s="892"/>
      <c r="WWF6" s="892"/>
      <c r="WWG6" s="892"/>
      <c r="WWH6" s="892"/>
      <c r="WWI6" s="892"/>
      <c r="WWJ6" s="892"/>
      <c r="WWK6" s="892"/>
      <c r="WWL6" s="892"/>
      <c r="WWM6" s="892"/>
      <c r="WWN6" s="892"/>
      <c r="WWO6" s="892"/>
      <c r="WWP6" s="892"/>
      <c r="WWQ6" s="892"/>
      <c r="WWR6" s="892"/>
      <c r="WWS6" s="892"/>
      <c r="WWT6" s="892"/>
      <c r="WWU6" s="892"/>
      <c r="WWV6" s="892"/>
      <c r="WWW6" s="892"/>
      <c r="WWX6" s="892"/>
      <c r="WWY6" s="892"/>
      <c r="WWZ6" s="892"/>
      <c r="WXA6" s="892"/>
      <c r="WXB6" s="892"/>
      <c r="WXC6" s="892"/>
      <c r="WXD6" s="892"/>
      <c r="WXE6" s="892"/>
      <c r="WXF6" s="892"/>
      <c r="WXG6" s="892"/>
      <c r="WXH6" s="892"/>
      <c r="WXI6" s="892"/>
      <c r="WXJ6" s="892"/>
      <c r="WXK6" s="892"/>
      <c r="WXL6" s="892"/>
      <c r="WXM6" s="892"/>
      <c r="WXN6" s="892"/>
      <c r="WXO6" s="892"/>
      <c r="WXP6" s="892"/>
      <c r="WXQ6" s="892"/>
      <c r="WXR6" s="892"/>
      <c r="WXS6" s="892"/>
      <c r="WXT6" s="892"/>
      <c r="WXU6" s="892"/>
      <c r="WXV6" s="892"/>
      <c r="WXW6" s="892"/>
      <c r="WXX6" s="892"/>
      <c r="WXY6" s="892"/>
      <c r="WXZ6" s="892"/>
      <c r="WYA6" s="892"/>
      <c r="WYB6" s="892"/>
      <c r="WYC6" s="892"/>
      <c r="WYD6" s="892"/>
      <c r="WYE6" s="892"/>
      <c r="WYF6" s="892"/>
      <c r="WYG6" s="892"/>
      <c r="WYH6" s="892"/>
      <c r="WYI6" s="892"/>
      <c r="WYJ6" s="892"/>
      <c r="WYK6" s="892"/>
      <c r="WYL6" s="892"/>
      <c r="WYM6" s="892"/>
      <c r="WYN6" s="892"/>
      <c r="WYO6" s="892"/>
      <c r="WYP6" s="892"/>
      <c r="WYQ6" s="892"/>
      <c r="WYR6" s="892"/>
      <c r="WYS6" s="892"/>
      <c r="WYT6" s="892"/>
      <c r="WYU6" s="892"/>
      <c r="WYV6" s="892"/>
      <c r="WYW6" s="892"/>
      <c r="WYX6" s="892"/>
      <c r="WYY6" s="892"/>
      <c r="WYZ6" s="892"/>
      <c r="WZA6" s="892"/>
      <c r="WZB6" s="892"/>
      <c r="WZC6" s="892"/>
      <c r="WZD6" s="892"/>
      <c r="WZE6" s="892"/>
      <c r="WZF6" s="892"/>
      <c r="WZG6" s="892"/>
      <c r="WZH6" s="892"/>
      <c r="WZI6" s="892"/>
      <c r="WZJ6" s="892"/>
      <c r="WZK6" s="892"/>
      <c r="WZL6" s="892"/>
      <c r="WZM6" s="892"/>
      <c r="WZN6" s="892"/>
      <c r="WZO6" s="892"/>
      <c r="WZP6" s="892"/>
      <c r="WZQ6" s="892"/>
      <c r="WZR6" s="892"/>
      <c r="WZS6" s="892"/>
      <c r="WZT6" s="892"/>
      <c r="WZU6" s="892"/>
      <c r="WZV6" s="892"/>
      <c r="WZW6" s="892"/>
      <c r="WZX6" s="892"/>
      <c r="WZY6" s="892"/>
      <c r="WZZ6" s="892"/>
      <c r="XAA6" s="892"/>
      <c r="XAB6" s="892"/>
      <c r="XAC6" s="892"/>
      <c r="XAD6" s="892"/>
      <c r="XAE6" s="892"/>
      <c r="XAF6" s="892"/>
      <c r="XAG6" s="892"/>
      <c r="XAH6" s="892"/>
      <c r="XAI6" s="892"/>
      <c r="XAJ6" s="892"/>
      <c r="XAK6" s="892"/>
      <c r="XAL6" s="892"/>
      <c r="XAM6" s="892"/>
      <c r="XAN6" s="892"/>
      <c r="XAO6" s="892"/>
      <c r="XAP6" s="892"/>
      <c r="XAQ6" s="892"/>
      <c r="XAR6" s="892"/>
      <c r="XAS6" s="892"/>
      <c r="XAT6" s="892"/>
      <c r="XAU6" s="892"/>
      <c r="XAV6" s="892"/>
      <c r="XAW6" s="892"/>
      <c r="XAX6" s="892"/>
      <c r="XAY6" s="892"/>
      <c r="XAZ6" s="892"/>
      <c r="XBA6" s="892"/>
      <c r="XBB6" s="892"/>
      <c r="XBC6" s="892"/>
      <c r="XBD6" s="892"/>
      <c r="XBE6" s="892"/>
      <c r="XBF6" s="892"/>
      <c r="XBG6" s="892"/>
      <c r="XBH6" s="892"/>
      <c r="XBI6" s="892"/>
      <c r="XBJ6" s="892"/>
      <c r="XBK6" s="892"/>
      <c r="XBL6" s="892"/>
      <c r="XBM6" s="892"/>
      <c r="XBN6" s="892"/>
      <c r="XBO6" s="892"/>
      <c r="XBP6" s="892"/>
      <c r="XBQ6" s="892"/>
      <c r="XBR6" s="892"/>
      <c r="XBS6" s="892"/>
      <c r="XBT6" s="892"/>
      <c r="XBU6" s="892"/>
      <c r="XBV6" s="892"/>
      <c r="XBW6" s="892"/>
      <c r="XBX6" s="892"/>
      <c r="XBY6" s="892"/>
      <c r="XBZ6" s="892"/>
      <c r="XCA6" s="892"/>
      <c r="XCB6" s="892"/>
      <c r="XCC6" s="892"/>
      <c r="XCD6" s="892"/>
      <c r="XCE6" s="892"/>
      <c r="XCF6" s="892"/>
      <c r="XCG6" s="892"/>
      <c r="XCH6" s="892"/>
      <c r="XCI6" s="892"/>
      <c r="XCJ6" s="892"/>
      <c r="XCK6" s="892"/>
      <c r="XCL6" s="892"/>
      <c r="XCM6" s="892"/>
      <c r="XCN6" s="892"/>
      <c r="XCO6" s="892"/>
      <c r="XCP6" s="892"/>
      <c r="XCQ6" s="892"/>
      <c r="XCR6" s="892"/>
      <c r="XCS6" s="892"/>
      <c r="XCT6" s="892"/>
      <c r="XCU6" s="892"/>
      <c r="XCV6" s="892"/>
      <c r="XCW6" s="892"/>
      <c r="XCX6" s="892"/>
      <c r="XCY6" s="892"/>
      <c r="XCZ6" s="892"/>
      <c r="XDA6" s="892"/>
      <c r="XDB6" s="892"/>
      <c r="XDC6" s="892"/>
      <c r="XDD6" s="892"/>
      <c r="XDE6" s="892"/>
      <c r="XDF6" s="892"/>
      <c r="XDG6" s="892"/>
      <c r="XDH6" s="892"/>
      <c r="XDI6" s="892"/>
      <c r="XDJ6" s="892"/>
      <c r="XDK6" s="892"/>
      <c r="XDL6" s="892"/>
      <c r="XDM6" s="892"/>
      <c r="XDN6" s="892"/>
      <c r="XDO6" s="892"/>
      <c r="XDP6" s="892"/>
      <c r="XDQ6" s="892"/>
      <c r="XDR6" s="892"/>
      <c r="XDS6" s="892"/>
      <c r="XDT6" s="892"/>
      <c r="XDU6" s="892"/>
      <c r="XDV6" s="892"/>
      <c r="XDW6" s="892"/>
      <c r="XDX6" s="892"/>
      <c r="XDY6" s="892"/>
      <c r="XDZ6" s="892"/>
      <c r="XEA6" s="892"/>
      <c r="XEB6" s="892"/>
      <c r="XEC6" s="892"/>
      <c r="XED6" s="892"/>
      <c r="XEE6" s="892"/>
      <c r="XEF6" s="892"/>
      <c r="XEG6" s="892"/>
      <c r="XEH6" s="892"/>
      <c r="XEI6" s="892"/>
      <c r="XEJ6" s="892"/>
      <c r="XEK6" s="892"/>
      <c r="XEL6" s="892"/>
      <c r="XEM6" s="892"/>
      <c r="XEN6" s="892"/>
      <c r="XEO6" s="892"/>
      <c r="XEP6" s="892"/>
      <c r="XEQ6" s="892"/>
      <c r="XER6" s="892"/>
      <c r="XES6" s="892"/>
      <c r="XET6" s="892"/>
      <c r="XEU6" s="892"/>
      <c r="XEV6" s="892"/>
      <c r="XEW6" s="892"/>
      <c r="XEX6" s="892"/>
      <c r="XEY6" s="892"/>
      <c r="XEZ6" s="892"/>
      <c r="XFA6" s="892"/>
      <c r="XFB6" s="892"/>
      <c r="XFC6" s="892"/>
      <c r="XFD6" s="892"/>
    </row>
    <row r="7" spans="1:16384" s="892" customFormat="1" ht="15" x14ac:dyDescent="0.25">
      <c r="A7" s="922"/>
      <c r="B7" s="922"/>
      <c r="C7" s="1213" t="s">
        <v>160</v>
      </c>
      <c r="D7" s="1217" t="s">
        <v>218</v>
      </c>
      <c r="E7" s="929" t="s">
        <v>114</v>
      </c>
      <c r="F7" s="930">
        <v>0</v>
      </c>
      <c r="G7" s="930">
        <v>0</v>
      </c>
      <c r="H7" s="930">
        <v>0</v>
      </c>
      <c r="I7" s="930">
        <v>1</v>
      </c>
      <c r="J7" s="930">
        <v>1</v>
      </c>
      <c r="K7" s="930">
        <v>1</v>
      </c>
      <c r="L7" s="930">
        <v>0</v>
      </c>
      <c r="M7" s="931">
        <v>0</v>
      </c>
      <c r="N7" s="102"/>
      <c r="O7" s="102"/>
      <c r="P7" s="102"/>
      <c r="Q7" s="524" t="str">
        <f>IFERROR(G7/F7,"")</f>
        <v/>
      </c>
      <c r="R7" s="524" t="str">
        <f t="shared" ref="R7:R70" si="0">IFERROR(I7/H7,"")</f>
        <v/>
      </c>
      <c r="S7" s="524">
        <f t="shared" ref="S7:S70" si="1">IFERROR(K7/J7,"")</f>
        <v>1</v>
      </c>
      <c r="T7" s="524" t="str">
        <f t="shared" ref="T7:T52" si="2">IFERROR(M7/L7,"")</f>
        <v/>
      </c>
      <c r="U7" s="897"/>
    </row>
    <row r="8" spans="1:16384" s="901" customFormat="1" ht="15" x14ac:dyDescent="0.25">
      <c r="A8" s="924"/>
      <c r="B8" s="924"/>
      <c r="C8" s="1214"/>
      <c r="D8" s="1218"/>
      <c r="E8" s="932" t="s">
        <v>181</v>
      </c>
      <c r="F8" s="933">
        <v>0.5</v>
      </c>
      <c r="G8" s="933">
        <v>0.5</v>
      </c>
      <c r="H8" s="933">
        <v>0</v>
      </c>
      <c r="I8" s="933">
        <v>0</v>
      </c>
      <c r="J8" s="933">
        <v>0</v>
      </c>
      <c r="K8" s="933">
        <v>0</v>
      </c>
      <c r="L8" s="933">
        <v>0</v>
      </c>
      <c r="M8" s="934">
        <v>0</v>
      </c>
      <c r="N8" s="899"/>
      <c r="O8" s="899"/>
      <c r="P8" s="899"/>
      <c r="Q8" s="666">
        <f t="shared" ref="Q8:Q70" si="3">IFERROR(G8/F8,"")</f>
        <v>1</v>
      </c>
      <c r="R8" s="524" t="str">
        <f t="shared" si="0"/>
        <v/>
      </c>
      <c r="S8" s="524" t="str">
        <f t="shared" si="1"/>
        <v/>
      </c>
      <c r="T8" s="666" t="str">
        <f t="shared" si="2"/>
        <v/>
      </c>
      <c r="U8" s="900"/>
    </row>
    <row r="9" spans="1:16384" s="892" customFormat="1" ht="15" x14ac:dyDescent="0.25">
      <c r="A9" s="922"/>
      <c r="B9" s="922"/>
      <c r="C9" s="1214"/>
      <c r="D9" s="932" t="s">
        <v>236</v>
      </c>
      <c r="E9" s="932" t="s">
        <v>114</v>
      </c>
      <c r="F9" s="933">
        <v>0.9</v>
      </c>
      <c r="G9" s="933">
        <v>0.9</v>
      </c>
      <c r="H9" s="933">
        <v>0.91</v>
      </c>
      <c r="I9" s="933">
        <v>0.81</v>
      </c>
      <c r="J9" s="933">
        <v>0</v>
      </c>
      <c r="K9" s="933">
        <v>0</v>
      </c>
      <c r="L9" s="933">
        <v>0</v>
      </c>
      <c r="M9" s="934">
        <v>0</v>
      </c>
      <c r="N9" s="102"/>
      <c r="O9" s="102"/>
      <c r="P9" s="102"/>
      <c r="Q9" s="524">
        <f t="shared" si="3"/>
        <v>1</v>
      </c>
      <c r="R9" s="524">
        <f t="shared" si="0"/>
        <v>0.89010989010989017</v>
      </c>
      <c r="S9" s="524" t="str">
        <f t="shared" si="1"/>
        <v/>
      </c>
      <c r="T9" s="524" t="str">
        <f t="shared" si="2"/>
        <v/>
      </c>
      <c r="U9" s="897"/>
    </row>
    <row r="10" spans="1:16384" s="892" customFormat="1" ht="15" x14ac:dyDescent="0.25">
      <c r="A10" s="922"/>
      <c r="B10" s="922"/>
      <c r="C10" s="1214"/>
      <c r="D10" s="932" t="s">
        <v>402</v>
      </c>
      <c r="E10" s="932" t="s">
        <v>114</v>
      </c>
      <c r="F10" s="933">
        <v>1</v>
      </c>
      <c r="G10" s="933">
        <v>1</v>
      </c>
      <c r="H10" s="933">
        <v>1</v>
      </c>
      <c r="I10" s="933">
        <v>1</v>
      </c>
      <c r="J10" s="933">
        <v>1</v>
      </c>
      <c r="K10" s="933">
        <v>0</v>
      </c>
      <c r="L10" s="933">
        <v>1</v>
      </c>
      <c r="M10" s="934">
        <v>0</v>
      </c>
      <c r="N10" s="102"/>
      <c r="O10" s="102"/>
      <c r="P10" s="102"/>
      <c r="Q10" s="524">
        <f t="shared" si="3"/>
        <v>1</v>
      </c>
      <c r="R10" s="524">
        <f t="shared" si="0"/>
        <v>1</v>
      </c>
      <c r="S10" s="524">
        <f t="shared" si="1"/>
        <v>0</v>
      </c>
      <c r="T10" s="524">
        <f t="shared" si="2"/>
        <v>0</v>
      </c>
      <c r="U10" s="897"/>
    </row>
    <row r="11" spans="1:16384" s="892" customFormat="1" ht="15" x14ac:dyDescent="0.25">
      <c r="A11" s="922"/>
      <c r="B11" s="922"/>
      <c r="C11" s="1214"/>
      <c r="D11" s="932" t="s">
        <v>572</v>
      </c>
      <c r="E11" s="932" t="s">
        <v>114</v>
      </c>
      <c r="F11" s="933">
        <v>1</v>
      </c>
      <c r="G11" s="933">
        <v>1</v>
      </c>
      <c r="H11" s="933">
        <v>1</v>
      </c>
      <c r="I11" s="933">
        <v>1</v>
      </c>
      <c r="J11" s="933">
        <v>0</v>
      </c>
      <c r="K11" s="933">
        <v>0</v>
      </c>
      <c r="L11" s="933">
        <v>0</v>
      </c>
      <c r="M11" s="934">
        <v>0</v>
      </c>
      <c r="N11" s="102"/>
      <c r="O11" s="102"/>
      <c r="P11" s="102"/>
      <c r="Q11" s="524">
        <f t="shared" si="3"/>
        <v>1</v>
      </c>
      <c r="R11" s="524">
        <f t="shared" si="0"/>
        <v>1</v>
      </c>
      <c r="S11" s="524" t="str">
        <f t="shared" si="1"/>
        <v/>
      </c>
      <c r="T11" s="524" t="str">
        <f t="shared" si="2"/>
        <v/>
      </c>
      <c r="U11" s="897"/>
    </row>
    <row r="12" spans="1:16384" s="892" customFormat="1" ht="15" x14ac:dyDescent="0.25">
      <c r="A12" s="922"/>
      <c r="B12" s="922"/>
      <c r="C12" s="1214"/>
      <c r="D12" s="932" t="s">
        <v>575</v>
      </c>
      <c r="E12" s="932" t="s">
        <v>199</v>
      </c>
      <c r="F12" s="933">
        <v>0.25</v>
      </c>
      <c r="G12" s="933">
        <v>0.25</v>
      </c>
      <c r="H12" s="933">
        <v>0.75</v>
      </c>
      <c r="I12" s="933">
        <v>0.75</v>
      </c>
      <c r="J12" s="933">
        <v>0.9</v>
      </c>
      <c r="K12" s="933">
        <v>0</v>
      </c>
      <c r="L12" s="933">
        <v>0</v>
      </c>
      <c r="M12" s="934">
        <v>0</v>
      </c>
      <c r="N12" s="102"/>
      <c r="O12" s="102"/>
      <c r="P12" s="102"/>
      <c r="Q12" s="524">
        <f t="shared" si="3"/>
        <v>1</v>
      </c>
      <c r="R12" s="524">
        <f t="shared" si="0"/>
        <v>1</v>
      </c>
      <c r="S12" s="524">
        <f t="shared" si="1"/>
        <v>0</v>
      </c>
      <c r="T12" s="524" t="str">
        <f t="shared" si="2"/>
        <v/>
      </c>
      <c r="U12" s="897"/>
    </row>
    <row r="13" spans="1:16384" s="892" customFormat="1" ht="15" x14ac:dyDescent="0.25">
      <c r="A13" s="922"/>
      <c r="B13" s="922"/>
      <c r="C13" s="1214"/>
      <c r="D13" s="932" t="s">
        <v>576</v>
      </c>
      <c r="E13" s="932" t="s">
        <v>114</v>
      </c>
      <c r="F13" s="933">
        <v>1</v>
      </c>
      <c r="G13" s="933">
        <v>1</v>
      </c>
      <c r="H13" s="933">
        <v>1</v>
      </c>
      <c r="I13" s="933">
        <v>1</v>
      </c>
      <c r="J13" s="933">
        <v>1</v>
      </c>
      <c r="K13" s="933">
        <v>0</v>
      </c>
      <c r="L13" s="933">
        <v>1</v>
      </c>
      <c r="M13" s="934">
        <v>0</v>
      </c>
      <c r="N13" s="102"/>
      <c r="O13" s="102"/>
      <c r="P13" s="902"/>
      <c r="Q13" s="524">
        <f t="shared" si="3"/>
        <v>1</v>
      </c>
      <c r="R13" s="524">
        <f t="shared" si="0"/>
        <v>1</v>
      </c>
      <c r="S13" s="524">
        <f t="shared" si="1"/>
        <v>0</v>
      </c>
      <c r="T13" s="524">
        <f t="shared" si="2"/>
        <v>0</v>
      </c>
      <c r="U13" s="897"/>
    </row>
    <row r="14" spans="1:16384" s="892" customFormat="1" ht="15" x14ac:dyDescent="0.25">
      <c r="A14" s="922"/>
      <c r="B14" s="922"/>
      <c r="C14" s="1214"/>
      <c r="D14" s="932" t="s">
        <v>580</v>
      </c>
      <c r="E14" s="932" t="s">
        <v>199</v>
      </c>
      <c r="F14" s="933">
        <v>0.77</v>
      </c>
      <c r="G14" s="933">
        <v>0.76890000000000003</v>
      </c>
      <c r="H14" s="933">
        <v>0.82</v>
      </c>
      <c r="I14" s="933">
        <v>0.87939999999999996</v>
      </c>
      <c r="J14" s="933">
        <v>0.87</v>
      </c>
      <c r="K14" s="933">
        <v>0.85270000000000001</v>
      </c>
      <c r="L14" s="933">
        <v>0.87</v>
      </c>
      <c r="M14" s="934">
        <v>0.21</v>
      </c>
      <c r="N14" s="102"/>
      <c r="O14" s="102"/>
      <c r="P14" s="102"/>
      <c r="Q14" s="524">
        <f t="shared" si="3"/>
        <v>0.99857142857142855</v>
      </c>
      <c r="R14" s="524">
        <f t="shared" si="0"/>
        <v>1.072439024390244</v>
      </c>
      <c r="S14" s="524">
        <f t="shared" si="1"/>
        <v>0.98011494252873566</v>
      </c>
      <c r="T14" s="524">
        <f t="shared" si="2"/>
        <v>0.24137931034482757</v>
      </c>
      <c r="U14" s="897"/>
    </row>
    <row r="15" spans="1:16384" s="892" customFormat="1" ht="15" x14ac:dyDescent="0.25">
      <c r="A15" s="922"/>
      <c r="B15" s="922"/>
      <c r="C15" s="1214"/>
      <c r="D15" s="932" t="s">
        <v>655</v>
      </c>
      <c r="E15" s="932" t="s">
        <v>114</v>
      </c>
      <c r="F15" s="933">
        <v>0</v>
      </c>
      <c r="G15" s="933">
        <v>0</v>
      </c>
      <c r="H15" s="933">
        <v>0</v>
      </c>
      <c r="I15" s="933">
        <v>0</v>
      </c>
      <c r="J15" s="933">
        <v>0.9</v>
      </c>
      <c r="K15" s="933">
        <v>0.92</v>
      </c>
      <c r="L15" s="933">
        <v>0.9</v>
      </c>
      <c r="M15" s="934">
        <v>0</v>
      </c>
      <c r="N15" s="102"/>
      <c r="O15" s="102"/>
      <c r="P15" s="102"/>
      <c r="Q15" s="524" t="str">
        <f t="shared" si="3"/>
        <v/>
      </c>
      <c r="R15" s="524" t="str">
        <f t="shared" si="0"/>
        <v/>
      </c>
      <c r="S15" s="524">
        <f t="shared" si="1"/>
        <v>1.0222222222222221</v>
      </c>
      <c r="T15" s="524">
        <f t="shared" si="2"/>
        <v>0</v>
      </c>
      <c r="U15" s="897"/>
    </row>
    <row r="16" spans="1:16384" s="903" customFormat="1" ht="15" x14ac:dyDescent="0.25">
      <c r="A16" s="925"/>
      <c r="B16" s="925"/>
      <c r="C16" s="1214"/>
      <c r="D16" s="932" t="s">
        <v>681</v>
      </c>
      <c r="E16" s="932" t="s">
        <v>114</v>
      </c>
      <c r="F16" s="933">
        <v>0</v>
      </c>
      <c r="G16" s="933">
        <v>0</v>
      </c>
      <c r="H16" s="933">
        <v>0</v>
      </c>
      <c r="I16" s="933">
        <v>0</v>
      </c>
      <c r="J16" s="933">
        <v>0.9</v>
      </c>
      <c r="K16" s="933">
        <v>1</v>
      </c>
      <c r="L16" s="933">
        <v>0.9</v>
      </c>
      <c r="M16" s="934">
        <v>0</v>
      </c>
      <c r="N16" s="102"/>
      <c r="O16" s="102"/>
      <c r="P16" s="102"/>
      <c r="Q16" s="524" t="str">
        <f t="shared" si="3"/>
        <v/>
      </c>
      <c r="R16" s="524" t="str">
        <f t="shared" si="0"/>
        <v/>
      </c>
      <c r="S16" s="524">
        <f t="shared" si="1"/>
        <v>1.1111111111111112</v>
      </c>
      <c r="T16" s="524">
        <f t="shared" si="2"/>
        <v>0</v>
      </c>
      <c r="U16" s="897"/>
      <c r="V16" s="892"/>
      <c r="W16" s="892"/>
      <c r="X16" s="892"/>
      <c r="Y16" s="892"/>
      <c r="Z16" s="892"/>
      <c r="AA16" s="892"/>
      <c r="AB16" s="892"/>
      <c r="AC16" s="892"/>
      <c r="AD16" s="892"/>
      <c r="AE16" s="892"/>
      <c r="AF16" s="892"/>
      <c r="AG16" s="892"/>
      <c r="AH16" s="892"/>
      <c r="AI16" s="892"/>
      <c r="AJ16" s="892"/>
      <c r="AK16" s="892"/>
      <c r="AL16" s="892"/>
      <c r="AM16" s="892"/>
      <c r="AN16" s="892"/>
      <c r="AO16" s="892"/>
      <c r="AP16" s="892"/>
      <c r="AQ16" s="892"/>
      <c r="AR16" s="892"/>
      <c r="AS16" s="892"/>
      <c r="AT16" s="892"/>
      <c r="AU16" s="892"/>
      <c r="AV16" s="892"/>
      <c r="AW16" s="892"/>
      <c r="AX16" s="892"/>
      <c r="AY16" s="892"/>
      <c r="AZ16" s="892"/>
      <c r="BA16" s="892"/>
      <c r="BB16" s="892"/>
      <c r="BC16" s="892"/>
      <c r="BD16" s="892"/>
      <c r="BE16" s="892"/>
      <c r="BF16" s="892"/>
      <c r="BG16" s="892"/>
      <c r="BH16" s="892"/>
      <c r="BI16" s="892"/>
      <c r="BJ16" s="892"/>
      <c r="BK16" s="892"/>
      <c r="BL16" s="892"/>
      <c r="BM16" s="892"/>
      <c r="BN16" s="892"/>
      <c r="BO16" s="892"/>
      <c r="BP16" s="892"/>
      <c r="BQ16" s="892"/>
      <c r="BR16" s="892"/>
      <c r="BS16" s="892"/>
      <c r="BT16" s="892"/>
      <c r="BU16" s="892"/>
      <c r="BV16" s="892"/>
      <c r="BW16" s="892"/>
      <c r="BX16" s="892"/>
      <c r="BY16" s="892"/>
      <c r="BZ16" s="892"/>
      <c r="CA16" s="892"/>
      <c r="CB16" s="892"/>
      <c r="CC16" s="892"/>
      <c r="CD16" s="892"/>
      <c r="CE16" s="892"/>
      <c r="CF16" s="892"/>
      <c r="CG16" s="892"/>
      <c r="CH16" s="892"/>
      <c r="CI16" s="892"/>
      <c r="CJ16" s="892"/>
      <c r="CK16" s="892"/>
      <c r="CL16" s="892"/>
      <c r="CM16" s="892"/>
      <c r="CN16" s="892"/>
      <c r="CO16" s="892"/>
      <c r="CP16" s="892"/>
      <c r="CQ16" s="892"/>
      <c r="CR16" s="892"/>
      <c r="CS16" s="892"/>
      <c r="CT16" s="892"/>
      <c r="CU16" s="892"/>
      <c r="CV16" s="892"/>
      <c r="CW16" s="892"/>
      <c r="CX16" s="892"/>
      <c r="CY16" s="892"/>
      <c r="CZ16" s="892"/>
      <c r="DA16" s="892"/>
      <c r="DB16" s="892"/>
      <c r="DC16" s="892"/>
      <c r="DD16" s="892"/>
      <c r="DE16" s="892"/>
      <c r="DF16" s="892"/>
      <c r="DG16" s="892"/>
      <c r="DH16" s="892"/>
      <c r="DI16" s="892"/>
      <c r="DJ16" s="892"/>
      <c r="DK16" s="892"/>
      <c r="DL16" s="892"/>
      <c r="DM16" s="892"/>
      <c r="DN16" s="892"/>
      <c r="DO16" s="892"/>
      <c r="DP16" s="892"/>
      <c r="DQ16" s="892"/>
      <c r="DR16" s="892"/>
      <c r="DS16" s="892"/>
      <c r="DT16" s="892"/>
      <c r="DU16" s="892"/>
      <c r="DV16" s="892"/>
      <c r="DW16" s="892"/>
      <c r="DX16" s="892"/>
      <c r="DY16" s="892"/>
      <c r="DZ16" s="892"/>
      <c r="EA16" s="892"/>
      <c r="EB16" s="892"/>
      <c r="EC16" s="892"/>
      <c r="ED16" s="892"/>
      <c r="EE16" s="892"/>
      <c r="EF16" s="892"/>
      <c r="EG16" s="892"/>
      <c r="EH16" s="892"/>
      <c r="EI16" s="892"/>
      <c r="EJ16" s="892"/>
      <c r="EK16" s="892"/>
      <c r="EL16" s="892"/>
      <c r="EM16" s="892"/>
      <c r="EN16" s="892"/>
      <c r="EO16" s="892"/>
      <c r="EP16" s="892"/>
      <c r="EQ16" s="892"/>
      <c r="ER16" s="892"/>
      <c r="ES16" s="892"/>
      <c r="ET16" s="892"/>
      <c r="EU16" s="892"/>
      <c r="EV16" s="892"/>
      <c r="EW16" s="892"/>
      <c r="EX16" s="892"/>
      <c r="EY16" s="892"/>
      <c r="EZ16" s="892"/>
      <c r="FA16" s="892"/>
      <c r="FB16" s="892"/>
      <c r="FC16" s="892"/>
      <c r="FD16" s="892"/>
      <c r="FE16" s="892"/>
      <c r="FF16" s="892"/>
      <c r="FG16" s="892"/>
      <c r="FH16" s="892"/>
      <c r="FI16" s="892"/>
      <c r="FJ16" s="892"/>
      <c r="FK16" s="892"/>
      <c r="FL16" s="892"/>
      <c r="FM16" s="892"/>
      <c r="FN16" s="892"/>
      <c r="FO16" s="892"/>
      <c r="FP16" s="892"/>
      <c r="FQ16" s="892"/>
      <c r="FR16" s="892"/>
      <c r="FS16" s="892"/>
      <c r="FT16" s="892"/>
      <c r="FU16" s="892"/>
      <c r="FV16" s="892"/>
      <c r="FW16" s="892"/>
      <c r="FX16" s="892"/>
      <c r="FY16" s="892"/>
      <c r="FZ16" s="892"/>
      <c r="GA16" s="892"/>
      <c r="GB16" s="892"/>
      <c r="GC16" s="892"/>
      <c r="GD16" s="892"/>
      <c r="GE16" s="892"/>
      <c r="GF16" s="892"/>
      <c r="GG16" s="892"/>
      <c r="GH16" s="892"/>
      <c r="GI16" s="892"/>
      <c r="GJ16" s="892"/>
      <c r="GK16" s="892"/>
      <c r="GL16" s="892"/>
      <c r="GM16" s="892"/>
      <c r="GN16" s="892"/>
      <c r="GO16" s="892"/>
      <c r="GP16" s="892"/>
      <c r="GQ16" s="892"/>
      <c r="GR16" s="892"/>
      <c r="GS16" s="892"/>
      <c r="GT16" s="892"/>
      <c r="GU16" s="892"/>
      <c r="GV16" s="892"/>
      <c r="GW16" s="892"/>
      <c r="GX16" s="892"/>
      <c r="GY16" s="892"/>
      <c r="GZ16" s="892"/>
      <c r="HA16" s="892"/>
      <c r="HB16" s="892"/>
      <c r="HC16" s="892"/>
      <c r="HD16" s="892"/>
      <c r="HE16" s="892"/>
      <c r="HF16" s="892"/>
      <c r="HG16" s="892"/>
      <c r="HH16" s="892"/>
      <c r="HI16" s="892"/>
      <c r="HJ16" s="892"/>
      <c r="HK16" s="892"/>
      <c r="HL16" s="892"/>
      <c r="HM16" s="892"/>
      <c r="HN16" s="892"/>
      <c r="HO16" s="892"/>
      <c r="HP16" s="892"/>
      <c r="HQ16" s="892"/>
      <c r="HR16" s="892"/>
      <c r="HS16" s="892"/>
      <c r="HT16" s="892"/>
      <c r="HU16" s="892"/>
      <c r="HV16" s="892"/>
      <c r="HW16" s="892"/>
      <c r="HX16" s="892"/>
      <c r="HY16" s="892"/>
      <c r="HZ16" s="892"/>
      <c r="IA16" s="892"/>
      <c r="IB16" s="892"/>
      <c r="IC16" s="892"/>
      <c r="ID16" s="892"/>
      <c r="IE16" s="892"/>
      <c r="IF16" s="892"/>
      <c r="IG16" s="892"/>
      <c r="IH16" s="892"/>
      <c r="II16" s="892"/>
      <c r="IJ16" s="892"/>
      <c r="IK16" s="892"/>
      <c r="IL16" s="892"/>
      <c r="IM16" s="892"/>
      <c r="IN16" s="892"/>
      <c r="IO16" s="892"/>
      <c r="IP16" s="892"/>
      <c r="IQ16" s="892"/>
      <c r="IR16" s="892"/>
      <c r="IS16" s="892"/>
      <c r="IT16" s="892"/>
      <c r="IU16" s="892"/>
      <c r="IV16" s="892"/>
      <c r="IW16" s="892"/>
      <c r="IX16" s="892"/>
      <c r="IY16" s="892"/>
      <c r="IZ16" s="892"/>
      <c r="JA16" s="892"/>
      <c r="JB16" s="892"/>
      <c r="JC16" s="892"/>
      <c r="JD16" s="892"/>
      <c r="JE16" s="892"/>
      <c r="JF16" s="892"/>
      <c r="JG16" s="892"/>
      <c r="JH16" s="892"/>
      <c r="JI16" s="892"/>
      <c r="JJ16" s="892"/>
      <c r="JK16" s="892"/>
      <c r="JL16" s="892"/>
      <c r="JM16" s="892"/>
      <c r="JN16" s="892"/>
      <c r="JO16" s="892"/>
      <c r="JP16" s="892"/>
      <c r="JQ16" s="892"/>
      <c r="JR16" s="892"/>
      <c r="JS16" s="892"/>
      <c r="JT16" s="892"/>
      <c r="JU16" s="892"/>
      <c r="JV16" s="892"/>
      <c r="JW16" s="892"/>
      <c r="JX16" s="892"/>
      <c r="JY16" s="892"/>
      <c r="JZ16" s="892"/>
      <c r="KA16" s="892"/>
      <c r="KB16" s="892"/>
      <c r="KC16" s="892"/>
      <c r="KD16" s="892"/>
      <c r="KE16" s="892"/>
      <c r="KF16" s="892"/>
      <c r="KG16" s="892"/>
      <c r="KH16" s="892"/>
      <c r="KI16" s="892"/>
      <c r="KJ16" s="892"/>
      <c r="KK16" s="892"/>
      <c r="KL16" s="892"/>
      <c r="KM16" s="892"/>
      <c r="KN16" s="892"/>
      <c r="KO16" s="892"/>
      <c r="KP16" s="892"/>
      <c r="KQ16" s="892"/>
      <c r="KR16" s="892"/>
      <c r="KS16" s="892"/>
      <c r="KT16" s="892"/>
      <c r="KU16" s="892"/>
      <c r="KV16" s="892"/>
      <c r="KW16" s="892"/>
      <c r="KX16" s="892"/>
      <c r="KY16" s="892"/>
      <c r="KZ16" s="892"/>
      <c r="LA16" s="892"/>
      <c r="LB16" s="892"/>
      <c r="LC16" s="892"/>
      <c r="LD16" s="892"/>
      <c r="LE16" s="892"/>
      <c r="LF16" s="892"/>
      <c r="LG16" s="892"/>
      <c r="LH16" s="892"/>
      <c r="LI16" s="892"/>
      <c r="LJ16" s="892"/>
      <c r="LK16" s="892"/>
      <c r="LL16" s="892"/>
      <c r="LM16" s="892"/>
      <c r="LN16" s="892"/>
      <c r="LO16" s="892"/>
      <c r="LP16" s="892"/>
      <c r="LQ16" s="892"/>
      <c r="LR16" s="892"/>
      <c r="LS16" s="892"/>
      <c r="LT16" s="892"/>
      <c r="LU16" s="892"/>
      <c r="LV16" s="892"/>
      <c r="LW16" s="892"/>
      <c r="LX16" s="892"/>
      <c r="LY16" s="892"/>
      <c r="LZ16" s="892"/>
      <c r="MA16" s="892"/>
      <c r="MB16" s="892"/>
      <c r="MC16" s="892"/>
      <c r="MD16" s="892"/>
      <c r="ME16" s="892"/>
      <c r="MF16" s="892"/>
      <c r="MG16" s="892"/>
      <c r="MH16" s="892"/>
      <c r="MI16" s="892"/>
      <c r="MJ16" s="892"/>
      <c r="MK16" s="892"/>
      <c r="ML16" s="892"/>
      <c r="MM16" s="892"/>
      <c r="MN16" s="892"/>
      <c r="MO16" s="892"/>
      <c r="MP16" s="892"/>
      <c r="MQ16" s="892"/>
      <c r="MR16" s="892"/>
      <c r="MS16" s="892"/>
      <c r="MT16" s="892"/>
      <c r="MU16" s="892"/>
      <c r="MV16" s="892"/>
      <c r="MW16" s="892"/>
      <c r="MX16" s="892"/>
      <c r="MY16" s="892"/>
      <c r="MZ16" s="892"/>
      <c r="NA16" s="892"/>
      <c r="NB16" s="892"/>
      <c r="NC16" s="892"/>
      <c r="ND16" s="892"/>
      <c r="NE16" s="892"/>
      <c r="NF16" s="892"/>
      <c r="NG16" s="892"/>
      <c r="NH16" s="892"/>
      <c r="NI16" s="892"/>
      <c r="NJ16" s="892"/>
      <c r="NK16" s="892"/>
      <c r="NL16" s="892"/>
      <c r="NM16" s="892"/>
      <c r="NN16" s="892"/>
      <c r="NO16" s="892"/>
      <c r="NP16" s="892"/>
      <c r="NQ16" s="892"/>
      <c r="NR16" s="892"/>
      <c r="NS16" s="892"/>
      <c r="NT16" s="892"/>
      <c r="NU16" s="892"/>
      <c r="NV16" s="892"/>
      <c r="NW16" s="892"/>
      <c r="NX16" s="892"/>
      <c r="NY16" s="892"/>
      <c r="NZ16" s="892"/>
      <c r="OA16" s="892"/>
      <c r="OB16" s="892"/>
      <c r="OC16" s="892"/>
      <c r="OD16" s="892"/>
      <c r="OE16" s="892"/>
      <c r="OF16" s="892"/>
      <c r="OG16" s="892"/>
      <c r="OH16" s="892"/>
      <c r="OI16" s="892"/>
      <c r="OJ16" s="892"/>
      <c r="OK16" s="892"/>
      <c r="OL16" s="892"/>
      <c r="OM16" s="892"/>
      <c r="ON16" s="892"/>
      <c r="OO16" s="892"/>
      <c r="OP16" s="892"/>
      <c r="OQ16" s="892"/>
      <c r="OR16" s="892"/>
      <c r="OS16" s="892"/>
      <c r="OT16" s="892"/>
      <c r="OU16" s="892"/>
      <c r="OV16" s="892"/>
      <c r="OW16" s="892"/>
      <c r="OX16" s="892"/>
      <c r="OY16" s="892"/>
      <c r="OZ16" s="892"/>
      <c r="PA16" s="892"/>
      <c r="PB16" s="892"/>
      <c r="PC16" s="892"/>
      <c r="PD16" s="892"/>
      <c r="PE16" s="892"/>
      <c r="PF16" s="892"/>
      <c r="PG16" s="892"/>
      <c r="PH16" s="892"/>
      <c r="PI16" s="892"/>
      <c r="PJ16" s="892"/>
      <c r="PK16" s="892"/>
      <c r="PL16" s="892"/>
      <c r="PM16" s="892"/>
      <c r="PN16" s="892"/>
      <c r="PO16" s="892"/>
      <c r="PP16" s="892"/>
      <c r="PQ16" s="892"/>
      <c r="PR16" s="892"/>
      <c r="PS16" s="892"/>
      <c r="PT16" s="892"/>
      <c r="PU16" s="892"/>
      <c r="PV16" s="892"/>
      <c r="PW16" s="892"/>
      <c r="PX16" s="892"/>
      <c r="PY16" s="892"/>
      <c r="PZ16" s="892"/>
      <c r="QA16" s="892"/>
      <c r="QB16" s="892"/>
      <c r="QC16" s="892"/>
      <c r="QD16" s="892"/>
      <c r="QE16" s="892"/>
      <c r="QF16" s="892"/>
      <c r="QG16" s="892"/>
      <c r="QH16" s="892"/>
      <c r="QI16" s="892"/>
      <c r="QJ16" s="892"/>
      <c r="QK16" s="892"/>
      <c r="QL16" s="892"/>
      <c r="QM16" s="892"/>
      <c r="QN16" s="892"/>
      <c r="QO16" s="892"/>
      <c r="QP16" s="892"/>
      <c r="QQ16" s="892"/>
      <c r="QR16" s="892"/>
      <c r="QS16" s="892"/>
      <c r="QT16" s="892"/>
      <c r="QU16" s="892"/>
      <c r="QV16" s="892"/>
      <c r="QW16" s="892"/>
      <c r="QX16" s="892"/>
      <c r="QY16" s="892"/>
      <c r="QZ16" s="892"/>
      <c r="RA16" s="892"/>
      <c r="RB16" s="892"/>
      <c r="RC16" s="892"/>
      <c r="RD16" s="892"/>
      <c r="RE16" s="892"/>
      <c r="RF16" s="892"/>
      <c r="RG16" s="892"/>
      <c r="RH16" s="892"/>
      <c r="RI16" s="892"/>
      <c r="RJ16" s="892"/>
      <c r="RK16" s="892"/>
      <c r="RL16" s="892"/>
      <c r="RM16" s="892"/>
      <c r="RN16" s="892"/>
      <c r="RO16" s="892"/>
      <c r="RP16" s="892"/>
      <c r="RQ16" s="892"/>
      <c r="RR16" s="892"/>
      <c r="RS16" s="892"/>
      <c r="RT16" s="892"/>
      <c r="RU16" s="892"/>
      <c r="RV16" s="892"/>
      <c r="RW16" s="892"/>
      <c r="RX16" s="892"/>
      <c r="RY16" s="892"/>
      <c r="RZ16" s="892"/>
      <c r="SA16" s="892"/>
      <c r="SB16" s="892"/>
      <c r="SC16" s="892"/>
      <c r="SD16" s="892"/>
      <c r="SE16" s="892"/>
      <c r="SF16" s="892"/>
      <c r="SG16" s="892"/>
      <c r="SH16" s="892"/>
      <c r="SI16" s="892"/>
      <c r="SJ16" s="892"/>
      <c r="SK16" s="892"/>
      <c r="SL16" s="892"/>
      <c r="SM16" s="892"/>
      <c r="SN16" s="892"/>
      <c r="SO16" s="892"/>
      <c r="SP16" s="892"/>
      <c r="SQ16" s="892"/>
      <c r="SR16" s="892"/>
      <c r="SS16" s="892"/>
      <c r="ST16" s="892"/>
      <c r="SU16" s="892"/>
      <c r="SV16" s="892"/>
      <c r="SW16" s="892"/>
      <c r="SX16" s="892"/>
      <c r="SY16" s="892"/>
      <c r="SZ16" s="892"/>
      <c r="TA16" s="892"/>
      <c r="TB16" s="892"/>
      <c r="TC16" s="892"/>
      <c r="TD16" s="892"/>
      <c r="TE16" s="892"/>
      <c r="TF16" s="892"/>
      <c r="TG16" s="892"/>
      <c r="TH16" s="892"/>
      <c r="TI16" s="892"/>
      <c r="TJ16" s="892"/>
      <c r="TK16" s="892"/>
      <c r="TL16" s="892"/>
      <c r="TM16" s="892"/>
      <c r="TN16" s="892"/>
      <c r="TO16" s="892"/>
      <c r="TP16" s="892"/>
      <c r="TQ16" s="892"/>
      <c r="TR16" s="892"/>
      <c r="TS16" s="892"/>
      <c r="TT16" s="892"/>
      <c r="TU16" s="892"/>
      <c r="TV16" s="892"/>
      <c r="TW16" s="892"/>
      <c r="TX16" s="892"/>
      <c r="TY16" s="892"/>
      <c r="TZ16" s="892"/>
      <c r="UA16" s="892"/>
      <c r="UB16" s="892"/>
      <c r="UC16" s="892"/>
      <c r="UD16" s="892"/>
      <c r="UE16" s="892"/>
      <c r="UF16" s="892"/>
      <c r="UG16" s="892"/>
      <c r="UH16" s="892"/>
      <c r="UI16" s="892"/>
      <c r="UJ16" s="892"/>
      <c r="UK16" s="892"/>
      <c r="UL16" s="892"/>
      <c r="UM16" s="892"/>
      <c r="UN16" s="892"/>
      <c r="UO16" s="892"/>
      <c r="UP16" s="892"/>
      <c r="UQ16" s="892"/>
      <c r="UR16" s="892"/>
      <c r="US16" s="892"/>
      <c r="UT16" s="892"/>
      <c r="UU16" s="892"/>
      <c r="UV16" s="892"/>
      <c r="UW16" s="892"/>
      <c r="UX16" s="892"/>
      <c r="UY16" s="892"/>
      <c r="UZ16" s="892"/>
      <c r="VA16" s="892"/>
      <c r="VB16" s="892"/>
      <c r="VC16" s="892"/>
      <c r="VD16" s="892"/>
      <c r="VE16" s="892"/>
      <c r="VF16" s="892"/>
      <c r="VG16" s="892"/>
      <c r="VH16" s="892"/>
      <c r="VI16" s="892"/>
      <c r="VJ16" s="892"/>
      <c r="VK16" s="892"/>
      <c r="VL16" s="892"/>
      <c r="VM16" s="892"/>
      <c r="VN16" s="892"/>
      <c r="VO16" s="892"/>
      <c r="VP16" s="892"/>
      <c r="VQ16" s="892"/>
      <c r="VR16" s="892"/>
      <c r="VS16" s="892"/>
      <c r="VT16" s="892"/>
      <c r="VU16" s="892"/>
      <c r="VV16" s="892"/>
      <c r="VW16" s="892"/>
      <c r="VX16" s="892"/>
      <c r="VY16" s="892"/>
      <c r="VZ16" s="892"/>
      <c r="WA16" s="892"/>
      <c r="WB16" s="892"/>
      <c r="WC16" s="892"/>
      <c r="WD16" s="892"/>
      <c r="WE16" s="892"/>
      <c r="WF16" s="892"/>
      <c r="WG16" s="892"/>
      <c r="WH16" s="892"/>
      <c r="WI16" s="892"/>
      <c r="WJ16" s="892"/>
      <c r="WK16" s="892"/>
      <c r="WL16" s="892"/>
      <c r="WM16" s="892"/>
      <c r="WN16" s="892"/>
      <c r="WO16" s="892"/>
      <c r="WP16" s="892"/>
      <c r="WQ16" s="892"/>
      <c r="WR16" s="892"/>
      <c r="WS16" s="892"/>
      <c r="WT16" s="892"/>
      <c r="WU16" s="892"/>
      <c r="WV16" s="892"/>
      <c r="WW16" s="892"/>
      <c r="WX16" s="892"/>
      <c r="WY16" s="892"/>
      <c r="WZ16" s="892"/>
      <c r="XA16" s="892"/>
      <c r="XB16" s="892"/>
      <c r="XC16" s="892"/>
      <c r="XD16" s="892"/>
      <c r="XE16" s="892"/>
      <c r="XF16" s="892"/>
      <c r="XG16" s="892"/>
      <c r="XH16" s="892"/>
      <c r="XI16" s="892"/>
      <c r="XJ16" s="892"/>
      <c r="XK16" s="892"/>
      <c r="XL16" s="892"/>
      <c r="XM16" s="892"/>
      <c r="XN16" s="892"/>
      <c r="XO16" s="892"/>
      <c r="XP16" s="892"/>
      <c r="XQ16" s="892"/>
      <c r="XR16" s="892"/>
      <c r="XS16" s="892"/>
      <c r="XT16" s="892"/>
      <c r="XU16" s="892"/>
      <c r="XV16" s="892"/>
      <c r="XW16" s="892"/>
      <c r="XX16" s="892"/>
      <c r="XY16" s="892"/>
      <c r="XZ16" s="892"/>
      <c r="YA16" s="892"/>
      <c r="YB16" s="892"/>
      <c r="YC16" s="892"/>
      <c r="YD16" s="892"/>
      <c r="YE16" s="892"/>
      <c r="YF16" s="892"/>
      <c r="YG16" s="892"/>
      <c r="YH16" s="892"/>
      <c r="YI16" s="892"/>
      <c r="YJ16" s="892"/>
      <c r="YK16" s="892"/>
      <c r="YL16" s="892"/>
      <c r="YM16" s="892"/>
      <c r="YN16" s="892"/>
      <c r="YO16" s="892"/>
      <c r="YP16" s="892"/>
      <c r="YQ16" s="892"/>
      <c r="YR16" s="892"/>
      <c r="YS16" s="892"/>
      <c r="YT16" s="892"/>
      <c r="YU16" s="892"/>
      <c r="YV16" s="892"/>
      <c r="YW16" s="892"/>
      <c r="YX16" s="892"/>
      <c r="YY16" s="892"/>
      <c r="YZ16" s="892"/>
      <c r="ZA16" s="892"/>
      <c r="ZB16" s="892"/>
      <c r="ZC16" s="892"/>
      <c r="ZD16" s="892"/>
      <c r="ZE16" s="892"/>
      <c r="ZF16" s="892"/>
      <c r="ZG16" s="892"/>
      <c r="ZH16" s="892"/>
      <c r="ZI16" s="892"/>
      <c r="ZJ16" s="892"/>
      <c r="ZK16" s="892"/>
      <c r="ZL16" s="892"/>
      <c r="ZM16" s="892"/>
      <c r="ZN16" s="892"/>
      <c r="ZO16" s="892"/>
      <c r="ZP16" s="892"/>
      <c r="ZQ16" s="892"/>
      <c r="ZR16" s="892"/>
      <c r="ZS16" s="892"/>
      <c r="ZT16" s="892"/>
      <c r="ZU16" s="892"/>
      <c r="ZV16" s="892"/>
      <c r="ZW16" s="892"/>
      <c r="ZX16" s="892"/>
      <c r="ZY16" s="892"/>
      <c r="ZZ16" s="892"/>
      <c r="AAA16" s="892"/>
      <c r="AAB16" s="892"/>
      <c r="AAC16" s="892"/>
      <c r="AAD16" s="892"/>
      <c r="AAE16" s="892"/>
      <c r="AAF16" s="892"/>
      <c r="AAG16" s="892"/>
      <c r="AAH16" s="892"/>
      <c r="AAI16" s="892"/>
      <c r="AAJ16" s="892"/>
      <c r="AAK16" s="892"/>
      <c r="AAL16" s="892"/>
      <c r="AAM16" s="892"/>
      <c r="AAN16" s="892"/>
      <c r="AAO16" s="892"/>
      <c r="AAP16" s="892"/>
      <c r="AAQ16" s="892"/>
      <c r="AAR16" s="892"/>
      <c r="AAS16" s="892"/>
      <c r="AAT16" s="892"/>
      <c r="AAU16" s="892"/>
      <c r="AAV16" s="892"/>
      <c r="AAW16" s="892"/>
      <c r="AAX16" s="892"/>
      <c r="AAY16" s="892"/>
      <c r="AAZ16" s="892"/>
      <c r="ABA16" s="892"/>
      <c r="ABB16" s="892"/>
      <c r="ABC16" s="892"/>
      <c r="ABD16" s="892"/>
      <c r="ABE16" s="892"/>
      <c r="ABF16" s="892"/>
      <c r="ABG16" s="892"/>
      <c r="ABH16" s="892"/>
      <c r="ABI16" s="892"/>
      <c r="ABJ16" s="892"/>
      <c r="ABK16" s="892"/>
      <c r="ABL16" s="892"/>
      <c r="ABM16" s="892"/>
      <c r="ABN16" s="892"/>
      <c r="ABO16" s="892"/>
      <c r="ABP16" s="892"/>
      <c r="ABQ16" s="892"/>
      <c r="ABR16" s="892"/>
      <c r="ABS16" s="892"/>
      <c r="ABT16" s="892"/>
      <c r="ABU16" s="892"/>
      <c r="ABV16" s="892"/>
      <c r="ABW16" s="892"/>
      <c r="ABX16" s="892"/>
      <c r="ABY16" s="892"/>
      <c r="ABZ16" s="892"/>
      <c r="ACA16" s="892"/>
      <c r="ACB16" s="892"/>
      <c r="ACC16" s="892"/>
      <c r="ACD16" s="892"/>
      <c r="ACE16" s="892"/>
      <c r="ACF16" s="892"/>
      <c r="ACG16" s="892"/>
      <c r="ACH16" s="892"/>
      <c r="ACI16" s="892"/>
      <c r="ACJ16" s="892"/>
      <c r="ACK16" s="892"/>
      <c r="ACL16" s="892"/>
      <c r="ACM16" s="892"/>
      <c r="ACN16" s="892"/>
      <c r="ACO16" s="892"/>
      <c r="ACP16" s="892"/>
      <c r="ACQ16" s="892"/>
      <c r="ACR16" s="892"/>
      <c r="ACS16" s="892"/>
      <c r="ACT16" s="892"/>
      <c r="ACU16" s="892"/>
      <c r="ACV16" s="892"/>
      <c r="ACW16" s="892"/>
      <c r="ACX16" s="892"/>
      <c r="ACY16" s="892"/>
      <c r="ACZ16" s="892"/>
      <c r="ADA16" s="892"/>
      <c r="ADB16" s="892"/>
      <c r="ADC16" s="892"/>
      <c r="ADD16" s="892"/>
      <c r="ADE16" s="892"/>
      <c r="ADF16" s="892"/>
      <c r="ADG16" s="892"/>
      <c r="ADH16" s="892"/>
      <c r="ADI16" s="892"/>
      <c r="ADJ16" s="892"/>
      <c r="ADK16" s="892"/>
      <c r="ADL16" s="892"/>
      <c r="ADM16" s="892"/>
      <c r="ADN16" s="892"/>
      <c r="ADO16" s="892"/>
      <c r="ADP16" s="892"/>
      <c r="ADQ16" s="892"/>
      <c r="ADR16" s="892"/>
      <c r="ADS16" s="892"/>
      <c r="ADT16" s="892"/>
      <c r="ADU16" s="892"/>
      <c r="ADV16" s="892"/>
      <c r="ADW16" s="892"/>
      <c r="ADX16" s="892"/>
      <c r="ADY16" s="892"/>
      <c r="ADZ16" s="892"/>
      <c r="AEA16" s="892"/>
      <c r="AEB16" s="892"/>
      <c r="AEC16" s="892"/>
      <c r="AED16" s="892"/>
      <c r="AEE16" s="892"/>
      <c r="AEF16" s="892"/>
      <c r="AEG16" s="892"/>
      <c r="AEH16" s="892"/>
      <c r="AEI16" s="892"/>
      <c r="AEJ16" s="892"/>
      <c r="AEK16" s="892"/>
      <c r="AEL16" s="892"/>
      <c r="AEM16" s="892"/>
      <c r="AEN16" s="892"/>
      <c r="AEO16" s="892"/>
      <c r="AEP16" s="892"/>
      <c r="AEQ16" s="892"/>
      <c r="AER16" s="892"/>
      <c r="AES16" s="892"/>
      <c r="AET16" s="892"/>
      <c r="AEU16" s="892"/>
      <c r="AEV16" s="892"/>
      <c r="AEW16" s="892"/>
      <c r="AEX16" s="892"/>
      <c r="AEY16" s="892"/>
      <c r="AEZ16" s="892"/>
      <c r="AFA16" s="892"/>
      <c r="AFB16" s="892"/>
      <c r="AFC16" s="892"/>
      <c r="AFD16" s="892"/>
      <c r="AFE16" s="892"/>
      <c r="AFF16" s="892"/>
      <c r="AFG16" s="892"/>
      <c r="AFH16" s="892"/>
      <c r="AFI16" s="892"/>
      <c r="AFJ16" s="892"/>
      <c r="AFK16" s="892"/>
      <c r="AFL16" s="892"/>
      <c r="AFM16" s="892"/>
      <c r="AFN16" s="892"/>
      <c r="AFO16" s="892"/>
      <c r="AFP16" s="892"/>
      <c r="AFQ16" s="892"/>
      <c r="AFR16" s="892"/>
      <c r="AFS16" s="892"/>
      <c r="AFT16" s="892"/>
      <c r="AFU16" s="892"/>
      <c r="AFV16" s="892"/>
      <c r="AFW16" s="892"/>
      <c r="AFX16" s="892"/>
      <c r="AFY16" s="892"/>
      <c r="AFZ16" s="892"/>
      <c r="AGA16" s="892"/>
      <c r="AGB16" s="892"/>
      <c r="AGC16" s="892"/>
      <c r="AGD16" s="892"/>
      <c r="AGE16" s="892"/>
      <c r="AGF16" s="892"/>
      <c r="AGG16" s="892"/>
      <c r="AGH16" s="892"/>
      <c r="AGI16" s="892"/>
      <c r="AGJ16" s="892"/>
      <c r="AGK16" s="892"/>
      <c r="AGL16" s="892"/>
      <c r="AGM16" s="892"/>
      <c r="AGN16" s="892"/>
      <c r="AGO16" s="892"/>
      <c r="AGP16" s="892"/>
      <c r="AGQ16" s="892"/>
      <c r="AGR16" s="892"/>
      <c r="AGS16" s="892"/>
      <c r="AGT16" s="892"/>
      <c r="AGU16" s="892"/>
      <c r="AGV16" s="892"/>
      <c r="AGW16" s="892"/>
      <c r="AGX16" s="892"/>
      <c r="AGY16" s="892"/>
      <c r="AGZ16" s="892"/>
      <c r="AHA16" s="892"/>
      <c r="AHB16" s="892"/>
      <c r="AHC16" s="892"/>
      <c r="AHD16" s="892"/>
      <c r="AHE16" s="892"/>
      <c r="AHF16" s="892"/>
      <c r="AHG16" s="892"/>
      <c r="AHH16" s="892"/>
      <c r="AHI16" s="892"/>
      <c r="AHJ16" s="892"/>
      <c r="AHK16" s="892"/>
      <c r="AHL16" s="892"/>
      <c r="AHM16" s="892"/>
      <c r="AHN16" s="892"/>
      <c r="AHO16" s="892"/>
      <c r="AHP16" s="892"/>
      <c r="AHQ16" s="892"/>
      <c r="AHR16" s="892"/>
      <c r="AHS16" s="892"/>
      <c r="AHT16" s="892"/>
      <c r="AHU16" s="892"/>
      <c r="AHV16" s="892"/>
      <c r="AHW16" s="892"/>
      <c r="AHX16" s="892"/>
      <c r="AHY16" s="892"/>
      <c r="AHZ16" s="892"/>
      <c r="AIA16" s="892"/>
      <c r="AIB16" s="892"/>
      <c r="AIC16" s="892"/>
      <c r="AID16" s="892"/>
      <c r="AIE16" s="892"/>
      <c r="AIF16" s="892"/>
      <c r="AIG16" s="892"/>
      <c r="AIH16" s="892"/>
      <c r="AII16" s="892"/>
      <c r="AIJ16" s="892"/>
      <c r="AIK16" s="892"/>
      <c r="AIL16" s="892"/>
      <c r="AIM16" s="892"/>
      <c r="AIN16" s="892"/>
      <c r="AIO16" s="892"/>
      <c r="AIP16" s="892"/>
      <c r="AIQ16" s="892"/>
      <c r="AIR16" s="892"/>
      <c r="AIS16" s="892"/>
      <c r="AIT16" s="892"/>
      <c r="AIU16" s="892"/>
      <c r="AIV16" s="892"/>
      <c r="AIW16" s="892"/>
      <c r="AIX16" s="892"/>
      <c r="AIY16" s="892"/>
      <c r="AIZ16" s="892"/>
      <c r="AJA16" s="892"/>
      <c r="AJB16" s="892"/>
      <c r="AJC16" s="892"/>
      <c r="AJD16" s="892"/>
      <c r="AJE16" s="892"/>
      <c r="AJF16" s="892"/>
      <c r="AJG16" s="892"/>
      <c r="AJH16" s="892"/>
      <c r="AJI16" s="892"/>
      <c r="AJJ16" s="892"/>
      <c r="AJK16" s="892"/>
      <c r="AJL16" s="892"/>
      <c r="AJM16" s="892"/>
      <c r="AJN16" s="892"/>
      <c r="AJO16" s="892"/>
      <c r="AJP16" s="892"/>
      <c r="AJQ16" s="892"/>
      <c r="AJR16" s="892"/>
      <c r="AJS16" s="892"/>
      <c r="AJT16" s="892"/>
      <c r="AJU16" s="892"/>
      <c r="AJV16" s="892"/>
      <c r="AJW16" s="892"/>
      <c r="AJX16" s="892"/>
      <c r="AJY16" s="892"/>
      <c r="AJZ16" s="892"/>
      <c r="AKA16" s="892"/>
      <c r="AKB16" s="892"/>
      <c r="AKC16" s="892"/>
      <c r="AKD16" s="892"/>
      <c r="AKE16" s="892"/>
      <c r="AKF16" s="892"/>
      <c r="AKG16" s="892"/>
      <c r="AKH16" s="892"/>
      <c r="AKI16" s="892"/>
      <c r="AKJ16" s="892"/>
      <c r="AKK16" s="892"/>
      <c r="AKL16" s="892"/>
      <c r="AKM16" s="892"/>
      <c r="AKN16" s="892"/>
      <c r="AKO16" s="892"/>
      <c r="AKP16" s="892"/>
      <c r="AKQ16" s="892"/>
      <c r="AKR16" s="892"/>
      <c r="AKS16" s="892"/>
      <c r="AKT16" s="892"/>
      <c r="AKU16" s="892"/>
      <c r="AKV16" s="892"/>
      <c r="AKW16" s="892"/>
      <c r="AKX16" s="892"/>
      <c r="AKY16" s="892"/>
      <c r="AKZ16" s="892"/>
      <c r="ALA16" s="892"/>
      <c r="ALB16" s="892"/>
      <c r="ALC16" s="892"/>
      <c r="ALD16" s="892"/>
      <c r="ALE16" s="892"/>
      <c r="ALF16" s="892"/>
      <c r="ALG16" s="892"/>
      <c r="ALH16" s="892"/>
      <c r="ALI16" s="892"/>
      <c r="ALJ16" s="892"/>
      <c r="ALK16" s="892"/>
      <c r="ALL16" s="892"/>
      <c r="ALM16" s="892"/>
      <c r="ALN16" s="892"/>
      <c r="ALO16" s="892"/>
      <c r="ALP16" s="892"/>
      <c r="ALQ16" s="892"/>
      <c r="ALR16" s="892"/>
      <c r="ALS16" s="892"/>
      <c r="ALT16" s="892"/>
      <c r="ALU16" s="892"/>
      <c r="ALV16" s="892"/>
      <c r="ALW16" s="892"/>
      <c r="ALX16" s="892"/>
      <c r="ALY16" s="892"/>
      <c r="ALZ16" s="892"/>
      <c r="AMA16" s="892"/>
      <c r="AMB16" s="892"/>
      <c r="AMC16" s="892"/>
      <c r="AMD16" s="892"/>
      <c r="AME16" s="892"/>
      <c r="AMF16" s="892"/>
      <c r="AMG16" s="892"/>
      <c r="AMH16" s="892"/>
      <c r="AMI16" s="892"/>
      <c r="AMJ16" s="892"/>
      <c r="AMK16" s="892"/>
      <c r="AML16" s="892"/>
      <c r="AMM16" s="892"/>
      <c r="AMN16" s="892"/>
      <c r="AMO16" s="892"/>
      <c r="AMP16" s="892"/>
      <c r="AMQ16" s="892"/>
      <c r="AMR16" s="892"/>
      <c r="AMS16" s="892"/>
      <c r="AMT16" s="892"/>
      <c r="AMU16" s="892"/>
      <c r="AMV16" s="892"/>
      <c r="AMW16" s="892"/>
      <c r="AMX16" s="892"/>
      <c r="AMY16" s="892"/>
      <c r="AMZ16" s="892"/>
      <c r="ANA16" s="892"/>
      <c r="ANB16" s="892"/>
      <c r="ANC16" s="892"/>
      <c r="AND16" s="892"/>
      <c r="ANE16" s="892"/>
      <c r="ANF16" s="892"/>
      <c r="ANG16" s="892"/>
      <c r="ANH16" s="892"/>
      <c r="ANI16" s="892"/>
      <c r="ANJ16" s="892"/>
      <c r="ANK16" s="892"/>
      <c r="ANL16" s="892"/>
      <c r="ANM16" s="892"/>
      <c r="ANN16" s="892"/>
      <c r="ANO16" s="892"/>
      <c r="ANP16" s="892"/>
      <c r="ANQ16" s="892"/>
      <c r="ANR16" s="892"/>
      <c r="ANS16" s="892"/>
      <c r="ANT16" s="892"/>
      <c r="ANU16" s="892"/>
      <c r="ANV16" s="892"/>
      <c r="ANW16" s="892"/>
      <c r="ANX16" s="892"/>
      <c r="ANY16" s="892"/>
      <c r="ANZ16" s="892"/>
      <c r="AOA16" s="892"/>
      <c r="AOB16" s="892"/>
      <c r="AOC16" s="892"/>
      <c r="AOD16" s="892"/>
      <c r="AOE16" s="892"/>
      <c r="AOF16" s="892"/>
      <c r="AOG16" s="892"/>
      <c r="AOH16" s="892"/>
      <c r="AOI16" s="892"/>
      <c r="AOJ16" s="892"/>
      <c r="AOK16" s="892"/>
      <c r="AOL16" s="892"/>
      <c r="AOM16" s="892"/>
      <c r="AON16" s="892"/>
      <c r="AOO16" s="892"/>
      <c r="AOP16" s="892"/>
      <c r="AOQ16" s="892"/>
      <c r="AOR16" s="892"/>
      <c r="AOS16" s="892"/>
      <c r="AOT16" s="892"/>
      <c r="AOU16" s="892"/>
      <c r="AOV16" s="892"/>
      <c r="AOW16" s="892"/>
      <c r="AOX16" s="892"/>
      <c r="AOY16" s="892"/>
      <c r="AOZ16" s="892"/>
      <c r="APA16" s="892"/>
      <c r="APB16" s="892"/>
      <c r="APC16" s="892"/>
      <c r="APD16" s="892"/>
      <c r="APE16" s="892"/>
      <c r="APF16" s="892"/>
      <c r="APG16" s="892"/>
      <c r="APH16" s="892"/>
      <c r="API16" s="892"/>
      <c r="APJ16" s="892"/>
      <c r="APK16" s="892"/>
      <c r="APL16" s="892"/>
      <c r="APM16" s="892"/>
      <c r="APN16" s="892"/>
      <c r="APO16" s="892"/>
      <c r="APP16" s="892"/>
      <c r="APQ16" s="892"/>
      <c r="APR16" s="892"/>
      <c r="APS16" s="892"/>
      <c r="APT16" s="892"/>
      <c r="APU16" s="892"/>
      <c r="APV16" s="892"/>
      <c r="APW16" s="892"/>
      <c r="APX16" s="892"/>
      <c r="APY16" s="892"/>
      <c r="APZ16" s="892"/>
      <c r="AQA16" s="892"/>
      <c r="AQB16" s="892"/>
      <c r="AQC16" s="892"/>
      <c r="AQD16" s="892"/>
      <c r="AQE16" s="892"/>
      <c r="AQF16" s="892"/>
      <c r="AQG16" s="892"/>
      <c r="AQH16" s="892"/>
      <c r="AQI16" s="892"/>
      <c r="AQJ16" s="892"/>
      <c r="AQK16" s="892"/>
      <c r="AQL16" s="892"/>
      <c r="AQM16" s="892"/>
      <c r="AQN16" s="892"/>
      <c r="AQO16" s="892"/>
      <c r="AQP16" s="892"/>
      <c r="AQQ16" s="892"/>
      <c r="AQR16" s="892"/>
      <c r="AQS16" s="892"/>
      <c r="AQT16" s="892"/>
      <c r="AQU16" s="892"/>
      <c r="AQV16" s="892"/>
      <c r="AQW16" s="892"/>
      <c r="AQX16" s="892"/>
      <c r="AQY16" s="892"/>
      <c r="AQZ16" s="892"/>
      <c r="ARA16" s="892"/>
      <c r="ARB16" s="892"/>
      <c r="ARC16" s="892"/>
      <c r="ARD16" s="892"/>
      <c r="ARE16" s="892"/>
      <c r="ARF16" s="892"/>
      <c r="ARG16" s="892"/>
      <c r="ARH16" s="892"/>
      <c r="ARI16" s="892"/>
      <c r="ARJ16" s="892"/>
      <c r="ARK16" s="892"/>
      <c r="ARL16" s="892"/>
      <c r="ARM16" s="892"/>
      <c r="ARN16" s="892"/>
      <c r="ARO16" s="892"/>
      <c r="ARP16" s="892"/>
      <c r="ARQ16" s="892"/>
      <c r="ARR16" s="892"/>
      <c r="ARS16" s="892"/>
      <c r="ART16" s="892"/>
      <c r="ARU16" s="892"/>
      <c r="ARV16" s="892"/>
      <c r="ARW16" s="892"/>
      <c r="ARX16" s="892"/>
      <c r="ARY16" s="892"/>
      <c r="ARZ16" s="892"/>
      <c r="ASA16" s="892"/>
      <c r="ASB16" s="892"/>
      <c r="ASC16" s="892"/>
      <c r="ASD16" s="892"/>
      <c r="ASE16" s="892"/>
      <c r="ASF16" s="892"/>
      <c r="ASG16" s="892"/>
      <c r="ASH16" s="892"/>
      <c r="ASI16" s="892"/>
      <c r="ASJ16" s="892"/>
      <c r="ASK16" s="892"/>
      <c r="ASL16" s="892"/>
      <c r="ASM16" s="892"/>
      <c r="ASN16" s="892"/>
      <c r="ASO16" s="892"/>
      <c r="ASP16" s="892"/>
      <c r="ASQ16" s="892"/>
      <c r="ASR16" s="892"/>
      <c r="ASS16" s="892"/>
      <c r="AST16" s="892"/>
      <c r="ASU16" s="892"/>
      <c r="ASV16" s="892"/>
      <c r="ASW16" s="892"/>
      <c r="ASX16" s="892"/>
      <c r="ASY16" s="892"/>
      <c r="ASZ16" s="892"/>
      <c r="ATA16" s="892"/>
      <c r="ATB16" s="892"/>
      <c r="ATC16" s="892"/>
      <c r="ATD16" s="892"/>
      <c r="ATE16" s="892"/>
      <c r="ATF16" s="892"/>
      <c r="ATG16" s="892"/>
      <c r="ATH16" s="892"/>
      <c r="ATI16" s="892"/>
      <c r="ATJ16" s="892"/>
      <c r="ATK16" s="892"/>
      <c r="ATL16" s="892"/>
      <c r="ATM16" s="892"/>
      <c r="ATN16" s="892"/>
      <c r="ATO16" s="892"/>
      <c r="ATP16" s="892"/>
      <c r="ATQ16" s="892"/>
      <c r="ATR16" s="892"/>
      <c r="ATS16" s="892"/>
      <c r="ATT16" s="892"/>
      <c r="ATU16" s="892"/>
      <c r="ATV16" s="892"/>
      <c r="ATW16" s="892"/>
      <c r="ATX16" s="892"/>
      <c r="ATY16" s="892"/>
      <c r="ATZ16" s="892"/>
      <c r="AUA16" s="892"/>
      <c r="AUB16" s="892"/>
      <c r="AUC16" s="892"/>
      <c r="AUD16" s="892"/>
      <c r="AUE16" s="892"/>
      <c r="AUF16" s="892"/>
      <c r="AUG16" s="892"/>
      <c r="AUH16" s="892"/>
      <c r="AUI16" s="892"/>
      <c r="AUJ16" s="892"/>
      <c r="AUK16" s="892"/>
      <c r="AUL16" s="892"/>
      <c r="AUM16" s="892"/>
      <c r="AUN16" s="892"/>
      <c r="AUO16" s="892"/>
      <c r="AUP16" s="892"/>
      <c r="AUQ16" s="892"/>
      <c r="AUR16" s="892"/>
      <c r="AUS16" s="892"/>
      <c r="AUT16" s="892"/>
      <c r="AUU16" s="892"/>
      <c r="AUV16" s="892"/>
      <c r="AUW16" s="892"/>
      <c r="AUX16" s="892"/>
      <c r="AUY16" s="892"/>
      <c r="AUZ16" s="892"/>
      <c r="AVA16" s="892"/>
      <c r="AVB16" s="892"/>
      <c r="AVC16" s="892"/>
      <c r="AVD16" s="892"/>
      <c r="AVE16" s="892"/>
      <c r="AVF16" s="892"/>
      <c r="AVG16" s="892"/>
      <c r="AVH16" s="892"/>
      <c r="AVI16" s="892"/>
      <c r="AVJ16" s="892"/>
      <c r="AVK16" s="892"/>
      <c r="AVL16" s="892"/>
      <c r="AVM16" s="892"/>
      <c r="AVN16" s="892"/>
      <c r="AVO16" s="892"/>
      <c r="AVP16" s="892"/>
      <c r="AVQ16" s="892"/>
      <c r="AVR16" s="892"/>
      <c r="AVS16" s="892"/>
      <c r="AVT16" s="892"/>
      <c r="AVU16" s="892"/>
      <c r="AVV16" s="892"/>
      <c r="AVW16" s="892"/>
      <c r="AVX16" s="892"/>
      <c r="AVY16" s="892"/>
      <c r="AVZ16" s="892"/>
      <c r="AWA16" s="892"/>
      <c r="AWB16" s="892"/>
      <c r="AWC16" s="892"/>
      <c r="AWD16" s="892"/>
      <c r="AWE16" s="892"/>
      <c r="AWF16" s="892"/>
      <c r="AWG16" s="892"/>
      <c r="AWH16" s="892"/>
      <c r="AWI16" s="892"/>
      <c r="AWJ16" s="892"/>
      <c r="AWK16" s="892"/>
      <c r="AWL16" s="892"/>
      <c r="AWM16" s="892"/>
      <c r="AWN16" s="892"/>
      <c r="AWO16" s="892"/>
      <c r="AWP16" s="892"/>
      <c r="AWQ16" s="892"/>
      <c r="AWR16" s="892"/>
      <c r="AWS16" s="892"/>
      <c r="AWT16" s="892"/>
      <c r="AWU16" s="892"/>
      <c r="AWV16" s="892"/>
      <c r="AWW16" s="892"/>
      <c r="AWX16" s="892"/>
      <c r="AWY16" s="892"/>
      <c r="AWZ16" s="892"/>
      <c r="AXA16" s="892"/>
      <c r="AXB16" s="892"/>
      <c r="AXC16" s="892"/>
      <c r="AXD16" s="892"/>
      <c r="AXE16" s="892"/>
      <c r="AXF16" s="892"/>
      <c r="AXG16" s="892"/>
      <c r="AXH16" s="892"/>
      <c r="AXI16" s="892"/>
      <c r="AXJ16" s="892"/>
      <c r="AXK16" s="892"/>
      <c r="AXL16" s="892"/>
      <c r="AXM16" s="892"/>
      <c r="AXN16" s="892"/>
      <c r="AXO16" s="892"/>
      <c r="AXP16" s="892"/>
      <c r="AXQ16" s="892"/>
      <c r="AXR16" s="892"/>
      <c r="AXS16" s="892"/>
      <c r="AXT16" s="892"/>
      <c r="AXU16" s="892"/>
      <c r="AXV16" s="892"/>
      <c r="AXW16" s="892"/>
      <c r="AXX16" s="892"/>
      <c r="AXY16" s="892"/>
      <c r="AXZ16" s="892"/>
      <c r="AYA16" s="892"/>
      <c r="AYB16" s="892"/>
      <c r="AYC16" s="892"/>
      <c r="AYD16" s="892"/>
      <c r="AYE16" s="892"/>
      <c r="AYF16" s="892"/>
      <c r="AYG16" s="892"/>
      <c r="AYH16" s="892"/>
      <c r="AYI16" s="892"/>
      <c r="AYJ16" s="892"/>
      <c r="AYK16" s="892"/>
      <c r="AYL16" s="892"/>
      <c r="AYM16" s="892"/>
      <c r="AYN16" s="892"/>
      <c r="AYO16" s="892"/>
      <c r="AYP16" s="892"/>
      <c r="AYQ16" s="892"/>
      <c r="AYR16" s="892"/>
      <c r="AYS16" s="892"/>
      <c r="AYT16" s="892"/>
      <c r="AYU16" s="892"/>
      <c r="AYV16" s="892"/>
      <c r="AYW16" s="892"/>
      <c r="AYX16" s="892"/>
      <c r="AYY16" s="892"/>
      <c r="AYZ16" s="892"/>
      <c r="AZA16" s="892"/>
      <c r="AZB16" s="892"/>
      <c r="AZC16" s="892"/>
      <c r="AZD16" s="892"/>
      <c r="AZE16" s="892"/>
      <c r="AZF16" s="892"/>
      <c r="AZG16" s="892"/>
      <c r="AZH16" s="892"/>
      <c r="AZI16" s="892"/>
      <c r="AZJ16" s="892"/>
      <c r="AZK16" s="892"/>
      <c r="AZL16" s="892"/>
      <c r="AZM16" s="892"/>
      <c r="AZN16" s="892"/>
      <c r="AZO16" s="892"/>
      <c r="AZP16" s="892"/>
      <c r="AZQ16" s="892"/>
      <c r="AZR16" s="892"/>
      <c r="AZS16" s="892"/>
      <c r="AZT16" s="892"/>
      <c r="AZU16" s="892"/>
      <c r="AZV16" s="892"/>
      <c r="AZW16" s="892"/>
      <c r="AZX16" s="892"/>
      <c r="AZY16" s="892"/>
      <c r="AZZ16" s="892"/>
      <c r="BAA16" s="892"/>
      <c r="BAB16" s="892"/>
      <c r="BAC16" s="892"/>
      <c r="BAD16" s="892"/>
      <c r="BAE16" s="892"/>
      <c r="BAF16" s="892"/>
      <c r="BAG16" s="892"/>
      <c r="BAH16" s="892"/>
      <c r="BAI16" s="892"/>
      <c r="BAJ16" s="892"/>
      <c r="BAK16" s="892"/>
      <c r="BAL16" s="892"/>
      <c r="BAM16" s="892"/>
      <c r="BAN16" s="892"/>
      <c r="BAO16" s="892"/>
      <c r="BAP16" s="892"/>
      <c r="BAQ16" s="892"/>
      <c r="BAR16" s="892"/>
      <c r="BAS16" s="892"/>
      <c r="BAT16" s="892"/>
      <c r="BAU16" s="892"/>
      <c r="BAV16" s="892"/>
      <c r="BAW16" s="892"/>
      <c r="BAX16" s="892"/>
      <c r="BAY16" s="892"/>
      <c r="BAZ16" s="892"/>
      <c r="BBA16" s="892"/>
      <c r="BBB16" s="892"/>
      <c r="BBC16" s="892"/>
      <c r="BBD16" s="892"/>
      <c r="BBE16" s="892"/>
      <c r="BBF16" s="892"/>
      <c r="BBG16" s="892"/>
      <c r="BBH16" s="892"/>
      <c r="BBI16" s="892"/>
      <c r="BBJ16" s="892"/>
      <c r="BBK16" s="892"/>
      <c r="BBL16" s="892"/>
      <c r="BBM16" s="892"/>
      <c r="BBN16" s="892"/>
      <c r="BBO16" s="892"/>
      <c r="BBP16" s="892"/>
      <c r="BBQ16" s="892"/>
      <c r="BBR16" s="892"/>
      <c r="BBS16" s="892"/>
      <c r="BBT16" s="892"/>
      <c r="BBU16" s="892"/>
      <c r="BBV16" s="892"/>
      <c r="BBW16" s="892"/>
      <c r="BBX16" s="892"/>
      <c r="BBY16" s="892"/>
      <c r="BBZ16" s="892"/>
      <c r="BCA16" s="892"/>
      <c r="BCB16" s="892"/>
      <c r="BCC16" s="892"/>
      <c r="BCD16" s="892"/>
      <c r="BCE16" s="892"/>
      <c r="BCF16" s="892"/>
      <c r="BCG16" s="892"/>
      <c r="BCH16" s="892"/>
      <c r="BCI16" s="892"/>
      <c r="BCJ16" s="892"/>
      <c r="BCK16" s="892"/>
      <c r="BCL16" s="892"/>
      <c r="BCM16" s="892"/>
      <c r="BCN16" s="892"/>
      <c r="BCO16" s="892"/>
      <c r="BCP16" s="892"/>
      <c r="BCQ16" s="892"/>
      <c r="BCR16" s="892"/>
      <c r="BCS16" s="892"/>
      <c r="BCT16" s="892"/>
      <c r="BCU16" s="892"/>
      <c r="BCV16" s="892"/>
      <c r="BCW16" s="892"/>
      <c r="BCX16" s="892"/>
      <c r="BCY16" s="892"/>
      <c r="BCZ16" s="892"/>
      <c r="BDA16" s="892"/>
      <c r="BDB16" s="892"/>
      <c r="BDC16" s="892"/>
      <c r="BDD16" s="892"/>
      <c r="BDE16" s="892"/>
      <c r="BDF16" s="892"/>
      <c r="BDG16" s="892"/>
      <c r="BDH16" s="892"/>
      <c r="BDI16" s="892"/>
      <c r="BDJ16" s="892"/>
      <c r="BDK16" s="892"/>
      <c r="BDL16" s="892"/>
      <c r="BDM16" s="892"/>
      <c r="BDN16" s="892"/>
      <c r="BDO16" s="892"/>
      <c r="BDP16" s="892"/>
      <c r="BDQ16" s="892"/>
      <c r="BDR16" s="892"/>
      <c r="BDS16" s="892"/>
      <c r="BDT16" s="892"/>
      <c r="BDU16" s="892"/>
      <c r="BDV16" s="892"/>
      <c r="BDW16" s="892"/>
      <c r="BDX16" s="892"/>
      <c r="BDY16" s="892"/>
      <c r="BDZ16" s="892"/>
      <c r="BEA16" s="892"/>
      <c r="BEB16" s="892"/>
      <c r="BEC16" s="892"/>
      <c r="BED16" s="892"/>
      <c r="BEE16" s="892"/>
      <c r="BEF16" s="892"/>
      <c r="BEG16" s="892"/>
      <c r="BEH16" s="892"/>
      <c r="BEI16" s="892"/>
      <c r="BEJ16" s="892"/>
      <c r="BEK16" s="892"/>
      <c r="BEL16" s="892"/>
      <c r="BEM16" s="892"/>
      <c r="BEN16" s="892"/>
      <c r="BEO16" s="892"/>
      <c r="BEP16" s="892"/>
      <c r="BEQ16" s="892"/>
      <c r="BER16" s="892"/>
      <c r="BES16" s="892"/>
      <c r="BET16" s="892"/>
      <c r="BEU16" s="892"/>
      <c r="BEV16" s="892"/>
      <c r="BEW16" s="892"/>
      <c r="BEX16" s="892"/>
      <c r="BEY16" s="892"/>
      <c r="BEZ16" s="892"/>
      <c r="BFA16" s="892"/>
      <c r="BFB16" s="892"/>
      <c r="BFC16" s="892"/>
      <c r="BFD16" s="892"/>
      <c r="BFE16" s="892"/>
      <c r="BFF16" s="892"/>
      <c r="BFG16" s="892"/>
      <c r="BFH16" s="892"/>
      <c r="BFI16" s="892"/>
      <c r="BFJ16" s="892"/>
      <c r="BFK16" s="892"/>
      <c r="BFL16" s="892"/>
      <c r="BFM16" s="892"/>
      <c r="BFN16" s="892"/>
      <c r="BFO16" s="892"/>
      <c r="BFP16" s="892"/>
      <c r="BFQ16" s="892"/>
      <c r="BFR16" s="892"/>
      <c r="BFS16" s="892"/>
      <c r="BFT16" s="892"/>
      <c r="BFU16" s="892"/>
      <c r="BFV16" s="892"/>
      <c r="BFW16" s="892"/>
      <c r="BFX16" s="892"/>
      <c r="BFY16" s="892"/>
      <c r="BFZ16" s="892"/>
      <c r="BGA16" s="892"/>
      <c r="BGB16" s="892"/>
      <c r="BGC16" s="892"/>
      <c r="BGD16" s="892"/>
      <c r="BGE16" s="892"/>
      <c r="BGF16" s="892"/>
      <c r="BGG16" s="892"/>
      <c r="BGH16" s="892"/>
      <c r="BGI16" s="892"/>
      <c r="BGJ16" s="892"/>
      <c r="BGK16" s="892"/>
      <c r="BGL16" s="892"/>
      <c r="BGM16" s="892"/>
      <c r="BGN16" s="892"/>
      <c r="BGO16" s="892"/>
      <c r="BGP16" s="892"/>
      <c r="BGQ16" s="892"/>
      <c r="BGR16" s="892"/>
      <c r="BGS16" s="892"/>
      <c r="BGT16" s="892"/>
      <c r="BGU16" s="892"/>
      <c r="BGV16" s="892"/>
      <c r="BGW16" s="892"/>
      <c r="BGX16" s="892"/>
      <c r="BGY16" s="892"/>
      <c r="BGZ16" s="892"/>
      <c r="BHA16" s="892"/>
      <c r="BHB16" s="892"/>
      <c r="BHC16" s="892"/>
      <c r="BHD16" s="892"/>
      <c r="BHE16" s="892"/>
      <c r="BHF16" s="892"/>
      <c r="BHG16" s="892"/>
      <c r="BHH16" s="892"/>
      <c r="BHI16" s="892"/>
      <c r="BHJ16" s="892"/>
      <c r="BHK16" s="892"/>
      <c r="BHL16" s="892"/>
      <c r="BHM16" s="892"/>
      <c r="BHN16" s="892"/>
      <c r="BHO16" s="892"/>
      <c r="BHP16" s="892"/>
      <c r="BHQ16" s="892"/>
      <c r="BHR16" s="892"/>
      <c r="BHS16" s="892"/>
      <c r="BHT16" s="892"/>
      <c r="BHU16" s="892"/>
      <c r="BHV16" s="892"/>
      <c r="BHW16" s="892"/>
      <c r="BHX16" s="892"/>
      <c r="BHY16" s="892"/>
      <c r="BHZ16" s="892"/>
      <c r="BIA16" s="892"/>
      <c r="BIB16" s="892"/>
      <c r="BIC16" s="892"/>
      <c r="BID16" s="892"/>
      <c r="BIE16" s="892"/>
      <c r="BIF16" s="892"/>
      <c r="BIG16" s="892"/>
      <c r="BIH16" s="892"/>
      <c r="BII16" s="892"/>
      <c r="BIJ16" s="892"/>
      <c r="BIK16" s="892"/>
      <c r="BIL16" s="892"/>
      <c r="BIM16" s="892"/>
      <c r="BIN16" s="892"/>
      <c r="BIO16" s="892"/>
      <c r="BIP16" s="892"/>
      <c r="BIQ16" s="892"/>
      <c r="BIR16" s="892"/>
      <c r="BIS16" s="892"/>
      <c r="BIT16" s="892"/>
      <c r="BIU16" s="892"/>
      <c r="BIV16" s="892"/>
      <c r="BIW16" s="892"/>
      <c r="BIX16" s="892"/>
      <c r="BIY16" s="892"/>
      <c r="BIZ16" s="892"/>
      <c r="BJA16" s="892"/>
      <c r="BJB16" s="892"/>
      <c r="BJC16" s="892"/>
      <c r="BJD16" s="892"/>
      <c r="BJE16" s="892"/>
      <c r="BJF16" s="892"/>
      <c r="BJG16" s="892"/>
      <c r="BJH16" s="892"/>
      <c r="BJI16" s="892"/>
      <c r="BJJ16" s="892"/>
      <c r="BJK16" s="892"/>
      <c r="BJL16" s="892"/>
      <c r="BJM16" s="892"/>
      <c r="BJN16" s="892"/>
      <c r="BJO16" s="892"/>
      <c r="BJP16" s="892"/>
      <c r="BJQ16" s="892"/>
      <c r="BJR16" s="892"/>
      <c r="BJS16" s="892"/>
      <c r="BJT16" s="892"/>
      <c r="BJU16" s="892"/>
      <c r="BJV16" s="892"/>
      <c r="BJW16" s="892"/>
      <c r="BJX16" s="892"/>
      <c r="BJY16" s="892"/>
      <c r="BJZ16" s="892"/>
      <c r="BKA16" s="892"/>
      <c r="BKB16" s="892"/>
      <c r="BKC16" s="892"/>
      <c r="BKD16" s="892"/>
      <c r="BKE16" s="892"/>
      <c r="BKF16" s="892"/>
      <c r="BKG16" s="892"/>
      <c r="BKH16" s="892"/>
      <c r="BKI16" s="892"/>
      <c r="BKJ16" s="892"/>
      <c r="BKK16" s="892"/>
      <c r="BKL16" s="892"/>
      <c r="BKM16" s="892"/>
      <c r="BKN16" s="892"/>
      <c r="BKO16" s="892"/>
      <c r="BKP16" s="892"/>
      <c r="BKQ16" s="892"/>
      <c r="BKR16" s="892"/>
      <c r="BKS16" s="892"/>
      <c r="BKT16" s="892"/>
      <c r="BKU16" s="892"/>
      <c r="BKV16" s="892"/>
      <c r="BKW16" s="892"/>
      <c r="BKX16" s="892"/>
      <c r="BKY16" s="892"/>
      <c r="BKZ16" s="892"/>
      <c r="BLA16" s="892"/>
      <c r="BLB16" s="892"/>
      <c r="BLC16" s="892"/>
      <c r="BLD16" s="892"/>
      <c r="BLE16" s="892"/>
      <c r="BLF16" s="892"/>
      <c r="BLG16" s="892"/>
      <c r="BLH16" s="892"/>
      <c r="BLI16" s="892"/>
      <c r="BLJ16" s="892"/>
      <c r="BLK16" s="892"/>
      <c r="BLL16" s="892"/>
      <c r="BLM16" s="892"/>
      <c r="BLN16" s="892"/>
      <c r="BLO16" s="892"/>
      <c r="BLP16" s="892"/>
      <c r="BLQ16" s="892"/>
      <c r="BLR16" s="892"/>
      <c r="BLS16" s="892"/>
      <c r="BLT16" s="892"/>
      <c r="BLU16" s="892"/>
      <c r="BLV16" s="892"/>
      <c r="BLW16" s="892"/>
      <c r="BLX16" s="892"/>
      <c r="BLY16" s="892"/>
      <c r="BLZ16" s="892"/>
      <c r="BMA16" s="892"/>
      <c r="BMB16" s="892"/>
      <c r="BMC16" s="892"/>
      <c r="BMD16" s="892"/>
      <c r="BME16" s="892"/>
      <c r="BMF16" s="892"/>
      <c r="BMG16" s="892"/>
      <c r="BMH16" s="892"/>
      <c r="BMI16" s="892"/>
      <c r="BMJ16" s="892"/>
      <c r="BMK16" s="892"/>
      <c r="BML16" s="892"/>
      <c r="BMM16" s="892"/>
      <c r="BMN16" s="892"/>
      <c r="BMO16" s="892"/>
      <c r="BMP16" s="892"/>
      <c r="BMQ16" s="892"/>
      <c r="BMR16" s="892"/>
      <c r="BMS16" s="892"/>
      <c r="BMT16" s="892"/>
      <c r="BMU16" s="892"/>
      <c r="BMV16" s="892"/>
      <c r="BMW16" s="892"/>
      <c r="BMX16" s="892"/>
      <c r="BMY16" s="892"/>
      <c r="BMZ16" s="892"/>
      <c r="BNA16" s="892"/>
      <c r="BNB16" s="892"/>
      <c r="BNC16" s="892"/>
      <c r="BND16" s="892"/>
      <c r="BNE16" s="892"/>
      <c r="BNF16" s="892"/>
      <c r="BNG16" s="892"/>
      <c r="BNH16" s="892"/>
      <c r="BNI16" s="892"/>
      <c r="BNJ16" s="892"/>
      <c r="BNK16" s="892"/>
      <c r="BNL16" s="892"/>
      <c r="BNM16" s="892"/>
      <c r="BNN16" s="892"/>
      <c r="BNO16" s="892"/>
      <c r="BNP16" s="892"/>
      <c r="BNQ16" s="892"/>
      <c r="BNR16" s="892"/>
      <c r="BNS16" s="892"/>
      <c r="BNT16" s="892"/>
      <c r="BNU16" s="892"/>
      <c r="BNV16" s="892"/>
      <c r="BNW16" s="892"/>
      <c r="BNX16" s="892"/>
      <c r="BNY16" s="892"/>
      <c r="BNZ16" s="892"/>
      <c r="BOA16" s="892"/>
      <c r="BOB16" s="892"/>
      <c r="BOC16" s="892"/>
      <c r="BOD16" s="892"/>
      <c r="BOE16" s="892"/>
      <c r="BOF16" s="892"/>
      <c r="BOG16" s="892"/>
      <c r="BOH16" s="892"/>
      <c r="BOI16" s="892"/>
      <c r="BOJ16" s="892"/>
      <c r="BOK16" s="892"/>
      <c r="BOL16" s="892"/>
      <c r="BOM16" s="892"/>
      <c r="BON16" s="892"/>
      <c r="BOO16" s="892"/>
      <c r="BOP16" s="892"/>
      <c r="BOQ16" s="892"/>
      <c r="BOR16" s="892"/>
      <c r="BOS16" s="892"/>
      <c r="BOT16" s="892"/>
      <c r="BOU16" s="892"/>
      <c r="BOV16" s="892"/>
      <c r="BOW16" s="892"/>
      <c r="BOX16" s="892"/>
      <c r="BOY16" s="892"/>
      <c r="BOZ16" s="892"/>
      <c r="BPA16" s="892"/>
      <c r="BPB16" s="892"/>
      <c r="BPC16" s="892"/>
      <c r="BPD16" s="892"/>
      <c r="BPE16" s="892"/>
      <c r="BPF16" s="892"/>
      <c r="BPG16" s="892"/>
      <c r="BPH16" s="892"/>
      <c r="BPI16" s="892"/>
      <c r="BPJ16" s="892"/>
      <c r="BPK16" s="892"/>
      <c r="BPL16" s="892"/>
      <c r="BPM16" s="892"/>
      <c r="BPN16" s="892"/>
      <c r="BPO16" s="892"/>
      <c r="BPP16" s="892"/>
      <c r="BPQ16" s="892"/>
      <c r="BPR16" s="892"/>
      <c r="BPS16" s="892"/>
      <c r="BPT16" s="892"/>
      <c r="BPU16" s="892"/>
      <c r="BPV16" s="892"/>
      <c r="BPW16" s="892"/>
      <c r="BPX16" s="892"/>
      <c r="BPY16" s="892"/>
      <c r="BPZ16" s="892"/>
      <c r="BQA16" s="892"/>
      <c r="BQB16" s="892"/>
      <c r="BQC16" s="892"/>
      <c r="BQD16" s="892"/>
      <c r="BQE16" s="892"/>
      <c r="BQF16" s="892"/>
      <c r="BQG16" s="892"/>
      <c r="BQH16" s="892"/>
      <c r="BQI16" s="892"/>
      <c r="BQJ16" s="892"/>
      <c r="BQK16" s="892"/>
      <c r="BQL16" s="892"/>
      <c r="BQM16" s="892"/>
      <c r="BQN16" s="892"/>
      <c r="BQO16" s="892"/>
      <c r="BQP16" s="892"/>
      <c r="BQQ16" s="892"/>
      <c r="BQR16" s="892"/>
      <c r="BQS16" s="892"/>
      <c r="BQT16" s="892"/>
      <c r="BQU16" s="892"/>
      <c r="BQV16" s="892"/>
      <c r="BQW16" s="892"/>
      <c r="BQX16" s="892"/>
      <c r="BQY16" s="892"/>
      <c r="BQZ16" s="892"/>
      <c r="BRA16" s="892"/>
      <c r="BRB16" s="892"/>
      <c r="BRC16" s="892"/>
      <c r="BRD16" s="892"/>
      <c r="BRE16" s="892"/>
      <c r="BRF16" s="892"/>
      <c r="BRG16" s="892"/>
      <c r="BRH16" s="892"/>
      <c r="BRI16" s="892"/>
      <c r="BRJ16" s="892"/>
      <c r="BRK16" s="892"/>
      <c r="BRL16" s="892"/>
      <c r="BRM16" s="892"/>
      <c r="BRN16" s="892"/>
      <c r="BRO16" s="892"/>
      <c r="BRP16" s="892"/>
      <c r="BRQ16" s="892"/>
      <c r="BRR16" s="892"/>
      <c r="BRS16" s="892"/>
      <c r="BRT16" s="892"/>
      <c r="BRU16" s="892"/>
      <c r="BRV16" s="892"/>
      <c r="BRW16" s="892"/>
      <c r="BRX16" s="892"/>
      <c r="BRY16" s="892"/>
      <c r="BRZ16" s="892"/>
      <c r="BSA16" s="892"/>
      <c r="BSB16" s="892"/>
      <c r="BSC16" s="892"/>
      <c r="BSD16" s="892"/>
      <c r="BSE16" s="892"/>
      <c r="BSF16" s="892"/>
      <c r="BSG16" s="892"/>
      <c r="BSH16" s="892"/>
      <c r="BSI16" s="892"/>
      <c r="BSJ16" s="892"/>
      <c r="BSK16" s="892"/>
      <c r="BSL16" s="892"/>
      <c r="BSM16" s="892"/>
      <c r="BSN16" s="892"/>
      <c r="BSO16" s="892"/>
      <c r="BSP16" s="892"/>
      <c r="BSQ16" s="892"/>
      <c r="BSR16" s="892"/>
      <c r="BSS16" s="892"/>
      <c r="BST16" s="892"/>
      <c r="BSU16" s="892"/>
      <c r="BSV16" s="892"/>
      <c r="BSW16" s="892"/>
      <c r="BSX16" s="892"/>
      <c r="BSY16" s="892"/>
      <c r="BSZ16" s="892"/>
      <c r="BTA16" s="892"/>
      <c r="BTB16" s="892"/>
      <c r="BTC16" s="892"/>
      <c r="BTD16" s="892"/>
      <c r="BTE16" s="892"/>
      <c r="BTF16" s="892"/>
      <c r="BTG16" s="892"/>
      <c r="BTH16" s="892"/>
      <c r="BTI16" s="892"/>
      <c r="BTJ16" s="892"/>
      <c r="BTK16" s="892"/>
      <c r="BTL16" s="892"/>
      <c r="BTM16" s="892"/>
      <c r="BTN16" s="892"/>
      <c r="BTO16" s="892"/>
      <c r="BTP16" s="892"/>
      <c r="BTQ16" s="892"/>
      <c r="BTR16" s="892"/>
      <c r="BTS16" s="892"/>
      <c r="BTT16" s="892"/>
      <c r="BTU16" s="892"/>
      <c r="BTV16" s="892"/>
      <c r="BTW16" s="892"/>
      <c r="BTX16" s="892"/>
      <c r="BTY16" s="892"/>
      <c r="BTZ16" s="892"/>
      <c r="BUA16" s="892"/>
      <c r="BUB16" s="892"/>
      <c r="BUC16" s="892"/>
      <c r="BUD16" s="892"/>
      <c r="BUE16" s="892"/>
      <c r="BUF16" s="892"/>
      <c r="BUG16" s="892"/>
      <c r="BUH16" s="892"/>
      <c r="BUI16" s="892"/>
      <c r="BUJ16" s="892"/>
      <c r="BUK16" s="892"/>
      <c r="BUL16" s="892"/>
      <c r="BUM16" s="892"/>
      <c r="BUN16" s="892"/>
      <c r="BUO16" s="892"/>
      <c r="BUP16" s="892"/>
      <c r="BUQ16" s="892"/>
      <c r="BUR16" s="892"/>
      <c r="BUS16" s="892"/>
      <c r="BUT16" s="892"/>
      <c r="BUU16" s="892"/>
      <c r="BUV16" s="892"/>
      <c r="BUW16" s="892"/>
      <c r="BUX16" s="892"/>
      <c r="BUY16" s="892"/>
      <c r="BUZ16" s="892"/>
      <c r="BVA16" s="892"/>
      <c r="BVB16" s="892"/>
      <c r="BVC16" s="892"/>
      <c r="BVD16" s="892"/>
      <c r="BVE16" s="892"/>
      <c r="BVF16" s="892"/>
      <c r="BVG16" s="892"/>
      <c r="BVH16" s="892"/>
      <c r="BVI16" s="892"/>
      <c r="BVJ16" s="892"/>
      <c r="BVK16" s="892"/>
      <c r="BVL16" s="892"/>
      <c r="BVM16" s="892"/>
      <c r="BVN16" s="892"/>
      <c r="BVO16" s="892"/>
      <c r="BVP16" s="892"/>
      <c r="BVQ16" s="892"/>
      <c r="BVR16" s="892"/>
      <c r="BVS16" s="892"/>
      <c r="BVT16" s="892"/>
      <c r="BVU16" s="892"/>
      <c r="BVV16" s="892"/>
      <c r="BVW16" s="892"/>
      <c r="BVX16" s="892"/>
      <c r="BVY16" s="892"/>
      <c r="BVZ16" s="892"/>
      <c r="BWA16" s="892"/>
      <c r="BWB16" s="892"/>
      <c r="BWC16" s="892"/>
      <c r="BWD16" s="892"/>
      <c r="BWE16" s="892"/>
      <c r="BWF16" s="892"/>
      <c r="BWG16" s="892"/>
      <c r="BWH16" s="892"/>
      <c r="BWI16" s="892"/>
      <c r="BWJ16" s="892"/>
      <c r="BWK16" s="892"/>
      <c r="BWL16" s="892"/>
      <c r="BWM16" s="892"/>
      <c r="BWN16" s="892"/>
      <c r="BWO16" s="892"/>
      <c r="BWP16" s="892"/>
      <c r="BWQ16" s="892"/>
      <c r="BWR16" s="892"/>
      <c r="BWS16" s="892"/>
      <c r="BWT16" s="892"/>
      <c r="BWU16" s="892"/>
      <c r="BWV16" s="892"/>
      <c r="BWW16" s="892"/>
      <c r="BWX16" s="892"/>
      <c r="BWY16" s="892"/>
      <c r="BWZ16" s="892"/>
      <c r="BXA16" s="892"/>
      <c r="BXB16" s="892"/>
      <c r="BXC16" s="892"/>
      <c r="BXD16" s="892"/>
      <c r="BXE16" s="892"/>
      <c r="BXF16" s="892"/>
      <c r="BXG16" s="892"/>
      <c r="BXH16" s="892"/>
      <c r="BXI16" s="892"/>
      <c r="BXJ16" s="892"/>
      <c r="BXK16" s="892"/>
      <c r="BXL16" s="892"/>
      <c r="BXM16" s="892"/>
      <c r="BXN16" s="892"/>
      <c r="BXO16" s="892"/>
      <c r="BXP16" s="892"/>
      <c r="BXQ16" s="892"/>
      <c r="BXR16" s="892"/>
      <c r="BXS16" s="892"/>
      <c r="BXT16" s="892"/>
      <c r="BXU16" s="892"/>
      <c r="BXV16" s="892"/>
      <c r="BXW16" s="892"/>
      <c r="BXX16" s="892"/>
      <c r="BXY16" s="892"/>
      <c r="BXZ16" s="892"/>
      <c r="BYA16" s="892"/>
      <c r="BYB16" s="892"/>
      <c r="BYC16" s="892"/>
      <c r="BYD16" s="892"/>
      <c r="BYE16" s="892"/>
      <c r="BYF16" s="892"/>
      <c r="BYG16" s="892"/>
      <c r="BYH16" s="892"/>
      <c r="BYI16" s="892"/>
      <c r="BYJ16" s="892"/>
      <c r="BYK16" s="892"/>
      <c r="BYL16" s="892"/>
      <c r="BYM16" s="892"/>
      <c r="BYN16" s="892"/>
      <c r="BYO16" s="892"/>
      <c r="BYP16" s="892"/>
      <c r="BYQ16" s="892"/>
      <c r="BYR16" s="892"/>
      <c r="BYS16" s="892"/>
      <c r="BYT16" s="892"/>
      <c r="BYU16" s="892"/>
      <c r="BYV16" s="892"/>
      <c r="BYW16" s="892"/>
      <c r="BYX16" s="892"/>
      <c r="BYY16" s="892"/>
      <c r="BYZ16" s="892"/>
      <c r="BZA16" s="892"/>
      <c r="BZB16" s="892"/>
      <c r="BZC16" s="892"/>
      <c r="BZD16" s="892"/>
      <c r="BZE16" s="892"/>
      <c r="BZF16" s="892"/>
      <c r="BZG16" s="892"/>
      <c r="BZH16" s="892"/>
      <c r="BZI16" s="892"/>
      <c r="BZJ16" s="892"/>
      <c r="BZK16" s="892"/>
      <c r="BZL16" s="892"/>
      <c r="BZM16" s="892"/>
      <c r="BZN16" s="892"/>
      <c r="BZO16" s="892"/>
      <c r="BZP16" s="892"/>
      <c r="BZQ16" s="892"/>
      <c r="BZR16" s="892"/>
      <c r="BZS16" s="892"/>
      <c r="BZT16" s="892"/>
      <c r="BZU16" s="892"/>
      <c r="BZV16" s="892"/>
      <c r="BZW16" s="892"/>
      <c r="BZX16" s="892"/>
      <c r="BZY16" s="892"/>
      <c r="BZZ16" s="892"/>
      <c r="CAA16" s="892"/>
      <c r="CAB16" s="892"/>
      <c r="CAC16" s="892"/>
      <c r="CAD16" s="892"/>
      <c r="CAE16" s="892"/>
      <c r="CAF16" s="892"/>
      <c r="CAG16" s="892"/>
      <c r="CAH16" s="892"/>
      <c r="CAI16" s="892"/>
      <c r="CAJ16" s="892"/>
      <c r="CAK16" s="892"/>
      <c r="CAL16" s="892"/>
      <c r="CAM16" s="892"/>
      <c r="CAN16" s="892"/>
      <c r="CAO16" s="892"/>
      <c r="CAP16" s="892"/>
      <c r="CAQ16" s="892"/>
      <c r="CAR16" s="892"/>
      <c r="CAS16" s="892"/>
      <c r="CAT16" s="892"/>
      <c r="CAU16" s="892"/>
      <c r="CAV16" s="892"/>
      <c r="CAW16" s="892"/>
      <c r="CAX16" s="892"/>
      <c r="CAY16" s="892"/>
      <c r="CAZ16" s="892"/>
      <c r="CBA16" s="892"/>
      <c r="CBB16" s="892"/>
      <c r="CBC16" s="892"/>
      <c r="CBD16" s="892"/>
      <c r="CBE16" s="892"/>
      <c r="CBF16" s="892"/>
      <c r="CBG16" s="892"/>
      <c r="CBH16" s="892"/>
      <c r="CBI16" s="892"/>
      <c r="CBJ16" s="892"/>
      <c r="CBK16" s="892"/>
      <c r="CBL16" s="892"/>
      <c r="CBM16" s="892"/>
      <c r="CBN16" s="892"/>
      <c r="CBO16" s="892"/>
      <c r="CBP16" s="892"/>
      <c r="CBQ16" s="892"/>
      <c r="CBR16" s="892"/>
      <c r="CBS16" s="892"/>
      <c r="CBT16" s="892"/>
      <c r="CBU16" s="892"/>
      <c r="CBV16" s="892"/>
      <c r="CBW16" s="892"/>
      <c r="CBX16" s="892"/>
      <c r="CBY16" s="892"/>
      <c r="CBZ16" s="892"/>
      <c r="CCA16" s="892"/>
      <c r="CCB16" s="892"/>
      <c r="CCC16" s="892"/>
      <c r="CCD16" s="892"/>
      <c r="CCE16" s="892"/>
      <c r="CCF16" s="892"/>
      <c r="CCG16" s="892"/>
      <c r="CCH16" s="892"/>
      <c r="CCI16" s="892"/>
      <c r="CCJ16" s="892"/>
      <c r="CCK16" s="892"/>
      <c r="CCL16" s="892"/>
      <c r="CCM16" s="892"/>
      <c r="CCN16" s="892"/>
      <c r="CCO16" s="892"/>
      <c r="CCP16" s="892"/>
      <c r="CCQ16" s="892"/>
      <c r="CCR16" s="892"/>
      <c r="CCS16" s="892"/>
      <c r="CCT16" s="892"/>
      <c r="CCU16" s="892"/>
      <c r="CCV16" s="892"/>
      <c r="CCW16" s="892"/>
      <c r="CCX16" s="892"/>
      <c r="CCY16" s="892"/>
      <c r="CCZ16" s="892"/>
      <c r="CDA16" s="892"/>
      <c r="CDB16" s="892"/>
      <c r="CDC16" s="892"/>
      <c r="CDD16" s="892"/>
      <c r="CDE16" s="892"/>
      <c r="CDF16" s="892"/>
      <c r="CDG16" s="892"/>
      <c r="CDH16" s="892"/>
      <c r="CDI16" s="892"/>
      <c r="CDJ16" s="892"/>
      <c r="CDK16" s="892"/>
      <c r="CDL16" s="892"/>
      <c r="CDM16" s="892"/>
      <c r="CDN16" s="892"/>
      <c r="CDO16" s="892"/>
      <c r="CDP16" s="892"/>
      <c r="CDQ16" s="892"/>
      <c r="CDR16" s="892"/>
      <c r="CDS16" s="892"/>
      <c r="CDT16" s="892"/>
      <c r="CDU16" s="892"/>
      <c r="CDV16" s="892"/>
      <c r="CDW16" s="892"/>
      <c r="CDX16" s="892"/>
      <c r="CDY16" s="892"/>
      <c r="CDZ16" s="892"/>
      <c r="CEA16" s="892"/>
      <c r="CEB16" s="892"/>
      <c r="CEC16" s="892"/>
      <c r="CED16" s="892"/>
      <c r="CEE16" s="892"/>
      <c r="CEF16" s="892"/>
      <c r="CEG16" s="892"/>
      <c r="CEH16" s="892"/>
      <c r="CEI16" s="892"/>
      <c r="CEJ16" s="892"/>
      <c r="CEK16" s="892"/>
      <c r="CEL16" s="892"/>
      <c r="CEM16" s="892"/>
      <c r="CEN16" s="892"/>
      <c r="CEO16" s="892"/>
      <c r="CEP16" s="892"/>
      <c r="CEQ16" s="892"/>
      <c r="CER16" s="892"/>
      <c r="CES16" s="892"/>
      <c r="CET16" s="892"/>
      <c r="CEU16" s="892"/>
      <c r="CEV16" s="892"/>
      <c r="CEW16" s="892"/>
      <c r="CEX16" s="892"/>
      <c r="CEY16" s="892"/>
      <c r="CEZ16" s="892"/>
      <c r="CFA16" s="892"/>
      <c r="CFB16" s="892"/>
      <c r="CFC16" s="892"/>
      <c r="CFD16" s="892"/>
      <c r="CFE16" s="892"/>
      <c r="CFF16" s="892"/>
      <c r="CFG16" s="892"/>
      <c r="CFH16" s="892"/>
      <c r="CFI16" s="892"/>
      <c r="CFJ16" s="892"/>
      <c r="CFK16" s="892"/>
      <c r="CFL16" s="892"/>
      <c r="CFM16" s="892"/>
      <c r="CFN16" s="892"/>
      <c r="CFO16" s="892"/>
      <c r="CFP16" s="892"/>
      <c r="CFQ16" s="892"/>
      <c r="CFR16" s="892"/>
      <c r="CFS16" s="892"/>
      <c r="CFT16" s="892"/>
      <c r="CFU16" s="892"/>
      <c r="CFV16" s="892"/>
      <c r="CFW16" s="892"/>
      <c r="CFX16" s="892"/>
      <c r="CFY16" s="892"/>
      <c r="CFZ16" s="892"/>
      <c r="CGA16" s="892"/>
      <c r="CGB16" s="892"/>
      <c r="CGC16" s="892"/>
      <c r="CGD16" s="892"/>
      <c r="CGE16" s="892"/>
      <c r="CGF16" s="892"/>
      <c r="CGG16" s="892"/>
      <c r="CGH16" s="892"/>
      <c r="CGI16" s="892"/>
      <c r="CGJ16" s="892"/>
      <c r="CGK16" s="892"/>
      <c r="CGL16" s="892"/>
      <c r="CGM16" s="892"/>
      <c r="CGN16" s="892"/>
      <c r="CGO16" s="892"/>
      <c r="CGP16" s="892"/>
      <c r="CGQ16" s="892"/>
      <c r="CGR16" s="892"/>
      <c r="CGS16" s="892"/>
      <c r="CGT16" s="892"/>
      <c r="CGU16" s="892"/>
      <c r="CGV16" s="892"/>
      <c r="CGW16" s="892"/>
      <c r="CGX16" s="892"/>
      <c r="CGY16" s="892"/>
      <c r="CGZ16" s="892"/>
      <c r="CHA16" s="892"/>
      <c r="CHB16" s="892"/>
      <c r="CHC16" s="892"/>
      <c r="CHD16" s="892"/>
      <c r="CHE16" s="892"/>
      <c r="CHF16" s="892"/>
      <c r="CHG16" s="892"/>
      <c r="CHH16" s="892"/>
      <c r="CHI16" s="892"/>
      <c r="CHJ16" s="892"/>
      <c r="CHK16" s="892"/>
      <c r="CHL16" s="892"/>
      <c r="CHM16" s="892"/>
      <c r="CHN16" s="892"/>
      <c r="CHO16" s="892"/>
      <c r="CHP16" s="892"/>
      <c r="CHQ16" s="892"/>
      <c r="CHR16" s="892"/>
      <c r="CHS16" s="892"/>
      <c r="CHT16" s="892"/>
      <c r="CHU16" s="892"/>
      <c r="CHV16" s="892"/>
      <c r="CHW16" s="892"/>
      <c r="CHX16" s="892"/>
      <c r="CHY16" s="892"/>
      <c r="CHZ16" s="892"/>
      <c r="CIA16" s="892"/>
      <c r="CIB16" s="892"/>
      <c r="CIC16" s="892"/>
      <c r="CID16" s="892"/>
      <c r="CIE16" s="892"/>
      <c r="CIF16" s="892"/>
      <c r="CIG16" s="892"/>
      <c r="CIH16" s="892"/>
      <c r="CII16" s="892"/>
      <c r="CIJ16" s="892"/>
      <c r="CIK16" s="892"/>
      <c r="CIL16" s="892"/>
      <c r="CIM16" s="892"/>
      <c r="CIN16" s="892"/>
      <c r="CIO16" s="892"/>
      <c r="CIP16" s="892"/>
      <c r="CIQ16" s="892"/>
      <c r="CIR16" s="892"/>
      <c r="CIS16" s="892"/>
      <c r="CIT16" s="892"/>
      <c r="CIU16" s="892"/>
      <c r="CIV16" s="892"/>
      <c r="CIW16" s="892"/>
      <c r="CIX16" s="892"/>
      <c r="CIY16" s="892"/>
      <c r="CIZ16" s="892"/>
      <c r="CJA16" s="892"/>
      <c r="CJB16" s="892"/>
      <c r="CJC16" s="892"/>
      <c r="CJD16" s="892"/>
      <c r="CJE16" s="892"/>
      <c r="CJF16" s="892"/>
      <c r="CJG16" s="892"/>
      <c r="CJH16" s="892"/>
      <c r="CJI16" s="892"/>
      <c r="CJJ16" s="892"/>
      <c r="CJK16" s="892"/>
      <c r="CJL16" s="892"/>
      <c r="CJM16" s="892"/>
      <c r="CJN16" s="892"/>
      <c r="CJO16" s="892"/>
      <c r="CJP16" s="892"/>
      <c r="CJQ16" s="892"/>
      <c r="CJR16" s="892"/>
      <c r="CJS16" s="892"/>
      <c r="CJT16" s="892"/>
      <c r="CJU16" s="892"/>
      <c r="CJV16" s="892"/>
      <c r="CJW16" s="892"/>
      <c r="CJX16" s="892"/>
      <c r="CJY16" s="892"/>
      <c r="CJZ16" s="892"/>
      <c r="CKA16" s="892"/>
      <c r="CKB16" s="892"/>
      <c r="CKC16" s="892"/>
      <c r="CKD16" s="892"/>
      <c r="CKE16" s="892"/>
      <c r="CKF16" s="892"/>
      <c r="CKG16" s="892"/>
      <c r="CKH16" s="892"/>
      <c r="CKI16" s="892"/>
      <c r="CKJ16" s="892"/>
      <c r="CKK16" s="892"/>
      <c r="CKL16" s="892"/>
      <c r="CKM16" s="892"/>
      <c r="CKN16" s="892"/>
      <c r="CKO16" s="892"/>
      <c r="CKP16" s="892"/>
      <c r="CKQ16" s="892"/>
      <c r="CKR16" s="892"/>
      <c r="CKS16" s="892"/>
      <c r="CKT16" s="892"/>
      <c r="CKU16" s="892"/>
      <c r="CKV16" s="892"/>
      <c r="CKW16" s="892"/>
      <c r="CKX16" s="892"/>
      <c r="CKY16" s="892"/>
      <c r="CKZ16" s="892"/>
      <c r="CLA16" s="892"/>
      <c r="CLB16" s="892"/>
      <c r="CLC16" s="892"/>
      <c r="CLD16" s="892"/>
      <c r="CLE16" s="892"/>
      <c r="CLF16" s="892"/>
      <c r="CLG16" s="892"/>
      <c r="CLH16" s="892"/>
      <c r="CLI16" s="892"/>
      <c r="CLJ16" s="892"/>
      <c r="CLK16" s="892"/>
      <c r="CLL16" s="892"/>
      <c r="CLM16" s="892"/>
      <c r="CLN16" s="892"/>
      <c r="CLO16" s="892"/>
      <c r="CLP16" s="892"/>
      <c r="CLQ16" s="892"/>
      <c r="CLR16" s="892"/>
      <c r="CLS16" s="892"/>
      <c r="CLT16" s="892"/>
      <c r="CLU16" s="892"/>
      <c r="CLV16" s="892"/>
      <c r="CLW16" s="892"/>
      <c r="CLX16" s="892"/>
      <c r="CLY16" s="892"/>
      <c r="CLZ16" s="892"/>
      <c r="CMA16" s="892"/>
      <c r="CMB16" s="892"/>
      <c r="CMC16" s="892"/>
      <c r="CMD16" s="892"/>
      <c r="CME16" s="892"/>
      <c r="CMF16" s="892"/>
      <c r="CMG16" s="892"/>
      <c r="CMH16" s="892"/>
      <c r="CMI16" s="892"/>
      <c r="CMJ16" s="892"/>
      <c r="CMK16" s="892"/>
      <c r="CML16" s="892"/>
      <c r="CMM16" s="892"/>
      <c r="CMN16" s="892"/>
      <c r="CMO16" s="892"/>
      <c r="CMP16" s="892"/>
      <c r="CMQ16" s="892"/>
      <c r="CMR16" s="892"/>
      <c r="CMS16" s="892"/>
      <c r="CMT16" s="892"/>
      <c r="CMU16" s="892"/>
      <c r="CMV16" s="892"/>
      <c r="CMW16" s="892"/>
      <c r="CMX16" s="892"/>
      <c r="CMY16" s="892"/>
      <c r="CMZ16" s="892"/>
      <c r="CNA16" s="892"/>
      <c r="CNB16" s="892"/>
      <c r="CNC16" s="892"/>
      <c r="CND16" s="892"/>
      <c r="CNE16" s="892"/>
      <c r="CNF16" s="892"/>
      <c r="CNG16" s="892"/>
      <c r="CNH16" s="892"/>
      <c r="CNI16" s="892"/>
      <c r="CNJ16" s="892"/>
      <c r="CNK16" s="892"/>
      <c r="CNL16" s="892"/>
      <c r="CNM16" s="892"/>
      <c r="CNN16" s="892"/>
      <c r="CNO16" s="892"/>
      <c r="CNP16" s="892"/>
      <c r="CNQ16" s="892"/>
      <c r="CNR16" s="892"/>
      <c r="CNS16" s="892"/>
      <c r="CNT16" s="892"/>
      <c r="CNU16" s="892"/>
      <c r="CNV16" s="892"/>
      <c r="CNW16" s="892"/>
      <c r="CNX16" s="892"/>
      <c r="CNY16" s="892"/>
      <c r="CNZ16" s="892"/>
      <c r="COA16" s="892"/>
      <c r="COB16" s="892"/>
      <c r="COC16" s="892"/>
      <c r="COD16" s="892"/>
      <c r="COE16" s="892"/>
      <c r="COF16" s="892"/>
      <c r="COG16" s="892"/>
      <c r="COH16" s="892"/>
      <c r="COI16" s="892"/>
      <c r="COJ16" s="892"/>
      <c r="COK16" s="892"/>
      <c r="COL16" s="892"/>
      <c r="COM16" s="892"/>
      <c r="CON16" s="892"/>
      <c r="COO16" s="892"/>
      <c r="COP16" s="892"/>
      <c r="COQ16" s="892"/>
      <c r="COR16" s="892"/>
      <c r="COS16" s="892"/>
      <c r="COT16" s="892"/>
      <c r="COU16" s="892"/>
      <c r="COV16" s="892"/>
      <c r="COW16" s="892"/>
      <c r="COX16" s="892"/>
      <c r="COY16" s="892"/>
      <c r="COZ16" s="892"/>
      <c r="CPA16" s="892"/>
      <c r="CPB16" s="892"/>
      <c r="CPC16" s="892"/>
      <c r="CPD16" s="892"/>
      <c r="CPE16" s="892"/>
      <c r="CPF16" s="892"/>
      <c r="CPG16" s="892"/>
      <c r="CPH16" s="892"/>
      <c r="CPI16" s="892"/>
      <c r="CPJ16" s="892"/>
      <c r="CPK16" s="892"/>
      <c r="CPL16" s="892"/>
      <c r="CPM16" s="892"/>
      <c r="CPN16" s="892"/>
      <c r="CPO16" s="892"/>
      <c r="CPP16" s="892"/>
      <c r="CPQ16" s="892"/>
      <c r="CPR16" s="892"/>
      <c r="CPS16" s="892"/>
      <c r="CPT16" s="892"/>
      <c r="CPU16" s="892"/>
      <c r="CPV16" s="892"/>
      <c r="CPW16" s="892"/>
      <c r="CPX16" s="892"/>
      <c r="CPY16" s="892"/>
      <c r="CPZ16" s="892"/>
      <c r="CQA16" s="892"/>
      <c r="CQB16" s="892"/>
      <c r="CQC16" s="892"/>
      <c r="CQD16" s="892"/>
      <c r="CQE16" s="892"/>
      <c r="CQF16" s="892"/>
      <c r="CQG16" s="892"/>
      <c r="CQH16" s="892"/>
      <c r="CQI16" s="892"/>
      <c r="CQJ16" s="892"/>
      <c r="CQK16" s="892"/>
      <c r="CQL16" s="892"/>
      <c r="CQM16" s="892"/>
      <c r="CQN16" s="892"/>
      <c r="CQO16" s="892"/>
      <c r="CQP16" s="892"/>
      <c r="CQQ16" s="892"/>
      <c r="CQR16" s="892"/>
      <c r="CQS16" s="892"/>
      <c r="CQT16" s="892"/>
      <c r="CQU16" s="892"/>
      <c r="CQV16" s="892"/>
      <c r="CQW16" s="892"/>
      <c r="CQX16" s="892"/>
      <c r="CQY16" s="892"/>
      <c r="CQZ16" s="892"/>
      <c r="CRA16" s="892"/>
      <c r="CRB16" s="892"/>
      <c r="CRC16" s="892"/>
      <c r="CRD16" s="892"/>
      <c r="CRE16" s="892"/>
      <c r="CRF16" s="892"/>
      <c r="CRG16" s="892"/>
      <c r="CRH16" s="892"/>
      <c r="CRI16" s="892"/>
      <c r="CRJ16" s="892"/>
      <c r="CRK16" s="892"/>
      <c r="CRL16" s="892"/>
      <c r="CRM16" s="892"/>
      <c r="CRN16" s="892"/>
      <c r="CRO16" s="892"/>
      <c r="CRP16" s="892"/>
      <c r="CRQ16" s="892"/>
      <c r="CRR16" s="892"/>
      <c r="CRS16" s="892"/>
      <c r="CRT16" s="892"/>
      <c r="CRU16" s="892"/>
      <c r="CRV16" s="892"/>
      <c r="CRW16" s="892"/>
      <c r="CRX16" s="892"/>
      <c r="CRY16" s="892"/>
      <c r="CRZ16" s="892"/>
      <c r="CSA16" s="892"/>
      <c r="CSB16" s="892"/>
      <c r="CSC16" s="892"/>
      <c r="CSD16" s="892"/>
      <c r="CSE16" s="892"/>
      <c r="CSF16" s="892"/>
      <c r="CSG16" s="892"/>
      <c r="CSH16" s="892"/>
      <c r="CSI16" s="892"/>
      <c r="CSJ16" s="892"/>
      <c r="CSK16" s="892"/>
      <c r="CSL16" s="892"/>
      <c r="CSM16" s="892"/>
      <c r="CSN16" s="892"/>
      <c r="CSO16" s="892"/>
      <c r="CSP16" s="892"/>
      <c r="CSQ16" s="892"/>
      <c r="CSR16" s="892"/>
      <c r="CSS16" s="892"/>
      <c r="CST16" s="892"/>
      <c r="CSU16" s="892"/>
      <c r="CSV16" s="892"/>
      <c r="CSW16" s="892"/>
      <c r="CSX16" s="892"/>
      <c r="CSY16" s="892"/>
      <c r="CSZ16" s="892"/>
      <c r="CTA16" s="892"/>
      <c r="CTB16" s="892"/>
      <c r="CTC16" s="892"/>
      <c r="CTD16" s="892"/>
      <c r="CTE16" s="892"/>
      <c r="CTF16" s="892"/>
      <c r="CTG16" s="892"/>
      <c r="CTH16" s="892"/>
      <c r="CTI16" s="892"/>
      <c r="CTJ16" s="892"/>
      <c r="CTK16" s="892"/>
      <c r="CTL16" s="892"/>
      <c r="CTM16" s="892"/>
      <c r="CTN16" s="892"/>
      <c r="CTO16" s="892"/>
      <c r="CTP16" s="892"/>
      <c r="CTQ16" s="892"/>
      <c r="CTR16" s="892"/>
      <c r="CTS16" s="892"/>
      <c r="CTT16" s="892"/>
      <c r="CTU16" s="892"/>
      <c r="CTV16" s="892"/>
      <c r="CTW16" s="892"/>
      <c r="CTX16" s="892"/>
      <c r="CTY16" s="892"/>
      <c r="CTZ16" s="892"/>
      <c r="CUA16" s="892"/>
      <c r="CUB16" s="892"/>
      <c r="CUC16" s="892"/>
      <c r="CUD16" s="892"/>
      <c r="CUE16" s="892"/>
      <c r="CUF16" s="892"/>
      <c r="CUG16" s="892"/>
      <c r="CUH16" s="892"/>
      <c r="CUI16" s="892"/>
      <c r="CUJ16" s="892"/>
      <c r="CUK16" s="892"/>
      <c r="CUL16" s="892"/>
      <c r="CUM16" s="892"/>
      <c r="CUN16" s="892"/>
      <c r="CUO16" s="892"/>
      <c r="CUP16" s="892"/>
      <c r="CUQ16" s="892"/>
      <c r="CUR16" s="892"/>
      <c r="CUS16" s="892"/>
      <c r="CUT16" s="892"/>
      <c r="CUU16" s="892"/>
      <c r="CUV16" s="892"/>
      <c r="CUW16" s="892"/>
      <c r="CUX16" s="892"/>
      <c r="CUY16" s="892"/>
      <c r="CUZ16" s="892"/>
      <c r="CVA16" s="892"/>
      <c r="CVB16" s="892"/>
      <c r="CVC16" s="892"/>
      <c r="CVD16" s="892"/>
      <c r="CVE16" s="892"/>
      <c r="CVF16" s="892"/>
      <c r="CVG16" s="892"/>
      <c r="CVH16" s="892"/>
      <c r="CVI16" s="892"/>
      <c r="CVJ16" s="892"/>
      <c r="CVK16" s="892"/>
      <c r="CVL16" s="892"/>
      <c r="CVM16" s="892"/>
      <c r="CVN16" s="892"/>
      <c r="CVO16" s="892"/>
      <c r="CVP16" s="892"/>
      <c r="CVQ16" s="892"/>
      <c r="CVR16" s="892"/>
      <c r="CVS16" s="892"/>
      <c r="CVT16" s="892"/>
      <c r="CVU16" s="892"/>
      <c r="CVV16" s="892"/>
      <c r="CVW16" s="892"/>
      <c r="CVX16" s="892"/>
      <c r="CVY16" s="892"/>
      <c r="CVZ16" s="892"/>
      <c r="CWA16" s="892"/>
      <c r="CWB16" s="892"/>
      <c r="CWC16" s="892"/>
      <c r="CWD16" s="892"/>
      <c r="CWE16" s="892"/>
      <c r="CWF16" s="892"/>
      <c r="CWG16" s="892"/>
      <c r="CWH16" s="892"/>
      <c r="CWI16" s="892"/>
      <c r="CWJ16" s="892"/>
      <c r="CWK16" s="892"/>
      <c r="CWL16" s="892"/>
      <c r="CWM16" s="892"/>
      <c r="CWN16" s="892"/>
      <c r="CWO16" s="892"/>
      <c r="CWP16" s="892"/>
      <c r="CWQ16" s="892"/>
      <c r="CWR16" s="892"/>
      <c r="CWS16" s="892"/>
      <c r="CWT16" s="892"/>
      <c r="CWU16" s="892"/>
      <c r="CWV16" s="892"/>
      <c r="CWW16" s="892"/>
      <c r="CWX16" s="892"/>
      <c r="CWY16" s="892"/>
      <c r="CWZ16" s="892"/>
      <c r="CXA16" s="892"/>
      <c r="CXB16" s="892"/>
      <c r="CXC16" s="892"/>
      <c r="CXD16" s="892"/>
      <c r="CXE16" s="892"/>
      <c r="CXF16" s="892"/>
      <c r="CXG16" s="892"/>
      <c r="CXH16" s="892"/>
      <c r="CXI16" s="892"/>
      <c r="CXJ16" s="892"/>
      <c r="CXK16" s="892"/>
      <c r="CXL16" s="892"/>
      <c r="CXM16" s="892"/>
      <c r="CXN16" s="892"/>
      <c r="CXO16" s="892"/>
      <c r="CXP16" s="892"/>
      <c r="CXQ16" s="892"/>
      <c r="CXR16" s="892"/>
      <c r="CXS16" s="892"/>
      <c r="CXT16" s="892"/>
      <c r="CXU16" s="892"/>
      <c r="CXV16" s="892"/>
      <c r="CXW16" s="892"/>
      <c r="CXX16" s="892"/>
      <c r="CXY16" s="892"/>
      <c r="CXZ16" s="892"/>
      <c r="CYA16" s="892"/>
      <c r="CYB16" s="892"/>
      <c r="CYC16" s="892"/>
      <c r="CYD16" s="892"/>
      <c r="CYE16" s="892"/>
      <c r="CYF16" s="892"/>
      <c r="CYG16" s="892"/>
      <c r="CYH16" s="892"/>
      <c r="CYI16" s="892"/>
      <c r="CYJ16" s="892"/>
      <c r="CYK16" s="892"/>
      <c r="CYL16" s="892"/>
      <c r="CYM16" s="892"/>
      <c r="CYN16" s="892"/>
      <c r="CYO16" s="892"/>
      <c r="CYP16" s="892"/>
      <c r="CYQ16" s="892"/>
      <c r="CYR16" s="892"/>
      <c r="CYS16" s="892"/>
      <c r="CYT16" s="892"/>
      <c r="CYU16" s="892"/>
      <c r="CYV16" s="892"/>
      <c r="CYW16" s="892"/>
      <c r="CYX16" s="892"/>
      <c r="CYY16" s="892"/>
      <c r="CYZ16" s="892"/>
      <c r="CZA16" s="892"/>
      <c r="CZB16" s="892"/>
      <c r="CZC16" s="892"/>
      <c r="CZD16" s="892"/>
      <c r="CZE16" s="892"/>
      <c r="CZF16" s="892"/>
      <c r="CZG16" s="892"/>
      <c r="CZH16" s="892"/>
      <c r="CZI16" s="892"/>
      <c r="CZJ16" s="892"/>
      <c r="CZK16" s="892"/>
      <c r="CZL16" s="892"/>
      <c r="CZM16" s="892"/>
      <c r="CZN16" s="892"/>
      <c r="CZO16" s="892"/>
      <c r="CZP16" s="892"/>
      <c r="CZQ16" s="892"/>
      <c r="CZR16" s="892"/>
      <c r="CZS16" s="892"/>
      <c r="CZT16" s="892"/>
      <c r="CZU16" s="892"/>
      <c r="CZV16" s="892"/>
      <c r="CZW16" s="892"/>
      <c r="CZX16" s="892"/>
      <c r="CZY16" s="892"/>
      <c r="CZZ16" s="892"/>
      <c r="DAA16" s="892"/>
      <c r="DAB16" s="892"/>
      <c r="DAC16" s="892"/>
      <c r="DAD16" s="892"/>
      <c r="DAE16" s="892"/>
      <c r="DAF16" s="892"/>
      <c r="DAG16" s="892"/>
      <c r="DAH16" s="892"/>
      <c r="DAI16" s="892"/>
      <c r="DAJ16" s="892"/>
      <c r="DAK16" s="892"/>
      <c r="DAL16" s="892"/>
      <c r="DAM16" s="892"/>
      <c r="DAN16" s="892"/>
      <c r="DAO16" s="892"/>
      <c r="DAP16" s="892"/>
      <c r="DAQ16" s="892"/>
      <c r="DAR16" s="892"/>
      <c r="DAS16" s="892"/>
      <c r="DAT16" s="892"/>
      <c r="DAU16" s="892"/>
      <c r="DAV16" s="892"/>
      <c r="DAW16" s="892"/>
      <c r="DAX16" s="892"/>
      <c r="DAY16" s="892"/>
      <c r="DAZ16" s="892"/>
      <c r="DBA16" s="892"/>
      <c r="DBB16" s="892"/>
      <c r="DBC16" s="892"/>
      <c r="DBD16" s="892"/>
      <c r="DBE16" s="892"/>
      <c r="DBF16" s="892"/>
      <c r="DBG16" s="892"/>
      <c r="DBH16" s="892"/>
      <c r="DBI16" s="892"/>
      <c r="DBJ16" s="892"/>
      <c r="DBK16" s="892"/>
      <c r="DBL16" s="892"/>
      <c r="DBM16" s="892"/>
      <c r="DBN16" s="892"/>
      <c r="DBO16" s="892"/>
      <c r="DBP16" s="892"/>
      <c r="DBQ16" s="892"/>
      <c r="DBR16" s="892"/>
      <c r="DBS16" s="892"/>
      <c r="DBT16" s="892"/>
      <c r="DBU16" s="892"/>
      <c r="DBV16" s="892"/>
      <c r="DBW16" s="892"/>
      <c r="DBX16" s="892"/>
      <c r="DBY16" s="892"/>
      <c r="DBZ16" s="892"/>
      <c r="DCA16" s="892"/>
      <c r="DCB16" s="892"/>
      <c r="DCC16" s="892"/>
      <c r="DCD16" s="892"/>
      <c r="DCE16" s="892"/>
      <c r="DCF16" s="892"/>
      <c r="DCG16" s="892"/>
      <c r="DCH16" s="892"/>
      <c r="DCI16" s="892"/>
      <c r="DCJ16" s="892"/>
      <c r="DCK16" s="892"/>
      <c r="DCL16" s="892"/>
      <c r="DCM16" s="892"/>
      <c r="DCN16" s="892"/>
      <c r="DCO16" s="892"/>
      <c r="DCP16" s="892"/>
      <c r="DCQ16" s="892"/>
      <c r="DCR16" s="892"/>
      <c r="DCS16" s="892"/>
      <c r="DCT16" s="892"/>
      <c r="DCU16" s="892"/>
      <c r="DCV16" s="892"/>
      <c r="DCW16" s="892"/>
      <c r="DCX16" s="892"/>
      <c r="DCY16" s="892"/>
      <c r="DCZ16" s="892"/>
      <c r="DDA16" s="892"/>
      <c r="DDB16" s="892"/>
      <c r="DDC16" s="892"/>
      <c r="DDD16" s="892"/>
      <c r="DDE16" s="892"/>
      <c r="DDF16" s="892"/>
      <c r="DDG16" s="892"/>
      <c r="DDH16" s="892"/>
      <c r="DDI16" s="892"/>
      <c r="DDJ16" s="892"/>
      <c r="DDK16" s="892"/>
      <c r="DDL16" s="892"/>
      <c r="DDM16" s="892"/>
      <c r="DDN16" s="892"/>
      <c r="DDO16" s="892"/>
      <c r="DDP16" s="892"/>
      <c r="DDQ16" s="892"/>
      <c r="DDR16" s="892"/>
      <c r="DDS16" s="892"/>
      <c r="DDT16" s="892"/>
      <c r="DDU16" s="892"/>
      <c r="DDV16" s="892"/>
      <c r="DDW16" s="892"/>
      <c r="DDX16" s="892"/>
      <c r="DDY16" s="892"/>
      <c r="DDZ16" s="892"/>
      <c r="DEA16" s="892"/>
      <c r="DEB16" s="892"/>
      <c r="DEC16" s="892"/>
      <c r="DED16" s="892"/>
      <c r="DEE16" s="892"/>
      <c r="DEF16" s="892"/>
      <c r="DEG16" s="892"/>
      <c r="DEH16" s="892"/>
      <c r="DEI16" s="892"/>
      <c r="DEJ16" s="892"/>
      <c r="DEK16" s="892"/>
      <c r="DEL16" s="892"/>
      <c r="DEM16" s="892"/>
      <c r="DEN16" s="892"/>
      <c r="DEO16" s="892"/>
      <c r="DEP16" s="892"/>
      <c r="DEQ16" s="892"/>
      <c r="DER16" s="892"/>
      <c r="DES16" s="892"/>
      <c r="DET16" s="892"/>
      <c r="DEU16" s="892"/>
      <c r="DEV16" s="892"/>
      <c r="DEW16" s="892"/>
      <c r="DEX16" s="892"/>
      <c r="DEY16" s="892"/>
      <c r="DEZ16" s="892"/>
      <c r="DFA16" s="892"/>
      <c r="DFB16" s="892"/>
      <c r="DFC16" s="892"/>
      <c r="DFD16" s="892"/>
      <c r="DFE16" s="892"/>
      <c r="DFF16" s="892"/>
      <c r="DFG16" s="892"/>
      <c r="DFH16" s="892"/>
      <c r="DFI16" s="892"/>
      <c r="DFJ16" s="892"/>
      <c r="DFK16" s="892"/>
      <c r="DFL16" s="892"/>
      <c r="DFM16" s="892"/>
      <c r="DFN16" s="892"/>
      <c r="DFO16" s="892"/>
      <c r="DFP16" s="892"/>
      <c r="DFQ16" s="892"/>
      <c r="DFR16" s="892"/>
      <c r="DFS16" s="892"/>
      <c r="DFT16" s="892"/>
      <c r="DFU16" s="892"/>
      <c r="DFV16" s="892"/>
      <c r="DFW16" s="892"/>
      <c r="DFX16" s="892"/>
      <c r="DFY16" s="892"/>
      <c r="DFZ16" s="892"/>
      <c r="DGA16" s="892"/>
      <c r="DGB16" s="892"/>
      <c r="DGC16" s="892"/>
      <c r="DGD16" s="892"/>
      <c r="DGE16" s="892"/>
      <c r="DGF16" s="892"/>
      <c r="DGG16" s="892"/>
      <c r="DGH16" s="892"/>
      <c r="DGI16" s="892"/>
      <c r="DGJ16" s="892"/>
      <c r="DGK16" s="892"/>
      <c r="DGL16" s="892"/>
      <c r="DGM16" s="892"/>
      <c r="DGN16" s="892"/>
      <c r="DGO16" s="892"/>
      <c r="DGP16" s="892"/>
      <c r="DGQ16" s="892"/>
      <c r="DGR16" s="892"/>
      <c r="DGS16" s="892"/>
      <c r="DGT16" s="892"/>
      <c r="DGU16" s="892"/>
      <c r="DGV16" s="892"/>
      <c r="DGW16" s="892"/>
      <c r="DGX16" s="892"/>
      <c r="DGY16" s="892"/>
      <c r="DGZ16" s="892"/>
      <c r="DHA16" s="892"/>
      <c r="DHB16" s="892"/>
      <c r="DHC16" s="892"/>
      <c r="DHD16" s="892"/>
      <c r="DHE16" s="892"/>
      <c r="DHF16" s="892"/>
      <c r="DHG16" s="892"/>
      <c r="DHH16" s="892"/>
      <c r="DHI16" s="892"/>
      <c r="DHJ16" s="892"/>
      <c r="DHK16" s="892"/>
      <c r="DHL16" s="892"/>
      <c r="DHM16" s="892"/>
      <c r="DHN16" s="892"/>
      <c r="DHO16" s="892"/>
      <c r="DHP16" s="892"/>
      <c r="DHQ16" s="892"/>
      <c r="DHR16" s="892"/>
      <c r="DHS16" s="892"/>
      <c r="DHT16" s="892"/>
      <c r="DHU16" s="892"/>
      <c r="DHV16" s="892"/>
      <c r="DHW16" s="892"/>
      <c r="DHX16" s="892"/>
      <c r="DHY16" s="892"/>
      <c r="DHZ16" s="892"/>
      <c r="DIA16" s="892"/>
      <c r="DIB16" s="892"/>
      <c r="DIC16" s="892"/>
      <c r="DID16" s="892"/>
      <c r="DIE16" s="892"/>
      <c r="DIF16" s="892"/>
      <c r="DIG16" s="892"/>
      <c r="DIH16" s="892"/>
      <c r="DII16" s="892"/>
      <c r="DIJ16" s="892"/>
      <c r="DIK16" s="892"/>
      <c r="DIL16" s="892"/>
      <c r="DIM16" s="892"/>
      <c r="DIN16" s="892"/>
      <c r="DIO16" s="892"/>
      <c r="DIP16" s="892"/>
      <c r="DIQ16" s="892"/>
      <c r="DIR16" s="892"/>
      <c r="DIS16" s="892"/>
      <c r="DIT16" s="892"/>
      <c r="DIU16" s="892"/>
      <c r="DIV16" s="892"/>
      <c r="DIW16" s="892"/>
      <c r="DIX16" s="892"/>
      <c r="DIY16" s="892"/>
      <c r="DIZ16" s="892"/>
      <c r="DJA16" s="892"/>
      <c r="DJB16" s="892"/>
      <c r="DJC16" s="892"/>
      <c r="DJD16" s="892"/>
      <c r="DJE16" s="892"/>
      <c r="DJF16" s="892"/>
      <c r="DJG16" s="892"/>
      <c r="DJH16" s="892"/>
      <c r="DJI16" s="892"/>
      <c r="DJJ16" s="892"/>
      <c r="DJK16" s="892"/>
      <c r="DJL16" s="892"/>
      <c r="DJM16" s="892"/>
      <c r="DJN16" s="892"/>
      <c r="DJO16" s="892"/>
      <c r="DJP16" s="892"/>
      <c r="DJQ16" s="892"/>
      <c r="DJR16" s="892"/>
      <c r="DJS16" s="892"/>
      <c r="DJT16" s="892"/>
      <c r="DJU16" s="892"/>
      <c r="DJV16" s="892"/>
      <c r="DJW16" s="892"/>
      <c r="DJX16" s="892"/>
      <c r="DJY16" s="892"/>
      <c r="DJZ16" s="892"/>
      <c r="DKA16" s="892"/>
      <c r="DKB16" s="892"/>
      <c r="DKC16" s="892"/>
      <c r="DKD16" s="892"/>
      <c r="DKE16" s="892"/>
      <c r="DKF16" s="892"/>
      <c r="DKG16" s="892"/>
      <c r="DKH16" s="892"/>
      <c r="DKI16" s="892"/>
      <c r="DKJ16" s="892"/>
      <c r="DKK16" s="892"/>
      <c r="DKL16" s="892"/>
      <c r="DKM16" s="892"/>
      <c r="DKN16" s="892"/>
      <c r="DKO16" s="892"/>
      <c r="DKP16" s="892"/>
      <c r="DKQ16" s="892"/>
      <c r="DKR16" s="892"/>
      <c r="DKS16" s="892"/>
      <c r="DKT16" s="892"/>
      <c r="DKU16" s="892"/>
      <c r="DKV16" s="892"/>
      <c r="DKW16" s="892"/>
      <c r="DKX16" s="892"/>
      <c r="DKY16" s="892"/>
      <c r="DKZ16" s="892"/>
      <c r="DLA16" s="892"/>
      <c r="DLB16" s="892"/>
      <c r="DLC16" s="892"/>
      <c r="DLD16" s="892"/>
      <c r="DLE16" s="892"/>
      <c r="DLF16" s="892"/>
      <c r="DLG16" s="892"/>
      <c r="DLH16" s="892"/>
      <c r="DLI16" s="892"/>
      <c r="DLJ16" s="892"/>
      <c r="DLK16" s="892"/>
      <c r="DLL16" s="892"/>
      <c r="DLM16" s="892"/>
      <c r="DLN16" s="892"/>
      <c r="DLO16" s="892"/>
      <c r="DLP16" s="892"/>
      <c r="DLQ16" s="892"/>
      <c r="DLR16" s="892"/>
      <c r="DLS16" s="892"/>
      <c r="DLT16" s="892"/>
      <c r="DLU16" s="892"/>
      <c r="DLV16" s="892"/>
      <c r="DLW16" s="892"/>
      <c r="DLX16" s="892"/>
      <c r="DLY16" s="892"/>
      <c r="DLZ16" s="892"/>
      <c r="DMA16" s="892"/>
      <c r="DMB16" s="892"/>
      <c r="DMC16" s="892"/>
      <c r="DMD16" s="892"/>
      <c r="DME16" s="892"/>
      <c r="DMF16" s="892"/>
      <c r="DMG16" s="892"/>
      <c r="DMH16" s="892"/>
      <c r="DMI16" s="892"/>
      <c r="DMJ16" s="892"/>
      <c r="DMK16" s="892"/>
      <c r="DML16" s="892"/>
      <c r="DMM16" s="892"/>
      <c r="DMN16" s="892"/>
      <c r="DMO16" s="892"/>
      <c r="DMP16" s="892"/>
      <c r="DMQ16" s="892"/>
      <c r="DMR16" s="892"/>
      <c r="DMS16" s="892"/>
      <c r="DMT16" s="892"/>
      <c r="DMU16" s="892"/>
      <c r="DMV16" s="892"/>
      <c r="DMW16" s="892"/>
      <c r="DMX16" s="892"/>
      <c r="DMY16" s="892"/>
      <c r="DMZ16" s="892"/>
      <c r="DNA16" s="892"/>
      <c r="DNB16" s="892"/>
      <c r="DNC16" s="892"/>
      <c r="DND16" s="892"/>
      <c r="DNE16" s="892"/>
      <c r="DNF16" s="892"/>
      <c r="DNG16" s="892"/>
      <c r="DNH16" s="892"/>
      <c r="DNI16" s="892"/>
      <c r="DNJ16" s="892"/>
      <c r="DNK16" s="892"/>
      <c r="DNL16" s="892"/>
      <c r="DNM16" s="892"/>
      <c r="DNN16" s="892"/>
      <c r="DNO16" s="892"/>
      <c r="DNP16" s="892"/>
      <c r="DNQ16" s="892"/>
      <c r="DNR16" s="892"/>
      <c r="DNS16" s="892"/>
      <c r="DNT16" s="892"/>
      <c r="DNU16" s="892"/>
      <c r="DNV16" s="892"/>
      <c r="DNW16" s="892"/>
      <c r="DNX16" s="892"/>
      <c r="DNY16" s="892"/>
      <c r="DNZ16" s="892"/>
      <c r="DOA16" s="892"/>
      <c r="DOB16" s="892"/>
      <c r="DOC16" s="892"/>
      <c r="DOD16" s="892"/>
      <c r="DOE16" s="892"/>
      <c r="DOF16" s="892"/>
      <c r="DOG16" s="892"/>
      <c r="DOH16" s="892"/>
      <c r="DOI16" s="892"/>
      <c r="DOJ16" s="892"/>
      <c r="DOK16" s="892"/>
      <c r="DOL16" s="892"/>
      <c r="DOM16" s="892"/>
      <c r="DON16" s="892"/>
      <c r="DOO16" s="892"/>
      <c r="DOP16" s="892"/>
      <c r="DOQ16" s="892"/>
      <c r="DOR16" s="892"/>
      <c r="DOS16" s="892"/>
      <c r="DOT16" s="892"/>
      <c r="DOU16" s="892"/>
      <c r="DOV16" s="892"/>
      <c r="DOW16" s="892"/>
      <c r="DOX16" s="892"/>
      <c r="DOY16" s="892"/>
      <c r="DOZ16" s="892"/>
      <c r="DPA16" s="892"/>
      <c r="DPB16" s="892"/>
      <c r="DPC16" s="892"/>
      <c r="DPD16" s="892"/>
      <c r="DPE16" s="892"/>
      <c r="DPF16" s="892"/>
      <c r="DPG16" s="892"/>
      <c r="DPH16" s="892"/>
      <c r="DPI16" s="892"/>
      <c r="DPJ16" s="892"/>
      <c r="DPK16" s="892"/>
      <c r="DPL16" s="892"/>
      <c r="DPM16" s="892"/>
      <c r="DPN16" s="892"/>
      <c r="DPO16" s="892"/>
      <c r="DPP16" s="892"/>
      <c r="DPQ16" s="892"/>
      <c r="DPR16" s="892"/>
      <c r="DPS16" s="892"/>
      <c r="DPT16" s="892"/>
      <c r="DPU16" s="892"/>
      <c r="DPV16" s="892"/>
      <c r="DPW16" s="892"/>
      <c r="DPX16" s="892"/>
      <c r="DPY16" s="892"/>
      <c r="DPZ16" s="892"/>
      <c r="DQA16" s="892"/>
      <c r="DQB16" s="892"/>
      <c r="DQC16" s="892"/>
      <c r="DQD16" s="892"/>
      <c r="DQE16" s="892"/>
      <c r="DQF16" s="892"/>
      <c r="DQG16" s="892"/>
      <c r="DQH16" s="892"/>
      <c r="DQI16" s="892"/>
      <c r="DQJ16" s="892"/>
      <c r="DQK16" s="892"/>
      <c r="DQL16" s="892"/>
      <c r="DQM16" s="892"/>
      <c r="DQN16" s="892"/>
      <c r="DQO16" s="892"/>
      <c r="DQP16" s="892"/>
      <c r="DQQ16" s="892"/>
      <c r="DQR16" s="892"/>
      <c r="DQS16" s="892"/>
      <c r="DQT16" s="892"/>
      <c r="DQU16" s="892"/>
      <c r="DQV16" s="892"/>
      <c r="DQW16" s="892"/>
      <c r="DQX16" s="892"/>
      <c r="DQY16" s="892"/>
      <c r="DQZ16" s="892"/>
      <c r="DRA16" s="892"/>
      <c r="DRB16" s="892"/>
      <c r="DRC16" s="892"/>
      <c r="DRD16" s="892"/>
      <c r="DRE16" s="892"/>
      <c r="DRF16" s="892"/>
      <c r="DRG16" s="892"/>
      <c r="DRH16" s="892"/>
      <c r="DRI16" s="892"/>
      <c r="DRJ16" s="892"/>
      <c r="DRK16" s="892"/>
      <c r="DRL16" s="892"/>
      <c r="DRM16" s="892"/>
      <c r="DRN16" s="892"/>
      <c r="DRO16" s="892"/>
      <c r="DRP16" s="892"/>
      <c r="DRQ16" s="892"/>
      <c r="DRR16" s="892"/>
      <c r="DRS16" s="892"/>
      <c r="DRT16" s="892"/>
      <c r="DRU16" s="892"/>
      <c r="DRV16" s="892"/>
      <c r="DRW16" s="892"/>
      <c r="DRX16" s="892"/>
      <c r="DRY16" s="892"/>
      <c r="DRZ16" s="892"/>
      <c r="DSA16" s="892"/>
      <c r="DSB16" s="892"/>
      <c r="DSC16" s="892"/>
      <c r="DSD16" s="892"/>
      <c r="DSE16" s="892"/>
      <c r="DSF16" s="892"/>
      <c r="DSG16" s="892"/>
      <c r="DSH16" s="892"/>
      <c r="DSI16" s="892"/>
      <c r="DSJ16" s="892"/>
      <c r="DSK16" s="892"/>
      <c r="DSL16" s="892"/>
      <c r="DSM16" s="892"/>
      <c r="DSN16" s="892"/>
      <c r="DSO16" s="892"/>
      <c r="DSP16" s="892"/>
      <c r="DSQ16" s="892"/>
      <c r="DSR16" s="892"/>
      <c r="DSS16" s="892"/>
      <c r="DST16" s="892"/>
      <c r="DSU16" s="892"/>
      <c r="DSV16" s="892"/>
      <c r="DSW16" s="892"/>
      <c r="DSX16" s="892"/>
      <c r="DSY16" s="892"/>
      <c r="DSZ16" s="892"/>
      <c r="DTA16" s="892"/>
      <c r="DTB16" s="892"/>
      <c r="DTC16" s="892"/>
      <c r="DTD16" s="892"/>
      <c r="DTE16" s="892"/>
      <c r="DTF16" s="892"/>
      <c r="DTG16" s="892"/>
      <c r="DTH16" s="892"/>
      <c r="DTI16" s="892"/>
      <c r="DTJ16" s="892"/>
      <c r="DTK16" s="892"/>
      <c r="DTL16" s="892"/>
      <c r="DTM16" s="892"/>
      <c r="DTN16" s="892"/>
      <c r="DTO16" s="892"/>
      <c r="DTP16" s="892"/>
      <c r="DTQ16" s="892"/>
      <c r="DTR16" s="892"/>
      <c r="DTS16" s="892"/>
      <c r="DTT16" s="892"/>
      <c r="DTU16" s="892"/>
      <c r="DTV16" s="892"/>
      <c r="DTW16" s="892"/>
      <c r="DTX16" s="892"/>
      <c r="DTY16" s="892"/>
      <c r="DTZ16" s="892"/>
      <c r="DUA16" s="892"/>
      <c r="DUB16" s="892"/>
      <c r="DUC16" s="892"/>
      <c r="DUD16" s="892"/>
      <c r="DUE16" s="892"/>
      <c r="DUF16" s="892"/>
      <c r="DUG16" s="892"/>
      <c r="DUH16" s="892"/>
      <c r="DUI16" s="892"/>
      <c r="DUJ16" s="892"/>
      <c r="DUK16" s="892"/>
      <c r="DUL16" s="892"/>
      <c r="DUM16" s="892"/>
      <c r="DUN16" s="892"/>
      <c r="DUO16" s="892"/>
      <c r="DUP16" s="892"/>
      <c r="DUQ16" s="892"/>
      <c r="DUR16" s="892"/>
      <c r="DUS16" s="892"/>
      <c r="DUT16" s="892"/>
      <c r="DUU16" s="892"/>
      <c r="DUV16" s="892"/>
      <c r="DUW16" s="892"/>
      <c r="DUX16" s="892"/>
      <c r="DUY16" s="892"/>
      <c r="DUZ16" s="892"/>
      <c r="DVA16" s="892"/>
      <c r="DVB16" s="892"/>
      <c r="DVC16" s="892"/>
      <c r="DVD16" s="892"/>
      <c r="DVE16" s="892"/>
      <c r="DVF16" s="892"/>
      <c r="DVG16" s="892"/>
      <c r="DVH16" s="892"/>
      <c r="DVI16" s="892"/>
      <c r="DVJ16" s="892"/>
      <c r="DVK16" s="892"/>
      <c r="DVL16" s="892"/>
      <c r="DVM16" s="892"/>
      <c r="DVN16" s="892"/>
      <c r="DVO16" s="892"/>
      <c r="DVP16" s="892"/>
      <c r="DVQ16" s="892"/>
      <c r="DVR16" s="892"/>
      <c r="DVS16" s="892"/>
      <c r="DVT16" s="892"/>
      <c r="DVU16" s="892"/>
      <c r="DVV16" s="892"/>
      <c r="DVW16" s="892"/>
      <c r="DVX16" s="892"/>
      <c r="DVY16" s="892"/>
      <c r="DVZ16" s="892"/>
      <c r="DWA16" s="892"/>
      <c r="DWB16" s="892"/>
      <c r="DWC16" s="892"/>
      <c r="DWD16" s="892"/>
      <c r="DWE16" s="892"/>
      <c r="DWF16" s="892"/>
      <c r="DWG16" s="892"/>
      <c r="DWH16" s="892"/>
      <c r="DWI16" s="892"/>
      <c r="DWJ16" s="892"/>
      <c r="DWK16" s="892"/>
      <c r="DWL16" s="892"/>
      <c r="DWM16" s="892"/>
      <c r="DWN16" s="892"/>
      <c r="DWO16" s="892"/>
      <c r="DWP16" s="892"/>
      <c r="DWQ16" s="892"/>
      <c r="DWR16" s="892"/>
      <c r="DWS16" s="892"/>
      <c r="DWT16" s="892"/>
      <c r="DWU16" s="892"/>
      <c r="DWV16" s="892"/>
      <c r="DWW16" s="892"/>
      <c r="DWX16" s="892"/>
      <c r="DWY16" s="892"/>
      <c r="DWZ16" s="892"/>
      <c r="DXA16" s="892"/>
      <c r="DXB16" s="892"/>
      <c r="DXC16" s="892"/>
      <c r="DXD16" s="892"/>
      <c r="DXE16" s="892"/>
      <c r="DXF16" s="892"/>
      <c r="DXG16" s="892"/>
      <c r="DXH16" s="892"/>
      <c r="DXI16" s="892"/>
      <c r="DXJ16" s="892"/>
      <c r="DXK16" s="892"/>
      <c r="DXL16" s="892"/>
      <c r="DXM16" s="892"/>
      <c r="DXN16" s="892"/>
      <c r="DXO16" s="892"/>
      <c r="DXP16" s="892"/>
      <c r="DXQ16" s="892"/>
      <c r="DXR16" s="892"/>
      <c r="DXS16" s="892"/>
      <c r="DXT16" s="892"/>
      <c r="DXU16" s="892"/>
      <c r="DXV16" s="892"/>
      <c r="DXW16" s="892"/>
      <c r="DXX16" s="892"/>
      <c r="DXY16" s="892"/>
      <c r="DXZ16" s="892"/>
      <c r="DYA16" s="892"/>
      <c r="DYB16" s="892"/>
      <c r="DYC16" s="892"/>
      <c r="DYD16" s="892"/>
      <c r="DYE16" s="892"/>
      <c r="DYF16" s="892"/>
      <c r="DYG16" s="892"/>
      <c r="DYH16" s="892"/>
      <c r="DYI16" s="892"/>
      <c r="DYJ16" s="892"/>
      <c r="DYK16" s="892"/>
      <c r="DYL16" s="892"/>
      <c r="DYM16" s="892"/>
      <c r="DYN16" s="892"/>
      <c r="DYO16" s="892"/>
      <c r="DYP16" s="892"/>
      <c r="DYQ16" s="892"/>
      <c r="DYR16" s="892"/>
      <c r="DYS16" s="892"/>
      <c r="DYT16" s="892"/>
      <c r="DYU16" s="892"/>
      <c r="DYV16" s="892"/>
      <c r="DYW16" s="892"/>
      <c r="DYX16" s="892"/>
      <c r="DYY16" s="892"/>
      <c r="DYZ16" s="892"/>
      <c r="DZA16" s="892"/>
      <c r="DZB16" s="892"/>
      <c r="DZC16" s="892"/>
      <c r="DZD16" s="892"/>
      <c r="DZE16" s="892"/>
      <c r="DZF16" s="892"/>
      <c r="DZG16" s="892"/>
      <c r="DZH16" s="892"/>
      <c r="DZI16" s="892"/>
      <c r="DZJ16" s="892"/>
      <c r="DZK16" s="892"/>
      <c r="DZL16" s="892"/>
      <c r="DZM16" s="892"/>
      <c r="DZN16" s="892"/>
      <c r="DZO16" s="892"/>
      <c r="DZP16" s="892"/>
      <c r="DZQ16" s="892"/>
      <c r="DZR16" s="892"/>
      <c r="DZS16" s="892"/>
      <c r="DZT16" s="892"/>
      <c r="DZU16" s="892"/>
      <c r="DZV16" s="892"/>
      <c r="DZW16" s="892"/>
      <c r="DZX16" s="892"/>
      <c r="DZY16" s="892"/>
      <c r="DZZ16" s="892"/>
      <c r="EAA16" s="892"/>
      <c r="EAB16" s="892"/>
      <c r="EAC16" s="892"/>
      <c r="EAD16" s="892"/>
      <c r="EAE16" s="892"/>
      <c r="EAF16" s="892"/>
      <c r="EAG16" s="892"/>
      <c r="EAH16" s="892"/>
      <c r="EAI16" s="892"/>
      <c r="EAJ16" s="892"/>
      <c r="EAK16" s="892"/>
      <c r="EAL16" s="892"/>
      <c r="EAM16" s="892"/>
      <c r="EAN16" s="892"/>
      <c r="EAO16" s="892"/>
      <c r="EAP16" s="892"/>
      <c r="EAQ16" s="892"/>
      <c r="EAR16" s="892"/>
      <c r="EAS16" s="892"/>
      <c r="EAT16" s="892"/>
      <c r="EAU16" s="892"/>
      <c r="EAV16" s="892"/>
      <c r="EAW16" s="892"/>
      <c r="EAX16" s="892"/>
      <c r="EAY16" s="892"/>
      <c r="EAZ16" s="892"/>
      <c r="EBA16" s="892"/>
      <c r="EBB16" s="892"/>
      <c r="EBC16" s="892"/>
      <c r="EBD16" s="892"/>
      <c r="EBE16" s="892"/>
      <c r="EBF16" s="892"/>
      <c r="EBG16" s="892"/>
      <c r="EBH16" s="892"/>
      <c r="EBI16" s="892"/>
      <c r="EBJ16" s="892"/>
      <c r="EBK16" s="892"/>
      <c r="EBL16" s="892"/>
      <c r="EBM16" s="892"/>
      <c r="EBN16" s="892"/>
      <c r="EBO16" s="892"/>
      <c r="EBP16" s="892"/>
      <c r="EBQ16" s="892"/>
      <c r="EBR16" s="892"/>
      <c r="EBS16" s="892"/>
      <c r="EBT16" s="892"/>
      <c r="EBU16" s="892"/>
      <c r="EBV16" s="892"/>
      <c r="EBW16" s="892"/>
      <c r="EBX16" s="892"/>
      <c r="EBY16" s="892"/>
      <c r="EBZ16" s="892"/>
      <c r="ECA16" s="892"/>
      <c r="ECB16" s="892"/>
      <c r="ECC16" s="892"/>
      <c r="ECD16" s="892"/>
      <c r="ECE16" s="892"/>
      <c r="ECF16" s="892"/>
      <c r="ECG16" s="892"/>
      <c r="ECH16" s="892"/>
      <c r="ECI16" s="892"/>
      <c r="ECJ16" s="892"/>
      <c r="ECK16" s="892"/>
      <c r="ECL16" s="892"/>
      <c r="ECM16" s="892"/>
      <c r="ECN16" s="892"/>
      <c r="ECO16" s="892"/>
      <c r="ECP16" s="892"/>
      <c r="ECQ16" s="892"/>
      <c r="ECR16" s="892"/>
      <c r="ECS16" s="892"/>
      <c r="ECT16" s="892"/>
      <c r="ECU16" s="892"/>
      <c r="ECV16" s="892"/>
      <c r="ECW16" s="892"/>
      <c r="ECX16" s="892"/>
      <c r="ECY16" s="892"/>
      <c r="ECZ16" s="892"/>
      <c r="EDA16" s="892"/>
      <c r="EDB16" s="892"/>
      <c r="EDC16" s="892"/>
      <c r="EDD16" s="892"/>
      <c r="EDE16" s="892"/>
      <c r="EDF16" s="892"/>
      <c r="EDG16" s="892"/>
      <c r="EDH16" s="892"/>
      <c r="EDI16" s="892"/>
      <c r="EDJ16" s="892"/>
      <c r="EDK16" s="892"/>
      <c r="EDL16" s="892"/>
      <c r="EDM16" s="892"/>
      <c r="EDN16" s="892"/>
      <c r="EDO16" s="892"/>
      <c r="EDP16" s="892"/>
      <c r="EDQ16" s="892"/>
      <c r="EDR16" s="892"/>
      <c r="EDS16" s="892"/>
      <c r="EDT16" s="892"/>
      <c r="EDU16" s="892"/>
      <c r="EDV16" s="892"/>
      <c r="EDW16" s="892"/>
      <c r="EDX16" s="892"/>
      <c r="EDY16" s="892"/>
      <c r="EDZ16" s="892"/>
      <c r="EEA16" s="892"/>
      <c r="EEB16" s="892"/>
      <c r="EEC16" s="892"/>
      <c r="EED16" s="892"/>
      <c r="EEE16" s="892"/>
      <c r="EEF16" s="892"/>
      <c r="EEG16" s="892"/>
      <c r="EEH16" s="892"/>
      <c r="EEI16" s="892"/>
      <c r="EEJ16" s="892"/>
      <c r="EEK16" s="892"/>
      <c r="EEL16" s="892"/>
      <c r="EEM16" s="892"/>
      <c r="EEN16" s="892"/>
      <c r="EEO16" s="892"/>
      <c r="EEP16" s="892"/>
      <c r="EEQ16" s="892"/>
      <c r="EER16" s="892"/>
      <c r="EES16" s="892"/>
      <c r="EET16" s="892"/>
      <c r="EEU16" s="892"/>
      <c r="EEV16" s="892"/>
      <c r="EEW16" s="892"/>
      <c r="EEX16" s="892"/>
      <c r="EEY16" s="892"/>
      <c r="EEZ16" s="892"/>
      <c r="EFA16" s="892"/>
      <c r="EFB16" s="892"/>
      <c r="EFC16" s="892"/>
      <c r="EFD16" s="892"/>
      <c r="EFE16" s="892"/>
      <c r="EFF16" s="892"/>
      <c r="EFG16" s="892"/>
      <c r="EFH16" s="892"/>
      <c r="EFI16" s="892"/>
      <c r="EFJ16" s="892"/>
      <c r="EFK16" s="892"/>
      <c r="EFL16" s="892"/>
      <c r="EFM16" s="892"/>
      <c r="EFN16" s="892"/>
      <c r="EFO16" s="892"/>
      <c r="EFP16" s="892"/>
      <c r="EFQ16" s="892"/>
      <c r="EFR16" s="892"/>
      <c r="EFS16" s="892"/>
      <c r="EFT16" s="892"/>
      <c r="EFU16" s="892"/>
      <c r="EFV16" s="892"/>
      <c r="EFW16" s="892"/>
      <c r="EFX16" s="892"/>
      <c r="EFY16" s="892"/>
      <c r="EFZ16" s="892"/>
      <c r="EGA16" s="892"/>
      <c r="EGB16" s="892"/>
      <c r="EGC16" s="892"/>
      <c r="EGD16" s="892"/>
      <c r="EGE16" s="892"/>
      <c r="EGF16" s="892"/>
      <c r="EGG16" s="892"/>
      <c r="EGH16" s="892"/>
      <c r="EGI16" s="892"/>
      <c r="EGJ16" s="892"/>
      <c r="EGK16" s="892"/>
      <c r="EGL16" s="892"/>
      <c r="EGM16" s="892"/>
      <c r="EGN16" s="892"/>
      <c r="EGO16" s="892"/>
      <c r="EGP16" s="892"/>
      <c r="EGQ16" s="892"/>
      <c r="EGR16" s="892"/>
      <c r="EGS16" s="892"/>
      <c r="EGT16" s="892"/>
      <c r="EGU16" s="892"/>
      <c r="EGV16" s="892"/>
      <c r="EGW16" s="892"/>
      <c r="EGX16" s="892"/>
      <c r="EGY16" s="892"/>
      <c r="EGZ16" s="892"/>
      <c r="EHA16" s="892"/>
      <c r="EHB16" s="892"/>
      <c r="EHC16" s="892"/>
      <c r="EHD16" s="892"/>
      <c r="EHE16" s="892"/>
      <c r="EHF16" s="892"/>
      <c r="EHG16" s="892"/>
      <c r="EHH16" s="892"/>
      <c r="EHI16" s="892"/>
      <c r="EHJ16" s="892"/>
      <c r="EHK16" s="892"/>
      <c r="EHL16" s="892"/>
      <c r="EHM16" s="892"/>
      <c r="EHN16" s="892"/>
      <c r="EHO16" s="892"/>
      <c r="EHP16" s="892"/>
      <c r="EHQ16" s="892"/>
      <c r="EHR16" s="892"/>
      <c r="EHS16" s="892"/>
      <c r="EHT16" s="892"/>
      <c r="EHU16" s="892"/>
      <c r="EHV16" s="892"/>
      <c r="EHW16" s="892"/>
      <c r="EHX16" s="892"/>
      <c r="EHY16" s="892"/>
      <c r="EHZ16" s="892"/>
      <c r="EIA16" s="892"/>
      <c r="EIB16" s="892"/>
      <c r="EIC16" s="892"/>
      <c r="EID16" s="892"/>
      <c r="EIE16" s="892"/>
      <c r="EIF16" s="892"/>
      <c r="EIG16" s="892"/>
      <c r="EIH16" s="892"/>
      <c r="EII16" s="892"/>
      <c r="EIJ16" s="892"/>
      <c r="EIK16" s="892"/>
      <c r="EIL16" s="892"/>
      <c r="EIM16" s="892"/>
      <c r="EIN16" s="892"/>
      <c r="EIO16" s="892"/>
      <c r="EIP16" s="892"/>
      <c r="EIQ16" s="892"/>
      <c r="EIR16" s="892"/>
      <c r="EIS16" s="892"/>
      <c r="EIT16" s="892"/>
      <c r="EIU16" s="892"/>
      <c r="EIV16" s="892"/>
      <c r="EIW16" s="892"/>
      <c r="EIX16" s="892"/>
      <c r="EIY16" s="892"/>
      <c r="EIZ16" s="892"/>
      <c r="EJA16" s="892"/>
      <c r="EJB16" s="892"/>
      <c r="EJC16" s="892"/>
      <c r="EJD16" s="892"/>
      <c r="EJE16" s="892"/>
      <c r="EJF16" s="892"/>
      <c r="EJG16" s="892"/>
      <c r="EJH16" s="892"/>
      <c r="EJI16" s="892"/>
      <c r="EJJ16" s="892"/>
      <c r="EJK16" s="892"/>
      <c r="EJL16" s="892"/>
      <c r="EJM16" s="892"/>
      <c r="EJN16" s="892"/>
      <c r="EJO16" s="892"/>
      <c r="EJP16" s="892"/>
      <c r="EJQ16" s="892"/>
      <c r="EJR16" s="892"/>
      <c r="EJS16" s="892"/>
      <c r="EJT16" s="892"/>
      <c r="EJU16" s="892"/>
      <c r="EJV16" s="892"/>
      <c r="EJW16" s="892"/>
      <c r="EJX16" s="892"/>
      <c r="EJY16" s="892"/>
      <c r="EJZ16" s="892"/>
      <c r="EKA16" s="892"/>
      <c r="EKB16" s="892"/>
      <c r="EKC16" s="892"/>
      <c r="EKD16" s="892"/>
      <c r="EKE16" s="892"/>
      <c r="EKF16" s="892"/>
      <c r="EKG16" s="892"/>
      <c r="EKH16" s="892"/>
      <c r="EKI16" s="892"/>
      <c r="EKJ16" s="892"/>
      <c r="EKK16" s="892"/>
      <c r="EKL16" s="892"/>
      <c r="EKM16" s="892"/>
      <c r="EKN16" s="892"/>
      <c r="EKO16" s="892"/>
      <c r="EKP16" s="892"/>
      <c r="EKQ16" s="892"/>
      <c r="EKR16" s="892"/>
      <c r="EKS16" s="892"/>
      <c r="EKT16" s="892"/>
      <c r="EKU16" s="892"/>
      <c r="EKV16" s="892"/>
      <c r="EKW16" s="892"/>
      <c r="EKX16" s="892"/>
      <c r="EKY16" s="892"/>
      <c r="EKZ16" s="892"/>
      <c r="ELA16" s="892"/>
      <c r="ELB16" s="892"/>
      <c r="ELC16" s="892"/>
      <c r="ELD16" s="892"/>
      <c r="ELE16" s="892"/>
      <c r="ELF16" s="892"/>
      <c r="ELG16" s="892"/>
      <c r="ELH16" s="892"/>
      <c r="ELI16" s="892"/>
      <c r="ELJ16" s="892"/>
      <c r="ELK16" s="892"/>
      <c r="ELL16" s="892"/>
      <c r="ELM16" s="892"/>
      <c r="ELN16" s="892"/>
      <c r="ELO16" s="892"/>
      <c r="ELP16" s="892"/>
      <c r="ELQ16" s="892"/>
      <c r="ELR16" s="892"/>
      <c r="ELS16" s="892"/>
      <c r="ELT16" s="892"/>
      <c r="ELU16" s="892"/>
      <c r="ELV16" s="892"/>
      <c r="ELW16" s="892"/>
      <c r="ELX16" s="892"/>
      <c r="ELY16" s="892"/>
      <c r="ELZ16" s="892"/>
      <c r="EMA16" s="892"/>
      <c r="EMB16" s="892"/>
      <c r="EMC16" s="892"/>
      <c r="EMD16" s="892"/>
      <c r="EME16" s="892"/>
      <c r="EMF16" s="892"/>
      <c r="EMG16" s="892"/>
      <c r="EMH16" s="892"/>
      <c r="EMI16" s="892"/>
      <c r="EMJ16" s="892"/>
      <c r="EMK16" s="892"/>
      <c r="EML16" s="892"/>
      <c r="EMM16" s="892"/>
      <c r="EMN16" s="892"/>
      <c r="EMO16" s="892"/>
      <c r="EMP16" s="892"/>
      <c r="EMQ16" s="892"/>
      <c r="EMR16" s="892"/>
      <c r="EMS16" s="892"/>
      <c r="EMT16" s="892"/>
      <c r="EMU16" s="892"/>
      <c r="EMV16" s="892"/>
      <c r="EMW16" s="892"/>
      <c r="EMX16" s="892"/>
      <c r="EMY16" s="892"/>
      <c r="EMZ16" s="892"/>
      <c r="ENA16" s="892"/>
      <c r="ENB16" s="892"/>
      <c r="ENC16" s="892"/>
      <c r="END16" s="892"/>
      <c r="ENE16" s="892"/>
      <c r="ENF16" s="892"/>
      <c r="ENG16" s="892"/>
      <c r="ENH16" s="892"/>
      <c r="ENI16" s="892"/>
      <c r="ENJ16" s="892"/>
      <c r="ENK16" s="892"/>
      <c r="ENL16" s="892"/>
      <c r="ENM16" s="892"/>
      <c r="ENN16" s="892"/>
      <c r="ENO16" s="892"/>
      <c r="ENP16" s="892"/>
      <c r="ENQ16" s="892"/>
      <c r="ENR16" s="892"/>
      <c r="ENS16" s="892"/>
      <c r="ENT16" s="892"/>
      <c r="ENU16" s="892"/>
      <c r="ENV16" s="892"/>
      <c r="ENW16" s="892"/>
      <c r="ENX16" s="892"/>
      <c r="ENY16" s="892"/>
      <c r="ENZ16" s="892"/>
      <c r="EOA16" s="892"/>
      <c r="EOB16" s="892"/>
      <c r="EOC16" s="892"/>
      <c r="EOD16" s="892"/>
      <c r="EOE16" s="892"/>
      <c r="EOF16" s="892"/>
      <c r="EOG16" s="892"/>
      <c r="EOH16" s="892"/>
      <c r="EOI16" s="892"/>
      <c r="EOJ16" s="892"/>
      <c r="EOK16" s="892"/>
      <c r="EOL16" s="892"/>
      <c r="EOM16" s="892"/>
      <c r="EON16" s="892"/>
      <c r="EOO16" s="892"/>
      <c r="EOP16" s="892"/>
      <c r="EOQ16" s="892"/>
      <c r="EOR16" s="892"/>
      <c r="EOS16" s="892"/>
      <c r="EOT16" s="892"/>
      <c r="EOU16" s="892"/>
      <c r="EOV16" s="892"/>
      <c r="EOW16" s="892"/>
      <c r="EOX16" s="892"/>
      <c r="EOY16" s="892"/>
      <c r="EOZ16" s="892"/>
      <c r="EPA16" s="892"/>
      <c r="EPB16" s="892"/>
      <c r="EPC16" s="892"/>
      <c r="EPD16" s="892"/>
      <c r="EPE16" s="892"/>
      <c r="EPF16" s="892"/>
      <c r="EPG16" s="892"/>
      <c r="EPH16" s="892"/>
      <c r="EPI16" s="892"/>
      <c r="EPJ16" s="892"/>
      <c r="EPK16" s="892"/>
      <c r="EPL16" s="892"/>
      <c r="EPM16" s="892"/>
      <c r="EPN16" s="892"/>
      <c r="EPO16" s="892"/>
      <c r="EPP16" s="892"/>
      <c r="EPQ16" s="892"/>
      <c r="EPR16" s="892"/>
      <c r="EPS16" s="892"/>
      <c r="EPT16" s="892"/>
      <c r="EPU16" s="892"/>
      <c r="EPV16" s="892"/>
      <c r="EPW16" s="892"/>
      <c r="EPX16" s="892"/>
      <c r="EPY16" s="892"/>
      <c r="EPZ16" s="892"/>
      <c r="EQA16" s="892"/>
      <c r="EQB16" s="892"/>
      <c r="EQC16" s="892"/>
      <c r="EQD16" s="892"/>
      <c r="EQE16" s="892"/>
      <c r="EQF16" s="892"/>
      <c r="EQG16" s="892"/>
      <c r="EQH16" s="892"/>
      <c r="EQI16" s="892"/>
      <c r="EQJ16" s="892"/>
      <c r="EQK16" s="892"/>
      <c r="EQL16" s="892"/>
      <c r="EQM16" s="892"/>
      <c r="EQN16" s="892"/>
      <c r="EQO16" s="892"/>
      <c r="EQP16" s="892"/>
      <c r="EQQ16" s="892"/>
      <c r="EQR16" s="892"/>
      <c r="EQS16" s="892"/>
      <c r="EQT16" s="892"/>
      <c r="EQU16" s="892"/>
      <c r="EQV16" s="892"/>
      <c r="EQW16" s="892"/>
      <c r="EQX16" s="892"/>
      <c r="EQY16" s="892"/>
      <c r="EQZ16" s="892"/>
      <c r="ERA16" s="892"/>
      <c r="ERB16" s="892"/>
      <c r="ERC16" s="892"/>
      <c r="ERD16" s="892"/>
      <c r="ERE16" s="892"/>
      <c r="ERF16" s="892"/>
      <c r="ERG16" s="892"/>
      <c r="ERH16" s="892"/>
      <c r="ERI16" s="892"/>
      <c r="ERJ16" s="892"/>
      <c r="ERK16" s="892"/>
      <c r="ERL16" s="892"/>
      <c r="ERM16" s="892"/>
      <c r="ERN16" s="892"/>
      <c r="ERO16" s="892"/>
      <c r="ERP16" s="892"/>
      <c r="ERQ16" s="892"/>
      <c r="ERR16" s="892"/>
      <c r="ERS16" s="892"/>
      <c r="ERT16" s="892"/>
      <c r="ERU16" s="892"/>
      <c r="ERV16" s="892"/>
      <c r="ERW16" s="892"/>
      <c r="ERX16" s="892"/>
      <c r="ERY16" s="892"/>
      <c r="ERZ16" s="892"/>
      <c r="ESA16" s="892"/>
      <c r="ESB16" s="892"/>
      <c r="ESC16" s="892"/>
      <c r="ESD16" s="892"/>
      <c r="ESE16" s="892"/>
      <c r="ESF16" s="892"/>
      <c r="ESG16" s="892"/>
      <c r="ESH16" s="892"/>
      <c r="ESI16" s="892"/>
      <c r="ESJ16" s="892"/>
      <c r="ESK16" s="892"/>
      <c r="ESL16" s="892"/>
      <c r="ESM16" s="892"/>
      <c r="ESN16" s="892"/>
      <c r="ESO16" s="892"/>
      <c r="ESP16" s="892"/>
      <c r="ESQ16" s="892"/>
      <c r="ESR16" s="892"/>
      <c r="ESS16" s="892"/>
      <c r="EST16" s="892"/>
      <c r="ESU16" s="892"/>
      <c r="ESV16" s="892"/>
      <c r="ESW16" s="892"/>
      <c r="ESX16" s="892"/>
      <c r="ESY16" s="892"/>
      <c r="ESZ16" s="892"/>
      <c r="ETA16" s="892"/>
      <c r="ETB16" s="892"/>
      <c r="ETC16" s="892"/>
      <c r="ETD16" s="892"/>
      <c r="ETE16" s="892"/>
      <c r="ETF16" s="892"/>
      <c r="ETG16" s="892"/>
      <c r="ETH16" s="892"/>
      <c r="ETI16" s="892"/>
      <c r="ETJ16" s="892"/>
      <c r="ETK16" s="892"/>
      <c r="ETL16" s="892"/>
      <c r="ETM16" s="892"/>
      <c r="ETN16" s="892"/>
      <c r="ETO16" s="892"/>
      <c r="ETP16" s="892"/>
      <c r="ETQ16" s="892"/>
      <c r="ETR16" s="892"/>
      <c r="ETS16" s="892"/>
      <c r="ETT16" s="892"/>
      <c r="ETU16" s="892"/>
      <c r="ETV16" s="892"/>
      <c r="ETW16" s="892"/>
      <c r="ETX16" s="892"/>
      <c r="ETY16" s="892"/>
      <c r="ETZ16" s="892"/>
      <c r="EUA16" s="892"/>
      <c r="EUB16" s="892"/>
      <c r="EUC16" s="892"/>
      <c r="EUD16" s="892"/>
      <c r="EUE16" s="892"/>
      <c r="EUF16" s="892"/>
      <c r="EUG16" s="892"/>
      <c r="EUH16" s="892"/>
      <c r="EUI16" s="892"/>
      <c r="EUJ16" s="892"/>
      <c r="EUK16" s="892"/>
      <c r="EUL16" s="892"/>
      <c r="EUM16" s="892"/>
      <c r="EUN16" s="892"/>
      <c r="EUO16" s="892"/>
      <c r="EUP16" s="892"/>
      <c r="EUQ16" s="892"/>
      <c r="EUR16" s="892"/>
      <c r="EUS16" s="892"/>
      <c r="EUT16" s="892"/>
      <c r="EUU16" s="892"/>
      <c r="EUV16" s="892"/>
      <c r="EUW16" s="892"/>
      <c r="EUX16" s="892"/>
      <c r="EUY16" s="892"/>
      <c r="EUZ16" s="892"/>
      <c r="EVA16" s="892"/>
      <c r="EVB16" s="892"/>
      <c r="EVC16" s="892"/>
      <c r="EVD16" s="892"/>
      <c r="EVE16" s="892"/>
      <c r="EVF16" s="892"/>
      <c r="EVG16" s="892"/>
      <c r="EVH16" s="892"/>
      <c r="EVI16" s="892"/>
      <c r="EVJ16" s="892"/>
      <c r="EVK16" s="892"/>
      <c r="EVL16" s="892"/>
      <c r="EVM16" s="892"/>
      <c r="EVN16" s="892"/>
      <c r="EVO16" s="892"/>
      <c r="EVP16" s="892"/>
      <c r="EVQ16" s="892"/>
      <c r="EVR16" s="892"/>
      <c r="EVS16" s="892"/>
      <c r="EVT16" s="892"/>
      <c r="EVU16" s="892"/>
      <c r="EVV16" s="892"/>
      <c r="EVW16" s="892"/>
      <c r="EVX16" s="892"/>
      <c r="EVY16" s="892"/>
      <c r="EVZ16" s="892"/>
      <c r="EWA16" s="892"/>
      <c r="EWB16" s="892"/>
      <c r="EWC16" s="892"/>
      <c r="EWD16" s="892"/>
      <c r="EWE16" s="892"/>
      <c r="EWF16" s="892"/>
      <c r="EWG16" s="892"/>
      <c r="EWH16" s="892"/>
      <c r="EWI16" s="892"/>
      <c r="EWJ16" s="892"/>
      <c r="EWK16" s="892"/>
      <c r="EWL16" s="892"/>
      <c r="EWM16" s="892"/>
      <c r="EWN16" s="892"/>
      <c r="EWO16" s="892"/>
      <c r="EWP16" s="892"/>
      <c r="EWQ16" s="892"/>
      <c r="EWR16" s="892"/>
      <c r="EWS16" s="892"/>
      <c r="EWT16" s="892"/>
      <c r="EWU16" s="892"/>
      <c r="EWV16" s="892"/>
      <c r="EWW16" s="892"/>
      <c r="EWX16" s="892"/>
      <c r="EWY16" s="892"/>
      <c r="EWZ16" s="892"/>
      <c r="EXA16" s="892"/>
      <c r="EXB16" s="892"/>
      <c r="EXC16" s="892"/>
      <c r="EXD16" s="892"/>
      <c r="EXE16" s="892"/>
      <c r="EXF16" s="892"/>
      <c r="EXG16" s="892"/>
      <c r="EXH16" s="892"/>
      <c r="EXI16" s="892"/>
      <c r="EXJ16" s="892"/>
      <c r="EXK16" s="892"/>
      <c r="EXL16" s="892"/>
      <c r="EXM16" s="892"/>
      <c r="EXN16" s="892"/>
      <c r="EXO16" s="892"/>
      <c r="EXP16" s="892"/>
      <c r="EXQ16" s="892"/>
      <c r="EXR16" s="892"/>
      <c r="EXS16" s="892"/>
      <c r="EXT16" s="892"/>
      <c r="EXU16" s="892"/>
      <c r="EXV16" s="892"/>
      <c r="EXW16" s="892"/>
      <c r="EXX16" s="892"/>
      <c r="EXY16" s="892"/>
      <c r="EXZ16" s="892"/>
      <c r="EYA16" s="892"/>
      <c r="EYB16" s="892"/>
      <c r="EYC16" s="892"/>
      <c r="EYD16" s="892"/>
      <c r="EYE16" s="892"/>
      <c r="EYF16" s="892"/>
      <c r="EYG16" s="892"/>
      <c r="EYH16" s="892"/>
      <c r="EYI16" s="892"/>
      <c r="EYJ16" s="892"/>
      <c r="EYK16" s="892"/>
      <c r="EYL16" s="892"/>
      <c r="EYM16" s="892"/>
      <c r="EYN16" s="892"/>
      <c r="EYO16" s="892"/>
      <c r="EYP16" s="892"/>
      <c r="EYQ16" s="892"/>
      <c r="EYR16" s="892"/>
      <c r="EYS16" s="892"/>
      <c r="EYT16" s="892"/>
      <c r="EYU16" s="892"/>
      <c r="EYV16" s="892"/>
      <c r="EYW16" s="892"/>
      <c r="EYX16" s="892"/>
      <c r="EYY16" s="892"/>
      <c r="EYZ16" s="892"/>
      <c r="EZA16" s="892"/>
      <c r="EZB16" s="892"/>
      <c r="EZC16" s="892"/>
      <c r="EZD16" s="892"/>
      <c r="EZE16" s="892"/>
      <c r="EZF16" s="892"/>
      <c r="EZG16" s="892"/>
      <c r="EZH16" s="892"/>
      <c r="EZI16" s="892"/>
      <c r="EZJ16" s="892"/>
      <c r="EZK16" s="892"/>
      <c r="EZL16" s="892"/>
      <c r="EZM16" s="892"/>
      <c r="EZN16" s="892"/>
      <c r="EZO16" s="892"/>
      <c r="EZP16" s="892"/>
      <c r="EZQ16" s="892"/>
      <c r="EZR16" s="892"/>
      <c r="EZS16" s="892"/>
      <c r="EZT16" s="892"/>
      <c r="EZU16" s="892"/>
      <c r="EZV16" s="892"/>
      <c r="EZW16" s="892"/>
      <c r="EZX16" s="892"/>
      <c r="EZY16" s="892"/>
      <c r="EZZ16" s="892"/>
      <c r="FAA16" s="892"/>
      <c r="FAB16" s="892"/>
      <c r="FAC16" s="892"/>
      <c r="FAD16" s="892"/>
      <c r="FAE16" s="892"/>
      <c r="FAF16" s="892"/>
      <c r="FAG16" s="892"/>
      <c r="FAH16" s="892"/>
      <c r="FAI16" s="892"/>
      <c r="FAJ16" s="892"/>
      <c r="FAK16" s="892"/>
      <c r="FAL16" s="892"/>
      <c r="FAM16" s="892"/>
      <c r="FAN16" s="892"/>
      <c r="FAO16" s="892"/>
      <c r="FAP16" s="892"/>
      <c r="FAQ16" s="892"/>
      <c r="FAR16" s="892"/>
      <c r="FAS16" s="892"/>
      <c r="FAT16" s="892"/>
      <c r="FAU16" s="892"/>
      <c r="FAV16" s="892"/>
      <c r="FAW16" s="892"/>
      <c r="FAX16" s="892"/>
      <c r="FAY16" s="892"/>
      <c r="FAZ16" s="892"/>
      <c r="FBA16" s="892"/>
      <c r="FBB16" s="892"/>
      <c r="FBC16" s="892"/>
      <c r="FBD16" s="892"/>
      <c r="FBE16" s="892"/>
      <c r="FBF16" s="892"/>
      <c r="FBG16" s="892"/>
      <c r="FBH16" s="892"/>
      <c r="FBI16" s="892"/>
      <c r="FBJ16" s="892"/>
      <c r="FBK16" s="892"/>
      <c r="FBL16" s="892"/>
      <c r="FBM16" s="892"/>
      <c r="FBN16" s="892"/>
      <c r="FBO16" s="892"/>
      <c r="FBP16" s="892"/>
      <c r="FBQ16" s="892"/>
      <c r="FBR16" s="892"/>
      <c r="FBS16" s="892"/>
      <c r="FBT16" s="892"/>
      <c r="FBU16" s="892"/>
      <c r="FBV16" s="892"/>
      <c r="FBW16" s="892"/>
      <c r="FBX16" s="892"/>
      <c r="FBY16" s="892"/>
      <c r="FBZ16" s="892"/>
      <c r="FCA16" s="892"/>
      <c r="FCB16" s="892"/>
      <c r="FCC16" s="892"/>
      <c r="FCD16" s="892"/>
      <c r="FCE16" s="892"/>
      <c r="FCF16" s="892"/>
      <c r="FCG16" s="892"/>
      <c r="FCH16" s="892"/>
      <c r="FCI16" s="892"/>
      <c r="FCJ16" s="892"/>
      <c r="FCK16" s="892"/>
      <c r="FCL16" s="892"/>
      <c r="FCM16" s="892"/>
      <c r="FCN16" s="892"/>
      <c r="FCO16" s="892"/>
      <c r="FCP16" s="892"/>
      <c r="FCQ16" s="892"/>
      <c r="FCR16" s="892"/>
      <c r="FCS16" s="892"/>
      <c r="FCT16" s="892"/>
      <c r="FCU16" s="892"/>
      <c r="FCV16" s="892"/>
      <c r="FCW16" s="892"/>
      <c r="FCX16" s="892"/>
      <c r="FCY16" s="892"/>
      <c r="FCZ16" s="892"/>
      <c r="FDA16" s="892"/>
      <c r="FDB16" s="892"/>
      <c r="FDC16" s="892"/>
      <c r="FDD16" s="892"/>
      <c r="FDE16" s="892"/>
      <c r="FDF16" s="892"/>
      <c r="FDG16" s="892"/>
      <c r="FDH16" s="892"/>
      <c r="FDI16" s="892"/>
      <c r="FDJ16" s="892"/>
      <c r="FDK16" s="892"/>
      <c r="FDL16" s="892"/>
      <c r="FDM16" s="892"/>
      <c r="FDN16" s="892"/>
      <c r="FDO16" s="892"/>
      <c r="FDP16" s="892"/>
      <c r="FDQ16" s="892"/>
      <c r="FDR16" s="892"/>
      <c r="FDS16" s="892"/>
      <c r="FDT16" s="892"/>
      <c r="FDU16" s="892"/>
      <c r="FDV16" s="892"/>
      <c r="FDW16" s="892"/>
      <c r="FDX16" s="892"/>
      <c r="FDY16" s="892"/>
      <c r="FDZ16" s="892"/>
      <c r="FEA16" s="892"/>
      <c r="FEB16" s="892"/>
      <c r="FEC16" s="892"/>
      <c r="FED16" s="892"/>
      <c r="FEE16" s="892"/>
      <c r="FEF16" s="892"/>
      <c r="FEG16" s="892"/>
      <c r="FEH16" s="892"/>
      <c r="FEI16" s="892"/>
      <c r="FEJ16" s="892"/>
      <c r="FEK16" s="892"/>
      <c r="FEL16" s="892"/>
      <c r="FEM16" s="892"/>
      <c r="FEN16" s="892"/>
      <c r="FEO16" s="892"/>
      <c r="FEP16" s="892"/>
      <c r="FEQ16" s="892"/>
      <c r="FER16" s="892"/>
      <c r="FES16" s="892"/>
      <c r="FET16" s="892"/>
      <c r="FEU16" s="892"/>
      <c r="FEV16" s="892"/>
      <c r="FEW16" s="892"/>
      <c r="FEX16" s="892"/>
      <c r="FEY16" s="892"/>
      <c r="FEZ16" s="892"/>
      <c r="FFA16" s="892"/>
      <c r="FFB16" s="892"/>
      <c r="FFC16" s="892"/>
      <c r="FFD16" s="892"/>
      <c r="FFE16" s="892"/>
      <c r="FFF16" s="892"/>
      <c r="FFG16" s="892"/>
      <c r="FFH16" s="892"/>
      <c r="FFI16" s="892"/>
      <c r="FFJ16" s="892"/>
      <c r="FFK16" s="892"/>
      <c r="FFL16" s="892"/>
      <c r="FFM16" s="892"/>
      <c r="FFN16" s="892"/>
      <c r="FFO16" s="892"/>
      <c r="FFP16" s="892"/>
      <c r="FFQ16" s="892"/>
      <c r="FFR16" s="892"/>
      <c r="FFS16" s="892"/>
      <c r="FFT16" s="892"/>
      <c r="FFU16" s="892"/>
      <c r="FFV16" s="892"/>
      <c r="FFW16" s="892"/>
      <c r="FFX16" s="892"/>
      <c r="FFY16" s="892"/>
      <c r="FFZ16" s="892"/>
      <c r="FGA16" s="892"/>
      <c r="FGB16" s="892"/>
      <c r="FGC16" s="892"/>
      <c r="FGD16" s="892"/>
      <c r="FGE16" s="892"/>
      <c r="FGF16" s="892"/>
      <c r="FGG16" s="892"/>
      <c r="FGH16" s="892"/>
      <c r="FGI16" s="892"/>
      <c r="FGJ16" s="892"/>
      <c r="FGK16" s="892"/>
      <c r="FGL16" s="892"/>
      <c r="FGM16" s="892"/>
      <c r="FGN16" s="892"/>
      <c r="FGO16" s="892"/>
      <c r="FGP16" s="892"/>
      <c r="FGQ16" s="892"/>
      <c r="FGR16" s="892"/>
      <c r="FGS16" s="892"/>
      <c r="FGT16" s="892"/>
      <c r="FGU16" s="892"/>
      <c r="FGV16" s="892"/>
      <c r="FGW16" s="892"/>
      <c r="FGX16" s="892"/>
      <c r="FGY16" s="892"/>
      <c r="FGZ16" s="892"/>
      <c r="FHA16" s="892"/>
      <c r="FHB16" s="892"/>
      <c r="FHC16" s="892"/>
      <c r="FHD16" s="892"/>
      <c r="FHE16" s="892"/>
      <c r="FHF16" s="892"/>
      <c r="FHG16" s="892"/>
      <c r="FHH16" s="892"/>
      <c r="FHI16" s="892"/>
      <c r="FHJ16" s="892"/>
      <c r="FHK16" s="892"/>
      <c r="FHL16" s="892"/>
      <c r="FHM16" s="892"/>
      <c r="FHN16" s="892"/>
      <c r="FHO16" s="892"/>
      <c r="FHP16" s="892"/>
      <c r="FHQ16" s="892"/>
      <c r="FHR16" s="892"/>
      <c r="FHS16" s="892"/>
      <c r="FHT16" s="892"/>
      <c r="FHU16" s="892"/>
      <c r="FHV16" s="892"/>
      <c r="FHW16" s="892"/>
      <c r="FHX16" s="892"/>
      <c r="FHY16" s="892"/>
      <c r="FHZ16" s="892"/>
      <c r="FIA16" s="892"/>
      <c r="FIB16" s="892"/>
      <c r="FIC16" s="892"/>
      <c r="FID16" s="892"/>
      <c r="FIE16" s="892"/>
      <c r="FIF16" s="892"/>
      <c r="FIG16" s="892"/>
      <c r="FIH16" s="892"/>
      <c r="FII16" s="892"/>
      <c r="FIJ16" s="892"/>
      <c r="FIK16" s="892"/>
      <c r="FIL16" s="892"/>
      <c r="FIM16" s="892"/>
      <c r="FIN16" s="892"/>
      <c r="FIO16" s="892"/>
      <c r="FIP16" s="892"/>
      <c r="FIQ16" s="892"/>
      <c r="FIR16" s="892"/>
      <c r="FIS16" s="892"/>
      <c r="FIT16" s="892"/>
      <c r="FIU16" s="892"/>
      <c r="FIV16" s="892"/>
      <c r="FIW16" s="892"/>
      <c r="FIX16" s="892"/>
      <c r="FIY16" s="892"/>
      <c r="FIZ16" s="892"/>
      <c r="FJA16" s="892"/>
      <c r="FJB16" s="892"/>
      <c r="FJC16" s="892"/>
      <c r="FJD16" s="892"/>
      <c r="FJE16" s="892"/>
      <c r="FJF16" s="892"/>
      <c r="FJG16" s="892"/>
      <c r="FJH16" s="892"/>
      <c r="FJI16" s="892"/>
      <c r="FJJ16" s="892"/>
      <c r="FJK16" s="892"/>
      <c r="FJL16" s="892"/>
      <c r="FJM16" s="892"/>
      <c r="FJN16" s="892"/>
      <c r="FJO16" s="892"/>
      <c r="FJP16" s="892"/>
      <c r="FJQ16" s="892"/>
      <c r="FJR16" s="892"/>
      <c r="FJS16" s="892"/>
      <c r="FJT16" s="892"/>
      <c r="FJU16" s="892"/>
      <c r="FJV16" s="892"/>
      <c r="FJW16" s="892"/>
      <c r="FJX16" s="892"/>
      <c r="FJY16" s="892"/>
      <c r="FJZ16" s="892"/>
      <c r="FKA16" s="892"/>
      <c r="FKB16" s="892"/>
      <c r="FKC16" s="892"/>
      <c r="FKD16" s="892"/>
      <c r="FKE16" s="892"/>
      <c r="FKF16" s="892"/>
      <c r="FKG16" s="892"/>
      <c r="FKH16" s="892"/>
      <c r="FKI16" s="892"/>
      <c r="FKJ16" s="892"/>
      <c r="FKK16" s="892"/>
      <c r="FKL16" s="892"/>
      <c r="FKM16" s="892"/>
      <c r="FKN16" s="892"/>
      <c r="FKO16" s="892"/>
      <c r="FKP16" s="892"/>
      <c r="FKQ16" s="892"/>
      <c r="FKR16" s="892"/>
      <c r="FKS16" s="892"/>
      <c r="FKT16" s="892"/>
      <c r="FKU16" s="892"/>
      <c r="FKV16" s="892"/>
      <c r="FKW16" s="892"/>
      <c r="FKX16" s="892"/>
      <c r="FKY16" s="892"/>
      <c r="FKZ16" s="892"/>
      <c r="FLA16" s="892"/>
      <c r="FLB16" s="892"/>
      <c r="FLC16" s="892"/>
      <c r="FLD16" s="892"/>
      <c r="FLE16" s="892"/>
      <c r="FLF16" s="892"/>
      <c r="FLG16" s="892"/>
      <c r="FLH16" s="892"/>
      <c r="FLI16" s="892"/>
      <c r="FLJ16" s="892"/>
      <c r="FLK16" s="892"/>
      <c r="FLL16" s="892"/>
      <c r="FLM16" s="892"/>
      <c r="FLN16" s="892"/>
      <c r="FLO16" s="892"/>
      <c r="FLP16" s="892"/>
      <c r="FLQ16" s="892"/>
      <c r="FLR16" s="892"/>
      <c r="FLS16" s="892"/>
      <c r="FLT16" s="892"/>
      <c r="FLU16" s="892"/>
      <c r="FLV16" s="892"/>
      <c r="FLW16" s="892"/>
      <c r="FLX16" s="892"/>
      <c r="FLY16" s="892"/>
      <c r="FLZ16" s="892"/>
      <c r="FMA16" s="892"/>
      <c r="FMB16" s="892"/>
      <c r="FMC16" s="892"/>
      <c r="FMD16" s="892"/>
      <c r="FME16" s="892"/>
      <c r="FMF16" s="892"/>
      <c r="FMG16" s="892"/>
      <c r="FMH16" s="892"/>
      <c r="FMI16" s="892"/>
      <c r="FMJ16" s="892"/>
      <c r="FMK16" s="892"/>
      <c r="FML16" s="892"/>
      <c r="FMM16" s="892"/>
      <c r="FMN16" s="892"/>
      <c r="FMO16" s="892"/>
      <c r="FMP16" s="892"/>
      <c r="FMQ16" s="892"/>
      <c r="FMR16" s="892"/>
      <c r="FMS16" s="892"/>
      <c r="FMT16" s="892"/>
      <c r="FMU16" s="892"/>
      <c r="FMV16" s="892"/>
      <c r="FMW16" s="892"/>
      <c r="FMX16" s="892"/>
      <c r="FMY16" s="892"/>
      <c r="FMZ16" s="892"/>
      <c r="FNA16" s="892"/>
      <c r="FNB16" s="892"/>
      <c r="FNC16" s="892"/>
      <c r="FND16" s="892"/>
      <c r="FNE16" s="892"/>
      <c r="FNF16" s="892"/>
      <c r="FNG16" s="892"/>
      <c r="FNH16" s="892"/>
      <c r="FNI16" s="892"/>
      <c r="FNJ16" s="892"/>
      <c r="FNK16" s="892"/>
      <c r="FNL16" s="892"/>
      <c r="FNM16" s="892"/>
      <c r="FNN16" s="892"/>
      <c r="FNO16" s="892"/>
      <c r="FNP16" s="892"/>
      <c r="FNQ16" s="892"/>
      <c r="FNR16" s="892"/>
      <c r="FNS16" s="892"/>
      <c r="FNT16" s="892"/>
      <c r="FNU16" s="892"/>
      <c r="FNV16" s="892"/>
      <c r="FNW16" s="892"/>
      <c r="FNX16" s="892"/>
      <c r="FNY16" s="892"/>
      <c r="FNZ16" s="892"/>
      <c r="FOA16" s="892"/>
      <c r="FOB16" s="892"/>
      <c r="FOC16" s="892"/>
      <c r="FOD16" s="892"/>
      <c r="FOE16" s="892"/>
      <c r="FOF16" s="892"/>
      <c r="FOG16" s="892"/>
      <c r="FOH16" s="892"/>
      <c r="FOI16" s="892"/>
      <c r="FOJ16" s="892"/>
      <c r="FOK16" s="892"/>
      <c r="FOL16" s="892"/>
      <c r="FOM16" s="892"/>
      <c r="FON16" s="892"/>
      <c r="FOO16" s="892"/>
      <c r="FOP16" s="892"/>
      <c r="FOQ16" s="892"/>
      <c r="FOR16" s="892"/>
      <c r="FOS16" s="892"/>
      <c r="FOT16" s="892"/>
      <c r="FOU16" s="892"/>
      <c r="FOV16" s="892"/>
      <c r="FOW16" s="892"/>
      <c r="FOX16" s="892"/>
      <c r="FOY16" s="892"/>
      <c r="FOZ16" s="892"/>
      <c r="FPA16" s="892"/>
      <c r="FPB16" s="892"/>
      <c r="FPC16" s="892"/>
      <c r="FPD16" s="892"/>
      <c r="FPE16" s="892"/>
      <c r="FPF16" s="892"/>
      <c r="FPG16" s="892"/>
      <c r="FPH16" s="892"/>
      <c r="FPI16" s="892"/>
      <c r="FPJ16" s="892"/>
      <c r="FPK16" s="892"/>
      <c r="FPL16" s="892"/>
      <c r="FPM16" s="892"/>
      <c r="FPN16" s="892"/>
      <c r="FPO16" s="892"/>
      <c r="FPP16" s="892"/>
      <c r="FPQ16" s="892"/>
      <c r="FPR16" s="892"/>
      <c r="FPS16" s="892"/>
      <c r="FPT16" s="892"/>
      <c r="FPU16" s="892"/>
      <c r="FPV16" s="892"/>
      <c r="FPW16" s="892"/>
      <c r="FPX16" s="892"/>
      <c r="FPY16" s="892"/>
      <c r="FPZ16" s="892"/>
      <c r="FQA16" s="892"/>
      <c r="FQB16" s="892"/>
      <c r="FQC16" s="892"/>
      <c r="FQD16" s="892"/>
      <c r="FQE16" s="892"/>
      <c r="FQF16" s="892"/>
      <c r="FQG16" s="892"/>
      <c r="FQH16" s="892"/>
      <c r="FQI16" s="892"/>
      <c r="FQJ16" s="892"/>
      <c r="FQK16" s="892"/>
      <c r="FQL16" s="892"/>
      <c r="FQM16" s="892"/>
      <c r="FQN16" s="892"/>
      <c r="FQO16" s="892"/>
      <c r="FQP16" s="892"/>
      <c r="FQQ16" s="892"/>
      <c r="FQR16" s="892"/>
      <c r="FQS16" s="892"/>
      <c r="FQT16" s="892"/>
      <c r="FQU16" s="892"/>
      <c r="FQV16" s="892"/>
      <c r="FQW16" s="892"/>
      <c r="FQX16" s="892"/>
      <c r="FQY16" s="892"/>
      <c r="FQZ16" s="892"/>
      <c r="FRA16" s="892"/>
      <c r="FRB16" s="892"/>
      <c r="FRC16" s="892"/>
      <c r="FRD16" s="892"/>
      <c r="FRE16" s="892"/>
      <c r="FRF16" s="892"/>
      <c r="FRG16" s="892"/>
      <c r="FRH16" s="892"/>
      <c r="FRI16" s="892"/>
      <c r="FRJ16" s="892"/>
      <c r="FRK16" s="892"/>
      <c r="FRL16" s="892"/>
      <c r="FRM16" s="892"/>
      <c r="FRN16" s="892"/>
      <c r="FRO16" s="892"/>
      <c r="FRP16" s="892"/>
      <c r="FRQ16" s="892"/>
      <c r="FRR16" s="892"/>
      <c r="FRS16" s="892"/>
      <c r="FRT16" s="892"/>
      <c r="FRU16" s="892"/>
      <c r="FRV16" s="892"/>
      <c r="FRW16" s="892"/>
      <c r="FRX16" s="892"/>
      <c r="FRY16" s="892"/>
      <c r="FRZ16" s="892"/>
      <c r="FSA16" s="892"/>
      <c r="FSB16" s="892"/>
      <c r="FSC16" s="892"/>
      <c r="FSD16" s="892"/>
      <c r="FSE16" s="892"/>
      <c r="FSF16" s="892"/>
      <c r="FSG16" s="892"/>
      <c r="FSH16" s="892"/>
      <c r="FSI16" s="892"/>
      <c r="FSJ16" s="892"/>
      <c r="FSK16" s="892"/>
      <c r="FSL16" s="892"/>
      <c r="FSM16" s="892"/>
      <c r="FSN16" s="892"/>
      <c r="FSO16" s="892"/>
      <c r="FSP16" s="892"/>
      <c r="FSQ16" s="892"/>
      <c r="FSR16" s="892"/>
      <c r="FSS16" s="892"/>
      <c r="FST16" s="892"/>
      <c r="FSU16" s="892"/>
      <c r="FSV16" s="892"/>
      <c r="FSW16" s="892"/>
      <c r="FSX16" s="892"/>
      <c r="FSY16" s="892"/>
      <c r="FSZ16" s="892"/>
      <c r="FTA16" s="892"/>
      <c r="FTB16" s="892"/>
      <c r="FTC16" s="892"/>
      <c r="FTD16" s="892"/>
      <c r="FTE16" s="892"/>
      <c r="FTF16" s="892"/>
      <c r="FTG16" s="892"/>
      <c r="FTH16" s="892"/>
      <c r="FTI16" s="892"/>
      <c r="FTJ16" s="892"/>
      <c r="FTK16" s="892"/>
      <c r="FTL16" s="892"/>
      <c r="FTM16" s="892"/>
      <c r="FTN16" s="892"/>
      <c r="FTO16" s="892"/>
      <c r="FTP16" s="892"/>
      <c r="FTQ16" s="892"/>
      <c r="FTR16" s="892"/>
      <c r="FTS16" s="892"/>
      <c r="FTT16" s="892"/>
      <c r="FTU16" s="892"/>
      <c r="FTV16" s="892"/>
      <c r="FTW16" s="892"/>
      <c r="FTX16" s="892"/>
      <c r="FTY16" s="892"/>
      <c r="FTZ16" s="892"/>
      <c r="FUA16" s="892"/>
      <c r="FUB16" s="892"/>
      <c r="FUC16" s="892"/>
      <c r="FUD16" s="892"/>
      <c r="FUE16" s="892"/>
      <c r="FUF16" s="892"/>
      <c r="FUG16" s="892"/>
      <c r="FUH16" s="892"/>
      <c r="FUI16" s="892"/>
      <c r="FUJ16" s="892"/>
      <c r="FUK16" s="892"/>
      <c r="FUL16" s="892"/>
      <c r="FUM16" s="892"/>
      <c r="FUN16" s="892"/>
      <c r="FUO16" s="892"/>
      <c r="FUP16" s="892"/>
      <c r="FUQ16" s="892"/>
      <c r="FUR16" s="892"/>
      <c r="FUS16" s="892"/>
      <c r="FUT16" s="892"/>
      <c r="FUU16" s="892"/>
      <c r="FUV16" s="892"/>
      <c r="FUW16" s="892"/>
      <c r="FUX16" s="892"/>
      <c r="FUY16" s="892"/>
      <c r="FUZ16" s="892"/>
      <c r="FVA16" s="892"/>
      <c r="FVB16" s="892"/>
      <c r="FVC16" s="892"/>
      <c r="FVD16" s="892"/>
      <c r="FVE16" s="892"/>
      <c r="FVF16" s="892"/>
      <c r="FVG16" s="892"/>
      <c r="FVH16" s="892"/>
      <c r="FVI16" s="892"/>
      <c r="FVJ16" s="892"/>
      <c r="FVK16" s="892"/>
      <c r="FVL16" s="892"/>
      <c r="FVM16" s="892"/>
      <c r="FVN16" s="892"/>
      <c r="FVO16" s="892"/>
      <c r="FVP16" s="892"/>
      <c r="FVQ16" s="892"/>
      <c r="FVR16" s="892"/>
      <c r="FVS16" s="892"/>
      <c r="FVT16" s="892"/>
      <c r="FVU16" s="892"/>
      <c r="FVV16" s="892"/>
      <c r="FVW16" s="892"/>
      <c r="FVX16" s="892"/>
      <c r="FVY16" s="892"/>
      <c r="FVZ16" s="892"/>
      <c r="FWA16" s="892"/>
      <c r="FWB16" s="892"/>
      <c r="FWC16" s="892"/>
      <c r="FWD16" s="892"/>
      <c r="FWE16" s="892"/>
      <c r="FWF16" s="892"/>
      <c r="FWG16" s="892"/>
      <c r="FWH16" s="892"/>
      <c r="FWI16" s="892"/>
      <c r="FWJ16" s="892"/>
      <c r="FWK16" s="892"/>
      <c r="FWL16" s="892"/>
      <c r="FWM16" s="892"/>
      <c r="FWN16" s="892"/>
      <c r="FWO16" s="892"/>
      <c r="FWP16" s="892"/>
      <c r="FWQ16" s="892"/>
      <c r="FWR16" s="892"/>
      <c r="FWS16" s="892"/>
      <c r="FWT16" s="892"/>
      <c r="FWU16" s="892"/>
      <c r="FWV16" s="892"/>
      <c r="FWW16" s="892"/>
      <c r="FWX16" s="892"/>
      <c r="FWY16" s="892"/>
      <c r="FWZ16" s="892"/>
      <c r="FXA16" s="892"/>
      <c r="FXB16" s="892"/>
      <c r="FXC16" s="892"/>
      <c r="FXD16" s="892"/>
      <c r="FXE16" s="892"/>
      <c r="FXF16" s="892"/>
      <c r="FXG16" s="892"/>
      <c r="FXH16" s="892"/>
      <c r="FXI16" s="892"/>
      <c r="FXJ16" s="892"/>
      <c r="FXK16" s="892"/>
      <c r="FXL16" s="892"/>
      <c r="FXM16" s="892"/>
      <c r="FXN16" s="892"/>
      <c r="FXO16" s="892"/>
      <c r="FXP16" s="892"/>
      <c r="FXQ16" s="892"/>
      <c r="FXR16" s="892"/>
      <c r="FXS16" s="892"/>
      <c r="FXT16" s="892"/>
      <c r="FXU16" s="892"/>
      <c r="FXV16" s="892"/>
      <c r="FXW16" s="892"/>
      <c r="FXX16" s="892"/>
      <c r="FXY16" s="892"/>
      <c r="FXZ16" s="892"/>
      <c r="FYA16" s="892"/>
      <c r="FYB16" s="892"/>
      <c r="FYC16" s="892"/>
      <c r="FYD16" s="892"/>
      <c r="FYE16" s="892"/>
      <c r="FYF16" s="892"/>
      <c r="FYG16" s="892"/>
      <c r="FYH16" s="892"/>
      <c r="FYI16" s="892"/>
      <c r="FYJ16" s="892"/>
      <c r="FYK16" s="892"/>
      <c r="FYL16" s="892"/>
      <c r="FYM16" s="892"/>
      <c r="FYN16" s="892"/>
      <c r="FYO16" s="892"/>
      <c r="FYP16" s="892"/>
      <c r="FYQ16" s="892"/>
      <c r="FYR16" s="892"/>
      <c r="FYS16" s="892"/>
      <c r="FYT16" s="892"/>
      <c r="FYU16" s="892"/>
      <c r="FYV16" s="892"/>
      <c r="FYW16" s="892"/>
      <c r="FYX16" s="892"/>
      <c r="FYY16" s="892"/>
      <c r="FYZ16" s="892"/>
      <c r="FZA16" s="892"/>
      <c r="FZB16" s="892"/>
      <c r="FZC16" s="892"/>
      <c r="FZD16" s="892"/>
      <c r="FZE16" s="892"/>
      <c r="FZF16" s="892"/>
      <c r="FZG16" s="892"/>
      <c r="FZH16" s="892"/>
      <c r="FZI16" s="892"/>
      <c r="FZJ16" s="892"/>
      <c r="FZK16" s="892"/>
      <c r="FZL16" s="892"/>
      <c r="FZM16" s="892"/>
      <c r="FZN16" s="892"/>
      <c r="FZO16" s="892"/>
      <c r="FZP16" s="892"/>
      <c r="FZQ16" s="892"/>
      <c r="FZR16" s="892"/>
      <c r="FZS16" s="892"/>
      <c r="FZT16" s="892"/>
      <c r="FZU16" s="892"/>
      <c r="FZV16" s="892"/>
      <c r="FZW16" s="892"/>
      <c r="FZX16" s="892"/>
      <c r="FZY16" s="892"/>
      <c r="FZZ16" s="892"/>
      <c r="GAA16" s="892"/>
      <c r="GAB16" s="892"/>
      <c r="GAC16" s="892"/>
      <c r="GAD16" s="892"/>
      <c r="GAE16" s="892"/>
      <c r="GAF16" s="892"/>
      <c r="GAG16" s="892"/>
      <c r="GAH16" s="892"/>
      <c r="GAI16" s="892"/>
      <c r="GAJ16" s="892"/>
      <c r="GAK16" s="892"/>
      <c r="GAL16" s="892"/>
      <c r="GAM16" s="892"/>
      <c r="GAN16" s="892"/>
      <c r="GAO16" s="892"/>
      <c r="GAP16" s="892"/>
      <c r="GAQ16" s="892"/>
      <c r="GAR16" s="892"/>
      <c r="GAS16" s="892"/>
      <c r="GAT16" s="892"/>
      <c r="GAU16" s="892"/>
      <c r="GAV16" s="892"/>
      <c r="GAW16" s="892"/>
      <c r="GAX16" s="892"/>
      <c r="GAY16" s="892"/>
      <c r="GAZ16" s="892"/>
      <c r="GBA16" s="892"/>
      <c r="GBB16" s="892"/>
      <c r="GBC16" s="892"/>
      <c r="GBD16" s="892"/>
      <c r="GBE16" s="892"/>
      <c r="GBF16" s="892"/>
      <c r="GBG16" s="892"/>
      <c r="GBH16" s="892"/>
      <c r="GBI16" s="892"/>
      <c r="GBJ16" s="892"/>
      <c r="GBK16" s="892"/>
      <c r="GBL16" s="892"/>
      <c r="GBM16" s="892"/>
      <c r="GBN16" s="892"/>
      <c r="GBO16" s="892"/>
      <c r="GBP16" s="892"/>
      <c r="GBQ16" s="892"/>
      <c r="GBR16" s="892"/>
      <c r="GBS16" s="892"/>
      <c r="GBT16" s="892"/>
      <c r="GBU16" s="892"/>
      <c r="GBV16" s="892"/>
      <c r="GBW16" s="892"/>
      <c r="GBX16" s="892"/>
      <c r="GBY16" s="892"/>
      <c r="GBZ16" s="892"/>
      <c r="GCA16" s="892"/>
      <c r="GCB16" s="892"/>
      <c r="GCC16" s="892"/>
      <c r="GCD16" s="892"/>
      <c r="GCE16" s="892"/>
      <c r="GCF16" s="892"/>
      <c r="GCG16" s="892"/>
      <c r="GCH16" s="892"/>
      <c r="GCI16" s="892"/>
      <c r="GCJ16" s="892"/>
      <c r="GCK16" s="892"/>
      <c r="GCL16" s="892"/>
      <c r="GCM16" s="892"/>
      <c r="GCN16" s="892"/>
      <c r="GCO16" s="892"/>
      <c r="GCP16" s="892"/>
      <c r="GCQ16" s="892"/>
      <c r="GCR16" s="892"/>
      <c r="GCS16" s="892"/>
      <c r="GCT16" s="892"/>
      <c r="GCU16" s="892"/>
      <c r="GCV16" s="892"/>
      <c r="GCW16" s="892"/>
      <c r="GCX16" s="892"/>
      <c r="GCY16" s="892"/>
      <c r="GCZ16" s="892"/>
      <c r="GDA16" s="892"/>
      <c r="GDB16" s="892"/>
      <c r="GDC16" s="892"/>
      <c r="GDD16" s="892"/>
      <c r="GDE16" s="892"/>
      <c r="GDF16" s="892"/>
      <c r="GDG16" s="892"/>
      <c r="GDH16" s="892"/>
      <c r="GDI16" s="892"/>
      <c r="GDJ16" s="892"/>
      <c r="GDK16" s="892"/>
      <c r="GDL16" s="892"/>
      <c r="GDM16" s="892"/>
      <c r="GDN16" s="892"/>
      <c r="GDO16" s="892"/>
      <c r="GDP16" s="892"/>
      <c r="GDQ16" s="892"/>
      <c r="GDR16" s="892"/>
      <c r="GDS16" s="892"/>
      <c r="GDT16" s="892"/>
      <c r="GDU16" s="892"/>
      <c r="GDV16" s="892"/>
      <c r="GDW16" s="892"/>
      <c r="GDX16" s="892"/>
      <c r="GDY16" s="892"/>
      <c r="GDZ16" s="892"/>
      <c r="GEA16" s="892"/>
      <c r="GEB16" s="892"/>
      <c r="GEC16" s="892"/>
      <c r="GED16" s="892"/>
      <c r="GEE16" s="892"/>
      <c r="GEF16" s="892"/>
      <c r="GEG16" s="892"/>
      <c r="GEH16" s="892"/>
      <c r="GEI16" s="892"/>
      <c r="GEJ16" s="892"/>
      <c r="GEK16" s="892"/>
      <c r="GEL16" s="892"/>
      <c r="GEM16" s="892"/>
      <c r="GEN16" s="892"/>
      <c r="GEO16" s="892"/>
      <c r="GEP16" s="892"/>
      <c r="GEQ16" s="892"/>
      <c r="GER16" s="892"/>
      <c r="GES16" s="892"/>
      <c r="GET16" s="892"/>
      <c r="GEU16" s="892"/>
      <c r="GEV16" s="892"/>
      <c r="GEW16" s="892"/>
      <c r="GEX16" s="892"/>
      <c r="GEY16" s="892"/>
      <c r="GEZ16" s="892"/>
      <c r="GFA16" s="892"/>
      <c r="GFB16" s="892"/>
      <c r="GFC16" s="892"/>
      <c r="GFD16" s="892"/>
      <c r="GFE16" s="892"/>
      <c r="GFF16" s="892"/>
      <c r="GFG16" s="892"/>
      <c r="GFH16" s="892"/>
      <c r="GFI16" s="892"/>
      <c r="GFJ16" s="892"/>
      <c r="GFK16" s="892"/>
      <c r="GFL16" s="892"/>
      <c r="GFM16" s="892"/>
      <c r="GFN16" s="892"/>
      <c r="GFO16" s="892"/>
      <c r="GFP16" s="892"/>
      <c r="GFQ16" s="892"/>
      <c r="GFR16" s="892"/>
      <c r="GFS16" s="892"/>
      <c r="GFT16" s="892"/>
      <c r="GFU16" s="892"/>
      <c r="GFV16" s="892"/>
      <c r="GFW16" s="892"/>
      <c r="GFX16" s="892"/>
      <c r="GFY16" s="892"/>
      <c r="GFZ16" s="892"/>
      <c r="GGA16" s="892"/>
      <c r="GGB16" s="892"/>
      <c r="GGC16" s="892"/>
      <c r="GGD16" s="892"/>
      <c r="GGE16" s="892"/>
      <c r="GGF16" s="892"/>
      <c r="GGG16" s="892"/>
      <c r="GGH16" s="892"/>
      <c r="GGI16" s="892"/>
      <c r="GGJ16" s="892"/>
      <c r="GGK16" s="892"/>
      <c r="GGL16" s="892"/>
      <c r="GGM16" s="892"/>
      <c r="GGN16" s="892"/>
      <c r="GGO16" s="892"/>
      <c r="GGP16" s="892"/>
      <c r="GGQ16" s="892"/>
      <c r="GGR16" s="892"/>
      <c r="GGS16" s="892"/>
      <c r="GGT16" s="892"/>
      <c r="GGU16" s="892"/>
      <c r="GGV16" s="892"/>
      <c r="GGW16" s="892"/>
      <c r="GGX16" s="892"/>
      <c r="GGY16" s="892"/>
      <c r="GGZ16" s="892"/>
      <c r="GHA16" s="892"/>
      <c r="GHB16" s="892"/>
      <c r="GHC16" s="892"/>
      <c r="GHD16" s="892"/>
      <c r="GHE16" s="892"/>
      <c r="GHF16" s="892"/>
      <c r="GHG16" s="892"/>
      <c r="GHH16" s="892"/>
      <c r="GHI16" s="892"/>
      <c r="GHJ16" s="892"/>
      <c r="GHK16" s="892"/>
      <c r="GHL16" s="892"/>
      <c r="GHM16" s="892"/>
      <c r="GHN16" s="892"/>
      <c r="GHO16" s="892"/>
      <c r="GHP16" s="892"/>
      <c r="GHQ16" s="892"/>
      <c r="GHR16" s="892"/>
      <c r="GHS16" s="892"/>
      <c r="GHT16" s="892"/>
      <c r="GHU16" s="892"/>
      <c r="GHV16" s="892"/>
      <c r="GHW16" s="892"/>
      <c r="GHX16" s="892"/>
      <c r="GHY16" s="892"/>
      <c r="GHZ16" s="892"/>
      <c r="GIA16" s="892"/>
      <c r="GIB16" s="892"/>
      <c r="GIC16" s="892"/>
      <c r="GID16" s="892"/>
      <c r="GIE16" s="892"/>
      <c r="GIF16" s="892"/>
      <c r="GIG16" s="892"/>
      <c r="GIH16" s="892"/>
      <c r="GII16" s="892"/>
      <c r="GIJ16" s="892"/>
      <c r="GIK16" s="892"/>
      <c r="GIL16" s="892"/>
      <c r="GIM16" s="892"/>
      <c r="GIN16" s="892"/>
      <c r="GIO16" s="892"/>
      <c r="GIP16" s="892"/>
      <c r="GIQ16" s="892"/>
      <c r="GIR16" s="892"/>
      <c r="GIS16" s="892"/>
      <c r="GIT16" s="892"/>
      <c r="GIU16" s="892"/>
      <c r="GIV16" s="892"/>
      <c r="GIW16" s="892"/>
      <c r="GIX16" s="892"/>
      <c r="GIY16" s="892"/>
      <c r="GIZ16" s="892"/>
      <c r="GJA16" s="892"/>
      <c r="GJB16" s="892"/>
      <c r="GJC16" s="892"/>
      <c r="GJD16" s="892"/>
      <c r="GJE16" s="892"/>
      <c r="GJF16" s="892"/>
      <c r="GJG16" s="892"/>
      <c r="GJH16" s="892"/>
      <c r="GJI16" s="892"/>
      <c r="GJJ16" s="892"/>
      <c r="GJK16" s="892"/>
      <c r="GJL16" s="892"/>
      <c r="GJM16" s="892"/>
      <c r="GJN16" s="892"/>
      <c r="GJO16" s="892"/>
      <c r="GJP16" s="892"/>
      <c r="GJQ16" s="892"/>
      <c r="GJR16" s="892"/>
      <c r="GJS16" s="892"/>
      <c r="GJT16" s="892"/>
      <c r="GJU16" s="892"/>
      <c r="GJV16" s="892"/>
      <c r="GJW16" s="892"/>
      <c r="GJX16" s="892"/>
      <c r="GJY16" s="892"/>
      <c r="GJZ16" s="892"/>
      <c r="GKA16" s="892"/>
      <c r="GKB16" s="892"/>
      <c r="GKC16" s="892"/>
      <c r="GKD16" s="892"/>
      <c r="GKE16" s="892"/>
      <c r="GKF16" s="892"/>
      <c r="GKG16" s="892"/>
      <c r="GKH16" s="892"/>
      <c r="GKI16" s="892"/>
      <c r="GKJ16" s="892"/>
      <c r="GKK16" s="892"/>
      <c r="GKL16" s="892"/>
      <c r="GKM16" s="892"/>
      <c r="GKN16" s="892"/>
      <c r="GKO16" s="892"/>
      <c r="GKP16" s="892"/>
      <c r="GKQ16" s="892"/>
      <c r="GKR16" s="892"/>
      <c r="GKS16" s="892"/>
      <c r="GKT16" s="892"/>
      <c r="GKU16" s="892"/>
      <c r="GKV16" s="892"/>
      <c r="GKW16" s="892"/>
      <c r="GKX16" s="892"/>
      <c r="GKY16" s="892"/>
      <c r="GKZ16" s="892"/>
      <c r="GLA16" s="892"/>
      <c r="GLB16" s="892"/>
      <c r="GLC16" s="892"/>
      <c r="GLD16" s="892"/>
      <c r="GLE16" s="892"/>
      <c r="GLF16" s="892"/>
      <c r="GLG16" s="892"/>
      <c r="GLH16" s="892"/>
      <c r="GLI16" s="892"/>
      <c r="GLJ16" s="892"/>
      <c r="GLK16" s="892"/>
      <c r="GLL16" s="892"/>
      <c r="GLM16" s="892"/>
      <c r="GLN16" s="892"/>
      <c r="GLO16" s="892"/>
      <c r="GLP16" s="892"/>
      <c r="GLQ16" s="892"/>
      <c r="GLR16" s="892"/>
      <c r="GLS16" s="892"/>
      <c r="GLT16" s="892"/>
      <c r="GLU16" s="892"/>
      <c r="GLV16" s="892"/>
      <c r="GLW16" s="892"/>
      <c r="GLX16" s="892"/>
      <c r="GLY16" s="892"/>
      <c r="GLZ16" s="892"/>
      <c r="GMA16" s="892"/>
      <c r="GMB16" s="892"/>
      <c r="GMC16" s="892"/>
      <c r="GMD16" s="892"/>
      <c r="GME16" s="892"/>
      <c r="GMF16" s="892"/>
      <c r="GMG16" s="892"/>
      <c r="GMH16" s="892"/>
      <c r="GMI16" s="892"/>
      <c r="GMJ16" s="892"/>
      <c r="GMK16" s="892"/>
      <c r="GML16" s="892"/>
      <c r="GMM16" s="892"/>
      <c r="GMN16" s="892"/>
      <c r="GMO16" s="892"/>
      <c r="GMP16" s="892"/>
      <c r="GMQ16" s="892"/>
      <c r="GMR16" s="892"/>
      <c r="GMS16" s="892"/>
      <c r="GMT16" s="892"/>
      <c r="GMU16" s="892"/>
      <c r="GMV16" s="892"/>
      <c r="GMW16" s="892"/>
      <c r="GMX16" s="892"/>
      <c r="GMY16" s="892"/>
      <c r="GMZ16" s="892"/>
      <c r="GNA16" s="892"/>
      <c r="GNB16" s="892"/>
      <c r="GNC16" s="892"/>
      <c r="GND16" s="892"/>
      <c r="GNE16" s="892"/>
      <c r="GNF16" s="892"/>
      <c r="GNG16" s="892"/>
      <c r="GNH16" s="892"/>
      <c r="GNI16" s="892"/>
      <c r="GNJ16" s="892"/>
      <c r="GNK16" s="892"/>
      <c r="GNL16" s="892"/>
      <c r="GNM16" s="892"/>
      <c r="GNN16" s="892"/>
      <c r="GNO16" s="892"/>
      <c r="GNP16" s="892"/>
      <c r="GNQ16" s="892"/>
      <c r="GNR16" s="892"/>
      <c r="GNS16" s="892"/>
      <c r="GNT16" s="892"/>
      <c r="GNU16" s="892"/>
      <c r="GNV16" s="892"/>
      <c r="GNW16" s="892"/>
      <c r="GNX16" s="892"/>
      <c r="GNY16" s="892"/>
      <c r="GNZ16" s="892"/>
      <c r="GOA16" s="892"/>
      <c r="GOB16" s="892"/>
      <c r="GOC16" s="892"/>
      <c r="GOD16" s="892"/>
      <c r="GOE16" s="892"/>
      <c r="GOF16" s="892"/>
      <c r="GOG16" s="892"/>
      <c r="GOH16" s="892"/>
      <c r="GOI16" s="892"/>
      <c r="GOJ16" s="892"/>
      <c r="GOK16" s="892"/>
      <c r="GOL16" s="892"/>
      <c r="GOM16" s="892"/>
      <c r="GON16" s="892"/>
      <c r="GOO16" s="892"/>
      <c r="GOP16" s="892"/>
      <c r="GOQ16" s="892"/>
      <c r="GOR16" s="892"/>
      <c r="GOS16" s="892"/>
      <c r="GOT16" s="892"/>
      <c r="GOU16" s="892"/>
      <c r="GOV16" s="892"/>
      <c r="GOW16" s="892"/>
      <c r="GOX16" s="892"/>
      <c r="GOY16" s="892"/>
      <c r="GOZ16" s="892"/>
      <c r="GPA16" s="892"/>
      <c r="GPB16" s="892"/>
      <c r="GPC16" s="892"/>
      <c r="GPD16" s="892"/>
      <c r="GPE16" s="892"/>
      <c r="GPF16" s="892"/>
      <c r="GPG16" s="892"/>
      <c r="GPH16" s="892"/>
      <c r="GPI16" s="892"/>
      <c r="GPJ16" s="892"/>
      <c r="GPK16" s="892"/>
      <c r="GPL16" s="892"/>
      <c r="GPM16" s="892"/>
      <c r="GPN16" s="892"/>
      <c r="GPO16" s="892"/>
      <c r="GPP16" s="892"/>
      <c r="GPQ16" s="892"/>
      <c r="GPR16" s="892"/>
      <c r="GPS16" s="892"/>
      <c r="GPT16" s="892"/>
      <c r="GPU16" s="892"/>
      <c r="GPV16" s="892"/>
      <c r="GPW16" s="892"/>
      <c r="GPX16" s="892"/>
      <c r="GPY16" s="892"/>
      <c r="GPZ16" s="892"/>
      <c r="GQA16" s="892"/>
      <c r="GQB16" s="892"/>
      <c r="GQC16" s="892"/>
      <c r="GQD16" s="892"/>
      <c r="GQE16" s="892"/>
      <c r="GQF16" s="892"/>
      <c r="GQG16" s="892"/>
      <c r="GQH16" s="892"/>
      <c r="GQI16" s="892"/>
      <c r="GQJ16" s="892"/>
      <c r="GQK16" s="892"/>
      <c r="GQL16" s="892"/>
      <c r="GQM16" s="892"/>
      <c r="GQN16" s="892"/>
      <c r="GQO16" s="892"/>
      <c r="GQP16" s="892"/>
      <c r="GQQ16" s="892"/>
      <c r="GQR16" s="892"/>
      <c r="GQS16" s="892"/>
      <c r="GQT16" s="892"/>
      <c r="GQU16" s="892"/>
      <c r="GQV16" s="892"/>
      <c r="GQW16" s="892"/>
      <c r="GQX16" s="892"/>
      <c r="GQY16" s="892"/>
      <c r="GQZ16" s="892"/>
      <c r="GRA16" s="892"/>
      <c r="GRB16" s="892"/>
      <c r="GRC16" s="892"/>
      <c r="GRD16" s="892"/>
      <c r="GRE16" s="892"/>
      <c r="GRF16" s="892"/>
      <c r="GRG16" s="892"/>
      <c r="GRH16" s="892"/>
      <c r="GRI16" s="892"/>
      <c r="GRJ16" s="892"/>
      <c r="GRK16" s="892"/>
      <c r="GRL16" s="892"/>
      <c r="GRM16" s="892"/>
      <c r="GRN16" s="892"/>
      <c r="GRO16" s="892"/>
      <c r="GRP16" s="892"/>
      <c r="GRQ16" s="892"/>
      <c r="GRR16" s="892"/>
      <c r="GRS16" s="892"/>
      <c r="GRT16" s="892"/>
      <c r="GRU16" s="892"/>
      <c r="GRV16" s="892"/>
      <c r="GRW16" s="892"/>
      <c r="GRX16" s="892"/>
      <c r="GRY16" s="892"/>
      <c r="GRZ16" s="892"/>
      <c r="GSA16" s="892"/>
      <c r="GSB16" s="892"/>
      <c r="GSC16" s="892"/>
      <c r="GSD16" s="892"/>
      <c r="GSE16" s="892"/>
      <c r="GSF16" s="892"/>
      <c r="GSG16" s="892"/>
      <c r="GSH16" s="892"/>
      <c r="GSI16" s="892"/>
      <c r="GSJ16" s="892"/>
      <c r="GSK16" s="892"/>
      <c r="GSL16" s="892"/>
      <c r="GSM16" s="892"/>
      <c r="GSN16" s="892"/>
      <c r="GSO16" s="892"/>
      <c r="GSP16" s="892"/>
      <c r="GSQ16" s="892"/>
      <c r="GSR16" s="892"/>
      <c r="GSS16" s="892"/>
      <c r="GST16" s="892"/>
      <c r="GSU16" s="892"/>
      <c r="GSV16" s="892"/>
      <c r="GSW16" s="892"/>
      <c r="GSX16" s="892"/>
      <c r="GSY16" s="892"/>
      <c r="GSZ16" s="892"/>
      <c r="GTA16" s="892"/>
      <c r="GTB16" s="892"/>
      <c r="GTC16" s="892"/>
      <c r="GTD16" s="892"/>
      <c r="GTE16" s="892"/>
      <c r="GTF16" s="892"/>
      <c r="GTG16" s="892"/>
      <c r="GTH16" s="892"/>
      <c r="GTI16" s="892"/>
      <c r="GTJ16" s="892"/>
      <c r="GTK16" s="892"/>
      <c r="GTL16" s="892"/>
      <c r="GTM16" s="892"/>
      <c r="GTN16" s="892"/>
      <c r="GTO16" s="892"/>
      <c r="GTP16" s="892"/>
      <c r="GTQ16" s="892"/>
      <c r="GTR16" s="892"/>
      <c r="GTS16" s="892"/>
      <c r="GTT16" s="892"/>
      <c r="GTU16" s="892"/>
      <c r="GTV16" s="892"/>
      <c r="GTW16" s="892"/>
      <c r="GTX16" s="892"/>
      <c r="GTY16" s="892"/>
      <c r="GTZ16" s="892"/>
      <c r="GUA16" s="892"/>
      <c r="GUB16" s="892"/>
      <c r="GUC16" s="892"/>
      <c r="GUD16" s="892"/>
      <c r="GUE16" s="892"/>
      <c r="GUF16" s="892"/>
      <c r="GUG16" s="892"/>
      <c r="GUH16" s="892"/>
      <c r="GUI16" s="892"/>
      <c r="GUJ16" s="892"/>
      <c r="GUK16" s="892"/>
      <c r="GUL16" s="892"/>
      <c r="GUM16" s="892"/>
      <c r="GUN16" s="892"/>
      <c r="GUO16" s="892"/>
      <c r="GUP16" s="892"/>
      <c r="GUQ16" s="892"/>
      <c r="GUR16" s="892"/>
      <c r="GUS16" s="892"/>
      <c r="GUT16" s="892"/>
      <c r="GUU16" s="892"/>
      <c r="GUV16" s="892"/>
      <c r="GUW16" s="892"/>
      <c r="GUX16" s="892"/>
      <c r="GUY16" s="892"/>
      <c r="GUZ16" s="892"/>
      <c r="GVA16" s="892"/>
      <c r="GVB16" s="892"/>
      <c r="GVC16" s="892"/>
      <c r="GVD16" s="892"/>
      <c r="GVE16" s="892"/>
      <c r="GVF16" s="892"/>
      <c r="GVG16" s="892"/>
      <c r="GVH16" s="892"/>
      <c r="GVI16" s="892"/>
      <c r="GVJ16" s="892"/>
      <c r="GVK16" s="892"/>
      <c r="GVL16" s="892"/>
      <c r="GVM16" s="892"/>
      <c r="GVN16" s="892"/>
      <c r="GVO16" s="892"/>
      <c r="GVP16" s="892"/>
      <c r="GVQ16" s="892"/>
      <c r="GVR16" s="892"/>
      <c r="GVS16" s="892"/>
      <c r="GVT16" s="892"/>
      <c r="GVU16" s="892"/>
      <c r="GVV16" s="892"/>
      <c r="GVW16" s="892"/>
      <c r="GVX16" s="892"/>
      <c r="GVY16" s="892"/>
      <c r="GVZ16" s="892"/>
      <c r="GWA16" s="892"/>
      <c r="GWB16" s="892"/>
      <c r="GWC16" s="892"/>
      <c r="GWD16" s="892"/>
      <c r="GWE16" s="892"/>
      <c r="GWF16" s="892"/>
      <c r="GWG16" s="892"/>
      <c r="GWH16" s="892"/>
      <c r="GWI16" s="892"/>
      <c r="GWJ16" s="892"/>
      <c r="GWK16" s="892"/>
      <c r="GWL16" s="892"/>
      <c r="GWM16" s="892"/>
      <c r="GWN16" s="892"/>
      <c r="GWO16" s="892"/>
      <c r="GWP16" s="892"/>
      <c r="GWQ16" s="892"/>
      <c r="GWR16" s="892"/>
      <c r="GWS16" s="892"/>
      <c r="GWT16" s="892"/>
      <c r="GWU16" s="892"/>
      <c r="GWV16" s="892"/>
      <c r="GWW16" s="892"/>
      <c r="GWX16" s="892"/>
      <c r="GWY16" s="892"/>
      <c r="GWZ16" s="892"/>
      <c r="GXA16" s="892"/>
      <c r="GXB16" s="892"/>
      <c r="GXC16" s="892"/>
      <c r="GXD16" s="892"/>
      <c r="GXE16" s="892"/>
      <c r="GXF16" s="892"/>
      <c r="GXG16" s="892"/>
      <c r="GXH16" s="892"/>
      <c r="GXI16" s="892"/>
      <c r="GXJ16" s="892"/>
      <c r="GXK16" s="892"/>
      <c r="GXL16" s="892"/>
      <c r="GXM16" s="892"/>
      <c r="GXN16" s="892"/>
      <c r="GXO16" s="892"/>
      <c r="GXP16" s="892"/>
      <c r="GXQ16" s="892"/>
      <c r="GXR16" s="892"/>
      <c r="GXS16" s="892"/>
      <c r="GXT16" s="892"/>
      <c r="GXU16" s="892"/>
      <c r="GXV16" s="892"/>
      <c r="GXW16" s="892"/>
      <c r="GXX16" s="892"/>
      <c r="GXY16" s="892"/>
      <c r="GXZ16" s="892"/>
      <c r="GYA16" s="892"/>
      <c r="GYB16" s="892"/>
      <c r="GYC16" s="892"/>
      <c r="GYD16" s="892"/>
      <c r="GYE16" s="892"/>
      <c r="GYF16" s="892"/>
      <c r="GYG16" s="892"/>
      <c r="GYH16" s="892"/>
      <c r="GYI16" s="892"/>
      <c r="GYJ16" s="892"/>
      <c r="GYK16" s="892"/>
      <c r="GYL16" s="892"/>
      <c r="GYM16" s="892"/>
      <c r="GYN16" s="892"/>
      <c r="GYO16" s="892"/>
      <c r="GYP16" s="892"/>
      <c r="GYQ16" s="892"/>
      <c r="GYR16" s="892"/>
      <c r="GYS16" s="892"/>
      <c r="GYT16" s="892"/>
      <c r="GYU16" s="892"/>
      <c r="GYV16" s="892"/>
      <c r="GYW16" s="892"/>
      <c r="GYX16" s="892"/>
      <c r="GYY16" s="892"/>
      <c r="GYZ16" s="892"/>
      <c r="GZA16" s="892"/>
      <c r="GZB16" s="892"/>
      <c r="GZC16" s="892"/>
      <c r="GZD16" s="892"/>
      <c r="GZE16" s="892"/>
      <c r="GZF16" s="892"/>
      <c r="GZG16" s="892"/>
      <c r="GZH16" s="892"/>
      <c r="GZI16" s="892"/>
      <c r="GZJ16" s="892"/>
      <c r="GZK16" s="892"/>
      <c r="GZL16" s="892"/>
      <c r="GZM16" s="892"/>
      <c r="GZN16" s="892"/>
      <c r="GZO16" s="892"/>
      <c r="GZP16" s="892"/>
      <c r="GZQ16" s="892"/>
      <c r="GZR16" s="892"/>
      <c r="GZS16" s="892"/>
      <c r="GZT16" s="892"/>
      <c r="GZU16" s="892"/>
      <c r="GZV16" s="892"/>
      <c r="GZW16" s="892"/>
      <c r="GZX16" s="892"/>
      <c r="GZY16" s="892"/>
      <c r="GZZ16" s="892"/>
      <c r="HAA16" s="892"/>
      <c r="HAB16" s="892"/>
      <c r="HAC16" s="892"/>
      <c r="HAD16" s="892"/>
      <c r="HAE16" s="892"/>
      <c r="HAF16" s="892"/>
      <c r="HAG16" s="892"/>
      <c r="HAH16" s="892"/>
      <c r="HAI16" s="892"/>
      <c r="HAJ16" s="892"/>
      <c r="HAK16" s="892"/>
      <c r="HAL16" s="892"/>
      <c r="HAM16" s="892"/>
      <c r="HAN16" s="892"/>
      <c r="HAO16" s="892"/>
      <c r="HAP16" s="892"/>
      <c r="HAQ16" s="892"/>
      <c r="HAR16" s="892"/>
      <c r="HAS16" s="892"/>
      <c r="HAT16" s="892"/>
      <c r="HAU16" s="892"/>
      <c r="HAV16" s="892"/>
      <c r="HAW16" s="892"/>
      <c r="HAX16" s="892"/>
      <c r="HAY16" s="892"/>
      <c r="HAZ16" s="892"/>
      <c r="HBA16" s="892"/>
      <c r="HBB16" s="892"/>
      <c r="HBC16" s="892"/>
      <c r="HBD16" s="892"/>
      <c r="HBE16" s="892"/>
      <c r="HBF16" s="892"/>
      <c r="HBG16" s="892"/>
      <c r="HBH16" s="892"/>
      <c r="HBI16" s="892"/>
      <c r="HBJ16" s="892"/>
      <c r="HBK16" s="892"/>
      <c r="HBL16" s="892"/>
      <c r="HBM16" s="892"/>
      <c r="HBN16" s="892"/>
      <c r="HBO16" s="892"/>
      <c r="HBP16" s="892"/>
      <c r="HBQ16" s="892"/>
      <c r="HBR16" s="892"/>
      <c r="HBS16" s="892"/>
      <c r="HBT16" s="892"/>
      <c r="HBU16" s="892"/>
      <c r="HBV16" s="892"/>
      <c r="HBW16" s="892"/>
      <c r="HBX16" s="892"/>
      <c r="HBY16" s="892"/>
      <c r="HBZ16" s="892"/>
      <c r="HCA16" s="892"/>
      <c r="HCB16" s="892"/>
      <c r="HCC16" s="892"/>
      <c r="HCD16" s="892"/>
      <c r="HCE16" s="892"/>
      <c r="HCF16" s="892"/>
      <c r="HCG16" s="892"/>
      <c r="HCH16" s="892"/>
      <c r="HCI16" s="892"/>
      <c r="HCJ16" s="892"/>
      <c r="HCK16" s="892"/>
      <c r="HCL16" s="892"/>
      <c r="HCM16" s="892"/>
      <c r="HCN16" s="892"/>
      <c r="HCO16" s="892"/>
      <c r="HCP16" s="892"/>
      <c r="HCQ16" s="892"/>
      <c r="HCR16" s="892"/>
      <c r="HCS16" s="892"/>
      <c r="HCT16" s="892"/>
      <c r="HCU16" s="892"/>
      <c r="HCV16" s="892"/>
      <c r="HCW16" s="892"/>
      <c r="HCX16" s="892"/>
      <c r="HCY16" s="892"/>
      <c r="HCZ16" s="892"/>
      <c r="HDA16" s="892"/>
      <c r="HDB16" s="892"/>
      <c r="HDC16" s="892"/>
      <c r="HDD16" s="892"/>
      <c r="HDE16" s="892"/>
      <c r="HDF16" s="892"/>
      <c r="HDG16" s="892"/>
      <c r="HDH16" s="892"/>
      <c r="HDI16" s="892"/>
      <c r="HDJ16" s="892"/>
      <c r="HDK16" s="892"/>
      <c r="HDL16" s="892"/>
      <c r="HDM16" s="892"/>
      <c r="HDN16" s="892"/>
      <c r="HDO16" s="892"/>
      <c r="HDP16" s="892"/>
      <c r="HDQ16" s="892"/>
      <c r="HDR16" s="892"/>
      <c r="HDS16" s="892"/>
      <c r="HDT16" s="892"/>
      <c r="HDU16" s="892"/>
      <c r="HDV16" s="892"/>
      <c r="HDW16" s="892"/>
      <c r="HDX16" s="892"/>
      <c r="HDY16" s="892"/>
      <c r="HDZ16" s="892"/>
      <c r="HEA16" s="892"/>
      <c r="HEB16" s="892"/>
      <c r="HEC16" s="892"/>
      <c r="HED16" s="892"/>
      <c r="HEE16" s="892"/>
      <c r="HEF16" s="892"/>
      <c r="HEG16" s="892"/>
      <c r="HEH16" s="892"/>
      <c r="HEI16" s="892"/>
      <c r="HEJ16" s="892"/>
      <c r="HEK16" s="892"/>
      <c r="HEL16" s="892"/>
      <c r="HEM16" s="892"/>
      <c r="HEN16" s="892"/>
      <c r="HEO16" s="892"/>
      <c r="HEP16" s="892"/>
      <c r="HEQ16" s="892"/>
      <c r="HER16" s="892"/>
      <c r="HES16" s="892"/>
      <c r="HET16" s="892"/>
      <c r="HEU16" s="892"/>
      <c r="HEV16" s="892"/>
      <c r="HEW16" s="892"/>
      <c r="HEX16" s="892"/>
      <c r="HEY16" s="892"/>
      <c r="HEZ16" s="892"/>
      <c r="HFA16" s="892"/>
      <c r="HFB16" s="892"/>
      <c r="HFC16" s="892"/>
      <c r="HFD16" s="892"/>
      <c r="HFE16" s="892"/>
      <c r="HFF16" s="892"/>
      <c r="HFG16" s="892"/>
      <c r="HFH16" s="892"/>
      <c r="HFI16" s="892"/>
      <c r="HFJ16" s="892"/>
      <c r="HFK16" s="892"/>
      <c r="HFL16" s="892"/>
      <c r="HFM16" s="892"/>
      <c r="HFN16" s="892"/>
      <c r="HFO16" s="892"/>
      <c r="HFP16" s="892"/>
      <c r="HFQ16" s="892"/>
      <c r="HFR16" s="892"/>
      <c r="HFS16" s="892"/>
      <c r="HFT16" s="892"/>
      <c r="HFU16" s="892"/>
      <c r="HFV16" s="892"/>
      <c r="HFW16" s="892"/>
      <c r="HFX16" s="892"/>
      <c r="HFY16" s="892"/>
      <c r="HFZ16" s="892"/>
      <c r="HGA16" s="892"/>
      <c r="HGB16" s="892"/>
      <c r="HGC16" s="892"/>
      <c r="HGD16" s="892"/>
      <c r="HGE16" s="892"/>
      <c r="HGF16" s="892"/>
      <c r="HGG16" s="892"/>
      <c r="HGH16" s="892"/>
      <c r="HGI16" s="892"/>
      <c r="HGJ16" s="892"/>
      <c r="HGK16" s="892"/>
      <c r="HGL16" s="892"/>
      <c r="HGM16" s="892"/>
      <c r="HGN16" s="892"/>
      <c r="HGO16" s="892"/>
      <c r="HGP16" s="892"/>
      <c r="HGQ16" s="892"/>
      <c r="HGR16" s="892"/>
      <c r="HGS16" s="892"/>
      <c r="HGT16" s="892"/>
      <c r="HGU16" s="892"/>
      <c r="HGV16" s="892"/>
      <c r="HGW16" s="892"/>
      <c r="HGX16" s="892"/>
      <c r="HGY16" s="892"/>
      <c r="HGZ16" s="892"/>
      <c r="HHA16" s="892"/>
      <c r="HHB16" s="892"/>
      <c r="HHC16" s="892"/>
      <c r="HHD16" s="892"/>
      <c r="HHE16" s="892"/>
      <c r="HHF16" s="892"/>
      <c r="HHG16" s="892"/>
      <c r="HHH16" s="892"/>
      <c r="HHI16" s="892"/>
      <c r="HHJ16" s="892"/>
      <c r="HHK16" s="892"/>
      <c r="HHL16" s="892"/>
      <c r="HHM16" s="892"/>
      <c r="HHN16" s="892"/>
      <c r="HHO16" s="892"/>
      <c r="HHP16" s="892"/>
      <c r="HHQ16" s="892"/>
      <c r="HHR16" s="892"/>
      <c r="HHS16" s="892"/>
      <c r="HHT16" s="892"/>
      <c r="HHU16" s="892"/>
      <c r="HHV16" s="892"/>
      <c r="HHW16" s="892"/>
      <c r="HHX16" s="892"/>
      <c r="HHY16" s="892"/>
      <c r="HHZ16" s="892"/>
      <c r="HIA16" s="892"/>
      <c r="HIB16" s="892"/>
      <c r="HIC16" s="892"/>
      <c r="HID16" s="892"/>
      <c r="HIE16" s="892"/>
      <c r="HIF16" s="892"/>
      <c r="HIG16" s="892"/>
      <c r="HIH16" s="892"/>
      <c r="HII16" s="892"/>
      <c r="HIJ16" s="892"/>
      <c r="HIK16" s="892"/>
      <c r="HIL16" s="892"/>
      <c r="HIM16" s="892"/>
      <c r="HIN16" s="892"/>
      <c r="HIO16" s="892"/>
      <c r="HIP16" s="892"/>
      <c r="HIQ16" s="892"/>
      <c r="HIR16" s="892"/>
      <c r="HIS16" s="892"/>
      <c r="HIT16" s="892"/>
      <c r="HIU16" s="892"/>
      <c r="HIV16" s="892"/>
      <c r="HIW16" s="892"/>
      <c r="HIX16" s="892"/>
      <c r="HIY16" s="892"/>
      <c r="HIZ16" s="892"/>
      <c r="HJA16" s="892"/>
      <c r="HJB16" s="892"/>
      <c r="HJC16" s="892"/>
      <c r="HJD16" s="892"/>
      <c r="HJE16" s="892"/>
      <c r="HJF16" s="892"/>
      <c r="HJG16" s="892"/>
      <c r="HJH16" s="892"/>
      <c r="HJI16" s="892"/>
      <c r="HJJ16" s="892"/>
      <c r="HJK16" s="892"/>
      <c r="HJL16" s="892"/>
      <c r="HJM16" s="892"/>
      <c r="HJN16" s="892"/>
      <c r="HJO16" s="892"/>
      <c r="HJP16" s="892"/>
      <c r="HJQ16" s="892"/>
      <c r="HJR16" s="892"/>
      <c r="HJS16" s="892"/>
      <c r="HJT16" s="892"/>
      <c r="HJU16" s="892"/>
      <c r="HJV16" s="892"/>
      <c r="HJW16" s="892"/>
      <c r="HJX16" s="892"/>
      <c r="HJY16" s="892"/>
      <c r="HJZ16" s="892"/>
      <c r="HKA16" s="892"/>
      <c r="HKB16" s="892"/>
      <c r="HKC16" s="892"/>
      <c r="HKD16" s="892"/>
      <c r="HKE16" s="892"/>
      <c r="HKF16" s="892"/>
      <c r="HKG16" s="892"/>
      <c r="HKH16" s="892"/>
      <c r="HKI16" s="892"/>
      <c r="HKJ16" s="892"/>
      <c r="HKK16" s="892"/>
      <c r="HKL16" s="892"/>
      <c r="HKM16" s="892"/>
      <c r="HKN16" s="892"/>
      <c r="HKO16" s="892"/>
      <c r="HKP16" s="892"/>
      <c r="HKQ16" s="892"/>
      <c r="HKR16" s="892"/>
      <c r="HKS16" s="892"/>
      <c r="HKT16" s="892"/>
      <c r="HKU16" s="892"/>
      <c r="HKV16" s="892"/>
      <c r="HKW16" s="892"/>
      <c r="HKX16" s="892"/>
      <c r="HKY16" s="892"/>
      <c r="HKZ16" s="892"/>
      <c r="HLA16" s="892"/>
      <c r="HLB16" s="892"/>
      <c r="HLC16" s="892"/>
      <c r="HLD16" s="892"/>
      <c r="HLE16" s="892"/>
      <c r="HLF16" s="892"/>
      <c r="HLG16" s="892"/>
      <c r="HLH16" s="892"/>
      <c r="HLI16" s="892"/>
      <c r="HLJ16" s="892"/>
      <c r="HLK16" s="892"/>
      <c r="HLL16" s="892"/>
      <c r="HLM16" s="892"/>
      <c r="HLN16" s="892"/>
      <c r="HLO16" s="892"/>
      <c r="HLP16" s="892"/>
      <c r="HLQ16" s="892"/>
      <c r="HLR16" s="892"/>
      <c r="HLS16" s="892"/>
      <c r="HLT16" s="892"/>
      <c r="HLU16" s="892"/>
      <c r="HLV16" s="892"/>
      <c r="HLW16" s="892"/>
      <c r="HLX16" s="892"/>
      <c r="HLY16" s="892"/>
      <c r="HLZ16" s="892"/>
      <c r="HMA16" s="892"/>
      <c r="HMB16" s="892"/>
      <c r="HMC16" s="892"/>
      <c r="HMD16" s="892"/>
      <c r="HME16" s="892"/>
      <c r="HMF16" s="892"/>
      <c r="HMG16" s="892"/>
      <c r="HMH16" s="892"/>
      <c r="HMI16" s="892"/>
      <c r="HMJ16" s="892"/>
      <c r="HMK16" s="892"/>
      <c r="HML16" s="892"/>
      <c r="HMM16" s="892"/>
      <c r="HMN16" s="892"/>
      <c r="HMO16" s="892"/>
      <c r="HMP16" s="892"/>
      <c r="HMQ16" s="892"/>
      <c r="HMR16" s="892"/>
      <c r="HMS16" s="892"/>
      <c r="HMT16" s="892"/>
      <c r="HMU16" s="892"/>
      <c r="HMV16" s="892"/>
      <c r="HMW16" s="892"/>
      <c r="HMX16" s="892"/>
      <c r="HMY16" s="892"/>
      <c r="HMZ16" s="892"/>
      <c r="HNA16" s="892"/>
      <c r="HNB16" s="892"/>
      <c r="HNC16" s="892"/>
      <c r="HND16" s="892"/>
      <c r="HNE16" s="892"/>
      <c r="HNF16" s="892"/>
      <c r="HNG16" s="892"/>
      <c r="HNH16" s="892"/>
      <c r="HNI16" s="892"/>
      <c r="HNJ16" s="892"/>
      <c r="HNK16" s="892"/>
      <c r="HNL16" s="892"/>
      <c r="HNM16" s="892"/>
      <c r="HNN16" s="892"/>
      <c r="HNO16" s="892"/>
      <c r="HNP16" s="892"/>
      <c r="HNQ16" s="892"/>
      <c r="HNR16" s="892"/>
      <c r="HNS16" s="892"/>
      <c r="HNT16" s="892"/>
      <c r="HNU16" s="892"/>
      <c r="HNV16" s="892"/>
      <c r="HNW16" s="892"/>
      <c r="HNX16" s="892"/>
      <c r="HNY16" s="892"/>
      <c r="HNZ16" s="892"/>
      <c r="HOA16" s="892"/>
      <c r="HOB16" s="892"/>
      <c r="HOC16" s="892"/>
      <c r="HOD16" s="892"/>
      <c r="HOE16" s="892"/>
      <c r="HOF16" s="892"/>
      <c r="HOG16" s="892"/>
      <c r="HOH16" s="892"/>
      <c r="HOI16" s="892"/>
      <c r="HOJ16" s="892"/>
      <c r="HOK16" s="892"/>
      <c r="HOL16" s="892"/>
      <c r="HOM16" s="892"/>
      <c r="HON16" s="892"/>
      <c r="HOO16" s="892"/>
      <c r="HOP16" s="892"/>
      <c r="HOQ16" s="892"/>
      <c r="HOR16" s="892"/>
      <c r="HOS16" s="892"/>
      <c r="HOT16" s="892"/>
      <c r="HOU16" s="892"/>
      <c r="HOV16" s="892"/>
      <c r="HOW16" s="892"/>
      <c r="HOX16" s="892"/>
      <c r="HOY16" s="892"/>
      <c r="HOZ16" s="892"/>
      <c r="HPA16" s="892"/>
      <c r="HPB16" s="892"/>
      <c r="HPC16" s="892"/>
      <c r="HPD16" s="892"/>
      <c r="HPE16" s="892"/>
      <c r="HPF16" s="892"/>
      <c r="HPG16" s="892"/>
      <c r="HPH16" s="892"/>
      <c r="HPI16" s="892"/>
      <c r="HPJ16" s="892"/>
      <c r="HPK16" s="892"/>
      <c r="HPL16" s="892"/>
      <c r="HPM16" s="892"/>
      <c r="HPN16" s="892"/>
      <c r="HPO16" s="892"/>
      <c r="HPP16" s="892"/>
      <c r="HPQ16" s="892"/>
      <c r="HPR16" s="892"/>
      <c r="HPS16" s="892"/>
      <c r="HPT16" s="892"/>
      <c r="HPU16" s="892"/>
      <c r="HPV16" s="892"/>
      <c r="HPW16" s="892"/>
      <c r="HPX16" s="892"/>
      <c r="HPY16" s="892"/>
      <c r="HPZ16" s="892"/>
      <c r="HQA16" s="892"/>
      <c r="HQB16" s="892"/>
      <c r="HQC16" s="892"/>
      <c r="HQD16" s="892"/>
      <c r="HQE16" s="892"/>
      <c r="HQF16" s="892"/>
      <c r="HQG16" s="892"/>
      <c r="HQH16" s="892"/>
      <c r="HQI16" s="892"/>
      <c r="HQJ16" s="892"/>
      <c r="HQK16" s="892"/>
      <c r="HQL16" s="892"/>
      <c r="HQM16" s="892"/>
      <c r="HQN16" s="892"/>
      <c r="HQO16" s="892"/>
      <c r="HQP16" s="892"/>
      <c r="HQQ16" s="892"/>
      <c r="HQR16" s="892"/>
      <c r="HQS16" s="892"/>
      <c r="HQT16" s="892"/>
      <c r="HQU16" s="892"/>
      <c r="HQV16" s="892"/>
      <c r="HQW16" s="892"/>
      <c r="HQX16" s="892"/>
      <c r="HQY16" s="892"/>
      <c r="HQZ16" s="892"/>
      <c r="HRA16" s="892"/>
      <c r="HRB16" s="892"/>
      <c r="HRC16" s="892"/>
      <c r="HRD16" s="892"/>
      <c r="HRE16" s="892"/>
      <c r="HRF16" s="892"/>
      <c r="HRG16" s="892"/>
      <c r="HRH16" s="892"/>
      <c r="HRI16" s="892"/>
      <c r="HRJ16" s="892"/>
      <c r="HRK16" s="892"/>
      <c r="HRL16" s="892"/>
      <c r="HRM16" s="892"/>
      <c r="HRN16" s="892"/>
      <c r="HRO16" s="892"/>
      <c r="HRP16" s="892"/>
      <c r="HRQ16" s="892"/>
      <c r="HRR16" s="892"/>
      <c r="HRS16" s="892"/>
      <c r="HRT16" s="892"/>
      <c r="HRU16" s="892"/>
      <c r="HRV16" s="892"/>
      <c r="HRW16" s="892"/>
      <c r="HRX16" s="892"/>
      <c r="HRY16" s="892"/>
      <c r="HRZ16" s="892"/>
      <c r="HSA16" s="892"/>
      <c r="HSB16" s="892"/>
      <c r="HSC16" s="892"/>
      <c r="HSD16" s="892"/>
      <c r="HSE16" s="892"/>
      <c r="HSF16" s="892"/>
      <c r="HSG16" s="892"/>
      <c r="HSH16" s="892"/>
      <c r="HSI16" s="892"/>
      <c r="HSJ16" s="892"/>
      <c r="HSK16" s="892"/>
      <c r="HSL16" s="892"/>
      <c r="HSM16" s="892"/>
      <c r="HSN16" s="892"/>
      <c r="HSO16" s="892"/>
      <c r="HSP16" s="892"/>
      <c r="HSQ16" s="892"/>
      <c r="HSR16" s="892"/>
      <c r="HSS16" s="892"/>
      <c r="HST16" s="892"/>
      <c r="HSU16" s="892"/>
      <c r="HSV16" s="892"/>
      <c r="HSW16" s="892"/>
      <c r="HSX16" s="892"/>
      <c r="HSY16" s="892"/>
      <c r="HSZ16" s="892"/>
      <c r="HTA16" s="892"/>
      <c r="HTB16" s="892"/>
      <c r="HTC16" s="892"/>
      <c r="HTD16" s="892"/>
      <c r="HTE16" s="892"/>
      <c r="HTF16" s="892"/>
      <c r="HTG16" s="892"/>
      <c r="HTH16" s="892"/>
      <c r="HTI16" s="892"/>
      <c r="HTJ16" s="892"/>
      <c r="HTK16" s="892"/>
      <c r="HTL16" s="892"/>
      <c r="HTM16" s="892"/>
      <c r="HTN16" s="892"/>
      <c r="HTO16" s="892"/>
      <c r="HTP16" s="892"/>
      <c r="HTQ16" s="892"/>
      <c r="HTR16" s="892"/>
      <c r="HTS16" s="892"/>
      <c r="HTT16" s="892"/>
      <c r="HTU16" s="892"/>
      <c r="HTV16" s="892"/>
      <c r="HTW16" s="892"/>
      <c r="HTX16" s="892"/>
      <c r="HTY16" s="892"/>
      <c r="HTZ16" s="892"/>
      <c r="HUA16" s="892"/>
      <c r="HUB16" s="892"/>
      <c r="HUC16" s="892"/>
      <c r="HUD16" s="892"/>
      <c r="HUE16" s="892"/>
      <c r="HUF16" s="892"/>
      <c r="HUG16" s="892"/>
      <c r="HUH16" s="892"/>
      <c r="HUI16" s="892"/>
      <c r="HUJ16" s="892"/>
      <c r="HUK16" s="892"/>
      <c r="HUL16" s="892"/>
      <c r="HUM16" s="892"/>
      <c r="HUN16" s="892"/>
      <c r="HUO16" s="892"/>
      <c r="HUP16" s="892"/>
      <c r="HUQ16" s="892"/>
      <c r="HUR16" s="892"/>
      <c r="HUS16" s="892"/>
      <c r="HUT16" s="892"/>
      <c r="HUU16" s="892"/>
      <c r="HUV16" s="892"/>
      <c r="HUW16" s="892"/>
      <c r="HUX16" s="892"/>
      <c r="HUY16" s="892"/>
      <c r="HUZ16" s="892"/>
      <c r="HVA16" s="892"/>
      <c r="HVB16" s="892"/>
      <c r="HVC16" s="892"/>
      <c r="HVD16" s="892"/>
      <c r="HVE16" s="892"/>
      <c r="HVF16" s="892"/>
      <c r="HVG16" s="892"/>
      <c r="HVH16" s="892"/>
      <c r="HVI16" s="892"/>
      <c r="HVJ16" s="892"/>
      <c r="HVK16" s="892"/>
      <c r="HVL16" s="892"/>
      <c r="HVM16" s="892"/>
      <c r="HVN16" s="892"/>
      <c r="HVO16" s="892"/>
      <c r="HVP16" s="892"/>
      <c r="HVQ16" s="892"/>
      <c r="HVR16" s="892"/>
      <c r="HVS16" s="892"/>
      <c r="HVT16" s="892"/>
      <c r="HVU16" s="892"/>
      <c r="HVV16" s="892"/>
      <c r="HVW16" s="892"/>
      <c r="HVX16" s="892"/>
      <c r="HVY16" s="892"/>
      <c r="HVZ16" s="892"/>
      <c r="HWA16" s="892"/>
      <c r="HWB16" s="892"/>
      <c r="HWC16" s="892"/>
      <c r="HWD16" s="892"/>
      <c r="HWE16" s="892"/>
      <c r="HWF16" s="892"/>
      <c r="HWG16" s="892"/>
      <c r="HWH16" s="892"/>
      <c r="HWI16" s="892"/>
      <c r="HWJ16" s="892"/>
      <c r="HWK16" s="892"/>
      <c r="HWL16" s="892"/>
      <c r="HWM16" s="892"/>
      <c r="HWN16" s="892"/>
      <c r="HWO16" s="892"/>
      <c r="HWP16" s="892"/>
      <c r="HWQ16" s="892"/>
      <c r="HWR16" s="892"/>
      <c r="HWS16" s="892"/>
      <c r="HWT16" s="892"/>
      <c r="HWU16" s="892"/>
      <c r="HWV16" s="892"/>
      <c r="HWW16" s="892"/>
      <c r="HWX16" s="892"/>
      <c r="HWY16" s="892"/>
      <c r="HWZ16" s="892"/>
      <c r="HXA16" s="892"/>
      <c r="HXB16" s="892"/>
      <c r="HXC16" s="892"/>
      <c r="HXD16" s="892"/>
      <c r="HXE16" s="892"/>
      <c r="HXF16" s="892"/>
      <c r="HXG16" s="892"/>
      <c r="HXH16" s="892"/>
      <c r="HXI16" s="892"/>
      <c r="HXJ16" s="892"/>
      <c r="HXK16" s="892"/>
      <c r="HXL16" s="892"/>
      <c r="HXM16" s="892"/>
      <c r="HXN16" s="892"/>
      <c r="HXO16" s="892"/>
      <c r="HXP16" s="892"/>
      <c r="HXQ16" s="892"/>
      <c r="HXR16" s="892"/>
      <c r="HXS16" s="892"/>
      <c r="HXT16" s="892"/>
      <c r="HXU16" s="892"/>
      <c r="HXV16" s="892"/>
      <c r="HXW16" s="892"/>
      <c r="HXX16" s="892"/>
      <c r="HXY16" s="892"/>
      <c r="HXZ16" s="892"/>
      <c r="HYA16" s="892"/>
      <c r="HYB16" s="892"/>
      <c r="HYC16" s="892"/>
      <c r="HYD16" s="892"/>
      <c r="HYE16" s="892"/>
      <c r="HYF16" s="892"/>
      <c r="HYG16" s="892"/>
      <c r="HYH16" s="892"/>
      <c r="HYI16" s="892"/>
      <c r="HYJ16" s="892"/>
      <c r="HYK16" s="892"/>
      <c r="HYL16" s="892"/>
      <c r="HYM16" s="892"/>
      <c r="HYN16" s="892"/>
      <c r="HYO16" s="892"/>
      <c r="HYP16" s="892"/>
      <c r="HYQ16" s="892"/>
      <c r="HYR16" s="892"/>
      <c r="HYS16" s="892"/>
      <c r="HYT16" s="892"/>
      <c r="HYU16" s="892"/>
      <c r="HYV16" s="892"/>
      <c r="HYW16" s="892"/>
      <c r="HYX16" s="892"/>
      <c r="HYY16" s="892"/>
      <c r="HYZ16" s="892"/>
      <c r="HZA16" s="892"/>
      <c r="HZB16" s="892"/>
      <c r="HZC16" s="892"/>
      <c r="HZD16" s="892"/>
      <c r="HZE16" s="892"/>
      <c r="HZF16" s="892"/>
      <c r="HZG16" s="892"/>
      <c r="HZH16" s="892"/>
      <c r="HZI16" s="892"/>
      <c r="HZJ16" s="892"/>
      <c r="HZK16" s="892"/>
      <c r="HZL16" s="892"/>
      <c r="HZM16" s="892"/>
      <c r="HZN16" s="892"/>
      <c r="HZO16" s="892"/>
      <c r="HZP16" s="892"/>
      <c r="HZQ16" s="892"/>
      <c r="HZR16" s="892"/>
      <c r="HZS16" s="892"/>
      <c r="HZT16" s="892"/>
      <c r="HZU16" s="892"/>
      <c r="HZV16" s="892"/>
      <c r="HZW16" s="892"/>
      <c r="HZX16" s="892"/>
      <c r="HZY16" s="892"/>
      <c r="HZZ16" s="892"/>
      <c r="IAA16" s="892"/>
      <c r="IAB16" s="892"/>
      <c r="IAC16" s="892"/>
      <c r="IAD16" s="892"/>
      <c r="IAE16" s="892"/>
      <c r="IAF16" s="892"/>
      <c r="IAG16" s="892"/>
      <c r="IAH16" s="892"/>
      <c r="IAI16" s="892"/>
      <c r="IAJ16" s="892"/>
      <c r="IAK16" s="892"/>
      <c r="IAL16" s="892"/>
      <c r="IAM16" s="892"/>
      <c r="IAN16" s="892"/>
      <c r="IAO16" s="892"/>
      <c r="IAP16" s="892"/>
      <c r="IAQ16" s="892"/>
      <c r="IAR16" s="892"/>
      <c r="IAS16" s="892"/>
      <c r="IAT16" s="892"/>
      <c r="IAU16" s="892"/>
      <c r="IAV16" s="892"/>
      <c r="IAW16" s="892"/>
      <c r="IAX16" s="892"/>
      <c r="IAY16" s="892"/>
      <c r="IAZ16" s="892"/>
      <c r="IBA16" s="892"/>
      <c r="IBB16" s="892"/>
      <c r="IBC16" s="892"/>
      <c r="IBD16" s="892"/>
      <c r="IBE16" s="892"/>
      <c r="IBF16" s="892"/>
      <c r="IBG16" s="892"/>
      <c r="IBH16" s="892"/>
      <c r="IBI16" s="892"/>
      <c r="IBJ16" s="892"/>
      <c r="IBK16" s="892"/>
      <c r="IBL16" s="892"/>
      <c r="IBM16" s="892"/>
      <c r="IBN16" s="892"/>
      <c r="IBO16" s="892"/>
      <c r="IBP16" s="892"/>
      <c r="IBQ16" s="892"/>
      <c r="IBR16" s="892"/>
      <c r="IBS16" s="892"/>
      <c r="IBT16" s="892"/>
      <c r="IBU16" s="892"/>
      <c r="IBV16" s="892"/>
      <c r="IBW16" s="892"/>
      <c r="IBX16" s="892"/>
      <c r="IBY16" s="892"/>
      <c r="IBZ16" s="892"/>
      <c r="ICA16" s="892"/>
      <c r="ICB16" s="892"/>
      <c r="ICC16" s="892"/>
      <c r="ICD16" s="892"/>
      <c r="ICE16" s="892"/>
      <c r="ICF16" s="892"/>
      <c r="ICG16" s="892"/>
      <c r="ICH16" s="892"/>
      <c r="ICI16" s="892"/>
      <c r="ICJ16" s="892"/>
      <c r="ICK16" s="892"/>
      <c r="ICL16" s="892"/>
      <c r="ICM16" s="892"/>
      <c r="ICN16" s="892"/>
      <c r="ICO16" s="892"/>
      <c r="ICP16" s="892"/>
      <c r="ICQ16" s="892"/>
      <c r="ICR16" s="892"/>
      <c r="ICS16" s="892"/>
      <c r="ICT16" s="892"/>
      <c r="ICU16" s="892"/>
      <c r="ICV16" s="892"/>
      <c r="ICW16" s="892"/>
      <c r="ICX16" s="892"/>
      <c r="ICY16" s="892"/>
      <c r="ICZ16" s="892"/>
      <c r="IDA16" s="892"/>
      <c r="IDB16" s="892"/>
      <c r="IDC16" s="892"/>
      <c r="IDD16" s="892"/>
      <c r="IDE16" s="892"/>
      <c r="IDF16" s="892"/>
      <c r="IDG16" s="892"/>
      <c r="IDH16" s="892"/>
      <c r="IDI16" s="892"/>
      <c r="IDJ16" s="892"/>
      <c r="IDK16" s="892"/>
      <c r="IDL16" s="892"/>
      <c r="IDM16" s="892"/>
      <c r="IDN16" s="892"/>
      <c r="IDO16" s="892"/>
      <c r="IDP16" s="892"/>
      <c r="IDQ16" s="892"/>
      <c r="IDR16" s="892"/>
      <c r="IDS16" s="892"/>
      <c r="IDT16" s="892"/>
      <c r="IDU16" s="892"/>
      <c r="IDV16" s="892"/>
      <c r="IDW16" s="892"/>
      <c r="IDX16" s="892"/>
      <c r="IDY16" s="892"/>
      <c r="IDZ16" s="892"/>
      <c r="IEA16" s="892"/>
      <c r="IEB16" s="892"/>
      <c r="IEC16" s="892"/>
      <c r="IED16" s="892"/>
      <c r="IEE16" s="892"/>
      <c r="IEF16" s="892"/>
      <c r="IEG16" s="892"/>
      <c r="IEH16" s="892"/>
      <c r="IEI16" s="892"/>
      <c r="IEJ16" s="892"/>
      <c r="IEK16" s="892"/>
      <c r="IEL16" s="892"/>
      <c r="IEM16" s="892"/>
      <c r="IEN16" s="892"/>
      <c r="IEO16" s="892"/>
      <c r="IEP16" s="892"/>
      <c r="IEQ16" s="892"/>
      <c r="IER16" s="892"/>
      <c r="IES16" s="892"/>
      <c r="IET16" s="892"/>
      <c r="IEU16" s="892"/>
      <c r="IEV16" s="892"/>
      <c r="IEW16" s="892"/>
      <c r="IEX16" s="892"/>
      <c r="IEY16" s="892"/>
      <c r="IEZ16" s="892"/>
      <c r="IFA16" s="892"/>
      <c r="IFB16" s="892"/>
      <c r="IFC16" s="892"/>
      <c r="IFD16" s="892"/>
      <c r="IFE16" s="892"/>
      <c r="IFF16" s="892"/>
      <c r="IFG16" s="892"/>
      <c r="IFH16" s="892"/>
      <c r="IFI16" s="892"/>
      <c r="IFJ16" s="892"/>
      <c r="IFK16" s="892"/>
      <c r="IFL16" s="892"/>
      <c r="IFM16" s="892"/>
      <c r="IFN16" s="892"/>
      <c r="IFO16" s="892"/>
      <c r="IFP16" s="892"/>
      <c r="IFQ16" s="892"/>
      <c r="IFR16" s="892"/>
      <c r="IFS16" s="892"/>
      <c r="IFT16" s="892"/>
      <c r="IFU16" s="892"/>
      <c r="IFV16" s="892"/>
      <c r="IFW16" s="892"/>
      <c r="IFX16" s="892"/>
      <c r="IFY16" s="892"/>
      <c r="IFZ16" s="892"/>
      <c r="IGA16" s="892"/>
      <c r="IGB16" s="892"/>
      <c r="IGC16" s="892"/>
      <c r="IGD16" s="892"/>
      <c r="IGE16" s="892"/>
      <c r="IGF16" s="892"/>
      <c r="IGG16" s="892"/>
      <c r="IGH16" s="892"/>
      <c r="IGI16" s="892"/>
      <c r="IGJ16" s="892"/>
      <c r="IGK16" s="892"/>
      <c r="IGL16" s="892"/>
      <c r="IGM16" s="892"/>
      <c r="IGN16" s="892"/>
      <c r="IGO16" s="892"/>
      <c r="IGP16" s="892"/>
      <c r="IGQ16" s="892"/>
      <c r="IGR16" s="892"/>
      <c r="IGS16" s="892"/>
      <c r="IGT16" s="892"/>
      <c r="IGU16" s="892"/>
      <c r="IGV16" s="892"/>
      <c r="IGW16" s="892"/>
      <c r="IGX16" s="892"/>
      <c r="IGY16" s="892"/>
      <c r="IGZ16" s="892"/>
      <c r="IHA16" s="892"/>
      <c r="IHB16" s="892"/>
      <c r="IHC16" s="892"/>
      <c r="IHD16" s="892"/>
      <c r="IHE16" s="892"/>
      <c r="IHF16" s="892"/>
      <c r="IHG16" s="892"/>
      <c r="IHH16" s="892"/>
      <c r="IHI16" s="892"/>
      <c r="IHJ16" s="892"/>
      <c r="IHK16" s="892"/>
      <c r="IHL16" s="892"/>
      <c r="IHM16" s="892"/>
      <c r="IHN16" s="892"/>
      <c r="IHO16" s="892"/>
      <c r="IHP16" s="892"/>
      <c r="IHQ16" s="892"/>
      <c r="IHR16" s="892"/>
      <c r="IHS16" s="892"/>
      <c r="IHT16" s="892"/>
      <c r="IHU16" s="892"/>
      <c r="IHV16" s="892"/>
      <c r="IHW16" s="892"/>
      <c r="IHX16" s="892"/>
      <c r="IHY16" s="892"/>
      <c r="IHZ16" s="892"/>
      <c r="IIA16" s="892"/>
      <c r="IIB16" s="892"/>
      <c r="IIC16" s="892"/>
      <c r="IID16" s="892"/>
      <c r="IIE16" s="892"/>
      <c r="IIF16" s="892"/>
      <c r="IIG16" s="892"/>
      <c r="IIH16" s="892"/>
      <c r="III16" s="892"/>
      <c r="IIJ16" s="892"/>
      <c r="IIK16" s="892"/>
      <c r="IIL16" s="892"/>
      <c r="IIM16" s="892"/>
      <c r="IIN16" s="892"/>
      <c r="IIO16" s="892"/>
      <c r="IIP16" s="892"/>
      <c r="IIQ16" s="892"/>
      <c r="IIR16" s="892"/>
      <c r="IIS16" s="892"/>
      <c r="IIT16" s="892"/>
      <c r="IIU16" s="892"/>
      <c r="IIV16" s="892"/>
      <c r="IIW16" s="892"/>
      <c r="IIX16" s="892"/>
      <c r="IIY16" s="892"/>
      <c r="IIZ16" s="892"/>
      <c r="IJA16" s="892"/>
      <c r="IJB16" s="892"/>
      <c r="IJC16" s="892"/>
      <c r="IJD16" s="892"/>
      <c r="IJE16" s="892"/>
      <c r="IJF16" s="892"/>
      <c r="IJG16" s="892"/>
      <c r="IJH16" s="892"/>
      <c r="IJI16" s="892"/>
      <c r="IJJ16" s="892"/>
      <c r="IJK16" s="892"/>
      <c r="IJL16" s="892"/>
      <c r="IJM16" s="892"/>
      <c r="IJN16" s="892"/>
      <c r="IJO16" s="892"/>
      <c r="IJP16" s="892"/>
      <c r="IJQ16" s="892"/>
      <c r="IJR16" s="892"/>
      <c r="IJS16" s="892"/>
      <c r="IJT16" s="892"/>
      <c r="IJU16" s="892"/>
      <c r="IJV16" s="892"/>
      <c r="IJW16" s="892"/>
      <c r="IJX16" s="892"/>
      <c r="IJY16" s="892"/>
      <c r="IJZ16" s="892"/>
      <c r="IKA16" s="892"/>
      <c r="IKB16" s="892"/>
      <c r="IKC16" s="892"/>
      <c r="IKD16" s="892"/>
      <c r="IKE16" s="892"/>
      <c r="IKF16" s="892"/>
      <c r="IKG16" s="892"/>
      <c r="IKH16" s="892"/>
      <c r="IKI16" s="892"/>
      <c r="IKJ16" s="892"/>
      <c r="IKK16" s="892"/>
      <c r="IKL16" s="892"/>
      <c r="IKM16" s="892"/>
      <c r="IKN16" s="892"/>
      <c r="IKO16" s="892"/>
      <c r="IKP16" s="892"/>
      <c r="IKQ16" s="892"/>
      <c r="IKR16" s="892"/>
      <c r="IKS16" s="892"/>
      <c r="IKT16" s="892"/>
      <c r="IKU16" s="892"/>
      <c r="IKV16" s="892"/>
      <c r="IKW16" s="892"/>
      <c r="IKX16" s="892"/>
      <c r="IKY16" s="892"/>
      <c r="IKZ16" s="892"/>
      <c r="ILA16" s="892"/>
      <c r="ILB16" s="892"/>
      <c r="ILC16" s="892"/>
      <c r="ILD16" s="892"/>
      <c r="ILE16" s="892"/>
      <c r="ILF16" s="892"/>
      <c r="ILG16" s="892"/>
      <c r="ILH16" s="892"/>
      <c r="ILI16" s="892"/>
      <c r="ILJ16" s="892"/>
      <c r="ILK16" s="892"/>
      <c r="ILL16" s="892"/>
      <c r="ILM16" s="892"/>
      <c r="ILN16" s="892"/>
      <c r="ILO16" s="892"/>
      <c r="ILP16" s="892"/>
      <c r="ILQ16" s="892"/>
      <c r="ILR16" s="892"/>
      <c r="ILS16" s="892"/>
      <c r="ILT16" s="892"/>
      <c r="ILU16" s="892"/>
      <c r="ILV16" s="892"/>
      <c r="ILW16" s="892"/>
      <c r="ILX16" s="892"/>
      <c r="ILY16" s="892"/>
      <c r="ILZ16" s="892"/>
      <c r="IMA16" s="892"/>
      <c r="IMB16" s="892"/>
      <c r="IMC16" s="892"/>
      <c r="IMD16" s="892"/>
      <c r="IME16" s="892"/>
      <c r="IMF16" s="892"/>
      <c r="IMG16" s="892"/>
      <c r="IMH16" s="892"/>
      <c r="IMI16" s="892"/>
      <c r="IMJ16" s="892"/>
      <c r="IMK16" s="892"/>
      <c r="IML16" s="892"/>
      <c r="IMM16" s="892"/>
      <c r="IMN16" s="892"/>
      <c r="IMO16" s="892"/>
      <c r="IMP16" s="892"/>
      <c r="IMQ16" s="892"/>
      <c r="IMR16" s="892"/>
      <c r="IMS16" s="892"/>
      <c r="IMT16" s="892"/>
      <c r="IMU16" s="892"/>
      <c r="IMV16" s="892"/>
      <c r="IMW16" s="892"/>
      <c r="IMX16" s="892"/>
      <c r="IMY16" s="892"/>
      <c r="IMZ16" s="892"/>
      <c r="INA16" s="892"/>
      <c r="INB16" s="892"/>
      <c r="INC16" s="892"/>
      <c r="IND16" s="892"/>
      <c r="INE16" s="892"/>
      <c r="INF16" s="892"/>
      <c r="ING16" s="892"/>
      <c r="INH16" s="892"/>
      <c r="INI16" s="892"/>
      <c r="INJ16" s="892"/>
      <c r="INK16" s="892"/>
      <c r="INL16" s="892"/>
      <c r="INM16" s="892"/>
      <c r="INN16" s="892"/>
      <c r="INO16" s="892"/>
      <c r="INP16" s="892"/>
      <c r="INQ16" s="892"/>
      <c r="INR16" s="892"/>
      <c r="INS16" s="892"/>
      <c r="INT16" s="892"/>
      <c r="INU16" s="892"/>
      <c r="INV16" s="892"/>
      <c r="INW16" s="892"/>
      <c r="INX16" s="892"/>
      <c r="INY16" s="892"/>
      <c r="INZ16" s="892"/>
      <c r="IOA16" s="892"/>
      <c r="IOB16" s="892"/>
      <c r="IOC16" s="892"/>
      <c r="IOD16" s="892"/>
      <c r="IOE16" s="892"/>
      <c r="IOF16" s="892"/>
      <c r="IOG16" s="892"/>
      <c r="IOH16" s="892"/>
      <c r="IOI16" s="892"/>
      <c r="IOJ16" s="892"/>
      <c r="IOK16" s="892"/>
      <c r="IOL16" s="892"/>
      <c r="IOM16" s="892"/>
      <c r="ION16" s="892"/>
      <c r="IOO16" s="892"/>
      <c r="IOP16" s="892"/>
      <c r="IOQ16" s="892"/>
      <c r="IOR16" s="892"/>
      <c r="IOS16" s="892"/>
      <c r="IOT16" s="892"/>
      <c r="IOU16" s="892"/>
      <c r="IOV16" s="892"/>
      <c r="IOW16" s="892"/>
      <c r="IOX16" s="892"/>
      <c r="IOY16" s="892"/>
      <c r="IOZ16" s="892"/>
      <c r="IPA16" s="892"/>
      <c r="IPB16" s="892"/>
      <c r="IPC16" s="892"/>
      <c r="IPD16" s="892"/>
      <c r="IPE16" s="892"/>
      <c r="IPF16" s="892"/>
      <c r="IPG16" s="892"/>
      <c r="IPH16" s="892"/>
      <c r="IPI16" s="892"/>
      <c r="IPJ16" s="892"/>
      <c r="IPK16" s="892"/>
      <c r="IPL16" s="892"/>
      <c r="IPM16" s="892"/>
      <c r="IPN16" s="892"/>
      <c r="IPO16" s="892"/>
      <c r="IPP16" s="892"/>
      <c r="IPQ16" s="892"/>
      <c r="IPR16" s="892"/>
      <c r="IPS16" s="892"/>
      <c r="IPT16" s="892"/>
      <c r="IPU16" s="892"/>
      <c r="IPV16" s="892"/>
      <c r="IPW16" s="892"/>
      <c r="IPX16" s="892"/>
      <c r="IPY16" s="892"/>
      <c r="IPZ16" s="892"/>
      <c r="IQA16" s="892"/>
      <c r="IQB16" s="892"/>
      <c r="IQC16" s="892"/>
      <c r="IQD16" s="892"/>
      <c r="IQE16" s="892"/>
      <c r="IQF16" s="892"/>
      <c r="IQG16" s="892"/>
      <c r="IQH16" s="892"/>
      <c r="IQI16" s="892"/>
      <c r="IQJ16" s="892"/>
      <c r="IQK16" s="892"/>
      <c r="IQL16" s="892"/>
      <c r="IQM16" s="892"/>
      <c r="IQN16" s="892"/>
      <c r="IQO16" s="892"/>
      <c r="IQP16" s="892"/>
      <c r="IQQ16" s="892"/>
      <c r="IQR16" s="892"/>
      <c r="IQS16" s="892"/>
      <c r="IQT16" s="892"/>
      <c r="IQU16" s="892"/>
      <c r="IQV16" s="892"/>
      <c r="IQW16" s="892"/>
      <c r="IQX16" s="892"/>
      <c r="IQY16" s="892"/>
      <c r="IQZ16" s="892"/>
      <c r="IRA16" s="892"/>
      <c r="IRB16" s="892"/>
      <c r="IRC16" s="892"/>
      <c r="IRD16" s="892"/>
      <c r="IRE16" s="892"/>
      <c r="IRF16" s="892"/>
      <c r="IRG16" s="892"/>
      <c r="IRH16" s="892"/>
      <c r="IRI16" s="892"/>
      <c r="IRJ16" s="892"/>
      <c r="IRK16" s="892"/>
      <c r="IRL16" s="892"/>
      <c r="IRM16" s="892"/>
      <c r="IRN16" s="892"/>
      <c r="IRO16" s="892"/>
      <c r="IRP16" s="892"/>
      <c r="IRQ16" s="892"/>
      <c r="IRR16" s="892"/>
      <c r="IRS16" s="892"/>
      <c r="IRT16" s="892"/>
      <c r="IRU16" s="892"/>
      <c r="IRV16" s="892"/>
      <c r="IRW16" s="892"/>
      <c r="IRX16" s="892"/>
      <c r="IRY16" s="892"/>
      <c r="IRZ16" s="892"/>
      <c r="ISA16" s="892"/>
      <c r="ISB16" s="892"/>
      <c r="ISC16" s="892"/>
      <c r="ISD16" s="892"/>
      <c r="ISE16" s="892"/>
      <c r="ISF16" s="892"/>
      <c r="ISG16" s="892"/>
      <c r="ISH16" s="892"/>
      <c r="ISI16" s="892"/>
      <c r="ISJ16" s="892"/>
      <c r="ISK16" s="892"/>
      <c r="ISL16" s="892"/>
      <c r="ISM16" s="892"/>
      <c r="ISN16" s="892"/>
      <c r="ISO16" s="892"/>
      <c r="ISP16" s="892"/>
      <c r="ISQ16" s="892"/>
      <c r="ISR16" s="892"/>
      <c r="ISS16" s="892"/>
      <c r="IST16" s="892"/>
      <c r="ISU16" s="892"/>
      <c r="ISV16" s="892"/>
      <c r="ISW16" s="892"/>
      <c r="ISX16" s="892"/>
      <c r="ISY16" s="892"/>
      <c r="ISZ16" s="892"/>
      <c r="ITA16" s="892"/>
      <c r="ITB16" s="892"/>
      <c r="ITC16" s="892"/>
      <c r="ITD16" s="892"/>
      <c r="ITE16" s="892"/>
      <c r="ITF16" s="892"/>
      <c r="ITG16" s="892"/>
      <c r="ITH16" s="892"/>
      <c r="ITI16" s="892"/>
      <c r="ITJ16" s="892"/>
      <c r="ITK16" s="892"/>
      <c r="ITL16" s="892"/>
      <c r="ITM16" s="892"/>
      <c r="ITN16" s="892"/>
      <c r="ITO16" s="892"/>
      <c r="ITP16" s="892"/>
      <c r="ITQ16" s="892"/>
      <c r="ITR16" s="892"/>
      <c r="ITS16" s="892"/>
      <c r="ITT16" s="892"/>
      <c r="ITU16" s="892"/>
      <c r="ITV16" s="892"/>
      <c r="ITW16" s="892"/>
      <c r="ITX16" s="892"/>
      <c r="ITY16" s="892"/>
      <c r="ITZ16" s="892"/>
      <c r="IUA16" s="892"/>
      <c r="IUB16" s="892"/>
      <c r="IUC16" s="892"/>
      <c r="IUD16" s="892"/>
      <c r="IUE16" s="892"/>
      <c r="IUF16" s="892"/>
      <c r="IUG16" s="892"/>
      <c r="IUH16" s="892"/>
      <c r="IUI16" s="892"/>
      <c r="IUJ16" s="892"/>
      <c r="IUK16" s="892"/>
      <c r="IUL16" s="892"/>
      <c r="IUM16" s="892"/>
      <c r="IUN16" s="892"/>
      <c r="IUO16" s="892"/>
      <c r="IUP16" s="892"/>
      <c r="IUQ16" s="892"/>
      <c r="IUR16" s="892"/>
      <c r="IUS16" s="892"/>
      <c r="IUT16" s="892"/>
      <c r="IUU16" s="892"/>
      <c r="IUV16" s="892"/>
      <c r="IUW16" s="892"/>
      <c r="IUX16" s="892"/>
      <c r="IUY16" s="892"/>
      <c r="IUZ16" s="892"/>
      <c r="IVA16" s="892"/>
      <c r="IVB16" s="892"/>
      <c r="IVC16" s="892"/>
      <c r="IVD16" s="892"/>
      <c r="IVE16" s="892"/>
      <c r="IVF16" s="892"/>
      <c r="IVG16" s="892"/>
      <c r="IVH16" s="892"/>
      <c r="IVI16" s="892"/>
      <c r="IVJ16" s="892"/>
      <c r="IVK16" s="892"/>
      <c r="IVL16" s="892"/>
      <c r="IVM16" s="892"/>
      <c r="IVN16" s="892"/>
      <c r="IVO16" s="892"/>
      <c r="IVP16" s="892"/>
      <c r="IVQ16" s="892"/>
      <c r="IVR16" s="892"/>
      <c r="IVS16" s="892"/>
      <c r="IVT16" s="892"/>
      <c r="IVU16" s="892"/>
      <c r="IVV16" s="892"/>
      <c r="IVW16" s="892"/>
      <c r="IVX16" s="892"/>
      <c r="IVY16" s="892"/>
      <c r="IVZ16" s="892"/>
      <c r="IWA16" s="892"/>
      <c r="IWB16" s="892"/>
      <c r="IWC16" s="892"/>
      <c r="IWD16" s="892"/>
      <c r="IWE16" s="892"/>
      <c r="IWF16" s="892"/>
      <c r="IWG16" s="892"/>
      <c r="IWH16" s="892"/>
      <c r="IWI16" s="892"/>
      <c r="IWJ16" s="892"/>
      <c r="IWK16" s="892"/>
      <c r="IWL16" s="892"/>
      <c r="IWM16" s="892"/>
      <c r="IWN16" s="892"/>
      <c r="IWO16" s="892"/>
      <c r="IWP16" s="892"/>
      <c r="IWQ16" s="892"/>
      <c r="IWR16" s="892"/>
      <c r="IWS16" s="892"/>
      <c r="IWT16" s="892"/>
      <c r="IWU16" s="892"/>
      <c r="IWV16" s="892"/>
      <c r="IWW16" s="892"/>
      <c r="IWX16" s="892"/>
      <c r="IWY16" s="892"/>
      <c r="IWZ16" s="892"/>
      <c r="IXA16" s="892"/>
      <c r="IXB16" s="892"/>
      <c r="IXC16" s="892"/>
      <c r="IXD16" s="892"/>
      <c r="IXE16" s="892"/>
      <c r="IXF16" s="892"/>
      <c r="IXG16" s="892"/>
      <c r="IXH16" s="892"/>
      <c r="IXI16" s="892"/>
      <c r="IXJ16" s="892"/>
      <c r="IXK16" s="892"/>
      <c r="IXL16" s="892"/>
      <c r="IXM16" s="892"/>
      <c r="IXN16" s="892"/>
      <c r="IXO16" s="892"/>
      <c r="IXP16" s="892"/>
      <c r="IXQ16" s="892"/>
      <c r="IXR16" s="892"/>
      <c r="IXS16" s="892"/>
      <c r="IXT16" s="892"/>
      <c r="IXU16" s="892"/>
      <c r="IXV16" s="892"/>
      <c r="IXW16" s="892"/>
      <c r="IXX16" s="892"/>
      <c r="IXY16" s="892"/>
      <c r="IXZ16" s="892"/>
      <c r="IYA16" s="892"/>
      <c r="IYB16" s="892"/>
      <c r="IYC16" s="892"/>
      <c r="IYD16" s="892"/>
      <c r="IYE16" s="892"/>
      <c r="IYF16" s="892"/>
      <c r="IYG16" s="892"/>
      <c r="IYH16" s="892"/>
      <c r="IYI16" s="892"/>
      <c r="IYJ16" s="892"/>
      <c r="IYK16" s="892"/>
      <c r="IYL16" s="892"/>
      <c r="IYM16" s="892"/>
      <c r="IYN16" s="892"/>
      <c r="IYO16" s="892"/>
      <c r="IYP16" s="892"/>
      <c r="IYQ16" s="892"/>
      <c r="IYR16" s="892"/>
      <c r="IYS16" s="892"/>
      <c r="IYT16" s="892"/>
      <c r="IYU16" s="892"/>
      <c r="IYV16" s="892"/>
      <c r="IYW16" s="892"/>
      <c r="IYX16" s="892"/>
      <c r="IYY16" s="892"/>
      <c r="IYZ16" s="892"/>
      <c r="IZA16" s="892"/>
      <c r="IZB16" s="892"/>
      <c r="IZC16" s="892"/>
      <c r="IZD16" s="892"/>
      <c r="IZE16" s="892"/>
      <c r="IZF16" s="892"/>
      <c r="IZG16" s="892"/>
      <c r="IZH16" s="892"/>
      <c r="IZI16" s="892"/>
      <c r="IZJ16" s="892"/>
      <c r="IZK16" s="892"/>
      <c r="IZL16" s="892"/>
      <c r="IZM16" s="892"/>
      <c r="IZN16" s="892"/>
      <c r="IZO16" s="892"/>
      <c r="IZP16" s="892"/>
      <c r="IZQ16" s="892"/>
      <c r="IZR16" s="892"/>
      <c r="IZS16" s="892"/>
      <c r="IZT16" s="892"/>
      <c r="IZU16" s="892"/>
      <c r="IZV16" s="892"/>
      <c r="IZW16" s="892"/>
      <c r="IZX16" s="892"/>
      <c r="IZY16" s="892"/>
      <c r="IZZ16" s="892"/>
      <c r="JAA16" s="892"/>
      <c r="JAB16" s="892"/>
      <c r="JAC16" s="892"/>
      <c r="JAD16" s="892"/>
      <c r="JAE16" s="892"/>
      <c r="JAF16" s="892"/>
      <c r="JAG16" s="892"/>
      <c r="JAH16" s="892"/>
      <c r="JAI16" s="892"/>
      <c r="JAJ16" s="892"/>
      <c r="JAK16" s="892"/>
      <c r="JAL16" s="892"/>
      <c r="JAM16" s="892"/>
      <c r="JAN16" s="892"/>
      <c r="JAO16" s="892"/>
      <c r="JAP16" s="892"/>
      <c r="JAQ16" s="892"/>
      <c r="JAR16" s="892"/>
      <c r="JAS16" s="892"/>
      <c r="JAT16" s="892"/>
      <c r="JAU16" s="892"/>
      <c r="JAV16" s="892"/>
      <c r="JAW16" s="892"/>
      <c r="JAX16" s="892"/>
      <c r="JAY16" s="892"/>
      <c r="JAZ16" s="892"/>
      <c r="JBA16" s="892"/>
      <c r="JBB16" s="892"/>
      <c r="JBC16" s="892"/>
      <c r="JBD16" s="892"/>
      <c r="JBE16" s="892"/>
      <c r="JBF16" s="892"/>
      <c r="JBG16" s="892"/>
      <c r="JBH16" s="892"/>
      <c r="JBI16" s="892"/>
      <c r="JBJ16" s="892"/>
      <c r="JBK16" s="892"/>
      <c r="JBL16" s="892"/>
      <c r="JBM16" s="892"/>
      <c r="JBN16" s="892"/>
      <c r="JBO16" s="892"/>
      <c r="JBP16" s="892"/>
      <c r="JBQ16" s="892"/>
      <c r="JBR16" s="892"/>
      <c r="JBS16" s="892"/>
      <c r="JBT16" s="892"/>
      <c r="JBU16" s="892"/>
      <c r="JBV16" s="892"/>
      <c r="JBW16" s="892"/>
      <c r="JBX16" s="892"/>
      <c r="JBY16" s="892"/>
      <c r="JBZ16" s="892"/>
      <c r="JCA16" s="892"/>
      <c r="JCB16" s="892"/>
      <c r="JCC16" s="892"/>
      <c r="JCD16" s="892"/>
      <c r="JCE16" s="892"/>
      <c r="JCF16" s="892"/>
      <c r="JCG16" s="892"/>
      <c r="JCH16" s="892"/>
      <c r="JCI16" s="892"/>
      <c r="JCJ16" s="892"/>
      <c r="JCK16" s="892"/>
      <c r="JCL16" s="892"/>
      <c r="JCM16" s="892"/>
      <c r="JCN16" s="892"/>
      <c r="JCO16" s="892"/>
      <c r="JCP16" s="892"/>
      <c r="JCQ16" s="892"/>
      <c r="JCR16" s="892"/>
      <c r="JCS16" s="892"/>
      <c r="JCT16" s="892"/>
      <c r="JCU16" s="892"/>
      <c r="JCV16" s="892"/>
      <c r="JCW16" s="892"/>
      <c r="JCX16" s="892"/>
      <c r="JCY16" s="892"/>
      <c r="JCZ16" s="892"/>
      <c r="JDA16" s="892"/>
      <c r="JDB16" s="892"/>
      <c r="JDC16" s="892"/>
      <c r="JDD16" s="892"/>
      <c r="JDE16" s="892"/>
      <c r="JDF16" s="892"/>
      <c r="JDG16" s="892"/>
      <c r="JDH16" s="892"/>
      <c r="JDI16" s="892"/>
      <c r="JDJ16" s="892"/>
      <c r="JDK16" s="892"/>
      <c r="JDL16" s="892"/>
      <c r="JDM16" s="892"/>
      <c r="JDN16" s="892"/>
      <c r="JDO16" s="892"/>
      <c r="JDP16" s="892"/>
      <c r="JDQ16" s="892"/>
      <c r="JDR16" s="892"/>
      <c r="JDS16" s="892"/>
      <c r="JDT16" s="892"/>
      <c r="JDU16" s="892"/>
      <c r="JDV16" s="892"/>
      <c r="JDW16" s="892"/>
      <c r="JDX16" s="892"/>
      <c r="JDY16" s="892"/>
      <c r="JDZ16" s="892"/>
      <c r="JEA16" s="892"/>
      <c r="JEB16" s="892"/>
      <c r="JEC16" s="892"/>
      <c r="JED16" s="892"/>
      <c r="JEE16" s="892"/>
      <c r="JEF16" s="892"/>
      <c r="JEG16" s="892"/>
      <c r="JEH16" s="892"/>
      <c r="JEI16" s="892"/>
      <c r="JEJ16" s="892"/>
      <c r="JEK16" s="892"/>
      <c r="JEL16" s="892"/>
      <c r="JEM16" s="892"/>
      <c r="JEN16" s="892"/>
      <c r="JEO16" s="892"/>
      <c r="JEP16" s="892"/>
      <c r="JEQ16" s="892"/>
      <c r="JER16" s="892"/>
      <c r="JES16" s="892"/>
      <c r="JET16" s="892"/>
      <c r="JEU16" s="892"/>
      <c r="JEV16" s="892"/>
      <c r="JEW16" s="892"/>
      <c r="JEX16" s="892"/>
      <c r="JEY16" s="892"/>
      <c r="JEZ16" s="892"/>
      <c r="JFA16" s="892"/>
      <c r="JFB16" s="892"/>
      <c r="JFC16" s="892"/>
      <c r="JFD16" s="892"/>
      <c r="JFE16" s="892"/>
      <c r="JFF16" s="892"/>
      <c r="JFG16" s="892"/>
      <c r="JFH16" s="892"/>
      <c r="JFI16" s="892"/>
      <c r="JFJ16" s="892"/>
      <c r="JFK16" s="892"/>
      <c r="JFL16" s="892"/>
      <c r="JFM16" s="892"/>
      <c r="JFN16" s="892"/>
      <c r="JFO16" s="892"/>
      <c r="JFP16" s="892"/>
      <c r="JFQ16" s="892"/>
      <c r="JFR16" s="892"/>
      <c r="JFS16" s="892"/>
      <c r="JFT16" s="892"/>
      <c r="JFU16" s="892"/>
      <c r="JFV16" s="892"/>
      <c r="JFW16" s="892"/>
      <c r="JFX16" s="892"/>
      <c r="JFY16" s="892"/>
      <c r="JFZ16" s="892"/>
      <c r="JGA16" s="892"/>
      <c r="JGB16" s="892"/>
      <c r="JGC16" s="892"/>
      <c r="JGD16" s="892"/>
      <c r="JGE16" s="892"/>
      <c r="JGF16" s="892"/>
      <c r="JGG16" s="892"/>
      <c r="JGH16" s="892"/>
      <c r="JGI16" s="892"/>
      <c r="JGJ16" s="892"/>
      <c r="JGK16" s="892"/>
      <c r="JGL16" s="892"/>
      <c r="JGM16" s="892"/>
      <c r="JGN16" s="892"/>
      <c r="JGO16" s="892"/>
      <c r="JGP16" s="892"/>
      <c r="JGQ16" s="892"/>
      <c r="JGR16" s="892"/>
      <c r="JGS16" s="892"/>
      <c r="JGT16" s="892"/>
      <c r="JGU16" s="892"/>
      <c r="JGV16" s="892"/>
      <c r="JGW16" s="892"/>
      <c r="JGX16" s="892"/>
      <c r="JGY16" s="892"/>
      <c r="JGZ16" s="892"/>
      <c r="JHA16" s="892"/>
      <c r="JHB16" s="892"/>
      <c r="JHC16" s="892"/>
      <c r="JHD16" s="892"/>
      <c r="JHE16" s="892"/>
      <c r="JHF16" s="892"/>
      <c r="JHG16" s="892"/>
      <c r="JHH16" s="892"/>
      <c r="JHI16" s="892"/>
      <c r="JHJ16" s="892"/>
      <c r="JHK16" s="892"/>
      <c r="JHL16" s="892"/>
      <c r="JHM16" s="892"/>
      <c r="JHN16" s="892"/>
      <c r="JHO16" s="892"/>
      <c r="JHP16" s="892"/>
      <c r="JHQ16" s="892"/>
      <c r="JHR16" s="892"/>
      <c r="JHS16" s="892"/>
      <c r="JHT16" s="892"/>
      <c r="JHU16" s="892"/>
      <c r="JHV16" s="892"/>
      <c r="JHW16" s="892"/>
      <c r="JHX16" s="892"/>
      <c r="JHY16" s="892"/>
      <c r="JHZ16" s="892"/>
      <c r="JIA16" s="892"/>
      <c r="JIB16" s="892"/>
      <c r="JIC16" s="892"/>
      <c r="JID16" s="892"/>
      <c r="JIE16" s="892"/>
      <c r="JIF16" s="892"/>
      <c r="JIG16" s="892"/>
      <c r="JIH16" s="892"/>
      <c r="JII16" s="892"/>
      <c r="JIJ16" s="892"/>
      <c r="JIK16" s="892"/>
      <c r="JIL16" s="892"/>
      <c r="JIM16" s="892"/>
      <c r="JIN16" s="892"/>
      <c r="JIO16" s="892"/>
      <c r="JIP16" s="892"/>
      <c r="JIQ16" s="892"/>
      <c r="JIR16" s="892"/>
      <c r="JIS16" s="892"/>
      <c r="JIT16" s="892"/>
      <c r="JIU16" s="892"/>
      <c r="JIV16" s="892"/>
      <c r="JIW16" s="892"/>
      <c r="JIX16" s="892"/>
      <c r="JIY16" s="892"/>
      <c r="JIZ16" s="892"/>
      <c r="JJA16" s="892"/>
      <c r="JJB16" s="892"/>
      <c r="JJC16" s="892"/>
      <c r="JJD16" s="892"/>
      <c r="JJE16" s="892"/>
      <c r="JJF16" s="892"/>
      <c r="JJG16" s="892"/>
      <c r="JJH16" s="892"/>
      <c r="JJI16" s="892"/>
      <c r="JJJ16" s="892"/>
      <c r="JJK16" s="892"/>
      <c r="JJL16" s="892"/>
      <c r="JJM16" s="892"/>
      <c r="JJN16" s="892"/>
      <c r="JJO16" s="892"/>
      <c r="JJP16" s="892"/>
      <c r="JJQ16" s="892"/>
      <c r="JJR16" s="892"/>
      <c r="JJS16" s="892"/>
      <c r="JJT16" s="892"/>
      <c r="JJU16" s="892"/>
      <c r="JJV16" s="892"/>
      <c r="JJW16" s="892"/>
      <c r="JJX16" s="892"/>
      <c r="JJY16" s="892"/>
      <c r="JJZ16" s="892"/>
      <c r="JKA16" s="892"/>
      <c r="JKB16" s="892"/>
      <c r="JKC16" s="892"/>
      <c r="JKD16" s="892"/>
      <c r="JKE16" s="892"/>
      <c r="JKF16" s="892"/>
      <c r="JKG16" s="892"/>
      <c r="JKH16" s="892"/>
      <c r="JKI16" s="892"/>
      <c r="JKJ16" s="892"/>
      <c r="JKK16" s="892"/>
      <c r="JKL16" s="892"/>
      <c r="JKM16" s="892"/>
      <c r="JKN16" s="892"/>
      <c r="JKO16" s="892"/>
      <c r="JKP16" s="892"/>
      <c r="JKQ16" s="892"/>
      <c r="JKR16" s="892"/>
      <c r="JKS16" s="892"/>
      <c r="JKT16" s="892"/>
      <c r="JKU16" s="892"/>
      <c r="JKV16" s="892"/>
      <c r="JKW16" s="892"/>
      <c r="JKX16" s="892"/>
      <c r="JKY16" s="892"/>
      <c r="JKZ16" s="892"/>
      <c r="JLA16" s="892"/>
      <c r="JLB16" s="892"/>
      <c r="JLC16" s="892"/>
      <c r="JLD16" s="892"/>
      <c r="JLE16" s="892"/>
      <c r="JLF16" s="892"/>
      <c r="JLG16" s="892"/>
      <c r="JLH16" s="892"/>
      <c r="JLI16" s="892"/>
      <c r="JLJ16" s="892"/>
      <c r="JLK16" s="892"/>
      <c r="JLL16" s="892"/>
      <c r="JLM16" s="892"/>
      <c r="JLN16" s="892"/>
      <c r="JLO16" s="892"/>
      <c r="JLP16" s="892"/>
      <c r="JLQ16" s="892"/>
      <c r="JLR16" s="892"/>
      <c r="JLS16" s="892"/>
      <c r="JLT16" s="892"/>
      <c r="JLU16" s="892"/>
      <c r="JLV16" s="892"/>
      <c r="JLW16" s="892"/>
      <c r="JLX16" s="892"/>
      <c r="JLY16" s="892"/>
      <c r="JLZ16" s="892"/>
      <c r="JMA16" s="892"/>
      <c r="JMB16" s="892"/>
      <c r="JMC16" s="892"/>
      <c r="JMD16" s="892"/>
      <c r="JME16" s="892"/>
      <c r="JMF16" s="892"/>
      <c r="JMG16" s="892"/>
      <c r="JMH16" s="892"/>
      <c r="JMI16" s="892"/>
      <c r="JMJ16" s="892"/>
      <c r="JMK16" s="892"/>
      <c r="JML16" s="892"/>
      <c r="JMM16" s="892"/>
      <c r="JMN16" s="892"/>
      <c r="JMO16" s="892"/>
      <c r="JMP16" s="892"/>
      <c r="JMQ16" s="892"/>
      <c r="JMR16" s="892"/>
      <c r="JMS16" s="892"/>
      <c r="JMT16" s="892"/>
      <c r="JMU16" s="892"/>
      <c r="JMV16" s="892"/>
      <c r="JMW16" s="892"/>
      <c r="JMX16" s="892"/>
      <c r="JMY16" s="892"/>
      <c r="JMZ16" s="892"/>
      <c r="JNA16" s="892"/>
      <c r="JNB16" s="892"/>
      <c r="JNC16" s="892"/>
      <c r="JND16" s="892"/>
      <c r="JNE16" s="892"/>
      <c r="JNF16" s="892"/>
      <c r="JNG16" s="892"/>
      <c r="JNH16" s="892"/>
      <c r="JNI16" s="892"/>
      <c r="JNJ16" s="892"/>
      <c r="JNK16" s="892"/>
      <c r="JNL16" s="892"/>
      <c r="JNM16" s="892"/>
      <c r="JNN16" s="892"/>
      <c r="JNO16" s="892"/>
      <c r="JNP16" s="892"/>
      <c r="JNQ16" s="892"/>
      <c r="JNR16" s="892"/>
      <c r="JNS16" s="892"/>
      <c r="JNT16" s="892"/>
      <c r="JNU16" s="892"/>
      <c r="JNV16" s="892"/>
      <c r="JNW16" s="892"/>
      <c r="JNX16" s="892"/>
      <c r="JNY16" s="892"/>
      <c r="JNZ16" s="892"/>
      <c r="JOA16" s="892"/>
      <c r="JOB16" s="892"/>
      <c r="JOC16" s="892"/>
      <c r="JOD16" s="892"/>
      <c r="JOE16" s="892"/>
      <c r="JOF16" s="892"/>
      <c r="JOG16" s="892"/>
      <c r="JOH16" s="892"/>
      <c r="JOI16" s="892"/>
      <c r="JOJ16" s="892"/>
      <c r="JOK16" s="892"/>
      <c r="JOL16" s="892"/>
      <c r="JOM16" s="892"/>
      <c r="JON16" s="892"/>
      <c r="JOO16" s="892"/>
      <c r="JOP16" s="892"/>
      <c r="JOQ16" s="892"/>
      <c r="JOR16" s="892"/>
      <c r="JOS16" s="892"/>
      <c r="JOT16" s="892"/>
      <c r="JOU16" s="892"/>
      <c r="JOV16" s="892"/>
      <c r="JOW16" s="892"/>
      <c r="JOX16" s="892"/>
      <c r="JOY16" s="892"/>
      <c r="JOZ16" s="892"/>
      <c r="JPA16" s="892"/>
      <c r="JPB16" s="892"/>
      <c r="JPC16" s="892"/>
      <c r="JPD16" s="892"/>
      <c r="JPE16" s="892"/>
      <c r="JPF16" s="892"/>
      <c r="JPG16" s="892"/>
      <c r="JPH16" s="892"/>
      <c r="JPI16" s="892"/>
      <c r="JPJ16" s="892"/>
      <c r="JPK16" s="892"/>
      <c r="JPL16" s="892"/>
      <c r="JPM16" s="892"/>
      <c r="JPN16" s="892"/>
      <c r="JPO16" s="892"/>
      <c r="JPP16" s="892"/>
      <c r="JPQ16" s="892"/>
      <c r="JPR16" s="892"/>
      <c r="JPS16" s="892"/>
      <c r="JPT16" s="892"/>
      <c r="JPU16" s="892"/>
      <c r="JPV16" s="892"/>
      <c r="JPW16" s="892"/>
      <c r="JPX16" s="892"/>
      <c r="JPY16" s="892"/>
      <c r="JPZ16" s="892"/>
      <c r="JQA16" s="892"/>
      <c r="JQB16" s="892"/>
      <c r="JQC16" s="892"/>
      <c r="JQD16" s="892"/>
      <c r="JQE16" s="892"/>
      <c r="JQF16" s="892"/>
      <c r="JQG16" s="892"/>
      <c r="JQH16" s="892"/>
      <c r="JQI16" s="892"/>
      <c r="JQJ16" s="892"/>
      <c r="JQK16" s="892"/>
      <c r="JQL16" s="892"/>
      <c r="JQM16" s="892"/>
      <c r="JQN16" s="892"/>
      <c r="JQO16" s="892"/>
      <c r="JQP16" s="892"/>
      <c r="JQQ16" s="892"/>
      <c r="JQR16" s="892"/>
      <c r="JQS16" s="892"/>
      <c r="JQT16" s="892"/>
      <c r="JQU16" s="892"/>
      <c r="JQV16" s="892"/>
      <c r="JQW16" s="892"/>
      <c r="JQX16" s="892"/>
      <c r="JQY16" s="892"/>
      <c r="JQZ16" s="892"/>
      <c r="JRA16" s="892"/>
      <c r="JRB16" s="892"/>
      <c r="JRC16" s="892"/>
      <c r="JRD16" s="892"/>
      <c r="JRE16" s="892"/>
      <c r="JRF16" s="892"/>
      <c r="JRG16" s="892"/>
      <c r="JRH16" s="892"/>
      <c r="JRI16" s="892"/>
      <c r="JRJ16" s="892"/>
      <c r="JRK16" s="892"/>
      <c r="JRL16" s="892"/>
      <c r="JRM16" s="892"/>
      <c r="JRN16" s="892"/>
      <c r="JRO16" s="892"/>
      <c r="JRP16" s="892"/>
      <c r="JRQ16" s="892"/>
      <c r="JRR16" s="892"/>
      <c r="JRS16" s="892"/>
      <c r="JRT16" s="892"/>
      <c r="JRU16" s="892"/>
      <c r="JRV16" s="892"/>
      <c r="JRW16" s="892"/>
      <c r="JRX16" s="892"/>
      <c r="JRY16" s="892"/>
      <c r="JRZ16" s="892"/>
      <c r="JSA16" s="892"/>
      <c r="JSB16" s="892"/>
      <c r="JSC16" s="892"/>
      <c r="JSD16" s="892"/>
      <c r="JSE16" s="892"/>
      <c r="JSF16" s="892"/>
      <c r="JSG16" s="892"/>
      <c r="JSH16" s="892"/>
      <c r="JSI16" s="892"/>
      <c r="JSJ16" s="892"/>
      <c r="JSK16" s="892"/>
      <c r="JSL16" s="892"/>
      <c r="JSM16" s="892"/>
      <c r="JSN16" s="892"/>
      <c r="JSO16" s="892"/>
      <c r="JSP16" s="892"/>
      <c r="JSQ16" s="892"/>
      <c r="JSR16" s="892"/>
      <c r="JSS16" s="892"/>
      <c r="JST16" s="892"/>
      <c r="JSU16" s="892"/>
      <c r="JSV16" s="892"/>
      <c r="JSW16" s="892"/>
      <c r="JSX16" s="892"/>
      <c r="JSY16" s="892"/>
      <c r="JSZ16" s="892"/>
      <c r="JTA16" s="892"/>
      <c r="JTB16" s="892"/>
      <c r="JTC16" s="892"/>
      <c r="JTD16" s="892"/>
      <c r="JTE16" s="892"/>
      <c r="JTF16" s="892"/>
      <c r="JTG16" s="892"/>
      <c r="JTH16" s="892"/>
      <c r="JTI16" s="892"/>
      <c r="JTJ16" s="892"/>
      <c r="JTK16" s="892"/>
      <c r="JTL16" s="892"/>
      <c r="JTM16" s="892"/>
      <c r="JTN16" s="892"/>
      <c r="JTO16" s="892"/>
      <c r="JTP16" s="892"/>
      <c r="JTQ16" s="892"/>
      <c r="JTR16" s="892"/>
      <c r="JTS16" s="892"/>
      <c r="JTT16" s="892"/>
      <c r="JTU16" s="892"/>
      <c r="JTV16" s="892"/>
      <c r="JTW16" s="892"/>
      <c r="JTX16" s="892"/>
      <c r="JTY16" s="892"/>
      <c r="JTZ16" s="892"/>
      <c r="JUA16" s="892"/>
      <c r="JUB16" s="892"/>
      <c r="JUC16" s="892"/>
      <c r="JUD16" s="892"/>
      <c r="JUE16" s="892"/>
      <c r="JUF16" s="892"/>
      <c r="JUG16" s="892"/>
      <c r="JUH16" s="892"/>
      <c r="JUI16" s="892"/>
      <c r="JUJ16" s="892"/>
      <c r="JUK16" s="892"/>
      <c r="JUL16" s="892"/>
      <c r="JUM16" s="892"/>
      <c r="JUN16" s="892"/>
      <c r="JUO16" s="892"/>
      <c r="JUP16" s="892"/>
      <c r="JUQ16" s="892"/>
      <c r="JUR16" s="892"/>
      <c r="JUS16" s="892"/>
      <c r="JUT16" s="892"/>
      <c r="JUU16" s="892"/>
      <c r="JUV16" s="892"/>
      <c r="JUW16" s="892"/>
      <c r="JUX16" s="892"/>
      <c r="JUY16" s="892"/>
      <c r="JUZ16" s="892"/>
      <c r="JVA16" s="892"/>
      <c r="JVB16" s="892"/>
      <c r="JVC16" s="892"/>
      <c r="JVD16" s="892"/>
      <c r="JVE16" s="892"/>
      <c r="JVF16" s="892"/>
      <c r="JVG16" s="892"/>
      <c r="JVH16" s="892"/>
      <c r="JVI16" s="892"/>
      <c r="JVJ16" s="892"/>
      <c r="JVK16" s="892"/>
      <c r="JVL16" s="892"/>
      <c r="JVM16" s="892"/>
      <c r="JVN16" s="892"/>
      <c r="JVO16" s="892"/>
      <c r="JVP16" s="892"/>
      <c r="JVQ16" s="892"/>
      <c r="JVR16" s="892"/>
      <c r="JVS16" s="892"/>
      <c r="JVT16" s="892"/>
      <c r="JVU16" s="892"/>
      <c r="JVV16" s="892"/>
      <c r="JVW16" s="892"/>
      <c r="JVX16" s="892"/>
      <c r="JVY16" s="892"/>
      <c r="JVZ16" s="892"/>
      <c r="JWA16" s="892"/>
      <c r="JWB16" s="892"/>
      <c r="JWC16" s="892"/>
      <c r="JWD16" s="892"/>
      <c r="JWE16" s="892"/>
      <c r="JWF16" s="892"/>
      <c r="JWG16" s="892"/>
      <c r="JWH16" s="892"/>
      <c r="JWI16" s="892"/>
      <c r="JWJ16" s="892"/>
      <c r="JWK16" s="892"/>
      <c r="JWL16" s="892"/>
      <c r="JWM16" s="892"/>
      <c r="JWN16" s="892"/>
      <c r="JWO16" s="892"/>
      <c r="JWP16" s="892"/>
      <c r="JWQ16" s="892"/>
      <c r="JWR16" s="892"/>
      <c r="JWS16" s="892"/>
      <c r="JWT16" s="892"/>
      <c r="JWU16" s="892"/>
      <c r="JWV16" s="892"/>
      <c r="JWW16" s="892"/>
      <c r="JWX16" s="892"/>
      <c r="JWY16" s="892"/>
      <c r="JWZ16" s="892"/>
      <c r="JXA16" s="892"/>
      <c r="JXB16" s="892"/>
      <c r="JXC16" s="892"/>
      <c r="JXD16" s="892"/>
      <c r="JXE16" s="892"/>
      <c r="JXF16" s="892"/>
      <c r="JXG16" s="892"/>
      <c r="JXH16" s="892"/>
      <c r="JXI16" s="892"/>
      <c r="JXJ16" s="892"/>
      <c r="JXK16" s="892"/>
      <c r="JXL16" s="892"/>
      <c r="JXM16" s="892"/>
      <c r="JXN16" s="892"/>
      <c r="JXO16" s="892"/>
      <c r="JXP16" s="892"/>
      <c r="JXQ16" s="892"/>
      <c r="JXR16" s="892"/>
      <c r="JXS16" s="892"/>
      <c r="JXT16" s="892"/>
      <c r="JXU16" s="892"/>
      <c r="JXV16" s="892"/>
      <c r="JXW16" s="892"/>
      <c r="JXX16" s="892"/>
      <c r="JXY16" s="892"/>
      <c r="JXZ16" s="892"/>
      <c r="JYA16" s="892"/>
      <c r="JYB16" s="892"/>
      <c r="JYC16" s="892"/>
      <c r="JYD16" s="892"/>
      <c r="JYE16" s="892"/>
      <c r="JYF16" s="892"/>
      <c r="JYG16" s="892"/>
      <c r="JYH16" s="892"/>
      <c r="JYI16" s="892"/>
      <c r="JYJ16" s="892"/>
      <c r="JYK16" s="892"/>
      <c r="JYL16" s="892"/>
      <c r="JYM16" s="892"/>
      <c r="JYN16" s="892"/>
      <c r="JYO16" s="892"/>
      <c r="JYP16" s="892"/>
      <c r="JYQ16" s="892"/>
      <c r="JYR16" s="892"/>
      <c r="JYS16" s="892"/>
      <c r="JYT16" s="892"/>
      <c r="JYU16" s="892"/>
      <c r="JYV16" s="892"/>
      <c r="JYW16" s="892"/>
      <c r="JYX16" s="892"/>
      <c r="JYY16" s="892"/>
      <c r="JYZ16" s="892"/>
      <c r="JZA16" s="892"/>
      <c r="JZB16" s="892"/>
      <c r="JZC16" s="892"/>
      <c r="JZD16" s="892"/>
      <c r="JZE16" s="892"/>
      <c r="JZF16" s="892"/>
      <c r="JZG16" s="892"/>
      <c r="JZH16" s="892"/>
      <c r="JZI16" s="892"/>
      <c r="JZJ16" s="892"/>
      <c r="JZK16" s="892"/>
      <c r="JZL16" s="892"/>
      <c r="JZM16" s="892"/>
      <c r="JZN16" s="892"/>
      <c r="JZO16" s="892"/>
      <c r="JZP16" s="892"/>
      <c r="JZQ16" s="892"/>
      <c r="JZR16" s="892"/>
      <c r="JZS16" s="892"/>
      <c r="JZT16" s="892"/>
      <c r="JZU16" s="892"/>
      <c r="JZV16" s="892"/>
      <c r="JZW16" s="892"/>
      <c r="JZX16" s="892"/>
      <c r="JZY16" s="892"/>
      <c r="JZZ16" s="892"/>
      <c r="KAA16" s="892"/>
      <c r="KAB16" s="892"/>
      <c r="KAC16" s="892"/>
      <c r="KAD16" s="892"/>
      <c r="KAE16" s="892"/>
      <c r="KAF16" s="892"/>
      <c r="KAG16" s="892"/>
      <c r="KAH16" s="892"/>
      <c r="KAI16" s="892"/>
      <c r="KAJ16" s="892"/>
      <c r="KAK16" s="892"/>
      <c r="KAL16" s="892"/>
      <c r="KAM16" s="892"/>
      <c r="KAN16" s="892"/>
      <c r="KAO16" s="892"/>
      <c r="KAP16" s="892"/>
      <c r="KAQ16" s="892"/>
      <c r="KAR16" s="892"/>
      <c r="KAS16" s="892"/>
      <c r="KAT16" s="892"/>
      <c r="KAU16" s="892"/>
      <c r="KAV16" s="892"/>
      <c r="KAW16" s="892"/>
      <c r="KAX16" s="892"/>
      <c r="KAY16" s="892"/>
      <c r="KAZ16" s="892"/>
      <c r="KBA16" s="892"/>
      <c r="KBB16" s="892"/>
      <c r="KBC16" s="892"/>
      <c r="KBD16" s="892"/>
      <c r="KBE16" s="892"/>
      <c r="KBF16" s="892"/>
      <c r="KBG16" s="892"/>
      <c r="KBH16" s="892"/>
      <c r="KBI16" s="892"/>
      <c r="KBJ16" s="892"/>
      <c r="KBK16" s="892"/>
      <c r="KBL16" s="892"/>
      <c r="KBM16" s="892"/>
      <c r="KBN16" s="892"/>
      <c r="KBO16" s="892"/>
      <c r="KBP16" s="892"/>
      <c r="KBQ16" s="892"/>
      <c r="KBR16" s="892"/>
      <c r="KBS16" s="892"/>
      <c r="KBT16" s="892"/>
      <c r="KBU16" s="892"/>
      <c r="KBV16" s="892"/>
      <c r="KBW16" s="892"/>
      <c r="KBX16" s="892"/>
      <c r="KBY16" s="892"/>
      <c r="KBZ16" s="892"/>
      <c r="KCA16" s="892"/>
      <c r="KCB16" s="892"/>
      <c r="KCC16" s="892"/>
      <c r="KCD16" s="892"/>
      <c r="KCE16" s="892"/>
      <c r="KCF16" s="892"/>
      <c r="KCG16" s="892"/>
      <c r="KCH16" s="892"/>
      <c r="KCI16" s="892"/>
      <c r="KCJ16" s="892"/>
      <c r="KCK16" s="892"/>
      <c r="KCL16" s="892"/>
      <c r="KCM16" s="892"/>
      <c r="KCN16" s="892"/>
      <c r="KCO16" s="892"/>
      <c r="KCP16" s="892"/>
      <c r="KCQ16" s="892"/>
      <c r="KCR16" s="892"/>
      <c r="KCS16" s="892"/>
      <c r="KCT16" s="892"/>
      <c r="KCU16" s="892"/>
      <c r="KCV16" s="892"/>
      <c r="KCW16" s="892"/>
      <c r="KCX16" s="892"/>
      <c r="KCY16" s="892"/>
      <c r="KCZ16" s="892"/>
      <c r="KDA16" s="892"/>
      <c r="KDB16" s="892"/>
      <c r="KDC16" s="892"/>
      <c r="KDD16" s="892"/>
      <c r="KDE16" s="892"/>
      <c r="KDF16" s="892"/>
      <c r="KDG16" s="892"/>
      <c r="KDH16" s="892"/>
      <c r="KDI16" s="892"/>
      <c r="KDJ16" s="892"/>
      <c r="KDK16" s="892"/>
      <c r="KDL16" s="892"/>
      <c r="KDM16" s="892"/>
      <c r="KDN16" s="892"/>
      <c r="KDO16" s="892"/>
      <c r="KDP16" s="892"/>
      <c r="KDQ16" s="892"/>
      <c r="KDR16" s="892"/>
      <c r="KDS16" s="892"/>
      <c r="KDT16" s="892"/>
      <c r="KDU16" s="892"/>
      <c r="KDV16" s="892"/>
      <c r="KDW16" s="892"/>
      <c r="KDX16" s="892"/>
      <c r="KDY16" s="892"/>
      <c r="KDZ16" s="892"/>
      <c r="KEA16" s="892"/>
      <c r="KEB16" s="892"/>
      <c r="KEC16" s="892"/>
      <c r="KED16" s="892"/>
      <c r="KEE16" s="892"/>
      <c r="KEF16" s="892"/>
      <c r="KEG16" s="892"/>
      <c r="KEH16" s="892"/>
      <c r="KEI16" s="892"/>
      <c r="KEJ16" s="892"/>
      <c r="KEK16" s="892"/>
      <c r="KEL16" s="892"/>
      <c r="KEM16" s="892"/>
      <c r="KEN16" s="892"/>
      <c r="KEO16" s="892"/>
      <c r="KEP16" s="892"/>
      <c r="KEQ16" s="892"/>
      <c r="KER16" s="892"/>
      <c r="KES16" s="892"/>
      <c r="KET16" s="892"/>
      <c r="KEU16" s="892"/>
      <c r="KEV16" s="892"/>
      <c r="KEW16" s="892"/>
      <c r="KEX16" s="892"/>
      <c r="KEY16" s="892"/>
      <c r="KEZ16" s="892"/>
      <c r="KFA16" s="892"/>
      <c r="KFB16" s="892"/>
      <c r="KFC16" s="892"/>
      <c r="KFD16" s="892"/>
      <c r="KFE16" s="892"/>
      <c r="KFF16" s="892"/>
      <c r="KFG16" s="892"/>
      <c r="KFH16" s="892"/>
      <c r="KFI16" s="892"/>
      <c r="KFJ16" s="892"/>
      <c r="KFK16" s="892"/>
      <c r="KFL16" s="892"/>
      <c r="KFM16" s="892"/>
      <c r="KFN16" s="892"/>
      <c r="KFO16" s="892"/>
      <c r="KFP16" s="892"/>
      <c r="KFQ16" s="892"/>
      <c r="KFR16" s="892"/>
      <c r="KFS16" s="892"/>
      <c r="KFT16" s="892"/>
      <c r="KFU16" s="892"/>
      <c r="KFV16" s="892"/>
      <c r="KFW16" s="892"/>
      <c r="KFX16" s="892"/>
      <c r="KFY16" s="892"/>
      <c r="KFZ16" s="892"/>
      <c r="KGA16" s="892"/>
      <c r="KGB16" s="892"/>
      <c r="KGC16" s="892"/>
      <c r="KGD16" s="892"/>
      <c r="KGE16" s="892"/>
      <c r="KGF16" s="892"/>
      <c r="KGG16" s="892"/>
      <c r="KGH16" s="892"/>
      <c r="KGI16" s="892"/>
      <c r="KGJ16" s="892"/>
      <c r="KGK16" s="892"/>
      <c r="KGL16" s="892"/>
      <c r="KGM16" s="892"/>
      <c r="KGN16" s="892"/>
      <c r="KGO16" s="892"/>
      <c r="KGP16" s="892"/>
      <c r="KGQ16" s="892"/>
      <c r="KGR16" s="892"/>
      <c r="KGS16" s="892"/>
      <c r="KGT16" s="892"/>
      <c r="KGU16" s="892"/>
      <c r="KGV16" s="892"/>
      <c r="KGW16" s="892"/>
      <c r="KGX16" s="892"/>
      <c r="KGY16" s="892"/>
      <c r="KGZ16" s="892"/>
      <c r="KHA16" s="892"/>
      <c r="KHB16" s="892"/>
      <c r="KHC16" s="892"/>
      <c r="KHD16" s="892"/>
      <c r="KHE16" s="892"/>
      <c r="KHF16" s="892"/>
      <c r="KHG16" s="892"/>
      <c r="KHH16" s="892"/>
      <c r="KHI16" s="892"/>
      <c r="KHJ16" s="892"/>
      <c r="KHK16" s="892"/>
      <c r="KHL16" s="892"/>
      <c r="KHM16" s="892"/>
      <c r="KHN16" s="892"/>
      <c r="KHO16" s="892"/>
      <c r="KHP16" s="892"/>
      <c r="KHQ16" s="892"/>
      <c r="KHR16" s="892"/>
      <c r="KHS16" s="892"/>
      <c r="KHT16" s="892"/>
      <c r="KHU16" s="892"/>
      <c r="KHV16" s="892"/>
      <c r="KHW16" s="892"/>
      <c r="KHX16" s="892"/>
      <c r="KHY16" s="892"/>
      <c r="KHZ16" s="892"/>
      <c r="KIA16" s="892"/>
      <c r="KIB16" s="892"/>
      <c r="KIC16" s="892"/>
      <c r="KID16" s="892"/>
      <c r="KIE16" s="892"/>
      <c r="KIF16" s="892"/>
      <c r="KIG16" s="892"/>
      <c r="KIH16" s="892"/>
      <c r="KII16" s="892"/>
      <c r="KIJ16" s="892"/>
      <c r="KIK16" s="892"/>
      <c r="KIL16" s="892"/>
      <c r="KIM16" s="892"/>
      <c r="KIN16" s="892"/>
      <c r="KIO16" s="892"/>
      <c r="KIP16" s="892"/>
      <c r="KIQ16" s="892"/>
      <c r="KIR16" s="892"/>
      <c r="KIS16" s="892"/>
      <c r="KIT16" s="892"/>
      <c r="KIU16" s="892"/>
      <c r="KIV16" s="892"/>
      <c r="KIW16" s="892"/>
      <c r="KIX16" s="892"/>
      <c r="KIY16" s="892"/>
      <c r="KIZ16" s="892"/>
      <c r="KJA16" s="892"/>
      <c r="KJB16" s="892"/>
      <c r="KJC16" s="892"/>
      <c r="KJD16" s="892"/>
      <c r="KJE16" s="892"/>
      <c r="KJF16" s="892"/>
      <c r="KJG16" s="892"/>
      <c r="KJH16" s="892"/>
      <c r="KJI16" s="892"/>
      <c r="KJJ16" s="892"/>
      <c r="KJK16" s="892"/>
      <c r="KJL16" s="892"/>
      <c r="KJM16" s="892"/>
      <c r="KJN16" s="892"/>
      <c r="KJO16" s="892"/>
      <c r="KJP16" s="892"/>
      <c r="KJQ16" s="892"/>
      <c r="KJR16" s="892"/>
      <c r="KJS16" s="892"/>
      <c r="KJT16" s="892"/>
      <c r="KJU16" s="892"/>
      <c r="KJV16" s="892"/>
      <c r="KJW16" s="892"/>
      <c r="KJX16" s="892"/>
      <c r="KJY16" s="892"/>
      <c r="KJZ16" s="892"/>
      <c r="KKA16" s="892"/>
      <c r="KKB16" s="892"/>
      <c r="KKC16" s="892"/>
      <c r="KKD16" s="892"/>
      <c r="KKE16" s="892"/>
      <c r="KKF16" s="892"/>
      <c r="KKG16" s="892"/>
      <c r="KKH16" s="892"/>
      <c r="KKI16" s="892"/>
      <c r="KKJ16" s="892"/>
      <c r="KKK16" s="892"/>
      <c r="KKL16" s="892"/>
      <c r="KKM16" s="892"/>
      <c r="KKN16" s="892"/>
      <c r="KKO16" s="892"/>
      <c r="KKP16" s="892"/>
      <c r="KKQ16" s="892"/>
      <c r="KKR16" s="892"/>
      <c r="KKS16" s="892"/>
      <c r="KKT16" s="892"/>
      <c r="KKU16" s="892"/>
      <c r="KKV16" s="892"/>
      <c r="KKW16" s="892"/>
      <c r="KKX16" s="892"/>
      <c r="KKY16" s="892"/>
      <c r="KKZ16" s="892"/>
      <c r="KLA16" s="892"/>
      <c r="KLB16" s="892"/>
      <c r="KLC16" s="892"/>
      <c r="KLD16" s="892"/>
      <c r="KLE16" s="892"/>
      <c r="KLF16" s="892"/>
      <c r="KLG16" s="892"/>
      <c r="KLH16" s="892"/>
      <c r="KLI16" s="892"/>
      <c r="KLJ16" s="892"/>
      <c r="KLK16" s="892"/>
      <c r="KLL16" s="892"/>
      <c r="KLM16" s="892"/>
      <c r="KLN16" s="892"/>
      <c r="KLO16" s="892"/>
      <c r="KLP16" s="892"/>
      <c r="KLQ16" s="892"/>
      <c r="KLR16" s="892"/>
      <c r="KLS16" s="892"/>
      <c r="KLT16" s="892"/>
      <c r="KLU16" s="892"/>
      <c r="KLV16" s="892"/>
      <c r="KLW16" s="892"/>
      <c r="KLX16" s="892"/>
      <c r="KLY16" s="892"/>
      <c r="KLZ16" s="892"/>
      <c r="KMA16" s="892"/>
      <c r="KMB16" s="892"/>
      <c r="KMC16" s="892"/>
      <c r="KMD16" s="892"/>
      <c r="KME16" s="892"/>
      <c r="KMF16" s="892"/>
      <c r="KMG16" s="892"/>
      <c r="KMH16" s="892"/>
      <c r="KMI16" s="892"/>
      <c r="KMJ16" s="892"/>
      <c r="KMK16" s="892"/>
      <c r="KML16" s="892"/>
      <c r="KMM16" s="892"/>
      <c r="KMN16" s="892"/>
      <c r="KMO16" s="892"/>
      <c r="KMP16" s="892"/>
      <c r="KMQ16" s="892"/>
      <c r="KMR16" s="892"/>
      <c r="KMS16" s="892"/>
      <c r="KMT16" s="892"/>
      <c r="KMU16" s="892"/>
      <c r="KMV16" s="892"/>
      <c r="KMW16" s="892"/>
      <c r="KMX16" s="892"/>
      <c r="KMY16" s="892"/>
      <c r="KMZ16" s="892"/>
      <c r="KNA16" s="892"/>
      <c r="KNB16" s="892"/>
      <c r="KNC16" s="892"/>
      <c r="KND16" s="892"/>
      <c r="KNE16" s="892"/>
      <c r="KNF16" s="892"/>
      <c r="KNG16" s="892"/>
      <c r="KNH16" s="892"/>
      <c r="KNI16" s="892"/>
      <c r="KNJ16" s="892"/>
      <c r="KNK16" s="892"/>
      <c r="KNL16" s="892"/>
      <c r="KNM16" s="892"/>
      <c r="KNN16" s="892"/>
      <c r="KNO16" s="892"/>
      <c r="KNP16" s="892"/>
      <c r="KNQ16" s="892"/>
      <c r="KNR16" s="892"/>
      <c r="KNS16" s="892"/>
      <c r="KNT16" s="892"/>
      <c r="KNU16" s="892"/>
      <c r="KNV16" s="892"/>
      <c r="KNW16" s="892"/>
      <c r="KNX16" s="892"/>
      <c r="KNY16" s="892"/>
      <c r="KNZ16" s="892"/>
      <c r="KOA16" s="892"/>
      <c r="KOB16" s="892"/>
      <c r="KOC16" s="892"/>
      <c r="KOD16" s="892"/>
      <c r="KOE16" s="892"/>
      <c r="KOF16" s="892"/>
      <c r="KOG16" s="892"/>
      <c r="KOH16" s="892"/>
      <c r="KOI16" s="892"/>
      <c r="KOJ16" s="892"/>
      <c r="KOK16" s="892"/>
      <c r="KOL16" s="892"/>
      <c r="KOM16" s="892"/>
      <c r="KON16" s="892"/>
      <c r="KOO16" s="892"/>
      <c r="KOP16" s="892"/>
      <c r="KOQ16" s="892"/>
      <c r="KOR16" s="892"/>
      <c r="KOS16" s="892"/>
      <c r="KOT16" s="892"/>
      <c r="KOU16" s="892"/>
      <c r="KOV16" s="892"/>
      <c r="KOW16" s="892"/>
      <c r="KOX16" s="892"/>
      <c r="KOY16" s="892"/>
      <c r="KOZ16" s="892"/>
      <c r="KPA16" s="892"/>
      <c r="KPB16" s="892"/>
      <c r="KPC16" s="892"/>
      <c r="KPD16" s="892"/>
      <c r="KPE16" s="892"/>
      <c r="KPF16" s="892"/>
      <c r="KPG16" s="892"/>
      <c r="KPH16" s="892"/>
      <c r="KPI16" s="892"/>
      <c r="KPJ16" s="892"/>
      <c r="KPK16" s="892"/>
      <c r="KPL16" s="892"/>
      <c r="KPM16" s="892"/>
      <c r="KPN16" s="892"/>
      <c r="KPO16" s="892"/>
      <c r="KPP16" s="892"/>
      <c r="KPQ16" s="892"/>
      <c r="KPR16" s="892"/>
      <c r="KPS16" s="892"/>
      <c r="KPT16" s="892"/>
      <c r="KPU16" s="892"/>
      <c r="KPV16" s="892"/>
      <c r="KPW16" s="892"/>
      <c r="KPX16" s="892"/>
      <c r="KPY16" s="892"/>
      <c r="KPZ16" s="892"/>
      <c r="KQA16" s="892"/>
      <c r="KQB16" s="892"/>
      <c r="KQC16" s="892"/>
      <c r="KQD16" s="892"/>
      <c r="KQE16" s="892"/>
      <c r="KQF16" s="892"/>
      <c r="KQG16" s="892"/>
      <c r="KQH16" s="892"/>
      <c r="KQI16" s="892"/>
      <c r="KQJ16" s="892"/>
      <c r="KQK16" s="892"/>
      <c r="KQL16" s="892"/>
      <c r="KQM16" s="892"/>
      <c r="KQN16" s="892"/>
      <c r="KQO16" s="892"/>
      <c r="KQP16" s="892"/>
      <c r="KQQ16" s="892"/>
      <c r="KQR16" s="892"/>
      <c r="KQS16" s="892"/>
      <c r="KQT16" s="892"/>
      <c r="KQU16" s="892"/>
      <c r="KQV16" s="892"/>
      <c r="KQW16" s="892"/>
      <c r="KQX16" s="892"/>
      <c r="KQY16" s="892"/>
      <c r="KQZ16" s="892"/>
      <c r="KRA16" s="892"/>
      <c r="KRB16" s="892"/>
      <c r="KRC16" s="892"/>
      <c r="KRD16" s="892"/>
      <c r="KRE16" s="892"/>
      <c r="KRF16" s="892"/>
      <c r="KRG16" s="892"/>
      <c r="KRH16" s="892"/>
      <c r="KRI16" s="892"/>
      <c r="KRJ16" s="892"/>
      <c r="KRK16" s="892"/>
      <c r="KRL16" s="892"/>
      <c r="KRM16" s="892"/>
      <c r="KRN16" s="892"/>
      <c r="KRO16" s="892"/>
      <c r="KRP16" s="892"/>
      <c r="KRQ16" s="892"/>
      <c r="KRR16" s="892"/>
      <c r="KRS16" s="892"/>
      <c r="KRT16" s="892"/>
      <c r="KRU16" s="892"/>
      <c r="KRV16" s="892"/>
      <c r="KRW16" s="892"/>
      <c r="KRX16" s="892"/>
      <c r="KRY16" s="892"/>
      <c r="KRZ16" s="892"/>
      <c r="KSA16" s="892"/>
      <c r="KSB16" s="892"/>
      <c r="KSC16" s="892"/>
      <c r="KSD16" s="892"/>
      <c r="KSE16" s="892"/>
      <c r="KSF16" s="892"/>
      <c r="KSG16" s="892"/>
      <c r="KSH16" s="892"/>
      <c r="KSI16" s="892"/>
      <c r="KSJ16" s="892"/>
      <c r="KSK16" s="892"/>
      <c r="KSL16" s="892"/>
      <c r="KSM16" s="892"/>
      <c r="KSN16" s="892"/>
      <c r="KSO16" s="892"/>
      <c r="KSP16" s="892"/>
      <c r="KSQ16" s="892"/>
      <c r="KSR16" s="892"/>
      <c r="KSS16" s="892"/>
      <c r="KST16" s="892"/>
      <c r="KSU16" s="892"/>
      <c r="KSV16" s="892"/>
      <c r="KSW16" s="892"/>
      <c r="KSX16" s="892"/>
      <c r="KSY16" s="892"/>
      <c r="KSZ16" s="892"/>
      <c r="KTA16" s="892"/>
      <c r="KTB16" s="892"/>
      <c r="KTC16" s="892"/>
      <c r="KTD16" s="892"/>
      <c r="KTE16" s="892"/>
      <c r="KTF16" s="892"/>
      <c r="KTG16" s="892"/>
      <c r="KTH16" s="892"/>
      <c r="KTI16" s="892"/>
      <c r="KTJ16" s="892"/>
      <c r="KTK16" s="892"/>
      <c r="KTL16" s="892"/>
      <c r="KTM16" s="892"/>
      <c r="KTN16" s="892"/>
      <c r="KTO16" s="892"/>
      <c r="KTP16" s="892"/>
      <c r="KTQ16" s="892"/>
      <c r="KTR16" s="892"/>
      <c r="KTS16" s="892"/>
      <c r="KTT16" s="892"/>
      <c r="KTU16" s="892"/>
      <c r="KTV16" s="892"/>
      <c r="KTW16" s="892"/>
      <c r="KTX16" s="892"/>
      <c r="KTY16" s="892"/>
      <c r="KTZ16" s="892"/>
      <c r="KUA16" s="892"/>
      <c r="KUB16" s="892"/>
      <c r="KUC16" s="892"/>
      <c r="KUD16" s="892"/>
      <c r="KUE16" s="892"/>
      <c r="KUF16" s="892"/>
      <c r="KUG16" s="892"/>
      <c r="KUH16" s="892"/>
      <c r="KUI16" s="892"/>
      <c r="KUJ16" s="892"/>
      <c r="KUK16" s="892"/>
      <c r="KUL16" s="892"/>
      <c r="KUM16" s="892"/>
      <c r="KUN16" s="892"/>
      <c r="KUO16" s="892"/>
      <c r="KUP16" s="892"/>
      <c r="KUQ16" s="892"/>
      <c r="KUR16" s="892"/>
      <c r="KUS16" s="892"/>
      <c r="KUT16" s="892"/>
      <c r="KUU16" s="892"/>
      <c r="KUV16" s="892"/>
      <c r="KUW16" s="892"/>
      <c r="KUX16" s="892"/>
      <c r="KUY16" s="892"/>
      <c r="KUZ16" s="892"/>
      <c r="KVA16" s="892"/>
      <c r="KVB16" s="892"/>
      <c r="KVC16" s="892"/>
      <c r="KVD16" s="892"/>
      <c r="KVE16" s="892"/>
      <c r="KVF16" s="892"/>
      <c r="KVG16" s="892"/>
      <c r="KVH16" s="892"/>
      <c r="KVI16" s="892"/>
      <c r="KVJ16" s="892"/>
      <c r="KVK16" s="892"/>
      <c r="KVL16" s="892"/>
      <c r="KVM16" s="892"/>
      <c r="KVN16" s="892"/>
      <c r="KVO16" s="892"/>
      <c r="KVP16" s="892"/>
      <c r="KVQ16" s="892"/>
      <c r="KVR16" s="892"/>
      <c r="KVS16" s="892"/>
      <c r="KVT16" s="892"/>
      <c r="KVU16" s="892"/>
      <c r="KVV16" s="892"/>
      <c r="KVW16" s="892"/>
      <c r="KVX16" s="892"/>
      <c r="KVY16" s="892"/>
      <c r="KVZ16" s="892"/>
      <c r="KWA16" s="892"/>
      <c r="KWB16" s="892"/>
      <c r="KWC16" s="892"/>
      <c r="KWD16" s="892"/>
      <c r="KWE16" s="892"/>
      <c r="KWF16" s="892"/>
      <c r="KWG16" s="892"/>
      <c r="KWH16" s="892"/>
      <c r="KWI16" s="892"/>
      <c r="KWJ16" s="892"/>
      <c r="KWK16" s="892"/>
      <c r="KWL16" s="892"/>
      <c r="KWM16" s="892"/>
      <c r="KWN16" s="892"/>
      <c r="KWO16" s="892"/>
      <c r="KWP16" s="892"/>
      <c r="KWQ16" s="892"/>
      <c r="KWR16" s="892"/>
      <c r="KWS16" s="892"/>
      <c r="KWT16" s="892"/>
      <c r="KWU16" s="892"/>
      <c r="KWV16" s="892"/>
      <c r="KWW16" s="892"/>
      <c r="KWX16" s="892"/>
      <c r="KWY16" s="892"/>
      <c r="KWZ16" s="892"/>
      <c r="KXA16" s="892"/>
      <c r="KXB16" s="892"/>
      <c r="KXC16" s="892"/>
      <c r="KXD16" s="892"/>
      <c r="KXE16" s="892"/>
      <c r="KXF16" s="892"/>
      <c r="KXG16" s="892"/>
      <c r="KXH16" s="892"/>
      <c r="KXI16" s="892"/>
      <c r="KXJ16" s="892"/>
      <c r="KXK16" s="892"/>
      <c r="KXL16" s="892"/>
      <c r="KXM16" s="892"/>
      <c r="KXN16" s="892"/>
      <c r="KXO16" s="892"/>
      <c r="KXP16" s="892"/>
      <c r="KXQ16" s="892"/>
      <c r="KXR16" s="892"/>
      <c r="KXS16" s="892"/>
      <c r="KXT16" s="892"/>
      <c r="KXU16" s="892"/>
      <c r="KXV16" s="892"/>
      <c r="KXW16" s="892"/>
      <c r="KXX16" s="892"/>
      <c r="KXY16" s="892"/>
      <c r="KXZ16" s="892"/>
      <c r="KYA16" s="892"/>
      <c r="KYB16" s="892"/>
      <c r="KYC16" s="892"/>
      <c r="KYD16" s="892"/>
      <c r="KYE16" s="892"/>
      <c r="KYF16" s="892"/>
      <c r="KYG16" s="892"/>
      <c r="KYH16" s="892"/>
      <c r="KYI16" s="892"/>
      <c r="KYJ16" s="892"/>
      <c r="KYK16" s="892"/>
      <c r="KYL16" s="892"/>
      <c r="KYM16" s="892"/>
      <c r="KYN16" s="892"/>
      <c r="KYO16" s="892"/>
      <c r="KYP16" s="892"/>
      <c r="KYQ16" s="892"/>
      <c r="KYR16" s="892"/>
      <c r="KYS16" s="892"/>
      <c r="KYT16" s="892"/>
      <c r="KYU16" s="892"/>
      <c r="KYV16" s="892"/>
      <c r="KYW16" s="892"/>
      <c r="KYX16" s="892"/>
      <c r="KYY16" s="892"/>
      <c r="KYZ16" s="892"/>
      <c r="KZA16" s="892"/>
      <c r="KZB16" s="892"/>
      <c r="KZC16" s="892"/>
      <c r="KZD16" s="892"/>
      <c r="KZE16" s="892"/>
      <c r="KZF16" s="892"/>
      <c r="KZG16" s="892"/>
      <c r="KZH16" s="892"/>
      <c r="KZI16" s="892"/>
      <c r="KZJ16" s="892"/>
      <c r="KZK16" s="892"/>
      <c r="KZL16" s="892"/>
      <c r="KZM16" s="892"/>
      <c r="KZN16" s="892"/>
      <c r="KZO16" s="892"/>
      <c r="KZP16" s="892"/>
      <c r="KZQ16" s="892"/>
      <c r="KZR16" s="892"/>
      <c r="KZS16" s="892"/>
      <c r="KZT16" s="892"/>
      <c r="KZU16" s="892"/>
      <c r="KZV16" s="892"/>
      <c r="KZW16" s="892"/>
      <c r="KZX16" s="892"/>
      <c r="KZY16" s="892"/>
      <c r="KZZ16" s="892"/>
      <c r="LAA16" s="892"/>
      <c r="LAB16" s="892"/>
      <c r="LAC16" s="892"/>
      <c r="LAD16" s="892"/>
      <c r="LAE16" s="892"/>
      <c r="LAF16" s="892"/>
      <c r="LAG16" s="892"/>
      <c r="LAH16" s="892"/>
      <c r="LAI16" s="892"/>
      <c r="LAJ16" s="892"/>
      <c r="LAK16" s="892"/>
      <c r="LAL16" s="892"/>
      <c r="LAM16" s="892"/>
      <c r="LAN16" s="892"/>
      <c r="LAO16" s="892"/>
      <c r="LAP16" s="892"/>
      <c r="LAQ16" s="892"/>
      <c r="LAR16" s="892"/>
      <c r="LAS16" s="892"/>
      <c r="LAT16" s="892"/>
      <c r="LAU16" s="892"/>
      <c r="LAV16" s="892"/>
      <c r="LAW16" s="892"/>
      <c r="LAX16" s="892"/>
      <c r="LAY16" s="892"/>
      <c r="LAZ16" s="892"/>
      <c r="LBA16" s="892"/>
      <c r="LBB16" s="892"/>
      <c r="LBC16" s="892"/>
      <c r="LBD16" s="892"/>
      <c r="LBE16" s="892"/>
      <c r="LBF16" s="892"/>
      <c r="LBG16" s="892"/>
      <c r="LBH16" s="892"/>
      <c r="LBI16" s="892"/>
      <c r="LBJ16" s="892"/>
      <c r="LBK16" s="892"/>
      <c r="LBL16" s="892"/>
      <c r="LBM16" s="892"/>
      <c r="LBN16" s="892"/>
      <c r="LBO16" s="892"/>
      <c r="LBP16" s="892"/>
      <c r="LBQ16" s="892"/>
      <c r="LBR16" s="892"/>
      <c r="LBS16" s="892"/>
      <c r="LBT16" s="892"/>
      <c r="LBU16" s="892"/>
      <c r="LBV16" s="892"/>
      <c r="LBW16" s="892"/>
      <c r="LBX16" s="892"/>
      <c r="LBY16" s="892"/>
      <c r="LBZ16" s="892"/>
      <c r="LCA16" s="892"/>
      <c r="LCB16" s="892"/>
      <c r="LCC16" s="892"/>
      <c r="LCD16" s="892"/>
      <c r="LCE16" s="892"/>
      <c r="LCF16" s="892"/>
      <c r="LCG16" s="892"/>
      <c r="LCH16" s="892"/>
      <c r="LCI16" s="892"/>
      <c r="LCJ16" s="892"/>
      <c r="LCK16" s="892"/>
      <c r="LCL16" s="892"/>
      <c r="LCM16" s="892"/>
      <c r="LCN16" s="892"/>
      <c r="LCO16" s="892"/>
      <c r="LCP16" s="892"/>
      <c r="LCQ16" s="892"/>
      <c r="LCR16" s="892"/>
      <c r="LCS16" s="892"/>
      <c r="LCT16" s="892"/>
      <c r="LCU16" s="892"/>
      <c r="LCV16" s="892"/>
      <c r="LCW16" s="892"/>
      <c r="LCX16" s="892"/>
      <c r="LCY16" s="892"/>
      <c r="LCZ16" s="892"/>
      <c r="LDA16" s="892"/>
      <c r="LDB16" s="892"/>
      <c r="LDC16" s="892"/>
      <c r="LDD16" s="892"/>
      <c r="LDE16" s="892"/>
      <c r="LDF16" s="892"/>
      <c r="LDG16" s="892"/>
      <c r="LDH16" s="892"/>
      <c r="LDI16" s="892"/>
      <c r="LDJ16" s="892"/>
      <c r="LDK16" s="892"/>
      <c r="LDL16" s="892"/>
      <c r="LDM16" s="892"/>
      <c r="LDN16" s="892"/>
      <c r="LDO16" s="892"/>
      <c r="LDP16" s="892"/>
      <c r="LDQ16" s="892"/>
      <c r="LDR16" s="892"/>
      <c r="LDS16" s="892"/>
      <c r="LDT16" s="892"/>
      <c r="LDU16" s="892"/>
      <c r="LDV16" s="892"/>
      <c r="LDW16" s="892"/>
      <c r="LDX16" s="892"/>
      <c r="LDY16" s="892"/>
      <c r="LDZ16" s="892"/>
      <c r="LEA16" s="892"/>
      <c r="LEB16" s="892"/>
      <c r="LEC16" s="892"/>
      <c r="LED16" s="892"/>
      <c r="LEE16" s="892"/>
      <c r="LEF16" s="892"/>
      <c r="LEG16" s="892"/>
      <c r="LEH16" s="892"/>
      <c r="LEI16" s="892"/>
      <c r="LEJ16" s="892"/>
      <c r="LEK16" s="892"/>
      <c r="LEL16" s="892"/>
      <c r="LEM16" s="892"/>
      <c r="LEN16" s="892"/>
      <c r="LEO16" s="892"/>
      <c r="LEP16" s="892"/>
      <c r="LEQ16" s="892"/>
      <c r="LER16" s="892"/>
      <c r="LES16" s="892"/>
      <c r="LET16" s="892"/>
      <c r="LEU16" s="892"/>
      <c r="LEV16" s="892"/>
      <c r="LEW16" s="892"/>
      <c r="LEX16" s="892"/>
      <c r="LEY16" s="892"/>
      <c r="LEZ16" s="892"/>
      <c r="LFA16" s="892"/>
      <c r="LFB16" s="892"/>
      <c r="LFC16" s="892"/>
      <c r="LFD16" s="892"/>
      <c r="LFE16" s="892"/>
      <c r="LFF16" s="892"/>
      <c r="LFG16" s="892"/>
      <c r="LFH16" s="892"/>
      <c r="LFI16" s="892"/>
      <c r="LFJ16" s="892"/>
      <c r="LFK16" s="892"/>
      <c r="LFL16" s="892"/>
      <c r="LFM16" s="892"/>
      <c r="LFN16" s="892"/>
      <c r="LFO16" s="892"/>
      <c r="LFP16" s="892"/>
      <c r="LFQ16" s="892"/>
      <c r="LFR16" s="892"/>
      <c r="LFS16" s="892"/>
      <c r="LFT16" s="892"/>
      <c r="LFU16" s="892"/>
      <c r="LFV16" s="892"/>
      <c r="LFW16" s="892"/>
      <c r="LFX16" s="892"/>
      <c r="LFY16" s="892"/>
      <c r="LFZ16" s="892"/>
      <c r="LGA16" s="892"/>
      <c r="LGB16" s="892"/>
      <c r="LGC16" s="892"/>
      <c r="LGD16" s="892"/>
      <c r="LGE16" s="892"/>
      <c r="LGF16" s="892"/>
      <c r="LGG16" s="892"/>
      <c r="LGH16" s="892"/>
      <c r="LGI16" s="892"/>
      <c r="LGJ16" s="892"/>
      <c r="LGK16" s="892"/>
      <c r="LGL16" s="892"/>
      <c r="LGM16" s="892"/>
      <c r="LGN16" s="892"/>
      <c r="LGO16" s="892"/>
      <c r="LGP16" s="892"/>
      <c r="LGQ16" s="892"/>
      <c r="LGR16" s="892"/>
      <c r="LGS16" s="892"/>
      <c r="LGT16" s="892"/>
      <c r="LGU16" s="892"/>
      <c r="LGV16" s="892"/>
      <c r="LGW16" s="892"/>
      <c r="LGX16" s="892"/>
      <c r="LGY16" s="892"/>
      <c r="LGZ16" s="892"/>
      <c r="LHA16" s="892"/>
      <c r="LHB16" s="892"/>
      <c r="LHC16" s="892"/>
      <c r="LHD16" s="892"/>
      <c r="LHE16" s="892"/>
      <c r="LHF16" s="892"/>
      <c r="LHG16" s="892"/>
      <c r="LHH16" s="892"/>
      <c r="LHI16" s="892"/>
      <c r="LHJ16" s="892"/>
      <c r="LHK16" s="892"/>
      <c r="LHL16" s="892"/>
      <c r="LHM16" s="892"/>
      <c r="LHN16" s="892"/>
      <c r="LHO16" s="892"/>
      <c r="LHP16" s="892"/>
      <c r="LHQ16" s="892"/>
      <c r="LHR16" s="892"/>
      <c r="LHS16" s="892"/>
      <c r="LHT16" s="892"/>
      <c r="LHU16" s="892"/>
      <c r="LHV16" s="892"/>
      <c r="LHW16" s="892"/>
      <c r="LHX16" s="892"/>
      <c r="LHY16" s="892"/>
      <c r="LHZ16" s="892"/>
      <c r="LIA16" s="892"/>
      <c r="LIB16" s="892"/>
      <c r="LIC16" s="892"/>
      <c r="LID16" s="892"/>
      <c r="LIE16" s="892"/>
      <c r="LIF16" s="892"/>
      <c r="LIG16" s="892"/>
      <c r="LIH16" s="892"/>
      <c r="LII16" s="892"/>
      <c r="LIJ16" s="892"/>
      <c r="LIK16" s="892"/>
      <c r="LIL16" s="892"/>
      <c r="LIM16" s="892"/>
      <c r="LIN16" s="892"/>
      <c r="LIO16" s="892"/>
      <c r="LIP16" s="892"/>
      <c r="LIQ16" s="892"/>
      <c r="LIR16" s="892"/>
      <c r="LIS16" s="892"/>
      <c r="LIT16" s="892"/>
      <c r="LIU16" s="892"/>
      <c r="LIV16" s="892"/>
      <c r="LIW16" s="892"/>
      <c r="LIX16" s="892"/>
      <c r="LIY16" s="892"/>
      <c r="LIZ16" s="892"/>
      <c r="LJA16" s="892"/>
      <c r="LJB16" s="892"/>
      <c r="LJC16" s="892"/>
      <c r="LJD16" s="892"/>
      <c r="LJE16" s="892"/>
      <c r="LJF16" s="892"/>
      <c r="LJG16" s="892"/>
      <c r="LJH16" s="892"/>
      <c r="LJI16" s="892"/>
      <c r="LJJ16" s="892"/>
      <c r="LJK16" s="892"/>
      <c r="LJL16" s="892"/>
      <c r="LJM16" s="892"/>
      <c r="LJN16" s="892"/>
      <c r="LJO16" s="892"/>
      <c r="LJP16" s="892"/>
      <c r="LJQ16" s="892"/>
      <c r="LJR16" s="892"/>
      <c r="LJS16" s="892"/>
      <c r="LJT16" s="892"/>
      <c r="LJU16" s="892"/>
      <c r="LJV16" s="892"/>
      <c r="LJW16" s="892"/>
      <c r="LJX16" s="892"/>
      <c r="LJY16" s="892"/>
      <c r="LJZ16" s="892"/>
      <c r="LKA16" s="892"/>
      <c r="LKB16" s="892"/>
      <c r="LKC16" s="892"/>
      <c r="LKD16" s="892"/>
      <c r="LKE16" s="892"/>
      <c r="LKF16" s="892"/>
      <c r="LKG16" s="892"/>
      <c r="LKH16" s="892"/>
      <c r="LKI16" s="892"/>
      <c r="LKJ16" s="892"/>
      <c r="LKK16" s="892"/>
      <c r="LKL16" s="892"/>
      <c r="LKM16" s="892"/>
      <c r="LKN16" s="892"/>
      <c r="LKO16" s="892"/>
      <c r="LKP16" s="892"/>
      <c r="LKQ16" s="892"/>
      <c r="LKR16" s="892"/>
      <c r="LKS16" s="892"/>
      <c r="LKT16" s="892"/>
      <c r="LKU16" s="892"/>
      <c r="LKV16" s="892"/>
      <c r="LKW16" s="892"/>
      <c r="LKX16" s="892"/>
      <c r="LKY16" s="892"/>
      <c r="LKZ16" s="892"/>
      <c r="LLA16" s="892"/>
      <c r="LLB16" s="892"/>
      <c r="LLC16" s="892"/>
      <c r="LLD16" s="892"/>
      <c r="LLE16" s="892"/>
      <c r="LLF16" s="892"/>
      <c r="LLG16" s="892"/>
      <c r="LLH16" s="892"/>
      <c r="LLI16" s="892"/>
      <c r="LLJ16" s="892"/>
      <c r="LLK16" s="892"/>
      <c r="LLL16" s="892"/>
      <c r="LLM16" s="892"/>
      <c r="LLN16" s="892"/>
      <c r="LLO16" s="892"/>
      <c r="LLP16" s="892"/>
      <c r="LLQ16" s="892"/>
      <c r="LLR16" s="892"/>
      <c r="LLS16" s="892"/>
      <c r="LLT16" s="892"/>
      <c r="LLU16" s="892"/>
      <c r="LLV16" s="892"/>
      <c r="LLW16" s="892"/>
      <c r="LLX16" s="892"/>
      <c r="LLY16" s="892"/>
      <c r="LLZ16" s="892"/>
      <c r="LMA16" s="892"/>
      <c r="LMB16" s="892"/>
      <c r="LMC16" s="892"/>
      <c r="LMD16" s="892"/>
      <c r="LME16" s="892"/>
      <c r="LMF16" s="892"/>
      <c r="LMG16" s="892"/>
      <c r="LMH16" s="892"/>
      <c r="LMI16" s="892"/>
      <c r="LMJ16" s="892"/>
      <c r="LMK16" s="892"/>
      <c r="LML16" s="892"/>
      <c r="LMM16" s="892"/>
      <c r="LMN16" s="892"/>
      <c r="LMO16" s="892"/>
      <c r="LMP16" s="892"/>
      <c r="LMQ16" s="892"/>
      <c r="LMR16" s="892"/>
      <c r="LMS16" s="892"/>
      <c r="LMT16" s="892"/>
      <c r="LMU16" s="892"/>
      <c r="LMV16" s="892"/>
      <c r="LMW16" s="892"/>
      <c r="LMX16" s="892"/>
      <c r="LMY16" s="892"/>
      <c r="LMZ16" s="892"/>
      <c r="LNA16" s="892"/>
      <c r="LNB16" s="892"/>
      <c r="LNC16" s="892"/>
      <c r="LND16" s="892"/>
      <c r="LNE16" s="892"/>
      <c r="LNF16" s="892"/>
      <c r="LNG16" s="892"/>
      <c r="LNH16" s="892"/>
      <c r="LNI16" s="892"/>
      <c r="LNJ16" s="892"/>
      <c r="LNK16" s="892"/>
      <c r="LNL16" s="892"/>
      <c r="LNM16" s="892"/>
      <c r="LNN16" s="892"/>
      <c r="LNO16" s="892"/>
      <c r="LNP16" s="892"/>
      <c r="LNQ16" s="892"/>
      <c r="LNR16" s="892"/>
      <c r="LNS16" s="892"/>
      <c r="LNT16" s="892"/>
      <c r="LNU16" s="892"/>
      <c r="LNV16" s="892"/>
      <c r="LNW16" s="892"/>
      <c r="LNX16" s="892"/>
      <c r="LNY16" s="892"/>
      <c r="LNZ16" s="892"/>
      <c r="LOA16" s="892"/>
      <c r="LOB16" s="892"/>
      <c r="LOC16" s="892"/>
      <c r="LOD16" s="892"/>
      <c r="LOE16" s="892"/>
      <c r="LOF16" s="892"/>
      <c r="LOG16" s="892"/>
      <c r="LOH16" s="892"/>
      <c r="LOI16" s="892"/>
      <c r="LOJ16" s="892"/>
      <c r="LOK16" s="892"/>
      <c r="LOL16" s="892"/>
      <c r="LOM16" s="892"/>
      <c r="LON16" s="892"/>
      <c r="LOO16" s="892"/>
      <c r="LOP16" s="892"/>
      <c r="LOQ16" s="892"/>
      <c r="LOR16" s="892"/>
      <c r="LOS16" s="892"/>
      <c r="LOT16" s="892"/>
      <c r="LOU16" s="892"/>
      <c r="LOV16" s="892"/>
      <c r="LOW16" s="892"/>
      <c r="LOX16" s="892"/>
      <c r="LOY16" s="892"/>
      <c r="LOZ16" s="892"/>
      <c r="LPA16" s="892"/>
      <c r="LPB16" s="892"/>
      <c r="LPC16" s="892"/>
      <c r="LPD16" s="892"/>
      <c r="LPE16" s="892"/>
      <c r="LPF16" s="892"/>
      <c r="LPG16" s="892"/>
      <c r="LPH16" s="892"/>
      <c r="LPI16" s="892"/>
      <c r="LPJ16" s="892"/>
      <c r="LPK16" s="892"/>
      <c r="LPL16" s="892"/>
      <c r="LPM16" s="892"/>
      <c r="LPN16" s="892"/>
      <c r="LPO16" s="892"/>
      <c r="LPP16" s="892"/>
      <c r="LPQ16" s="892"/>
      <c r="LPR16" s="892"/>
      <c r="LPS16" s="892"/>
      <c r="LPT16" s="892"/>
      <c r="LPU16" s="892"/>
      <c r="LPV16" s="892"/>
      <c r="LPW16" s="892"/>
      <c r="LPX16" s="892"/>
      <c r="LPY16" s="892"/>
      <c r="LPZ16" s="892"/>
      <c r="LQA16" s="892"/>
      <c r="LQB16" s="892"/>
      <c r="LQC16" s="892"/>
      <c r="LQD16" s="892"/>
      <c r="LQE16" s="892"/>
      <c r="LQF16" s="892"/>
      <c r="LQG16" s="892"/>
      <c r="LQH16" s="892"/>
      <c r="LQI16" s="892"/>
      <c r="LQJ16" s="892"/>
      <c r="LQK16" s="892"/>
      <c r="LQL16" s="892"/>
      <c r="LQM16" s="892"/>
      <c r="LQN16" s="892"/>
      <c r="LQO16" s="892"/>
      <c r="LQP16" s="892"/>
      <c r="LQQ16" s="892"/>
      <c r="LQR16" s="892"/>
      <c r="LQS16" s="892"/>
      <c r="LQT16" s="892"/>
      <c r="LQU16" s="892"/>
      <c r="LQV16" s="892"/>
      <c r="LQW16" s="892"/>
      <c r="LQX16" s="892"/>
      <c r="LQY16" s="892"/>
      <c r="LQZ16" s="892"/>
      <c r="LRA16" s="892"/>
      <c r="LRB16" s="892"/>
      <c r="LRC16" s="892"/>
      <c r="LRD16" s="892"/>
      <c r="LRE16" s="892"/>
      <c r="LRF16" s="892"/>
      <c r="LRG16" s="892"/>
      <c r="LRH16" s="892"/>
      <c r="LRI16" s="892"/>
      <c r="LRJ16" s="892"/>
      <c r="LRK16" s="892"/>
      <c r="LRL16" s="892"/>
      <c r="LRM16" s="892"/>
      <c r="LRN16" s="892"/>
      <c r="LRO16" s="892"/>
      <c r="LRP16" s="892"/>
      <c r="LRQ16" s="892"/>
      <c r="LRR16" s="892"/>
      <c r="LRS16" s="892"/>
      <c r="LRT16" s="892"/>
      <c r="LRU16" s="892"/>
      <c r="LRV16" s="892"/>
      <c r="LRW16" s="892"/>
      <c r="LRX16" s="892"/>
      <c r="LRY16" s="892"/>
      <c r="LRZ16" s="892"/>
      <c r="LSA16" s="892"/>
      <c r="LSB16" s="892"/>
      <c r="LSC16" s="892"/>
      <c r="LSD16" s="892"/>
      <c r="LSE16" s="892"/>
      <c r="LSF16" s="892"/>
      <c r="LSG16" s="892"/>
      <c r="LSH16" s="892"/>
      <c r="LSI16" s="892"/>
      <c r="LSJ16" s="892"/>
      <c r="LSK16" s="892"/>
      <c r="LSL16" s="892"/>
      <c r="LSM16" s="892"/>
      <c r="LSN16" s="892"/>
      <c r="LSO16" s="892"/>
      <c r="LSP16" s="892"/>
      <c r="LSQ16" s="892"/>
      <c r="LSR16" s="892"/>
      <c r="LSS16" s="892"/>
      <c r="LST16" s="892"/>
      <c r="LSU16" s="892"/>
      <c r="LSV16" s="892"/>
      <c r="LSW16" s="892"/>
      <c r="LSX16" s="892"/>
      <c r="LSY16" s="892"/>
      <c r="LSZ16" s="892"/>
      <c r="LTA16" s="892"/>
      <c r="LTB16" s="892"/>
      <c r="LTC16" s="892"/>
      <c r="LTD16" s="892"/>
      <c r="LTE16" s="892"/>
      <c r="LTF16" s="892"/>
      <c r="LTG16" s="892"/>
      <c r="LTH16" s="892"/>
      <c r="LTI16" s="892"/>
      <c r="LTJ16" s="892"/>
      <c r="LTK16" s="892"/>
      <c r="LTL16" s="892"/>
      <c r="LTM16" s="892"/>
      <c r="LTN16" s="892"/>
      <c r="LTO16" s="892"/>
      <c r="LTP16" s="892"/>
      <c r="LTQ16" s="892"/>
      <c r="LTR16" s="892"/>
      <c r="LTS16" s="892"/>
      <c r="LTT16" s="892"/>
      <c r="LTU16" s="892"/>
      <c r="LTV16" s="892"/>
      <c r="LTW16" s="892"/>
      <c r="LTX16" s="892"/>
      <c r="LTY16" s="892"/>
      <c r="LTZ16" s="892"/>
      <c r="LUA16" s="892"/>
      <c r="LUB16" s="892"/>
      <c r="LUC16" s="892"/>
      <c r="LUD16" s="892"/>
      <c r="LUE16" s="892"/>
      <c r="LUF16" s="892"/>
      <c r="LUG16" s="892"/>
      <c r="LUH16" s="892"/>
      <c r="LUI16" s="892"/>
      <c r="LUJ16" s="892"/>
      <c r="LUK16" s="892"/>
      <c r="LUL16" s="892"/>
      <c r="LUM16" s="892"/>
      <c r="LUN16" s="892"/>
      <c r="LUO16" s="892"/>
      <c r="LUP16" s="892"/>
      <c r="LUQ16" s="892"/>
      <c r="LUR16" s="892"/>
      <c r="LUS16" s="892"/>
      <c r="LUT16" s="892"/>
      <c r="LUU16" s="892"/>
      <c r="LUV16" s="892"/>
      <c r="LUW16" s="892"/>
      <c r="LUX16" s="892"/>
      <c r="LUY16" s="892"/>
      <c r="LUZ16" s="892"/>
      <c r="LVA16" s="892"/>
      <c r="LVB16" s="892"/>
      <c r="LVC16" s="892"/>
      <c r="LVD16" s="892"/>
      <c r="LVE16" s="892"/>
      <c r="LVF16" s="892"/>
      <c r="LVG16" s="892"/>
      <c r="LVH16" s="892"/>
      <c r="LVI16" s="892"/>
      <c r="LVJ16" s="892"/>
      <c r="LVK16" s="892"/>
      <c r="LVL16" s="892"/>
      <c r="LVM16" s="892"/>
      <c r="LVN16" s="892"/>
      <c r="LVO16" s="892"/>
      <c r="LVP16" s="892"/>
      <c r="LVQ16" s="892"/>
      <c r="LVR16" s="892"/>
      <c r="LVS16" s="892"/>
      <c r="LVT16" s="892"/>
      <c r="LVU16" s="892"/>
      <c r="LVV16" s="892"/>
      <c r="LVW16" s="892"/>
      <c r="LVX16" s="892"/>
      <c r="LVY16" s="892"/>
      <c r="LVZ16" s="892"/>
      <c r="LWA16" s="892"/>
      <c r="LWB16" s="892"/>
      <c r="LWC16" s="892"/>
      <c r="LWD16" s="892"/>
      <c r="LWE16" s="892"/>
      <c r="LWF16" s="892"/>
      <c r="LWG16" s="892"/>
      <c r="LWH16" s="892"/>
      <c r="LWI16" s="892"/>
      <c r="LWJ16" s="892"/>
      <c r="LWK16" s="892"/>
      <c r="LWL16" s="892"/>
      <c r="LWM16" s="892"/>
      <c r="LWN16" s="892"/>
      <c r="LWO16" s="892"/>
      <c r="LWP16" s="892"/>
      <c r="LWQ16" s="892"/>
      <c r="LWR16" s="892"/>
      <c r="LWS16" s="892"/>
      <c r="LWT16" s="892"/>
      <c r="LWU16" s="892"/>
      <c r="LWV16" s="892"/>
      <c r="LWW16" s="892"/>
      <c r="LWX16" s="892"/>
      <c r="LWY16" s="892"/>
      <c r="LWZ16" s="892"/>
      <c r="LXA16" s="892"/>
      <c r="LXB16" s="892"/>
      <c r="LXC16" s="892"/>
      <c r="LXD16" s="892"/>
      <c r="LXE16" s="892"/>
      <c r="LXF16" s="892"/>
      <c r="LXG16" s="892"/>
      <c r="LXH16" s="892"/>
      <c r="LXI16" s="892"/>
      <c r="LXJ16" s="892"/>
      <c r="LXK16" s="892"/>
      <c r="LXL16" s="892"/>
      <c r="LXM16" s="892"/>
      <c r="LXN16" s="892"/>
      <c r="LXO16" s="892"/>
      <c r="LXP16" s="892"/>
      <c r="LXQ16" s="892"/>
      <c r="LXR16" s="892"/>
      <c r="LXS16" s="892"/>
      <c r="LXT16" s="892"/>
      <c r="LXU16" s="892"/>
      <c r="LXV16" s="892"/>
      <c r="LXW16" s="892"/>
      <c r="LXX16" s="892"/>
      <c r="LXY16" s="892"/>
      <c r="LXZ16" s="892"/>
      <c r="LYA16" s="892"/>
      <c r="LYB16" s="892"/>
      <c r="LYC16" s="892"/>
      <c r="LYD16" s="892"/>
      <c r="LYE16" s="892"/>
      <c r="LYF16" s="892"/>
      <c r="LYG16" s="892"/>
      <c r="LYH16" s="892"/>
      <c r="LYI16" s="892"/>
      <c r="LYJ16" s="892"/>
      <c r="LYK16" s="892"/>
      <c r="LYL16" s="892"/>
      <c r="LYM16" s="892"/>
      <c r="LYN16" s="892"/>
      <c r="LYO16" s="892"/>
      <c r="LYP16" s="892"/>
      <c r="LYQ16" s="892"/>
      <c r="LYR16" s="892"/>
      <c r="LYS16" s="892"/>
      <c r="LYT16" s="892"/>
      <c r="LYU16" s="892"/>
      <c r="LYV16" s="892"/>
      <c r="LYW16" s="892"/>
      <c r="LYX16" s="892"/>
      <c r="LYY16" s="892"/>
      <c r="LYZ16" s="892"/>
      <c r="LZA16" s="892"/>
      <c r="LZB16" s="892"/>
      <c r="LZC16" s="892"/>
      <c r="LZD16" s="892"/>
      <c r="LZE16" s="892"/>
      <c r="LZF16" s="892"/>
      <c r="LZG16" s="892"/>
      <c r="LZH16" s="892"/>
      <c r="LZI16" s="892"/>
      <c r="LZJ16" s="892"/>
      <c r="LZK16" s="892"/>
      <c r="LZL16" s="892"/>
      <c r="LZM16" s="892"/>
      <c r="LZN16" s="892"/>
      <c r="LZO16" s="892"/>
      <c r="LZP16" s="892"/>
      <c r="LZQ16" s="892"/>
      <c r="LZR16" s="892"/>
      <c r="LZS16" s="892"/>
      <c r="LZT16" s="892"/>
      <c r="LZU16" s="892"/>
      <c r="LZV16" s="892"/>
      <c r="LZW16" s="892"/>
      <c r="LZX16" s="892"/>
      <c r="LZY16" s="892"/>
      <c r="LZZ16" s="892"/>
      <c r="MAA16" s="892"/>
      <c r="MAB16" s="892"/>
      <c r="MAC16" s="892"/>
      <c r="MAD16" s="892"/>
      <c r="MAE16" s="892"/>
      <c r="MAF16" s="892"/>
      <c r="MAG16" s="892"/>
      <c r="MAH16" s="892"/>
      <c r="MAI16" s="892"/>
      <c r="MAJ16" s="892"/>
      <c r="MAK16" s="892"/>
      <c r="MAL16" s="892"/>
      <c r="MAM16" s="892"/>
      <c r="MAN16" s="892"/>
      <c r="MAO16" s="892"/>
      <c r="MAP16" s="892"/>
      <c r="MAQ16" s="892"/>
      <c r="MAR16" s="892"/>
      <c r="MAS16" s="892"/>
      <c r="MAT16" s="892"/>
      <c r="MAU16" s="892"/>
      <c r="MAV16" s="892"/>
      <c r="MAW16" s="892"/>
      <c r="MAX16" s="892"/>
      <c r="MAY16" s="892"/>
      <c r="MAZ16" s="892"/>
      <c r="MBA16" s="892"/>
      <c r="MBB16" s="892"/>
      <c r="MBC16" s="892"/>
      <c r="MBD16" s="892"/>
      <c r="MBE16" s="892"/>
      <c r="MBF16" s="892"/>
      <c r="MBG16" s="892"/>
      <c r="MBH16" s="892"/>
      <c r="MBI16" s="892"/>
      <c r="MBJ16" s="892"/>
      <c r="MBK16" s="892"/>
      <c r="MBL16" s="892"/>
      <c r="MBM16" s="892"/>
      <c r="MBN16" s="892"/>
      <c r="MBO16" s="892"/>
      <c r="MBP16" s="892"/>
      <c r="MBQ16" s="892"/>
      <c r="MBR16" s="892"/>
      <c r="MBS16" s="892"/>
      <c r="MBT16" s="892"/>
      <c r="MBU16" s="892"/>
      <c r="MBV16" s="892"/>
      <c r="MBW16" s="892"/>
      <c r="MBX16" s="892"/>
      <c r="MBY16" s="892"/>
      <c r="MBZ16" s="892"/>
      <c r="MCA16" s="892"/>
      <c r="MCB16" s="892"/>
      <c r="MCC16" s="892"/>
      <c r="MCD16" s="892"/>
      <c r="MCE16" s="892"/>
      <c r="MCF16" s="892"/>
      <c r="MCG16" s="892"/>
      <c r="MCH16" s="892"/>
      <c r="MCI16" s="892"/>
      <c r="MCJ16" s="892"/>
      <c r="MCK16" s="892"/>
      <c r="MCL16" s="892"/>
      <c r="MCM16" s="892"/>
      <c r="MCN16" s="892"/>
      <c r="MCO16" s="892"/>
      <c r="MCP16" s="892"/>
      <c r="MCQ16" s="892"/>
      <c r="MCR16" s="892"/>
      <c r="MCS16" s="892"/>
      <c r="MCT16" s="892"/>
      <c r="MCU16" s="892"/>
      <c r="MCV16" s="892"/>
      <c r="MCW16" s="892"/>
      <c r="MCX16" s="892"/>
      <c r="MCY16" s="892"/>
      <c r="MCZ16" s="892"/>
      <c r="MDA16" s="892"/>
      <c r="MDB16" s="892"/>
      <c r="MDC16" s="892"/>
      <c r="MDD16" s="892"/>
      <c r="MDE16" s="892"/>
      <c r="MDF16" s="892"/>
      <c r="MDG16" s="892"/>
      <c r="MDH16" s="892"/>
      <c r="MDI16" s="892"/>
      <c r="MDJ16" s="892"/>
      <c r="MDK16" s="892"/>
      <c r="MDL16" s="892"/>
      <c r="MDM16" s="892"/>
      <c r="MDN16" s="892"/>
      <c r="MDO16" s="892"/>
      <c r="MDP16" s="892"/>
      <c r="MDQ16" s="892"/>
      <c r="MDR16" s="892"/>
      <c r="MDS16" s="892"/>
      <c r="MDT16" s="892"/>
      <c r="MDU16" s="892"/>
      <c r="MDV16" s="892"/>
      <c r="MDW16" s="892"/>
      <c r="MDX16" s="892"/>
      <c r="MDY16" s="892"/>
      <c r="MDZ16" s="892"/>
      <c r="MEA16" s="892"/>
      <c r="MEB16" s="892"/>
      <c r="MEC16" s="892"/>
      <c r="MED16" s="892"/>
      <c r="MEE16" s="892"/>
      <c r="MEF16" s="892"/>
      <c r="MEG16" s="892"/>
      <c r="MEH16" s="892"/>
      <c r="MEI16" s="892"/>
      <c r="MEJ16" s="892"/>
      <c r="MEK16" s="892"/>
      <c r="MEL16" s="892"/>
      <c r="MEM16" s="892"/>
      <c r="MEN16" s="892"/>
      <c r="MEO16" s="892"/>
      <c r="MEP16" s="892"/>
      <c r="MEQ16" s="892"/>
      <c r="MER16" s="892"/>
      <c r="MES16" s="892"/>
      <c r="MET16" s="892"/>
      <c r="MEU16" s="892"/>
      <c r="MEV16" s="892"/>
      <c r="MEW16" s="892"/>
      <c r="MEX16" s="892"/>
      <c r="MEY16" s="892"/>
      <c r="MEZ16" s="892"/>
      <c r="MFA16" s="892"/>
      <c r="MFB16" s="892"/>
      <c r="MFC16" s="892"/>
      <c r="MFD16" s="892"/>
      <c r="MFE16" s="892"/>
      <c r="MFF16" s="892"/>
      <c r="MFG16" s="892"/>
      <c r="MFH16" s="892"/>
      <c r="MFI16" s="892"/>
      <c r="MFJ16" s="892"/>
      <c r="MFK16" s="892"/>
      <c r="MFL16" s="892"/>
      <c r="MFM16" s="892"/>
      <c r="MFN16" s="892"/>
      <c r="MFO16" s="892"/>
      <c r="MFP16" s="892"/>
      <c r="MFQ16" s="892"/>
      <c r="MFR16" s="892"/>
      <c r="MFS16" s="892"/>
      <c r="MFT16" s="892"/>
      <c r="MFU16" s="892"/>
      <c r="MFV16" s="892"/>
      <c r="MFW16" s="892"/>
      <c r="MFX16" s="892"/>
      <c r="MFY16" s="892"/>
      <c r="MFZ16" s="892"/>
      <c r="MGA16" s="892"/>
      <c r="MGB16" s="892"/>
      <c r="MGC16" s="892"/>
      <c r="MGD16" s="892"/>
      <c r="MGE16" s="892"/>
      <c r="MGF16" s="892"/>
      <c r="MGG16" s="892"/>
      <c r="MGH16" s="892"/>
      <c r="MGI16" s="892"/>
      <c r="MGJ16" s="892"/>
      <c r="MGK16" s="892"/>
      <c r="MGL16" s="892"/>
      <c r="MGM16" s="892"/>
      <c r="MGN16" s="892"/>
      <c r="MGO16" s="892"/>
      <c r="MGP16" s="892"/>
      <c r="MGQ16" s="892"/>
      <c r="MGR16" s="892"/>
      <c r="MGS16" s="892"/>
      <c r="MGT16" s="892"/>
      <c r="MGU16" s="892"/>
      <c r="MGV16" s="892"/>
      <c r="MGW16" s="892"/>
      <c r="MGX16" s="892"/>
      <c r="MGY16" s="892"/>
      <c r="MGZ16" s="892"/>
      <c r="MHA16" s="892"/>
      <c r="MHB16" s="892"/>
      <c r="MHC16" s="892"/>
      <c r="MHD16" s="892"/>
      <c r="MHE16" s="892"/>
      <c r="MHF16" s="892"/>
      <c r="MHG16" s="892"/>
      <c r="MHH16" s="892"/>
      <c r="MHI16" s="892"/>
      <c r="MHJ16" s="892"/>
      <c r="MHK16" s="892"/>
      <c r="MHL16" s="892"/>
      <c r="MHM16" s="892"/>
      <c r="MHN16" s="892"/>
      <c r="MHO16" s="892"/>
      <c r="MHP16" s="892"/>
      <c r="MHQ16" s="892"/>
      <c r="MHR16" s="892"/>
      <c r="MHS16" s="892"/>
      <c r="MHT16" s="892"/>
      <c r="MHU16" s="892"/>
      <c r="MHV16" s="892"/>
      <c r="MHW16" s="892"/>
      <c r="MHX16" s="892"/>
      <c r="MHY16" s="892"/>
      <c r="MHZ16" s="892"/>
      <c r="MIA16" s="892"/>
      <c r="MIB16" s="892"/>
      <c r="MIC16" s="892"/>
      <c r="MID16" s="892"/>
      <c r="MIE16" s="892"/>
      <c r="MIF16" s="892"/>
      <c r="MIG16" s="892"/>
      <c r="MIH16" s="892"/>
      <c r="MII16" s="892"/>
      <c r="MIJ16" s="892"/>
      <c r="MIK16" s="892"/>
      <c r="MIL16" s="892"/>
      <c r="MIM16" s="892"/>
      <c r="MIN16" s="892"/>
      <c r="MIO16" s="892"/>
      <c r="MIP16" s="892"/>
      <c r="MIQ16" s="892"/>
      <c r="MIR16" s="892"/>
      <c r="MIS16" s="892"/>
      <c r="MIT16" s="892"/>
      <c r="MIU16" s="892"/>
      <c r="MIV16" s="892"/>
      <c r="MIW16" s="892"/>
      <c r="MIX16" s="892"/>
      <c r="MIY16" s="892"/>
      <c r="MIZ16" s="892"/>
      <c r="MJA16" s="892"/>
      <c r="MJB16" s="892"/>
      <c r="MJC16" s="892"/>
      <c r="MJD16" s="892"/>
      <c r="MJE16" s="892"/>
      <c r="MJF16" s="892"/>
      <c r="MJG16" s="892"/>
      <c r="MJH16" s="892"/>
      <c r="MJI16" s="892"/>
      <c r="MJJ16" s="892"/>
      <c r="MJK16" s="892"/>
      <c r="MJL16" s="892"/>
      <c r="MJM16" s="892"/>
      <c r="MJN16" s="892"/>
      <c r="MJO16" s="892"/>
      <c r="MJP16" s="892"/>
      <c r="MJQ16" s="892"/>
      <c r="MJR16" s="892"/>
      <c r="MJS16" s="892"/>
      <c r="MJT16" s="892"/>
      <c r="MJU16" s="892"/>
      <c r="MJV16" s="892"/>
      <c r="MJW16" s="892"/>
      <c r="MJX16" s="892"/>
      <c r="MJY16" s="892"/>
      <c r="MJZ16" s="892"/>
      <c r="MKA16" s="892"/>
      <c r="MKB16" s="892"/>
      <c r="MKC16" s="892"/>
      <c r="MKD16" s="892"/>
      <c r="MKE16" s="892"/>
      <c r="MKF16" s="892"/>
      <c r="MKG16" s="892"/>
      <c r="MKH16" s="892"/>
      <c r="MKI16" s="892"/>
      <c r="MKJ16" s="892"/>
      <c r="MKK16" s="892"/>
      <c r="MKL16" s="892"/>
      <c r="MKM16" s="892"/>
      <c r="MKN16" s="892"/>
      <c r="MKO16" s="892"/>
      <c r="MKP16" s="892"/>
      <c r="MKQ16" s="892"/>
      <c r="MKR16" s="892"/>
      <c r="MKS16" s="892"/>
      <c r="MKT16" s="892"/>
      <c r="MKU16" s="892"/>
      <c r="MKV16" s="892"/>
      <c r="MKW16" s="892"/>
      <c r="MKX16" s="892"/>
      <c r="MKY16" s="892"/>
      <c r="MKZ16" s="892"/>
      <c r="MLA16" s="892"/>
      <c r="MLB16" s="892"/>
      <c r="MLC16" s="892"/>
      <c r="MLD16" s="892"/>
      <c r="MLE16" s="892"/>
      <c r="MLF16" s="892"/>
      <c r="MLG16" s="892"/>
      <c r="MLH16" s="892"/>
      <c r="MLI16" s="892"/>
      <c r="MLJ16" s="892"/>
      <c r="MLK16" s="892"/>
      <c r="MLL16" s="892"/>
      <c r="MLM16" s="892"/>
      <c r="MLN16" s="892"/>
      <c r="MLO16" s="892"/>
      <c r="MLP16" s="892"/>
      <c r="MLQ16" s="892"/>
      <c r="MLR16" s="892"/>
      <c r="MLS16" s="892"/>
      <c r="MLT16" s="892"/>
      <c r="MLU16" s="892"/>
      <c r="MLV16" s="892"/>
      <c r="MLW16" s="892"/>
      <c r="MLX16" s="892"/>
      <c r="MLY16" s="892"/>
      <c r="MLZ16" s="892"/>
      <c r="MMA16" s="892"/>
      <c r="MMB16" s="892"/>
      <c r="MMC16" s="892"/>
      <c r="MMD16" s="892"/>
      <c r="MME16" s="892"/>
      <c r="MMF16" s="892"/>
      <c r="MMG16" s="892"/>
      <c r="MMH16" s="892"/>
      <c r="MMI16" s="892"/>
      <c r="MMJ16" s="892"/>
      <c r="MMK16" s="892"/>
      <c r="MML16" s="892"/>
      <c r="MMM16" s="892"/>
      <c r="MMN16" s="892"/>
      <c r="MMO16" s="892"/>
      <c r="MMP16" s="892"/>
      <c r="MMQ16" s="892"/>
      <c r="MMR16" s="892"/>
      <c r="MMS16" s="892"/>
      <c r="MMT16" s="892"/>
      <c r="MMU16" s="892"/>
      <c r="MMV16" s="892"/>
      <c r="MMW16" s="892"/>
      <c r="MMX16" s="892"/>
      <c r="MMY16" s="892"/>
      <c r="MMZ16" s="892"/>
      <c r="MNA16" s="892"/>
      <c r="MNB16" s="892"/>
      <c r="MNC16" s="892"/>
      <c r="MND16" s="892"/>
      <c r="MNE16" s="892"/>
      <c r="MNF16" s="892"/>
      <c r="MNG16" s="892"/>
      <c r="MNH16" s="892"/>
      <c r="MNI16" s="892"/>
      <c r="MNJ16" s="892"/>
      <c r="MNK16" s="892"/>
      <c r="MNL16" s="892"/>
      <c r="MNM16" s="892"/>
      <c r="MNN16" s="892"/>
      <c r="MNO16" s="892"/>
      <c r="MNP16" s="892"/>
      <c r="MNQ16" s="892"/>
      <c r="MNR16" s="892"/>
      <c r="MNS16" s="892"/>
      <c r="MNT16" s="892"/>
      <c r="MNU16" s="892"/>
      <c r="MNV16" s="892"/>
      <c r="MNW16" s="892"/>
      <c r="MNX16" s="892"/>
      <c r="MNY16" s="892"/>
      <c r="MNZ16" s="892"/>
      <c r="MOA16" s="892"/>
      <c r="MOB16" s="892"/>
      <c r="MOC16" s="892"/>
      <c r="MOD16" s="892"/>
      <c r="MOE16" s="892"/>
      <c r="MOF16" s="892"/>
      <c r="MOG16" s="892"/>
      <c r="MOH16" s="892"/>
      <c r="MOI16" s="892"/>
      <c r="MOJ16" s="892"/>
      <c r="MOK16" s="892"/>
      <c r="MOL16" s="892"/>
      <c r="MOM16" s="892"/>
      <c r="MON16" s="892"/>
      <c r="MOO16" s="892"/>
      <c r="MOP16" s="892"/>
      <c r="MOQ16" s="892"/>
      <c r="MOR16" s="892"/>
      <c r="MOS16" s="892"/>
      <c r="MOT16" s="892"/>
      <c r="MOU16" s="892"/>
      <c r="MOV16" s="892"/>
      <c r="MOW16" s="892"/>
      <c r="MOX16" s="892"/>
      <c r="MOY16" s="892"/>
      <c r="MOZ16" s="892"/>
      <c r="MPA16" s="892"/>
      <c r="MPB16" s="892"/>
      <c r="MPC16" s="892"/>
      <c r="MPD16" s="892"/>
      <c r="MPE16" s="892"/>
      <c r="MPF16" s="892"/>
      <c r="MPG16" s="892"/>
      <c r="MPH16" s="892"/>
      <c r="MPI16" s="892"/>
      <c r="MPJ16" s="892"/>
      <c r="MPK16" s="892"/>
      <c r="MPL16" s="892"/>
      <c r="MPM16" s="892"/>
      <c r="MPN16" s="892"/>
      <c r="MPO16" s="892"/>
      <c r="MPP16" s="892"/>
      <c r="MPQ16" s="892"/>
      <c r="MPR16" s="892"/>
      <c r="MPS16" s="892"/>
      <c r="MPT16" s="892"/>
      <c r="MPU16" s="892"/>
      <c r="MPV16" s="892"/>
      <c r="MPW16" s="892"/>
      <c r="MPX16" s="892"/>
      <c r="MPY16" s="892"/>
      <c r="MPZ16" s="892"/>
      <c r="MQA16" s="892"/>
      <c r="MQB16" s="892"/>
      <c r="MQC16" s="892"/>
      <c r="MQD16" s="892"/>
      <c r="MQE16" s="892"/>
      <c r="MQF16" s="892"/>
      <c r="MQG16" s="892"/>
      <c r="MQH16" s="892"/>
      <c r="MQI16" s="892"/>
      <c r="MQJ16" s="892"/>
      <c r="MQK16" s="892"/>
      <c r="MQL16" s="892"/>
      <c r="MQM16" s="892"/>
      <c r="MQN16" s="892"/>
      <c r="MQO16" s="892"/>
      <c r="MQP16" s="892"/>
      <c r="MQQ16" s="892"/>
      <c r="MQR16" s="892"/>
      <c r="MQS16" s="892"/>
      <c r="MQT16" s="892"/>
      <c r="MQU16" s="892"/>
      <c r="MQV16" s="892"/>
      <c r="MQW16" s="892"/>
      <c r="MQX16" s="892"/>
      <c r="MQY16" s="892"/>
      <c r="MQZ16" s="892"/>
      <c r="MRA16" s="892"/>
      <c r="MRB16" s="892"/>
      <c r="MRC16" s="892"/>
      <c r="MRD16" s="892"/>
      <c r="MRE16" s="892"/>
      <c r="MRF16" s="892"/>
      <c r="MRG16" s="892"/>
      <c r="MRH16" s="892"/>
      <c r="MRI16" s="892"/>
      <c r="MRJ16" s="892"/>
      <c r="MRK16" s="892"/>
      <c r="MRL16" s="892"/>
      <c r="MRM16" s="892"/>
      <c r="MRN16" s="892"/>
      <c r="MRO16" s="892"/>
      <c r="MRP16" s="892"/>
      <c r="MRQ16" s="892"/>
      <c r="MRR16" s="892"/>
      <c r="MRS16" s="892"/>
      <c r="MRT16" s="892"/>
      <c r="MRU16" s="892"/>
      <c r="MRV16" s="892"/>
      <c r="MRW16" s="892"/>
      <c r="MRX16" s="892"/>
      <c r="MRY16" s="892"/>
      <c r="MRZ16" s="892"/>
      <c r="MSA16" s="892"/>
      <c r="MSB16" s="892"/>
      <c r="MSC16" s="892"/>
      <c r="MSD16" s="892"/>
      <c r="MSE16" s="892"/>
      <c r="MSF16" s="892"/>
      <c r="MSG16" s="892"/>
      <c r="MSH16" s="892"/>
      <c r="MSI16" s="892"/>
      <c r="MSJ16" s="892"/>
      <c r="MSK16" s="892"/>
      <c r="MSL16" s="892"/>
      <c r="MSM16" s="892"/>
      <c r="MSN16" s="892"/>
      <c r="MSO16" s="892"/>
      <c r="MSP16" s="892"/>
      <c r="MSQ16" s="892"/>
      <c r="MSR16" s="892"/>
      <c r="MSS16" s="892"/>
      <c r="MST16" s="892"/>
      <c r="MSU16" s="892"/>
      <c r="MSV16" s="892"/>
      <c r="MSW16" s="892"/>
      <c r="MSX16" s="892"/>
      <c r="MSY16" s="892"/>
      <c r="MSZ16" s="892"/>
      <c r="MTA16" s="892"/>
      <c r="MTB16" s="892"/>
      <c r="MTC16" s="892"/>
      <c r="MTD16" s="892"/>
      <c r="MTE16" s="892"/>
      <c r="MTF16" s="892"/>
      <c r="MTG16" s="892"/>
      <c r="MTH16" s="892"/>
      <c r="MTI16" s="892"/>
      <c r="MTJ16" s="892"/>
      <c r="MTK16" s="892"/>
      <c r="MTL16" s="892"/>
      <c r="MTM16" s="892"/>
      <c r="MTN16" s="892"/>
      <c r="MTO16" s="892"/>
      <c r="MTP16" s="892"/>
      <c r="MTQ16" s="892"/>
      <c r="MTR16" s="892"/>
      <c r="MTS16" s="892"/>
      <c r="MTT16" s="892"/>
      <c r="MTU16" s="892"/>
      <c r="MTV16" s="892"/>
      <c r="MTW16" s="892"/>
      <c r="MTX16" s="892"/>
      <c r="MTY16" s="892"/>
      <c r="MTZ16" s="892"/>
      <c r="MUA16" s="892"/>
      <c r="MUB16" s="892"/>
      <c r="MUC16" s="892"/>
      <c r="MUD16" s="892"/>
      <c r="MUE16" s="892"/>
      <c r="MUF16" s="892"/>
      <c r="MUG16" s="892"/>
      <c r="MUH16" s="892"/>
      <c r="MUI16" s="892"/>
      <c r="MUJ16" s="892"/>
      <c r="MUK16" s="892"/>
      <c r="MUL16" s="892"/>
      <c r="MUM16" s="892"/>
      <c r="MUN16" s="892"/>
      <c r="MUO16" s="892"/>
      <c r="MUP16" s="892"/>
      <c r="MUQ16" s="892"/>
      <c r="MUR16" s="892"/>
      <c r="MUS16" s="892"/>
      <c r="MUT16" s="892"/>
      <c r="MUU16" s="892"/>
      <c r="MUV16" s="892"/>
      <c r="MUW16" s="892"/>
      <c r="MUX16" s="892"/>
      <c r="MUY16" s="892"/>
      <c r="MUZ16" s="892"/>
      <c r="MVA16" s="892"/>
      <c r="MVB16" s="892"/>
      <c r="MVC16" s="892"/>
      <c r="MVD16" s="892"/>
      <c r="MVE16" s="892"/>
      <c r="MVF16" s="892"/>
      <c r="MVG16" s="892"/>
      <c r="MVH16" s="892"/>
      <c r="MVI16" s="892"/>
      <c r="MVJ16" s="892"/>
      <c r="MVK16" s="892"/>
      <c r="MVL16" s="892"/>
      <c r="MVM16" s="892"/>
      <c r="MVN16" s="892"/>
      <c r="MVO16" s="892"/>
      <c r="MVP16" s="892"/>
      <c r="MVQ16" s="892"/>
      <c r="MVR16" s="892"/>
      <c r="MVS16" s="892"/>
      <c r="MVT16" s="892"/>
      <c r="MVU16" s="892"/>
      <c r="MVV16" s="892"/>
      <c r="MVW16" s="892"/>
      <c r="MVX16" s="892"/>
      <c r="MVY16" s="892"/>
      <c r="MVZ16" s="892"/>
      <c r="MWA16" s="892"/>
      <c r="MWB16" s="892"/>
      <c r="MWC16" s="892"/>
      <c r="MWD16" s="892"/>
      <c r="MWE16" s="892"/>
      <c r="MWF16" s="892"/>
      <c r="MWG16" s="892"/>
      <c r="MWH16" s="892"/>
      <c r="MWI16" s="892"/>
      <c r="MWJ16" s="892"/>
      <c r="MWK16" s="892"/>
      <c r="MWL16" s="892"/>
      <c r="MWM16" s="892"/>
      <c r="MWN16" s="892"/>
      <c r="MWO16" s="892"/>
      <c r="MWP16" s="892"/>
      <c r="MWQ16" s="892"/>
      <c r="MWR16" s="892"/>
      <c r="MWS16" s="892"/>
      <c r="MWT16" s="892"/>
      <c r="MWU16" s="892"/>
      <c r="MWV16" s="892"/>
      <c r="MWW16" s="892"/>
      <c r="MWX16" s="892"/>
      <c r="MWY16" s="892"/>
      <c r="MWZ16" s="892"/>
      <c r="MXA16" s="892"/>
      <c r="MXB16" s="892"/>
      <c r="MXC16" s="892"/>
      <c r="MXD16" s="892"/>
      <c r="MXE16" s="892"/>
      <c r="MXF16" s="892"/>
      <c r="MXG16" s="892"/>
      <c r="MXH16" s="892"/>
      <c r="MXI16" s="892"/>
      <c r="MXJ16" s="892"/>
      <c r="MXK16" s="892"/>
      <c r="MXL16" s="892"/>
      <c r="MXM16" s="892"/>
      <c r="MXN16" s="892"/>
      <c r="MXO16" s="892"/>
      <c r="MXP16" s="892"/>
      <c r="MXQ16" s="892"/>
      <c r="MXR16" s="892"/>
      <c r="MXS16" s="892"/>
      <c r="MXT16" s="892"/>
      <c r="MXU16" s="892"/>
      <c r="MXV16" s="892"/>
      <c r="MXW16" s="892"/>
      <c r="MXX16" s="892"/>
      <c r="MXY16" s="892"/>
      <c r="MXZ16" s="892"/>
      <c r="MYA16" s="892"/>
      <c r="MYB16" s="892"/>
      <c r="MYC16" s="892"/>
      <c r="MYD16" s="892"/>
      <c r="MYE16" s="892"/>
      <c r="MYF16" s="892"/>
      <c r="MYG16" s="892"/>
      <c r="MYH16" s="892"/>
      <c r="MYI16" s="892"/>
      <c r="MYJ16" s="892"/>
      <c r="MYK16" s="892"/>
      <c r="MYL16" s="892"/>
      <c r="MYM16" s="892"/>
      <c r="MYN16" s="892"/>
      <c r="MYO16" s="892"/>
      <c r="MYP16" s="892"/>
      <c r="MYQ16" s="892"/>
      <c r="MYR16" s="892"/>
      <c r="MYS16" s="892"/>
      <c r="MYT16" s="892"/>
      <c r="MYU16" s="892"/>
      <c r="MYV16" s="892"/>
      <c r="MYW16" s="892"/>
      <c r="MYX16" s="892"/>
      <c r="MYY16" s="892"/>
      <c r="MYZ16" s="892"/>
      <c r="MZA16" s="892"/>
      <c r="MZB16" s="892"/>
      <c r="MZC16" s="892"/>
      <c r="MZD16" s="892"/>
      <c r="MZE16" s="892"/>
      <c r="MZF16" s="892"/>
      <c r="MZG16" s="892"/>
      <c r="MZH16" s="892"/>
      <c r="MZI16" s="892"/>
      <c r="MZJ16" s="892"/>
      <c r="MZK16" s="892"/>
      <c r="MZL16" s="892"/>
      <c r="MZM16" s="892"/>
      <c r="MZN16" s="892"/>
      <c r="MZO16" s="892"/>
      <c r="MZP16" s="892"/>
      <c r="MZQ16" s="892"/>
      <c r="MZR16" s="892"/>
      <c r="MZS16" s="892"/>
      <c r="MZT16" s="892"/>
      <c r="MZU16" s="892"/>
      <c r="MZV16" s="892"/>
      <c r="MZW16" s="892"/>
      <c r="MZX16" s="892"/>
      <c r="MZY16" s="892"/>
      <c r="MZZ16" s="892"/>
      <c r="NAA16" s="892"/>
      <c r="NAB16" s="892"/>
      <c r="NAC16" s="892"/>
      <c r="NAD16" s="892"/>
      <c r="NAE16" s="892"/>
      <c r="NAF16" s="892"/>
      <c r="NAG16" s="892"/>
      <c r="NAH16" s="892"/>
      <c r="NAI16" s="892"/>
      <c r="NAJ16" s="892"/>
      <c r="NAK16" s="892"/>
      <c r="NAL16" s="892"/>
      <c r="NAM16" s="892"/>
      <c r="NAN16" s="892"/>
      <c r="NAO16" s="892"/>
      <c r="NAP16" s="892"/>
      <c r="NAQ16" s="892"/>
      <c r="NAR16" s="892"/>
      <c r="NAS16" s="892"/>
      <c r="NAT16" s="892"/>
      <c r="NAU16" s="892"/>
      <c r="NAV16" s="892"/>
      <c r="NAW16" s="892"/>
      <c r="NAX16" s="892"/>
      <c r="NAY16" s="892"/>
      <c r="NAZ16" s="892"/>
      <c r="NBA16" s="892"/>
      <c r="NBB16" s="892"/>
      <c r="NBC16" s="892"/>
      <c r="NBD16" s="892"/>
      <c r="NBE16" s="892"/>
      <c r="NBF16" s="892"/>
      <c r="NBG16" s="892"/>
      <c r="NBH16" s="892"/>
      <c r="NBI16" s="892"/>
      <c r="NBJ16" s="892"/>
      <c r="NBK16" s="892"/>
      <c r="NBL16" s="892"/>
      <c r="NBM16" s="892"/>
      <c r="NBN16" s="892"/>
      <c r="NBO16" s="892"/>
      <c r="NBP16" s="892"/>
      <c r="NBQ16" s="892"/>
      <c r="NBR16" s="892"/>
      <c r="NBS16" s="892"/>
      <c r="NBT16" s="892"/>
      <c r="NBU16" s="892"/>
      <c r="NBV16" s="892"/>
      <c r="NBW16" s="892"/>
      <c r="NBX16" s="892"/>
      <c r="NBY16" s="892"/>
      <c r="NBZ16" s="892"/>
      <c r="NCA16" s="892"/>
      <c r="NCB16" s="892"/>
      <c r="NCC16" s="892"/>
      <c r="NCD16" s="892"/>
      <c r="NCE16" s="892"/>
      <c r="NCF16" s="892"/>
      <c r="NCG16" s="892"/>
      <c r="NCH16" s="892"/>
      <c r="NCI16" s="892"/>
      <c r="NCJ16" s="892"/>
      <c r="NCK16" s="892"/>
      <c r="NCL16" s="892"/>
      <c r="NCM16" s="892"/>
      <c r="NCN16" s="892"/>
      <c r="NCO16" s="892"/>
      <c r="NCP16" s="892"/>
      <c r="NCQ16" s="892"/>
      <c r="NCR16" s="892"/>
      <c r="NCS16" s="892"/>
      <c r="NCT16" s="892"/>
      <c r="NCU16" s="892"/>
      <c r="NCV16" s="892"/>
      <c r="NCW16" s="892"/>
      <c r="NCX16" s="892"/>
      <c r="NCY16" s="892"/>
      <c r="NCZ16" s="892"/>
      <c r="NDA16" s="892"/>
      <c r="NDB16" s="892"/>
      <c r="NDC16" s="892"/>
      <c r="NDD16" s="892"/>
      <c r="NDE16" s="892"/>
      <c r="NDF16" s="892"/>
      <c r="NDG16" s="892"/>
      <c r="NDH16" s="892"/>
      <c r="NDI16" s="892"/>
      <c r="NDJ16" s="892"/>
      <c r="NDK16" s="892"/>
      <c r="NDL16" s="892"/>
      <c r="NDM16" s="892"/>
      <c r="NDN16" s="892"/>
      <c r="NDO16" s="892"/>
      <c r="NDP16" s="892"/>
      <c r="NDQ16" s="892"/>
      <c r="NDR16" s="892"/>
      <c r="NDS16" s="892"/>
      <c r="NDT16" s="892"/>
      <c r="NDU16" s="892"/>
      <c r="NDV16" s="892"/>
      <c r="NDW16" s="892"/>
      <c r="NDX16" s="892"/>
      <c r="NDY16" s="892"/>
      <c r="NDZ16" s="892"/>
      <c r="NEA16" s="892"/>
      <c r="NEB16" s="892"/>
      <c r="NEC16" s="892"/>
      <c r="NED16" s="892"/>
      <c r="NEE16" s="892"/>
      <c r="NEF16" s="892"/>
      <c r="NEG16" s="892"/>
      <c r="NEH16" s="892"/>
      <c r="NEI16" s="892"/>
      <c r="NEJ16" s="892"/>
      <c r="NEK16" s="892"/>
      <c r="NEL16" s="892"/>
      <c r="NEM16" s="892"/>
      <c r="NEN16" s="892"/>
      <c r="NEO16" s="892"/>
      <c r="NEP16" s="892"/>
      <c r="NEQ16" s="892"/>
      <c r="NER16" s="892"/>
      <c r="NES16" s="892"/>
      <c r="NET16" s="892"/>
      <c r="NEU16" s="892"/>
      <c r="NEV16" s="892"/>
      <c r="NEW16" s="892"/>
      <c r="NEX16" s="892"/>
      <c r="NEY16" s="892"/>
      <c r="NEZ16" s="892"/>
      <c r="NFA16" s="892"/>
      <c r="NFB16" s="892"/>
      <c r="NFC16" s="892"/>
      <c r="NFD16" s="892"/>
      <c r="NFE16" s="892"/>
      <c r="NFF16" s="892"/>
      <c r="NFG16" s="892"/>
      <c r="NFH16" s="892"/>
      <c r="NFI16" s="892"/>
      <c r="NFJ16" s="892"/>
      <c r="NFK16" s="892"/>
      <c r="NFL16" s="892"/>
      <c r="NFM16" s="892"/>
      <c r="NFN16" s="892"/>
      <c r="NFO16" s="892"/>
      <c r="NFP16" s="892"/>
      <c r="NFQ16" s="892"/>
      <c r="NFR16" s="892"/>
      <c r="NFS16" s="892"/>
      <c r="NFT16" s="892"/>
      <c r="NFU16" s="892"/>
      <c r="NFV16" s="892"/>
      <c r="NFW16" s="892"/>
      <c r="NFX16" s="892"/>
      <c r="NFY16" s="892"/>
      <c r="NFZ16" s="892"/>
      <c r="NGA16" s="892"/>
      <c r="NGB16" s="892"/>
      <c r="NGC16" s="892"/>
      <c r="NGD16" s="892"/>
      <c r="NGE16" s="892"/>
      <c r="NGF16" s="892"/>
      <c r="NGG16" s="892"/>
      <c r="NGH16" s="892"/>
      <c r="NGI16" s="892"/>
      <c r="NGJ16" s="892"/>
      <c r="NGK16" s="892"/>
      <c r="NGL16" s="892"/>
      <c r="NGM16" s="892"/>
      <c r="NGN16" s="892"/>
      <c r="NGO16" s="892"/>
      <c r="NGP16" s="892"/>
      <c r="NGQ16" s="892"/>
      <c r="NGR16" s="892"/>
      <c r="NGS16" s="892"/>
      <c r="NGT16" s="892"/>
      <c r="NGU16" s="892"/>
      <c r="NGV16" s="892"/>
      <c r="NGW16" s="892"/>
      <c r="NGX16" s="892"/>
      <c r="NGY16" s="892"/>
      <c r="NGZ16" s="892"/>
      <c r="NHA16" s="892"/>
      <c r="NHB16" s="892"/>
      <c r="NHC16" s="892"/>
      <c r="NHD16" s="892"/>
      <c r="NHE16" s="892"/>
      <c r="NHF16" s="892"/>
      <c r="NHG16" s="892"/>
      <c r="NHH16" s="892"/>
      <c r="NHI16" s="892"/>
      <c r="NHJ16" s="892"/>
      <c r="NHK16" s="892"/>
      <c r="NHL16" s="892"/>
      <c r="NHM16" s="892"/>
      <c r="NHN16" s="892"/>
      <c r="NHO16" s="892"/>
      <c r="NHP16" s="892"/>
      <c r="NHQ16" s="892"/>
      <c r="NHR16" s="892"/>
      <c r="NHS16" s="892"/>
      <c r="NHT16" s="892"/>
      <c r="NHU16" s="892"/>
      <c r="NHV16" s="892"/>
      <c r="NHW16" s="892"/>
      <c r="NHX16" s="892"/>
      <c r="NHY16" s="892"/>
      <c r="NHZ16" s="892"/>
      <c r="NIA16" s="892"/>
      <c r="NIB16" s="892"/>
      <c r="NIC16" s="892"/>
      <c r="NID16" s="892"/>
      <c r="NIE16" s="892"/>
      <c r="NIF16" s="892"/>
      <c r="NIG16" s="892"/>
      <c r="NIH16" s="892"/>
      <c r="NII16" s="892"/>
      <c r="NIJ16" s="892"/>
      <c r="NIK16" s="892"/>
      <c r="NIL16" s="892"/>
      <c r="NIM16" s="892"/>
      <c r="NIN16" s="892"/>
      <c r="NIO16" s="892"/>
      <c r="NIP16" s="892"/>
      <c r="NIQ16" s="892"/>
      <c r="NIR16" s="892"/>
      <c r="NIS16" s="892"/>
      <c r="NIT16" s="892"/>
      <c r="NIU16" s="892"/>
      <c r="NIV16" s="892"/>
      <c r="NIW16" s="892"/>
      <c r="NIX16" s="892"/>
      <c r="NIY16" s="892"/>
      <c r="NIZ16" s="892"/>
      <c r="NJA16" s="892"/>
      <c r="NJB16" s="892"/>
      <c r="NJC16" s="892"/>
      <c r="NJD16" s="892"/>
      <c r="NJE16" s="892"/>
      <c r="NJF16" s="892"/>
      <c r="NJG16" s="892"/>
      <c r="NJH16" s="892"/>
      <c r="NJI16" s="892"/>
      <c r="NJJ16" s="892"/>
      <c r="NJK16" s="892"/>
      <c r="NJL16" s="892"/>
      <c r="NJM16" s="892"/>
      <c r="NJN16" s="892"/>
      <c r="NJO16" s="892"/>
      <c r="NJP16" s="892"/>
      <c r="NJQ16" s="892"/>
      <c r="NJR16" s="892"/>
      <c r="NJS16" s="892"/>
      <c r="NJT16" s="892"/>
      <c r="NJU16" s="892"/>
      <c r="NJV16" s="892"/>
      <c r="NJW16" s="892"/>
      <c r="NJX16" s="892"/>
      <c r="NJY16" s="892"/>
      <c r="NJZ16" s="892"/>
      <c r="NKA16" s="892"/>
      <c r="NKB16" s="892"/>
      <c r="NKC16" s="892"/>
      <c r="NKD16" s="892"/>
      <c r="NKE16" s="892"/>
      <c r="NKF16" s="892"/>
      <c r="NKG16" s="892"/>
      <c r="NKH16" s="892"/>
      <c r="NKI16" s="892"/>
      <c r="NKJ16" s="892"/>
      <c r="NKK16" s="892"/>
      <c r="NKL16" s="892"/>
      <c r="NKM16" s="892"/>
      <c r="NKN16" s="892"/>
      <c r="NKO16" s="892"/>
      <c r="NKP16" s="892"/>
      <c r="NKQ16" s="892"/>
      <c r="NKR16" s="892"/>
      <c r="NKS16" s="892"/>
      <c r="NKT16" s="892"/>
      <c r="NKU16" s="892"/>
      <c r="NKV16" s="892"/>
      <c r="NKW16" s="892"/>
      <c r="NKX16" s="892"/>
      <c r="NKY16" s="892"/>
      <c r="NKZ16" s="892"/>
      <c r="NLA16" s="892"/>
      <c r="NLB16" s="892"/>
      <c r="NLC16" s="892"/>
      <c r="NLD16" s="892"/>
      <c r="NLE16" s="892"/>
      <c r="NLF16" s="892"/>
      <c r="NLG16" s="892"/>
      <c r="NLH16" s="892"/>
      <c r="NLI16" s="892"/>
      <c r="NLJ16" s="892"/>
      <c r="NLK16" s="892"/>
      <c r="NLL16" s="892"/>
      <c r="NLM16" s="892"/>
      <c r="NLN16" s="892"/>
      <c r="NLO16" s="892"/>
      <c r="NLP16" s="892"/>
      <c r="NLQ16" s="892"/>
      <c r="NLR16" s="892"/>
      <c r="NLS16" s="892"/>
      <c r="NLT16" s="892"/>
      <c r="NLU16" s="892"/>
      <c r="NLV16" s="892"/>
      <c r="NLW16" s="892"/>
      <c r="NLX16" s="892"/>
      <c r="NLY16" s="892"/>
      <c r="NLZ16" s="892"/>
      <c r="NMA16" s="892"/>
      <c r="NMB16" s="892"/>
      <c r="NMC16" s="892"/>
      <c r="NMD16" s="892"/>
      <c r="NME16" s="892"/>
      <c r="NMF16" s="892"/>
      <c r="NMG16" s="892"/>
      <c r="NMH16" s="892"/>
      <c r="NMI16" s="892"/>
      <c r="NMJ16" s="892"/>
      <c r="NMK16" s="892"/>
      <c r="NML16" s="892"/>
      <c r="NMM16" s="892"/>
      <c r="NMN16" s="892"/>
      <c r="NMO16" s="892"/>
      <c r="NMP16" s="892"/>
      <c r="NMQ16" s="892"/>
      <c r="NMR16" s="892"/>
      <c r="NMS16" s="892"/>
      <c r="NMT16" s="892"/>
      <c r="NMU16" s="892"/>
      <c r="NMV16" s="892"/>
      <c r="NMW16" s="892"/>
      <c r="NMX16" s="892"/>
      <c r="NMY16" s="892"/>
      <c r="NMZ16" s="892"/>
      <c r="NNA16" s="892"/>
      <c r="NNB16" s="892"/>
      <c r="NNC16" s="892"/>
      <c r="NND16" s="892"/>
      <c r="NNE16" s="892"/>
      <c r="NNF16" s="892"/>
      <c r="NNG16" s="892"/>
      <c r="NNH16" s="892"/>
      <c r="NNI16" s="892"/>
      <c r="NNJ16" s="892"/>
      <c r="NNK16" s="892"/>
      <c r="NNL16" s="892"/>
      <c r="NNM16" s="892"/>
      <c r="NNN16" s="892"/>
      <c r="NNO16" s="892"/>
      <c r="NNP16" s="892"/>
      <c r="NNQ16" s="892"/>
      <c r="NNR16" s="892"/>
      <c r="NNS16" s="892"/>
      <c r="NNT16" s="892"/>
      <c r="NNU16" s="892"/>
      <c r="NNV16" s="892"/>
      <c r="NNW16" s="892"/>
      <c r="NNX16" s="892"/>
      <c r="NNY16" s="892"/>
      <c r="NNZ16" s="892"/>
      <c r="NOA16" s="892"/>
      <c r="NOB16" s="892"/>
      <c r="NOC16" s="892"/>
      <c r="NOD16" s="892"/>
      <c r="NOE16" s="892"/>
      <c r="NOF16" s="892"/>
      <c r="NOG16" s="892"/>
      <c r="NOH16" s="892"/>
      <c r="NOI16" s="892"/>
      <c r="NOJ16" s="892"/>
      <c r="NOK16" s="892"/>
      <c r="NOL16" s="892"/>
      <c r="NOM16" s="892"/>
      <c r="NON16" s="892"/>
      <c r="NOO16" s="892"/>
      <c r="NOP16" s="892"/>
      <c r="NOQ16" s="892"/>
      <c r="NOR16" s="892"/>
      <c r="NOS16" s="892"/>
      <c r="NOT16" s="892"/>
      <c r="NOU16" s="892"/>
      <c r="NOV16" s="892"/>
      <c r="NOW16" s="892"/>
      <c r="NOX16" s="892"/>
      <c r="NOY16" s="892"/>
      <c r="NOZ16" s="892"/>
      <c r="NPA16" s="892"/>
      <c r="NPB16" s="892"/>
      <c r="NPC16" s="892"/>
      <c r="NPD16" s="892"/>
      <c r="NPE16" s="892"/>
      <c r="NPF16" s="892"/>
      <c r="NPG16" s="892"/>
      <c r="NPH16" s="892"/>
      <c r="NPI16" s="892"/>
      <c r="NPJ16" s="892"/>
      <c r="NPK16" s="892"/>
      <c r="NPL16" s="892"/>
      <c r="NPM16" s="892"/>
      <c r="NPN16" s="892"/>
      <c r="NPO16" s="892"/>
      <c r="NPP16" s="892"/>
      <c r="NPQ16" s="892"/>
      <c r="NPR16" s="892"/>
      <c r="NPS16" s="892"/>
      <c r="NPT16" s="892"/>
      <c r="NPU16" s="892"/>
      <c r="NPV16" s="892"/>
      <c r="NPW16" s="892"/>
      <c r="NPX16" s="892"/>
      <c r="NPY16" s="892"/>
      <c r="NPZ16" s="892"/>
      <c r="NQA16" s="892"/>
      <c r="NQB16" s="892"/>
      <c r="NQC16" s="892"/>
      <c r="NQD16" s="892"/>
      <c r="NQE16" s="892"/>
      <c r="NQF16" s="892"/>
      <c r="NQG16" s="892"/>
      <c r="NQH16" s="892"/>
      <c r="NQI16" s="892"/>
      <c r="NQJ16" s="892"/>
      <c r="NQK16" s="892"/>
      <c r="NQL16" s="892"/>
      <c r="NQM16" s="892"/>
      <c r="NQN16" s="892"/>
      <c r="NQO16" s="892"/>
      <c r="NQP16" s="892"/>
      <c r="NQQ16" s="892"/>
      <c r="NQR16" s="892"/>
      <c r="NQS16" s="892"/>
      <c r="NQT16" s="892"/>
      <c r="NQU16" s="892"/>
      <c r="NQV16" s="892"/>
      <c r="NQW16" s="892"/>
      <c r="NQX16" s="892"/>
      <c r="NQY16" s="892"/>
      <c r="NQZ16" s="892"/>
      <c r="NRA16" s="892"/>
      <c r="NRB16" s="892"/>
      <c r="NRC16" s="892"/>
      <c r="NRD16" s="892"/>
      <c r="NRE16" s="892"/>
      <c r="NRF16" s="892"/>
      <c r="NRG16" s="892"/>
      <c r="NRH16" s="892"/>
      <c r="NRI16" s="892"/>
      <c r="NRJ16" s="892"/>
      <c r="NRK16" s="892"/>
      <c r="NRL16" s="892"/>
      <c r="NRM16" s="892"/>
      <c r="NRN16" s="892"/>
      <c r="NRO16" s="892"/>
      <c r="NRP16" s="892"/>
      <c r="NRQ16" s="892"/>
      <c r="NRR16" s="892"/>
      <c r="NRS16" s="892"/>
      <c r="NRT16" s="892"/>
      <c r="NRU16" s="892"/>
      <c r="NRV16" s="892"/>
      <c r="NRW16" s="892"/>
      <c r="NRX16" s="892"/>
      <c r="NRY16" s="892"/>
      <c r="NRZ16" s="892"/>
      <c r="NSA16" s="892"/>
      <c r="NSB16" s="892"/>
      <c r="NSC16" s="892"/>
      <c r="NSD16" s="892"/>
      <c r="NSE16" s="892"/>
      <c r="NSF16" s="892"/>
      <c r="NSG16" s="892"/>
      <c r="NSH16" s="892"/>
      <c r="NSI16" s="892"/>
      <c r="NSJ16" s="892"/>
      <c r="NSK16" s="892"/>
      <c r="NSL16" s="892"/>
      <c r="NSM16" s="892"/>
      <c r="NSN16" s="892"/>
      <c r="NSO16" s="892"/>
      <c r="NSP16" s="892"/>
      <c r="NSQ16" s="892"/>
      <c r="NSR16" s="892"/>
      <c r="NSS16" s="892"/>
      <c r="NST16" s="892"/>
      <c r="NSU16" s="892"/>
      <c r="NSV16" s="892"/>
      <c r="NSW16" s="892"/>
      <c r="NSX16" s="892"/>
      <c r="NSY16" s="892"/>
      <c r="NSZ16" s="892"/>
      <c r="NTA16" s="892"/>
      <c r="NTB16" s="892"/>
      <c r="NTC16" s="892"/>
      <c r="NTD16" s="892"/>
      <c r="NTE16" s="892"/>
      <c r="NTF16" s="892"/>
      <c r="NTG16" s="892"/>
      <c r="NTH16" s="892"/>
      <c r="NTI16" s="892"/>
      <c r="NTJ16" s="892"/>
      <c r="NTK16" s="892"/>
      <c r="NTL16" s="892"/>
      <c r="NTM16" s="892"/>
      <c r="NTN16" s="892"/>
      <c r="NTO16" s="892"/>
      <c r="NTP16" s="892"/>
      <c r="NTQ16" s="892"/>
      <c r="NTR16" s="892"/>
      <c r="NTS16" s="892"/>
      <c r="NTT16" s="892"/>
      <c r="NTU16" s="892"/>
      <c r="NTV16" s="892"/>
      <c r="NTW16" s="892"/>
      <c r="NTX16" s="892"/>
      <c r="NTY16" s="892"/>
      <c r="NTZ16" s="892"/>
      <c r="NUA16" s="892"/>
      <c r="NUB16" s="892"/>
      <c r="NUC16" s="892"/>
      <c r="NUD16" s="892"/>
      <c r="NUE16" s="892"/>
      <c r="NUF16" s="892"/>
      <c r="NUG16" s="892"/>
      <c r="NUH16" s="892"/>
      <c r="NUI16" s="892"/>
      <c r="NUJ16" s="892"/>
      <c r="NUK16" s="892"/>
      <c r="NUL16" s="892"/>
      <c r="NUM16" s="892"/>
      <c r="NUN16" s="892"/>
      <c r="NUO16" s="892"/>
      <c r="NUP16" s="892"/>
      <c r="NUQ16" s="892"/>
      <c r="NUR16" s="892"/>
      <c r="NUS16" s="892"/>
      <c r="NUT16" s="892"/>
      <c r="NUU16" s="892"/>
      <c r="NUV16" s="892"/>
      <c r="NUW16" s="892"/>
      <c r="NUX16" s="892"/>
      <c r="NUY16" s="892"/>
      <c r="NUZ16" s="892"/>
      <c r="NVA16" s="892"/>
      <c r="NVB16" s="892"/>
      <c r="NVC16" s="892"/>
      <c r="NVD16" s="892"/>
      <c r="NVE16" s="892"/>
      <c r="NVF16" s="892"/>
      <c r="NVG16" s="892"/>
      <c r="NVH16" s="892"/>
      <c r="NVI16" s="892"/>
      <c r="NVJ16" s="892"/>
      <c r="NVK16" s="892"/>
      <c r="NVL16" s="892"/>
      <c r="NVM16" s="892"/>
      <c r="NVN16" s="892"/>
      <c r="NVO16" s="892"/>
      <c r="NVP16" s="892"/>
      <c r="NVQ16" s="892"/>
      <c r="NVR16" s="892"/>
      <c r="NVS16" s="892"/>
      <c r="NVT16" s="892"/>
      <c r="NVU16" s="892"/>
      <c r="NVV16" s="892"/>
      <c r="NVW16" s="892"/>
      <c r="NVX16" s="892"/>
      <c r="NVY16" s="892"/>
      <c r="NVZ16" s="892"/>
      <c r="NWA16" s="892"/>
      <c r="NWB16" s="892"/>
      <c r="NWC16" s="892"/>
      <c r="NWD16" s="892"/>
      <c r="NWE16" s="892"/>
      <c r="NWF16" s="892"/>
      <c r="NWG16" s="892"/>
      <c r="NWH16" s="892"/>
      <c r="NWI16" s="892"/>
      <c r="NWJ16" s="892"/>
      <c r="NWK16" s="892"/>
      <c r="NWL16" s="892"/>
      <c r="NWM16" s="892"/>
      <c r="NWN16" s="892"/>
      <c r="NWO16" s="892"/>
      <c r="NWP16" s="892"/>
      <c r="NWQ16" s="892"/>
      <c r="NWR16" s="892"/>
      <c r="NWS16" s="892"/>
      <c r="NWT16" s="892"/>
      <c r="NWU16" s="892"/>
      <c r="NWV16" s="892"/>
      <c r="NWW16" s="892"/>
      <c r="NWX16" s="892"/>
      <c r="NWY16" s="892"/>
      <c r="NWZ16" s="892"/>
      <c r="NXA16" s="892"/>
      <c r="NXB16" s="892"/>
      <c r="NXC16" s="892"/>
      <c r="NXD16" s="892"/>
      <c r="NXE16" s="892"/>
      <c r="NXF16" s="892"/>
      <c r="NXG16" s="892"/>
      <c r="NXH16" s="892"/>
      <c r="NXI16" s="892"/>
      <c r="NXJ16" s="892"/>
      <c r="NXK16" s="892"/>
      <c r="NXL16" s="892"/>
      <c r="NXM16" s="892"/>
      <c r="NXN16" s="892"/>
      <c r="NXO16" s="892"/>
      <c r="NXP16" s="892"/>
      <c r="NXQ16" s="892"/>
      <c r="NXR16" s="892"/>
      <c r="NXS16" s="892"/>
      <c r="NXT16" s="892"/>
      <c r="NXU16" s="892"/>
      <c r="NXV16" s="892"/>
      <c r="NXW16" s="892"/>
      <c r="NXX16" s="892"/>
      <c r="NXY16" s="892"/>
      <c r="NXZ16" s="892"/>
      <c r="NYA16" s="892"/>
      <c r="NYB16" s="892"/>
      <c r="NYC16" s="892"/>
      <c r="NYD16" s="892"/>
      <c r="NYE16" s="892"/>
      <c r="NYF16" s="892"/>
      <c r="NYG16" s="892"/>
      <c r="NYH16" s="892"/>
      <c r="NYI16" s="892"/>
      <c r="NYJ16" s="892"/>
      <c r="NYK16" s="892"/>
      <c r="NYL16" s="892"/>
      <c r="NYM16" s="892"/>
      <c r="NYN16" s="892"/>
      <c r="NYO16" s="892"/>
      <c r="NYP16" s="892"/>
      <c r="NYQ16" s="892"/>
      <c r="NYR16" s="892"/>
      <c r="NYS16" s="892"/>
      <c r="NYT16" s="892"/>
      <c r="NYU16" s="892"/>
      <c r="NYV16" s="892"/>
      <c r="NYW16" s="892"/>
      <c r="NYX16" s="892"/>
      <c r="NYY16" s="892"/>
      <c r="NYZ16" s="892"/>
      <c r="NZA16" s="892"/>
      <c r="NZB16" s="892"/>
      <c r="NZC16" s="892"/>
      <c r="NZD16" s="892"/>
      <c r="NZE16" s="892"/>
      <c r="NZF16" s="892"/>
      <c r="NZG16" s="892"/>
      <c r="NZH16" s="892"/>
      <c r="NZI16" s="892"/>
      <c r="NZJ16" s="892"/>
      <c r="NZK16" s="892"/>
      <c r="NZL16" s="892"/>
      <c r="NZM16" s="892"/>
      <c r="NZN16" s="892"/>
      <c r="NZO16" s="892"/>
      <c r="NZP16" s="892"/>
      <c r="NZQ16" s="892"/>
      <c r="NZR16" s="892"/>
      <c r="NZS16" s="892"/>
      <c r="NZT16" s="892"/>
      <c r="NZU16" s="892"/>
      <c r="NZV16" s="892"/>
      <c r="NZW16" s="892"/>
      <c r="NZX16" s="892"/>
      <c r="NZY16" s="892"/>
      <c r="NZZ16" s="892"/>
      <c r="OAA16" s="892"/>
      <c r="OAB16" s="892"/>
      <c r="OAC16" s="892"/>
      <c r="OAD16" s="892"/>
      <c r="OAE16" s="892"/>
      <c r="OAF16" s="892"/>
      <c r="OAG16" s="892"/>
      <c r="OAH16" s="892"/>
      <c r="OAI16" s="892"/>
      <c r="OAJ16" s="892"/>
      <c r="OAK16" s="892"/>
      <c r="OAL16" s="892"/>
      <c r="OAM16" s="892"/>
      <c r="OAN16" s="892"/>
      <c r="OAO16" s="892"/>
      <c r="OAP16" s="892"/>
      <c r="OAQ16" s="892"/>
      <c r="OAR16" s="892"/>
      <c r="OAS16" s="892"/>
      <c r="OAT16" s="892"/>
      <c r="OAU16" s="892"/>
      <c r="OAV16" s="892"/>
      <c r="OAW16" s="892"/>
      <c r="OAX16" s="892"/>
      <c r="OAY16" s="892"/>
      <c r="OAZ16" s="892"/>
      <c r="OBA16" s="892"/>
      <c r="OBB16" s="892"/>
      <c r="OBC16" s="892"/>
      <c r="OBD16" s="892"/>
      <c r="OBE16" s="892"/>
      <c r="OBF16" s="892"/>
      <c r="OBG16" s="892"/>
      <c r="OBH16" s="892"/>
      <c r="OBI16" s="892"/>
      <c r="OBJ16" s="892"/>
      <c r="OBK16" s="892"/>
      <c r="OBL16" s="892"/>
      <c r="OBM16" s="892"/>
      <c r="OBN16" s="892"/>
      <c r="OBO16" s="892"/>
      <c r="OBP16" s="892"/>
      <c r="OBQ16" s="892"/>
      <c r="OBR16" s="892"/>
      <c r="OBS16" s="892"/>
      <c r="OBT16" s="892"/>
      <c r="OBU16" s="892"/>
      <c r="OBV16" s="892"/>
      <c r="OBW16" s="892"/>
      <c r="OBX16" s="892"/>
      <c r="OBY16" s="892"/>
      <c r="OBZ16" s="892"/>
      <c r="OCA16" s="892"/>
      <c r="OCB16" s="892"/>
      <c r="OCC16" s="892"/>
      <c r="OCD16" s="892"/>
      <c r="OCE16" s="892"/>
      <c r="OCF16" s="892"/>
      <c r="OCG16" s="892"/>
      <c r="OCH16" s="892"/>
      <c r="OCI16" s="892"/>
      <c r="OCJ16" s="892"/>
      <c r="OCK16" s="892"/>
      <c r="OCL16" s="892"/>
      <c r="OCM16" s="892"/>
      <c r="OCN16" s="892"/>
      <c r="OCO16" s="892"/>
      <c r="OCP16" s="892"/>
      <c r="OCQ16" s="892"/>
      <c r="OCR16" s="892"/>
      <c r="OCS16" s="892"/>
      <c r="OCT16" s="892"/>
      <c r="OCU16" s="892"/>
      <c r="OCV16" s="892"/>
      <c r="OCW16" s="892"/>
      <c r="OCX16" s="892"/>
      <c r="OCY16" s="892"/>
      <c r="OCZ16" s="892"/>
      <c r="ODA16" s="892"/>
      <c r="ODB16" s="892"/>
      <c r="ODC16" s="892"/>
      <c r="ODD16" s="892"/>
      <c r="ODE16" s="892"/>
      <c r="ODF16" s="892"/>
      <c r="ODG16" s="892"/>
      <c r="ODH16" s="892"/>
      <c r="ODI16" s="892"/>
      <c r="ODJ16" s="892"/>
      <c r="ODK16" s="892"/>
      <c r="ODL16" s="892"/>
      <c r="ODM16" s="892"/>
      <c r="ODN16" s="892"/>
      <c r="ODO16" s="892"/>
      <c r="ODP16" s="892"/>
      <c r="ODQ16" s="892"/>
      <c r="ODR16" s="892"/>
      <c r="ODS16" s="892"/>
      <c r="ODT16" s="892"/>
      <c r="ODU16" s="892"/>
      <c r="ODV16" s="892"/>
      <c r="ODW16" s="892"/>
      <c r="ODX16" s="892"/>
      <c r="ODY16" s="892"/>
      <c r="ODZ16" s="892"/>
      <c r="OEA16" s="892"/>
      <c r="OEB16" s="892"/>
      <c r="OEC16" s="892"/>
      <c r="OED16" s="892"/>
      <c r="OEE16" s="892"/>
      <c r="OEF16" s="892"/>
      <c r="OEG16" s="892"/>
      <c r="OEH16" s="892"/>
      <c r="OEI16" s="892"/>
      <c r="OEJ16" s="892"/>
      <c r="OEK16" s="892"/>
      <c r="OEL16" s="892"/>
      <c r="OEM16" s="892"/>
      <c r="OEN16" s="892"/>
      <c r="OEO16" s="892"/>
      <c r="OEP16" s="892"/>
      <c r="OEQ16" s="892"/>
      <c r="OER16" s="892"/>
      <c r="OES16" s="892"/>
      <c r="OET16" s="892"/>
      <c r="OEU16" s="892"/>
      <c r="OEV16" s="892"/>
      <c r="OEW16" s="892"/>
      <c r="OEX16" s="892"/>
      <c r="OEY16" s="892"/>
      <c r="OEZ16" s="892"/>
      <c r="OFA16" s="892"/>
      <c r="OFB16" s="892"/>
      <c r="OFC16" s="892"/>
      <c r="OFD16" s="892"/>
      <c r="OFE16" s="892"/>
      <c r="OFF16" s="892"/>
      <c r="OFG16" s="892"/>
      <c r="OFH16" s="892"/>
      <c r="OFI16" s="892"/>
      <c r="OFJ16" s="892"/>
      <c r="OFK16" s="892"/>
      <c r="OFL16" s="892"/>
      <c r="OFM16" s="892"/>
      <c r="OFN16" s="892"/>
      <c r="OFO16" s="892"/>
      <c r="OFP16" s="892"/>
      <c r="OFQ16" s="892"/>
      <c r="OFR16" s="892"/>
      <c r="OFS16" s="892"/>
      <c r="OFT16" s="892"/>
      <c r="OFU16" s="892"/>
      <c r="OFV16" s="892"/>
      <c r="OFW16" s="892"/>
      <c r="OFX16" s="892"/>
      <c r="OFY16" s="892"/>
      <c r="OFZ16" s="892"/>
      <c r="OGA16" s="892"/>
      <c r="OGB16" s="892"/>
      <c r="OGC16" s="892"/>
      <c r="OGD16" s="892"/>
      <c r="OGE16" s="892"/>
      <c r="OGF16" s="892"/>
      <c r="OGG16" s="892"/>
      <c r="OGH16" s="892"/>
      <c r="OGI16" s="892"/>
      <c r="OGJ16" s="892"/>
      <c r="OGK16" s="892"/>
      <c r="OGL16" s="892"/>
      <c r="OGM16" s="892"/>
      <c r="OGN16" s="892"/>
      <c r="OGO16" s="892"/>
      <c r="OGP16" s="892"/>
      <c r="OGQ16" s="892"/>
      <c r="OGR16" s="892"/>
      <c r="OGS16" s="892"/>
      <c r="OGT16" s="892"/>
      <c r="OGU16" s="892"/>
      <c r="OGV16" s="892"/>
      <c r="OGW16" s="892"/>
      <c r="OGX16" s="892"/>
      <c r="OGY16" s="892"/>
      <c r="OGZ16" s="892"/>
      <c r="OHA16" s="892"/>
      <c r="OHB16" s="892"/>
      <c r="OHC16" s="892"/>
      <c r="OHD16" s="892"/>
      <c r="OHE16" s="892"/>
      <c r="OHF16" s="892"/>
      <c r="OHG16" s="892"/>
      <c r="OHH16" s="892"/>
      <c r="OHI16" s="892"/>
      <c r="OHJ16" s="892"/>
      <c r="OHK16" s="892"/>
      <c r="OHL16" s="892"/>
      <c r="OHM16" s="892"/>
      <c r="OHN16" s="892"/>
      <c r="OHO16" s="892"/>
      <c r="OHP16" s="892"/>
      <c r="OHQ16" s="892"/>
      <c r="OHR16" s="892"/>
      <c r="OHS16" s="892"/>
      <c r="OHT16" s="892"/>
      <c r="OHU16" s="892"/>
      <c r="OHV16" s="892"/>
      <c r="OHW16" s="892"/>
      <c r="OHX16" s="892"/>
      <c r="OHY16" s="892"/>
      <c r="OHZ16" s="892"/>
      <c r="OIA16" s="892"/>
      <c r="OIB16" s="892"/>
      <c r="OIC16" s="892"/>
      <c r="OID16" s="892"/>
      <c r="OIE16" s="892"/>
      <c r="OIF16" s="892"/>
      <c r="OIG16" s="892"/>
      <c r="OIH16" s="892"/>
      <c r="OII16" s="892"/>
      <c r="OIJ16" s="892"/>
      <c r="OIK16" s="892"/>
      <c r="OIL16" s="892"/>
      <c r="OIM16" s="892"/>
      <c r="OIN16" s="892"/>
      <c r="OIO16" s="892"/>
      <c r="OIP16" s="892"/>
      <c r="OIQ16" s="892"/>
      <c r="OIR16" s="892"/>
      <c r="OIS16" s="892"/>
      <c r="OIT16" s="892"/>
      <c r="OIU16" s="892"/>
      <c r="OIV16" s="892"/>
      <c r="OIW16" s="892"/>
      <c r="OIX16" s="892"/>
      <c r="OIY16" s="892"/>
      <c r="OIZ16" s="892"/>
      <c r="OJA16" s="892"/>
      <c r="OJB16" s="892"/>
      <c r="OJC16" s="892"/>
      <c r="OJD16" s="892"/>
      <c r="OJE16" s="892"/>
      <c r="OJF16" s="892"/>
      <c r="OJG16" s="892"/>
      <c r="OJH16" s="892"/>
      <c r="OJI16" s="892"/>
      <c r="OJJ16" s="892"/>
      <c r="OJK16" s="892"/>
      <c r="OJL16" s="892"/>
      <c r="OJM16" s="892"/>
      <c r="OJN16" s="892"/>
      <c r="OJO16" s="892"/>
      <c r="OJP16" s="892"/>
      <c r="OJQ16" s="892"/>
      <c r="OJR16" s="892"/>
      <c r="OJS16" s="892"/>
      <c r="OJT16" s="892"/>
      <c r="OJU16" s="892"/>
      <c r="OJV16" s="892"/>
      <c r="OJW16" s="892"/>
      <c r="OJX16" s="892"/>
      <c r="OJY16" s="892"/>
      <c r="OJZ16" s="892"/>
      <c r="OKA16" s="892"/>
      <c r="OKB16" s="892"/>
      <c r="OKC16" s="892"/>
      <c r="OKD16" s="892"/>
      <c r="OKE16" s="892"/>
      <c r="OKF16" s="892"/>
      <c r="OKG16" s="892"/>
      <c r="OKH16" s="892"/>
      <c r="OKI16" s="892"/>
      <c r="OKJ16" s="892"/>
      <c r="OKK16" s="892"/>
      <c r="OKL16" s="892"/>
      <c r="OKM16" s="892"/>
      <c r="OKN16" s="892"/>
      <c r="OKO16" s="892"/>
      <c r="OKP16" s="892"/>
      <c r="OKQ16" s="892"/>
      <c r="OKR16" s="892"/>
      <c r="OKS16" s="892"/>
      <c r="OKT16" s="892"/>
      <c r="OKU16" s="892"/>
      <c r="OKV16" s="892"/>
      <c r="OKW16" s="892"/>
      <c r="OKX16" s="892"/>
      <c r="OKY16" s="892"/>
      <c r="OKZ16" s="892"/>
      <c r="OLA16" s="892"/>
      <c r="OLB16" s="892"/>
      <c r="OLC16" s="892"/>
      <c r="OLD16" s="892"/>
      <c r="OLE16" s="892"/>
      <c r="OLF16" s="892"/>
      <c r="OLG16" s="892"/>
      <c r="OLH16" s="892"/>
      <c r="OLI16" s="892"/>
      <c r="OLJ16" s="892"/>
      <c r="OLK16" s="892"/>
      <c r="OLL16" s="892"/>
      <c r="OLM16" s="892"/>
      <c r="OLN16" s="892"/>
      <c r="OLO16" s="892"/>
      <c r="OLP16" s="892"/>
      <c r="OLQ16" s="892"/>
      <c r="OLR16" s="892"/>
      <c r="OLS16" s="892"/>
      <c r="OLT16" s="892"/>
      <c r="OLU16" s="892"/>
      <c r="OLV16" s="892"/>
      <c r="OLW16" s="892"/>
      <c r="OLX16" s="892"/>
      <c r="OLY16" s="892"/>
      <c r="OLZ16" s="892"/>
      <c r="OMA16" s="892"/>
      <c r="OMB16" s="892"/>
      <c r="OMC16" s="892"/>
      <c r="OMD16" s="892"/>
      <c r="OME16" s="892"/>
      <c r="OMF16" s="892"/>
      <c r="OMG16" s="892"/>
      <c r="OMH16" s="892"/>
      <c r="OMI16" s="892"/>
      <c r="OMJ16" s="892"/>
      <c r="OMK16" s="892"/>
      <c r="OML16" s="892"/>
      <c r="OMM16" s="892"/>
      <c r="OMN16" s="892"/>
      <c r="OMO16" s="892"/>
      <c r="OMP16" s="892"/>
      <c r="OMQ16" s="892"/>
      <c r="OMR16" s="892"/>
      <c r="OMS16" s="892"/>
      <c r="OMT16" s="892"/>
      <c r="OMU16" s="892"/>
      <c r="OMV16" s="892"/>
      <c r="OMW16" s="892"/>
      <c r="OMX16" s="892"/>
      <c r="OMY16" s="892"/>
      <c r="OMZ16" s="892"/>
      <c r="ONA16" s="892"/>
      <c r="ONB16" s="892"/>
      <c r="ONC16" s="892"/>
      <c r="OND16" s="892"/>
      <c r="ONE16" s="892"/>
      <c r="ONF16" s="892"/>
      <c r="ONG16" s="892"/>
      <c r="ONH16" s="892"/>
      <c r="ONI16" s="892"/>
      <c r="ONJ16" s="892"/>
      <c r="ONK16" s="892"/>
      <c r="ONL16" s="892"/>
      <c r="ONM16" s="892"/>
      <c r="ONN16" s="892"/>
      <c r="ONO16" s="892"/>
      <c r="ONP16" s="892"/>
      <c r="ONQ16" s="892"/>
      <c r="ONR16" s="892"/>
      <c r="ONS16" s="892"/>
      <c r="ONT16" s="892"/>
      <c r="ONU16" s="892"/>
      <c r="ONV16" s="892"/>
      <c r="ONW16" s="892"/>
      <c r="ONX16" s="892"/>
      <c r="ONY16" s="892"/>
      <c r="ONZ16" s="892"/>
      <c r="OOA16" s="892"/>
      <c r="OOB16" s="892"/>
      <c r="OOC16" s="892"/>
      <c r="OOD16" s="892"/>
      <c r="OOE16" s="892"/>
      <c r="OOF16" s="892"/>
      <c r="OOG16" s="892"/>
      <c r="OOH16" s="892"/>
      <c r="OOI16" s="892"/>
      <c r="OOJ16" s="892"/>
      <c r="OOK16" s="892"/>
      <c r="OOL16" s="892"/>
      <c r="OOM16" s="892"/>
      <c r="OON16" s="892"/>
      <c r="OOO16" s="892"/>
      <c r="OOP16" s="892"/>
      <c r="OOQ16" s="892"/>
      <c r="OOR16" s="892"/>
      <c r="OOS16" s="892"/>
      <c r="OOT16" s="892"/>
      <c r="OOU16" s="892"/>
      <c r="OOV16" s="892"/>
      <c r="OOW16" s="892"/>
      <c r="OOX16" s="892"/>
      <c r="OOY16" s="892"/>
      <c r="OOZ16" s="892"/>
      <c r="OPA16" s="892"/>
      <c r="OPB16" s="892"/>
      <c r="OPC16" s="892"/>
      <c r="OPD16" s="892"/>
      <c r="OPE16" s="892"/>
      <c r="OPF16" s="892"/>
      <c r="OPG16" s="892"/>
      <c r="OPH16" s="892"/>
      <c r="OPI16" s="892"/>
      <c r="OPJ16" s="892"/>
      <c r="OPK16" s="892"/>
      <c r="OPL16" s="892"/>
      <c r="OPM16" s="892"/>
      <c r="OPN16" s="892"/>
      <c r="OPO16" s="892"/>
      <c r="OPP16" s="892"/>
      <c r="OPQ16" s="892"/>
      <c r="OPR16" s="892"/>
      <c r="OPS16" s="892"/>
      <c r="OPT16" s="892"/>
      <c r="OPU16" s="892"/>
      <c r="OPV16" s="892"/>
      <c r="OPW16" s="892"/>
      <c r="OPX16" s="892"/>
      <c r="OPY16" s="892"/>
      <c r="OPZ16" s="892"/>
      <c r="OQA16" s="892"/>
      <c r="OQB16" s="892"/>
      <c r="OQC16" s="892"/>
      <c r="OQD16" s="892"/>
      <c r="OQE16" s="892"/>
      <c r="OQF16" s="892"/>
      <c r="OQG16" s="892"/>
      <c r="OQH16" s="892"/>
      <c r="OQI16" s="892"/>
      <c r="OQJ16" s="892"/>
      <c r="OQK16" s="892"/>
      <c r="OQL16" s="892"/>
      <c r="OQM16" s="892"/>
      <c r="OQN16" s="892"/>
      <c r="OQO16" s="892"/>
      <c r="OQP16" s="892"/>
      <c r="OQQ16" s="892"/>
      <c r="OQR16" s="892"/>
      <c r="OQS16" s="892"/>
      <c r="OQT16" s="892"/>
      <c r="OQU16" s="892"/>
      <c r="OQV16" s="892"/>
      <c r="OQW16" s="892"/>
      <c r="OQX16" s="892"/>
      <c r="OQY16" s="892"/>
      <c r="OQZ16" s="892"/>
      <c r="ORA16" s="892"/>
      <c r="ORB16" s="892"/>
      <c r="ORC16" s="892"/>
      <c r="ORD16" s="892"/>
      <c r="ORE16" s="892"/>
      <c r="ORF16" s="892"/>
      <c r="ORG16" s="892"/>
      <c r="ORH16" s="892"/>
      <c r="ORI16" s="892"/>
      <c r="ORJ16" s="892"/>
      <c r="ORK16" s="892"/>
      <c r="ORL16" s="892"/>
      <c r="ORM16" s="892"/>
      <c r="ORN16" s="892"/>
      <c r="ORO16" s="892"/>
      <c r="ORP16" s="892"/>
      <c r="ORQ16" s="892"/>
      <c r="ORR16" s="892"/>
      <c r="ORS16" s="892"/>
      <c r="ORT16" s="892"/>
      <c r="ORU16" s="892"/>
      <c r="ORV16" s="892"/>
      <c r="ORW16" s="892"/>
      <c r="ORX16" s="892"/>
      <c r="ORY16" s="892"/>
      <c r="ORZ16" s="892"/>
      <c r="OSA16" s="892"/>
      <c r="OSB16" s="892"/>
      <c r="OSC16" s="892"/>
      <c r="OSD16" s="892"/>
      <c r="OSE16" s="892"/>
      <c r="OSF16" s="892"/>
      <c r="OSG16" s="892"/>
      <c r="OSH16" s="892"/>
      <c r="OSI16" s="892"/>
      <c r="OSJ16" s="892"/>
      <c r="OSK16" s="892"/>
      <c r="OSL16" s="892"/>
      <c r="OSM16" s="892"/>
      <c r="OSN16" s="892"/>
      <c r="OSO16" s="892"/>
      <c r="OSP16" s="892"/>
      <c r="OSQ16" s="892"/>
      <c r="OSR16" s="892"/>
      <c r="OSS16" s="892"/>
      <c r="OST16" s="892"/>
      <c r="OSU16" s="892"/>
      <c r="OSV16" s="892"/>
      <c r="OSW16" s="892"/>
      <c r="OSX16" s="892"/>
      <c r="OSY16" s="892"/>
      <c r="OSZ16" s="892"/>
      <c r="OTA16" s="892"/>
      <c r="OTB16" s="892"/>
      <c r="OTC16" s="892"/>
      <c r="OTD16" s="892"/>
      <c r="OTE16" s="892"/>
      <c r="OTF16" s="892"/>
      <c r="OTG16" s="892"/>
      <c r="OTH16" s="892"/>
      <c r="OTI16" s="892"/>
      <c r="OTJ16" s="892"/>
      <c r="OTK16" s="892"/>
      <c r="OTL16" s="892"/>
      <c r="OTM16" s="892"/>
      <c r="OTN16" s="892"/>
      <c r="OTO16" s="892"/>
      <c r="OTP16" s="892"/>
      <c r="OTQ16" s="892"/>
      <c r="OTR16" s="892"/>
      <c r="OTS16" s="892"/>
      <c r="OTT16" s="892"/>
      <c r="OTU16" s="892"/>
      <c r="OTV16" s="892"/>
      <c r="OTW16" s="892"/>
      <c r="OTX16" s="892"/>
      <c r="OTY16" s="892"/>
      <c r="OTZ16" s="892"/>
      <c r="OUA16" s="892"/>
      <c r="OUB16" s="892"/>
      <c r="OUC16" s="892"/>
      <c r="OUD16" s="892"/>
      <c r="OUE16" s="892"/>
      <c r="OUF16" s="892"/>
      <c r="OUG16" s="892"/>
      <c r="OUH16" s="892"/>
      <c r="OUI16" s="892"/>
      <c r="OUJ16" s="892"/>
      <c r="OUK16" s="892"/>
      <c r="OUL16" s="892"/>
      <c r="OUM16" s="892"/>
      <c r="OUN16" s="892"/>
      <c r="OUO16" s="892"/>
      <c r="OUP16" s="892"/>
      <c r="OUQ16" s="892"/>
      <c r="OUR16" s="892"/>
      <c r="OUS16" s="892"/>
      <c r="OUT16" s="892"/>
      <c r="OUU16" s="892"/>
      <c r="OUV16" s="892"/>
      <c r="OUW16" s="892"/>
      <c r="OUX16" s="892"/>
      <c r="OUY16" s="892"/>
      <c r="OUZ16" s="892"/>
      <c r="OVA16" s="892"/>
      <c r="OVB16" s="892"/>
      <c r="OVC16" s="892"/>
      <c r="OVD16" s="892"/>
      <c r="OVE16" s="892"/>
      <c r="OVF16" s="892"/>
      <c r="OVG16" s="892"/>
      <c r="OVH16" s="892"/>
      <c r="OVI16" s="892"/>
      <c r="OVJ16" s="892"/>
      <c r="OVK16" s="892"/>
      <c r="OVL16" s="892"/>
      <c r="OVM16" s="892"/>
      <c r="OVN16" s="892"/>
      <c r="OVO16" s="892"/>
      <c r="OVP16" s="892"/>
      <c r="OVQ16" s="892"/>
      <c r="OVR16" s="892"/>
      <c r="OVS16" s="892"/>
      <c r="OVT16" s="892"/>
      <c r="OVU16" s="892"/>
      <c r="OVV16" s="892"/>
      <c r="OVW16" s="892"/>
      <c r="OVX16" s="892"/>
      <c r="OVY16" s="892"/>
      <c r="OVZ16" s="892"/>
      <c r="OWA16" s="892"/>
      <c r="OWB16" s="892"/>
      <c r="OWC16" s="892"/>
      <c r="OWD16" s="892"/>
      <c r="OWE16" s="892"/>
      <c r="OWF16" s="892"/>
      <c r="OWG16" s="892"/>
      <c r="OWH16" s="892"/>
      <c r="OWI16" s="892"/>
      <c r="OWJ16" s="892"/>
      <c r="OWK16" s="892"/>
      <c r="OWL16" s="892"/>
      <c r="OWM16" s="892"/>
      <c r="OWN16" s="892"/>
      <c r="OWO16" s="892"/>
      <c r="OWP16" s="892"/>
      <c r="OWQ16" s="892"/>
      <c r="OWR16" s="892"/>
      <c r="OWS16" s="892"/>
      <c r="OWT16" s="892"/>
      <c r="OWU16" s="892"/>
      <c r="OWV16" s="892"/>
      <c r="OWW16" s="892"/>
      <c r="OWX16" s="892"/>
      <c r="OWY16" s="892"/>
      <c r="OWZ16" s="892"/>
      <c r="OXA16" s="892"/>
      <c r="OXB16" s="892"/>
      <c r="OXC16" s="892"/>
      <c r="OXD16" s="892"/>
      <c r="OXE16" s="892"/>
      <c r="OXF16" s="892"/>
      <c r="OXG16" s="892"/>
      <c r="OXH16" s="892"/>
      <c r="OXI16" s="892"/>
      <c r="OXJ16" s="892"/>
      <c r="OXK16" s="892"/>
      <c r="OXL16" s="892"/>
      <c r="OXM16" s="892"/>
      <c r="OXN16" s="892"/>
      <c r="OXO16" s="892"/>
      <c r="OXP16" s="892"/>
      <c r="OXQ16" s="892"/>
      <c r="OXR16" s="892"/>
      <c r="OXS16" s="892"/>
      <c r="OXT16" s="892"/>
      <c r="OXU16" s="892"/>
      <c r="OXV16" s="892"/>
      <c r="OXW16" s="892"/>
      <c r="OXX16" s="892"/>
      <c r="OXY16" s="892"/>
      <c r="OXZ16" s="892"/>
      <c r="OYA16" s="892"/>
      <c r="OYB16" s="892"/>
      <c r="OYC16" s="892"/>
      <c r="OYD16" s="892"/>
      <c r="OYE16" s="892"/>
      <c r="OYF16" s="892"/>
      <c r="OYG16" s="892"/>
      <c r="OYH16" s="892"/>
      <c r="OYI16" s="892"/>
      <c r="OYJ16" s="892"/>
      <c r="OYK16" s="892"/>
      <c r="OYL16" s="892"/>
      <c r="OYM16" s="892"/>
      <c r="OYN16" s="892"/>
      <c r="OYO16" s="892"/>
      <c r="OYP16" s="892"/>
      <c r="OYQ16" s="892"/>
      <c r="OYR16" s="892"/>
      <c r="OYS16" s="892"/>
      <c r="OYT16" s="892"/>
      <c r="OYU16" s="892"/>
      <c r="OYV16" s="892"/>
      <c r="OYW16" s="892"/>
      <c r="OYX16" s="892"/>
      <c r="OYY16" s="892"/>
      <c r="OYZ16" s="892"/>
      <c r="OZA16" s="892"/>
      <c r="OZB16" s="892"/>
      <c r="OZC16" s="892"/>
      <c r="OZD16" s="892"/>
      <c r="OZE16" s="892"/>
      <c r="OZF16" s="892"/>
      <c r="OZG16" s="892"/>
      <c r="OZH16" s="892"/>
      <c r="OZI16" s="892"/>
      <c r="OZJ16" s="892"/>
      <c r="OZK16" s="892"/>
      <c r="OZL16" s="892"/>
      <c r="OZM16" s="892"/>
      <c r="OZN16" s="892"/>
      <c r="OZO16" s="892"/>
      <c r="OZP16" s="892"/>
      <c r="OZQ16" s="892"/>
      <c r="OZR16" s="892"/>
      <c r="OZS16" s="892"/>
      <c r="OZT16" s="892"/>
      <c r="OZU16" s="892"/>
      <c r="OZV16" s="892"/>
      <c r="OZW16" s="892"/>
      <c r="OZX16" s="892"/>
      <c r="OZY16" s="892"/>
      <c r="OZZ16" s="892"/>
      <c r="PAA16" s="892"/>
      <c r="PAB16" s="892"/>
      <c r="PAC16" s="892"/>
      <c r="PAD16" s="892"/>
      <c r="PAE16" s="892"/>
      <c r="PAF16" s="892"/>
      <c r="PAG16" s="892"/>
      <c r="PAH16" s="892"/>
      <c r="PAI16" s="892"/>
      <c r="PAJ16" s="892"/>
      <c r="PAK16" s="892"/>
      <c r="PAL16" s="892"/>
      <c r="PAM16" s="892"/>
      <c r="PAN16" s="892"/>
      <c r="PAO16" s="892"/>
      <c r="PAP16" s="892"/>
      <c r="PAQ16" s="892"/>
      <c r="PAR16" s="892"/>
      <c r="PAS16" s="892"/>
      <c r="PAT16" s="892"/>
      <c r="PAU16" s="892"/>
      <c r="PAV16" s="892"/>
      <c r="PAW16" s="892"/>
      <c r="PAX16" s="892"/>
      <c r="PAY16" s="892"/>
      <c r="PAZ16" s="892"/>
      <c r="PBA16" s="892"/>
      <c r="PBB16" s="892"/>
      <c r="PBC16" s="892"/>
      <c r="PBD16" s="892"/>
      <c r="PBE16" s="892"/>
      <c r="PBF16" s="892"/>
      <c r="PBG16" s="892"/>
      <c r="PBH16" s="892"/>
      <c r="PBI16" s="892"/>
      <c r="PBJ16" s="892"/>
      <c r="PBK16" s="892"/>
      <c r="PBL16" s="892"/>
      <c r="PBM16" s="892"/>
      <c r="PBN16" s="892"/>
      <c r="PBO16" s="892"/>
      <c r="PBP16" s="892"/>
      <c r="PBQ16" s="892"/>
      <c r="PBR16" s="892"/>
      <c r="PBS16" s="892"/>
      <c r="PBT16" s="892"/>
      <c r="PBU16" s="892"/>
      <c r="PBV16" s="892"/>
      <c r="PBW16" s="892"/>
      <c r="PBX16" s="892"/>
      <c r="PBY16" s="892"/>
      <c r="PBZ16" s="892"/>
      <c r="PCA16" s="892"/>
      <c r="PCB16" s="892"/>
      <c r="PCC16" s="892"/>
      <c r="PCD16" s="892"/>
      <c r="PCE16" s="892"/>
      <c r="PCF16" s="892"/>
      <c r="PCG16" s="892"/>
      <c r="PCH16" s="892"/>
      <c r="PCI16" s="892"/>
      <c r="PCJ16" s="892"/>
      <c r="PCK16" s="892"/>
      <c r="PCL16" s="892"/>
      <c r="PCM16" s="892"/>
      <c r="PCN16" s="892"/>
      <c r="PCO16" s="892"/>
      <c r="PCP16" s="892"/>
      <c r="PCQ16" s="892"/>
      <c r="PCR16" s="892"/>
      <c r="PCS16" s="892"/>
      <c r="PCT16" s="892"/>
      <c r="PCU16" s="892"/>
      <c r="PCV16" s="892"/>
      <c r="PCW16" s="892"/>
      <c r="PCX16" s="892"/>
      <c r="PCY16" s="892"/>
      <c r="PCZ16" s="892"/>
      <c r="PDA16" s="892"/>
      <c r="PDB16" s="892"/>
      <c r="PDC16" s="892"/>
      <c r="PDD16" s="892"/>
      <c r="PDE16" s="892"/>
      <c r="PDF16" s="892"/>
      <c r="PDG16" s="892"/>
      <c r="PDH16" s="892"/>
      <c r="PDI16" s="892"/>
      <c r="PDJ16" s="892"/>
      <c r="PDK16" s="892"/>
      <c r="PDL16" s="892"/>
      <c r="PDM16" s="892"/>
      <c r="PDN16" s="892"/>
      <c r="PDO16" s="892"/>
      <c r="PDP16" s="892"/>
      <c r="PDQ16" s="892"/>
      <c r="PDR16" s="892"/>
      <c r="PDS16" s="892"/>
      <c r="PDT16" s="892"/>
      <c r="PDU16" s="892"/>
      <c r="PDV16" s="892"/>
      <c r="PDW16" s="892"/>
      <c r="PDX16" s="892"/>
      <c r="PDY16" s="892"/>
      <c r="PDZ16" s="892"/>
      <c r="PEA16" s="892"/>
      <c r="PEB16" s="892"/>
      <c r="PEC16" s="892"/>
      <c r="PED16" s="892"/>
      <c r="PEE16" s="892"/>
      <c r="PEF16" s="892"/>
      <c r="PEG16" s="892"/>
      <c r="PEH16" s="892"/>
      <c r="PEI16" s="892"/>
      <c r="PEJ16" s="892"/>
      <c r="PEK16" s="892"/>
      <c r="PEL16" s="892"/>
      <c r="PEM16" s="892"/>
      <c r="PEN16" s="892"/>
      <c r="PEO16" s="892"/>
      <c r="PEP16" s="892"/>
      <c r="PEQ16" s="892"/>
      <c r="PER16" s="892"/>
      <c r="PES16" s="892"/>
      <c r="PET16" s="892"/>
      <c r="PEU16" s="892"/>
      <c r="PEV16" s="892"/>
      <c r="PEW16" s="892"/>
      <c r="PEX16" s="892"/>
      <c r="PEY16" s="892"/>
      <c r="PEZ16" s="892"/>
      <c r="PFA16" s="892"/>
      <c r="PFB16" s="892"/>
      <c r="PFC16" s="892"/>
      <c r="PFD16" s="892"/>
      <c r="PFE16" s="892"/>
      <c r="PFF16" s="892"/>
      <c r="PFG16" s="892"/>
      <c r="PFH16" s="892"/>
      <c r="PFI16" s="892"/>
      <c r="PFJ16" s="892"/>
      <c r="PFK16" s="892"/>
      <c r="PFL16" s="892"/>
      <c r="PFM16" s="892"/>
      <c r="PFN16" s="892"/>
      <c r="PFO16" s="892"/>
      <c r="PFP16" s="892"/>
      <c r="PFQ16" s="892"/>
      <c r="PFR16" s="892"/>
      <c r="PFS16" s="892"/>
      <c r="PFT16" s="892"/>
      <c r="PFU16" s="892"/>
      <c r="PFV16" s="892"/>
      <c r="PFW16" s="892"/>
      <c r="PFX16" s="892"/>
      <c r="PFY16" s="892"/>
      <c r="PFZ16" s="892"/>
      <c r="PGA16" s="892"/>
      <c r="PGB16" s="892"/>
      <c r="PGC16" s="892"/>
      <c r="PGD16" s="892"/>
      <c r="PGE16" s="892"/>
      <c r="PGF16" s="892"/>
      <c r="PGG16" s="892"/>
      <c r="PGH16" s="892"/>
      <c r="PGI16" s="892"/>
      <c r="PGJ16" s="892"/>
      <c r="PGK16" s="892"/>
      <c r="PGL16" s="892"/>
      <c r="PGM16" s="892"/>
      <c r="PGN16" s="892"/>
      <c r="PGO16" s="892"/>
      <c r="PGP16" s="892"/>
      <c r="PGQ16" s="892"/>
      <c r="PGR16" s="892"/>
      <c r="PGS16" s="892"/>
      <c r="PGT16" s="892"/>
      <c r="PGU16" s="892"/>
      <c r="PGV16" s="892"/>
      <c r="PGW16" s="892"/>
      <c r="PGX16" s="892"/>
      <c r="PGY16" s="892"/>
      <c r="PGZ16" s="892"/>
      <c r="PHA16" s="892"/>
      <c r="PHB16" s="892"/>
      <c r="PHC16" s="892"/>
      <c r="PHD16" s="892"/>
      <c r="PHE16" s="892"/>
      <c r="PHF16" s="892"/>
      <c r="PHG16" s="892"/>
      <c r="PHH16" s="892"/>
      <c r="PHI16" s="892"/>
      <c r="PHJ16" s="892"/>
      <c r="PHK16" s="892"/>
      <c r="PHL16" s="892"/>
      <c r="PHM16" s="892"/>
      <c r="PHN16" s="892"/>
      <c r="PHO16" s="892"/>
      <c r="PHP16" s="892"/>
      <c r="PHQ16" s="892"/>
      <c r="PHR16" s="892"/>
      <c r="PHS16" s="892"/>
      <c r="PHT16" s="892"/>
      <c r="PHU16" s="892"/>
      <c r="PHV16" s="892"/>
      <c r="PHW16" s="892"/>
      <c r="PHX16" s="892"/>
      <c r="PHY16" s="892"/>
      <c r="PHZ16" s="892"/>
      <c r="PIA16" s="892"/>
      <c r="PIB16" s="892"/>
      <c r="PIC16" s="892"/>
      <c r="PID16" s="892"/>
      <c r="PIE16" s="892"/>
      <c r="PIF16" s="892"/>
      <c r="PIG16" s="892"/>
      <c r="PIH16" s="892"/>
      <c r="PII16" s="892"/>
      <c r="PIJ16" s="892"/>
      <c r="PIK16" s="892"/>
      <c r="PIL16" s="892"/>
      <c r="PIM16" s="892"/>
      <c r="PIN16" s="892"/>
      <c r="PIO16" s="892"/>
      <c r="PIP16" s="892"/>
      <c r="PIQ16" s="892"/>
      <c r="PIR16" s="892"/>
      <c r="PIS16" s="892"/>
      <c r="PIT16" s="892"/>
      <c r="PIU16" s="892"/>
      <c r="PIV16" s="892"/>
      <c r="PIW16" s="892"/>
      <c r="PIX16" s="892"/>
      <c r="PIY16" s="892"/>
      <c r="PIZ16" s="892"/>
      <c r="PJA16" s="892"/>
      <c r="PJB16" s="892"/>
      <c r="PJC16" s="892"/>
      <c r="PJD16" s="892"/>
      <c r="PJE16" s="892"/>
      <c r="PJF16" s="892"/>
      <c r="PJG16" s="892"/>
      <c r="PJH16" s="892"/>
      <c r="PJI16" s="892"/>
      <c r="PJJ16" s="892"/>
      <c r="PJK16" s="892"/>
      <c r="PJL16" s="892"/>
      <c r="PJM16" s="892"/>
      <c r="PJN16" s="892"/>
      <c r="PJO16" s="892"/>
      <c r="PJP16" s="892"/>
      <c r="PJQ16" s="892"/>
      <c r="PJR16" s="892"/>
      <c r="PJS16" s="892"/>
      <c r="PJT16" s="892"/>
      <c r="PJU16" s="892"/>
      <c r="PJV16" s="892"/>
      <c r="PJW16" s="892"/>
      <c r="PJX16" s="892"/>
      <c r="PJY16" s="892"/>
      <c r="PJZ16" s="892"/>
      <c r="PKA16" s="892"/>
      <c r="PKB16" s="892"/>
      <c r="PKC16" s="892"/>
      <c r="PKD16" s="892"/>
      <c r="PKE16" s="892"/>
      <c r="PKF16" s="892"/>
      <c r="PKG16" s="892"/>
      <c r="PKH16" s="892"/>
      <c r="PKI16" s="892"/>
      <c r="PKJ16" s="892"/>
      <c r="PKK16" s="892"/>
      <c r="PKL16" s="892"/>
      <c r="PKM16" s="892"/>
      <c r="PKN16" s="892"/>
      <c r="PKO16" s="892"/>
      <c r="PKP16" s="892"/>
      <c r="PKQ16" s="892"/>
      <c r="PKR16" s="892"/>
      <c r="PKS16" s="892"/>
      <c r="PKT16" s="892"/>
      <c r="PKU16" s="892"/>
      <c r="PKV16" s="892"/>
      <c r="PKW16" s="892"/>
      <c r="PKX16" s="892"/>
      <c r="PKY16" s="892"/>
      <c r="PKZ16" s="892"/>
      <c r="PLA16" s="892"/>
      <c r="PLB16" s="892"/>
      <c r="PLC16" s="892"/>
      <c r="PLD16" s="892"/>
      <c r="PLE16" s="892"/>
      <c r="PLF16" s="892"/>
      <c r="PLG16" s="892"/>
      <c r="PLH16" s="892"/>
      <c r="PLI16" s="892"/>
      <c r="PLJ16" s="892"/>
      <c r="PLK16" s="892"/>
      <c r="PLL16" s="892"/>
      <c r="PLM16" s="892"/>
      <c r="PLN16" s="892"/>
      <c r="PLO16" s="892"/>
      <c r="PLP16" s="892"/>
      <c r="PLQ16" s="892"/>
      <c r="PLR16" s="892"/>
      <c r="PLS16" s="892"/>
      <c r="PLT16" s="892"/>
      <c r="PLU16" s="892"/>
      <c r="PLV16" s="892"/>
      <c r="PLW16" s="892"/>
      <c r="PLX16" s="892"/>
      <c r="PLY16" s="892"/>
      <c r="PLZ16" s="892"/>
      <c r="PMA16" s="892"/>
      <c r="PMB16" s="892"/>
      <c r="PMC16" s="892"/>
      <c r="PMD16" s="892"/>
      <c r="PME16" s="892"/>
      <c r="PMF16" s="892"/>
      <c r="PMG16" s="892"/>
      <c r="PMH16" s="892"/>
      <c r="PMI16" s="892"/>
      <c r="PMJ16" s="892"/>
      <c r="PMK16" s="892"/>
      <c r="PML16" s="892"/>
      <c r="PMM16" s="892"/>
      <c r="PMN16" s="892"/>
      <c r="PMO16" s="892"/>
      <c r="PMP16" s="892"/>
      <c r="PMQ16" s="892"/>
      <c r="PMR16" s="892"/>
      <c r="PMS16" s="892"/>
      <c r="PMT16" s="892"/>
      <c r="PMU16" s="892"/>
      <c r="PMV16" s="892"/>
      <c r="PMW16" s="892"/>
      <c r="PMX16" s="892"/>
      <c r="PMY16" s="892"/>
      <c r="PMZ16" s="892"/>
      <c r="PNA16" s="892"/>
      <c r="PNB16" s="892"/>
      <c r="PNC16" s="892"/>
      <c r="PND16" s="892"/>
      <c r="PNE16" s="892"/>
      <c r="PNF16" s="892"/>
      <c r="PNG16" s="892"/>
      <c r="PNH16" s="892"/>
      <c r="PNI16" s="892"/>
      <c r="PNJ16" s="892"/>
      <c r="PNK16" s="892"/>
      <c r="PNL16" s="892"/>
      <c r="PNM16" s="892"/>
      <c r="PNN16" s="892"/>
      <c r="PNO16" s="892"/>
      <c r="PNP16" s="892"/>
      <c r="PNQ16" s="892"/>
      <c r="PNR16" s="892"/>
      <c r="PNS16" s="892"/>
      <c r="PNT16" s="892"/>
      <c r="PNU16" s="892"/>
      <c r="PNV16" s="892"/>
      <c r="PNW16" s="892"/>
      <c r="PNX16" s="892"/>
      <c r="PNY16" s="892"/>
      <c r="PNZ16" s="892"/>
      <c r="POA16" s="892"/>
      <c r="POB16" s="892"/>
      <c r="POC16" s="892"/>
      <c r="POD16" s="892"/>
      <c r="POE16" s="892"/>
      <c r="POF16" s="892"/>
      <c r="POG16" s="892"/>
      <c r="POH16" s="892"/>
      <c r="POI16" s="892"/>
      <c r="POJ16" s="892"/>
      <c r="POK16" s="892"/>
      <c r="POL16" s="892"/>
      <c r="POM16" s="892"/>
      <c r="PON16" s="892"/>
      <c r="POO16" s="892"/>
      <c r="POP16" s="892"/>
      <c r="POQ16" s="892"/>
      <c r="POR16" s="892"/>
      <c r="POS16" s="892"/>
      <c r="POT16" s="892"/>
      <c r="POU16" s="892"/>
      <c r="POV16" s="892"/>
      <c r="POW16" s="892"/>
      <c r="POX16" s="892"/>
      <c r="POY16" s="892"/>
      <c r="POZ16" s="892"/>
      <c r="PPA16" s="892"/>
      <c r="PPB16" s="892"/>
      <c r="PPC16" s="892"/>
      <c r="PPD16" s="892"/>
      <c r="PPE16" s="892"/>
      <c r="PPF16" s="892"/>
      <c r="PPG16" s="892"/>
      <c r="PPH16" s="892"/>
      <c r="PPI16" s="892"/>
      <c r="PPJ16" s="892"/>
      <c r="PPK16" s="892"/>
      <c r="PPL16" s="892"/>
      <c r="PPM16" s="892"/>
      <c r="PPN16" s="892"/>
      <c r="PPO16" s="892"/>
      <c r="PPP16" s="892"/>
      <c r="PPQ16" s="892"/>
      <c r="PPR16" s="892"/>
      <c r="PPS16" s="892"/>
      <c r="PPT16" s="892"/>
      <c r="PPU16" s="892"/>
      <c r="PPV16" s="892"/>
      <c r="PPW16" s="892"/>
      <c r="PPX16" s="892"/>
      <c r="PPY16" s="892"/>
      <c r="PPZ16" s="892"/>
      <c r="PQA16" s="892"/>
      <c r="PQB16" s="892"/>
      <c r="PQC16" s="892"/>
      <c r="PQD16" s="892"/>
      <c r="PQE16" s="892"/>
      <c r="PQF16" s="892"/>
      <c r="PQG16" s="892"/>
      <c r="PQH16" s="892"/>
      <c r="PQI16" s="892"/>
      <c r="PQJ16" s="892"/>
      <c r="PQK16" s="892"/>
      <c r="PQL16" s="892"/>
      <c r="PQM16" s="892"/>
      <c r="PQN16" s="892"/>
      <c r="PQO16" s="892"/>
      <c r="PQP16" s="892"/>
      <c r="PQQ16" s="892"/>
      <c r="PQR16" s="892"/>
      <c r="PQS16" s="892"/>
      <c r="PQT16" s="892"/>
      <c r="PQU16" s="892"/>
      <c r="PQV16" s="892"/>
      <c r="PQW16" s="892"/>
      <c r="PQX16" s="892"/>
      <c r="PQY16" s="892"/>
      <c r="PQZ16" s="892"/>
      <c r="PRA16" s="892"/>
      <c r="PRB16" s="892"/>
      <c r="PRC16" s="892"/>
      <c r="PRD16" s="892"/>
      <c r="PRE16" s="892"/>
      <c r="PRF16" s="892"/>
      <c r="PRG16" s="892"/>
      <c r="PRH16" s="892"/>
      <c r="PRI16" s="892"/>
      <c r="PRJ16" s="892"/>
      <c r="PRK16" s="892"/>
      <c r="PRL16" s="892"/>
      <c r="PRM16" s="892"/>
      <c r="PRN16" s="892"/>
      <c r="PRO16" s="892"/>
      <c r="PRP16" s="892"/>
      <c r="PRQ16" s="892"/>
      <c r="PRR16" s="892"/>
      <c r="PRS16" s="892"/>
      <c r="PRT16" s="892"/>
      <c r="PRU16" s="892"/>
      <c r="PRV16" s="892"/>
      <c r="PRW16" s="892"/>
      <c r="PRX16" s="892"/>
      <c r="PRY16" s="892"/>
      <c r="PRZ16" s="892"/>
      <c r="PSA16" s="892"/>
      <c r="PSB16" s="892"/>
      <c r="PSC16" s="892"/>
      <c r="PSD16" s="892"/>
      <c r="PSE16" s="892"/>
      <c r="PSF16" s="892"/>
      <c r="PSG16" s="892"/>
      <c r="PSH16" s="892"/>
      <c r="PSI16" s="892"/>
      <c r="PSJ16" s="892"/>
      <c r="PSK16" s="892"/>
      <c r="PSL16" s="892"/>
      <c r="PSM16" s="892"/>
      <c r="PSN16" s="892"/>
      <c r="PSO16" s="892"/>
      <c r="PSP16" s="892"/>
      <c r="PSQ16" s="892"/>
      <c r="PSR16" s="892"/>
      <c r="PSS16" s="892"/>
      <c r="PST16" s="892"/>
      <c r="PSU16" s="892"/>
      <c r="PSV16" s="892"/>
      <c r="PSW16" s="892"/>
      <c r="PSX16" s="892"/>
      <c r="PSY16" s="892"/>
      <c r="PSZ16" s="892"/>
      <c r="PTA16" s="892"/>
      <c r="PTB16" s="892"/>
      <c r="PTC16" s="892"/>
      <c r="PTD16" s="892"/>
      <c r="PTE16" s="892"/>
      <c r="PTF16" s="892"/>
      <c r="PTG16" s="892"/>
      <c r="PTH16" s="892"/>
      <c r="PTI16" s="892"/>
      <c r="PTJ16" s="892"/>
      <c r="PTK16" s="892"/>
      <c r="PTL16" s="892"/>
      <c r="PTM16" s="892"/>
      <c r="PTN16" s="892"/>
      <c r="PTO16" s="892"/>
      <c r="PTP16" s="892"/>
      <c r="PTQ16" s="892"/>
      <c r="PTR16" s="892"/>
      <c r="PTS16" s="892"/>
      <c r="PTT16" s="892"/>
      <c r="PTU16" s="892"/>
      <c r="PTV16" s="892"/>
      <c r="PTW16" s="892"/>
      <c r="PTX16" s="892"/>
      <c r="PTY16" s="892"/>
      <c r="PTZ16" s="892"/>
      <c r="PUA16" s="892"/>
      <c r="PUB16" s="892"/>
      <c r="PUC16" s="892"/>
      <c r="PUD16" s="892"/>
      <c r="PUE16" s="892"/>
      <c r="PUF16" s="892"/>
      <c r="PUG16" s="892"/>
      <c r="PUH16" s="892"/>
      <c r="PUI16" s="892"/>
      <c r="PUJ16" s="892"/>
      <c r="PUK16" s="892"/>
      <c r="PUL16" s="892"/>
      <c r="PUM16" s="892"/>
      <c r="PUN16" s="892"/>
      <c r="PUO16" s="892"/>
      <c r="PUP16" s="892"/>
      <c r="PUQ16" s="892"/>
      <c r="PUR16" s="892"/>
      <c r="PUS16" s="892"/>
      <c r="PUT16" s="892"/>
      <c r="PUU16" s="892"/>
      <c r="PUV16" s="892"/>
      <c r="PUW16" s="892"/>
      <c r="PUX16" s="892"/>
      <c r="PUY16" s="892"/>
      <c r="PUZ16" s="892"/>
      <c r="PVA16" s="892"/>
      <c r="PVB16" s="892"/>
      <c r="PVC16" s="892"/>
      <c r="PVD16" s="892"/>
      <c r="PVE16" s="892"/>
      <c r="PVF16" s="892"/>
      <c r="PVG16" s="892"/>
      <c r="PVH16" s="892"/>
      <c r="PVI16" s="892"/>
      <c r="PVJ16" s="892"/>
      <c r="PVK16" s="892"/>
      <c r="PVL16" s="892"/>
      <c r="PVM16" s="892"/>
      <c r="PVN16" s="892"/>
      <c r="PVO16" s="892"/>
      <c r="PVP16" s="892"/>
      <c r="PVQ16" s="892"/>
      <c r="PVR16" s="892"/>
      <c r="PVS16" s="892"/>
      <c r="PVT16" s="892"/>
      <c r="PVU16" s="892"/>
      <c r="PVV16" s="892"/>
      <c r="PVW16" s="892"/>
      <c r="PVX16" s="892"/>
      <c r="PVY16" s="892"/>
      <c r="PVZ16" s="892"/>
      <c r="PWA16" s="892"/>
      <c r="PWB16" s="892"/>
      <c r="PWC16" s="892"/>
      <c r="PWD16" s="892"/>
      <c r="PWE16" s="892"/>
      <c r="PWF16" s="892"/>
      <c r="PWG16" s="892"/>
      <c r="PWH16" s="892"/>
      <c r="PWI16" s="892"/>
      <c r="PWJ16" s="892"/>
      <c r="PWK16" s="892"/>
      <c r="PWL16" s="892"/>
      <c r="PWM16" s="892"/>
      <c r="PWN16" s="892"/>
      <c r="PWO16" s="892"/>
      <c r="PWP16" s="892"/>
      <c r="PWQ16" s="892"/>
      <c r="PWR16" s="892"/>
      <c r="PWS16" s="892"/>
      <c r="PWT16" s="892"/>
      <c r="PWU16" s="892"/>
      <c r="PWV16" s="892"/>
      <c r="PWW16" s="892"/>
      <c r="PWX16" s="892"/>
      <c r="PWY16" s="892"/>
      <c r="PWZ16" s="892"/>
      <c r="PXA16" s="892"/>
      <c r="PXB16" s="892"/>
      <c r="PXC16" s="892"/>
      <c r="PXD16" s="892"/>
      <c r="PXE16" s="892"/>
      <c r="PXF16" s="892"/>
      <c r="PXG16" s="892"/>
      <c r="PXH16" s="892"/>
      <c r="PXI16" s="892"/>
      <c r="PXJ16" s="892"/>
      <c r="PXK16" s="892"/>
      <c r="PXL16" s="892"/>
      <c r="PXM16" s="892"/>
      <c r="PXN16" s="892"/>
      <c r="PXO16" s="892"/>
      <c r="PXP16" s="892"/>
      <c r="PXQ16" s="892"/>
      <c r="PXR16" s="892"/>
      <c r="PXS16" s="892"/>
      <c r="PXT16" s="892"/>
      <c r="PXU16" s="892"/>
      <c r="PXV16" s="892"/>
      <c r="PXW16" s="892"/>
      <c r="PXX16" s="892"/>
      <c r="PXY16" s="892"/>
      <c r="PXZ16" s="892"/>
      <c r="PYA16" s="892"/>
      <c r="PYB16" s="892"/>
      <c r="PYC16" s="892"/>
      <c r="PYD16" s="892"/>
      <c r="PYE16" s="892"/>
      <c r="PYF16" s="892"/>
      <c r="PYG16" s="892"/>
      <c r="PYH16" s="892"/>
      <c r="PYI16" s="892"/>
      <c r="PYJ16" s="892"/>
      <c r="PYK16" s="892"/>
      <c r="PYL16" s="892"/>
      <c r="PYM16" s="892"/>
      <c r="PYN16" s="892"/>
      <c r="PYO16" s="892"/>
      <c r="PYP16" s="892"/>
      <c r="PYQ16" s="892"/>
      <c r="PYR16" s="892"/>
      <c r="PYS16" s="892"/>
      <c r="PYT16" s="892"/>
      <c r="PYU16" s="892"/>
      <c r="PYV16" s="892"/>
      <c r="PYW16" s="892"/>
      <c r="PYX16" s="892"/>
      <c r="PYY16" s="892"/>
      <c r="PYZ16" s="892"/>
      <c r="PZA16" s="892"/>
      <c r="PZB16" s="892"/>
      <c r="PZC16" s="892"/>
      <c r="PZD16" s="892"/>
      <c r="PZE16" s="892"/>
      <c r="PZF16" s="892"/>
      <c r="PZG16" s="892"/>
      <c r="PZH16" s="892"/>
      <c r="PZI16" s="892"/>
      <c r="PZJ16" s="892"/>
      <c r="PZK16" s="892"/>
      <c r="PZL16" s="892"/>
      <c r="PZM16" s="892"/>
      <c r="PZN16" s="892"/>
      <c r="PZO16" s="892"/>
      <c r="PZP16" s="892"/>
      <c r="PZQ16" s="892"/>
      <c r="PZR16" s="892"/>
      <c r="PZS16" s="892"/>
      <c r="PZT16" s="892"/>
      <c r="PZU16" s="892"/>
      <c r="PZV16" s="892"/>
      <c r="PZW16" s="892"/>
      <c r="PZX16" s="892"/>
      <c r="PZY16" s="892"/>
      <c r="PZZ16" s="892"/>
      <c r="QAA16" s="892"/>
      <c r="QAB16" s="892"/>
      <c r="QAC16" s="892"/>
      <c r="QAD16" s="892"/>
      <c r="QAE16" s="892"/>
      <c r="QAF16" s="892"/>
      <c r="QAG16" s="892"/>
      <c r="QAH16" s="892"/>
      <c r="QAI16" s="892"/>
      <c r="QAJ16" s="892"/>
      <c r="QAK16" s="892"/>
      <c r="QAL16" s="892"/>
      <c r="QAM16" s="892"/>
      <c r="QAN16" s="892"/>
      <c r="QAO16" s="892"/>
      <c r="QAP16" s="892"/>
      <c r="QAQ16" s="892"/>
      <c r="QAR16" s="892"/>
      <c r="QAS16" s="892"/>
      <c r="QAT16" s="892"/>
      <c r="QAU16" s="892"/>
      <c r="QAV16" s="892"/>
      <c r="QAW16" s="892"/>
      <c r="QAX16" s="892"/>
      <c r="QAY16" s="892"/>
      <c r="QAZ16" s="892"/>
      <c r="QBA16" s="892"/>
      <c r="QBB16" s="892"/>
      <c r="QBC16" s="892"/>
      <c r="QBD16" s="892"/>
      <c r="QBE16" s="892"/>
      <c r="QBF16" s="892"/>
      <c r="QBG16" s="892"/>
      <c r="QBH16" s="892"/>
      <c r="QBI16" s="892"/>
      <c r="QBJ16" s="892"/>
      <c r="QBK16" s="892"/>
      <c r="QBL16" s="892"/>
      <c r="QBM16" s="892"/>
      <c r="QBN16" s="892"/>
      <c r="QBO16" s="892"/>
      <c r="QBP16" s="892"/>
      <c r="QBQ16" s="892"/>
      <c r="QBR16" s="892"/>
      <c r="QBS16" s="892"/>
      <c r="QBT16" s="892"/>
      <c r="QBU16" s="892"/>
      <c r="QBV16" s="892"/>
      <c r="QBW16" s="892"/>
      <c r="QBX16" s="892"/>
      <c r="QBY16" s="892"/>
      <c r="QBZ16" s="892"/>
      <c r="QCA16" s="892"/>
      <c r="QCB16" s="892"/>
      <c r="QCC16" s="892"/>
      <c r="QCD16" s="892"/>
      <c r="QCE16" s="892"/>
      <c r="QCF16" s="892"/>
      <c r="QCG16" s="892"/>
      <c r="QCH16" s="892"/>
      <c r="QCI16" s="892"/>
      <c r="QCJ16" s="892"/>
      <c r="QCK16" s="892"/>
      <c r="QCL16" s="892"/>
      <c r="QCM16" s="892"/>
      <c r="QCN16" s="892"/>
      <c r="QCO16" s="892"/>
      <c r="QCP16" s="892"/>
      <c r="QCQ16" s="892"/>
      <c r="QCR16" s="892"/>
      <c r="QCS16" s="892"/>
      <c r="QCT16" s="892"/>
      <c r="QCU16" s="892"/>
      <c r="QCV16" s="892"/>
      <c r="QCW16" s="892"/>
      <c r="QCX16" s="892"/>
      <c r="QCY16" s="892"/>
      <c r="QCZ16" s="892"/>
      <c r="QDA16" s="892"/>
      <c r="QDB16" s="892"/>
      <c r="QDC16" s="892"/>
      <c r="QDD16" s="892"/>
      <c r="QDE16" s="892"/>
      <c r="QDF16" s="892"/>
      <c r="QDG16" s="892"/>
      <c r="QDH16" s="892"/>
      <c r="QDI16" s="892"/>
      <c r="QDJ16" s="892"/>
      <c r="QDK16" s="892"/>
      <c r="QDL16" s="892"/>
      <c r="QDM16" s="892"/>
      <c r="QDN16" s="892"/>
      <c r="QDO16" s="892"/>
      <c r="QDP16" s="892"/>
      <c r="QDQ16" s="892"/>
      <c r="QDR16" s="892"/>
      <c r="QDS16" s="892"/>
      <c r="QDT16" s="892"/>
      <c r="QDU16" s="892"/>
      <c r="QDV16" s="892"/>
      <c r="QDW16" s="892"/>
      <c r="QDX16" s="892"/>
      <c r="QDY16" s="892"/>
      <c r="QDZ16" s="892"/>
      <c r="QEA16" s="892"/>
      <c r="QEB16" s="892"/>
      <c r="QEC16" s="892"/>
      <c r="QED16" s="892"/>
      <c r="QEE16" s="892"/>
      <c r="QEF16" s="892"/>
      <c r="QEG16" s="892"/>
      <c r="QEH16" s="892"/>
      <c r="QEI16" s="892"/>
      <c r="QEJ16" s="892"/>
      <c r="QEK16" s="892"/>
      <c r="QEL16" s="892"/>
      <c r="QEM16" s="892"/>
      <c r="QEN16" s="892"/>
      <c r="QEO16" s="892"/>
      <c r="QEP16" s="892"/>
      <c r="QEQ16" s="892"/>
      <c r="QER16" s="892"/>
      <c r="QES16" s="892"/>
      <c r="QET16" s="892"/>
      <c r="QEU16" s="892"/>
      <c r="QEV16" s="892"/>
      <c r="QEW16" s="892"/>
      <c r="QEX16" s="892"/>
      <c r="QEY16" s="892"/>
      <c r="QEZ16" s="892"/>
      <c r="QFA16" s="892"/>
      <c r="QFB16" s="892"/>
      <c r="QFC16" s="892"/>
      <c r="QFD16" s="892"/>
      <c r="QFE16" s="892"/>
      <c r="QFF16" s="892"/>
      <c r="QFG16" s="892"/>
      <c r="QFH16" s="892"/>
      <c r="QFI16" s="892"/>
      <c r="QFJ16" s="892"/>
      <c r="QFK16" s="892"/>
      <c r="QFL16" s="892"/>
      <c r="QFM16" s="892"/>
      <c r="QFN16" s="892"/>
      <c r="QFO16" s="892"/>
      <c r="QFP16" s="892"/>
      <c r="QFQ16" s="892"/>
      <c r="QFR16" s="892"/>
      <c r="QFS16" s="892"/>
      <c r="QFT16" s="892"/>
      <c r="QFU16" s="892"/>
      <c r="QFV16" s="892"/>
      <c r="QFW16" s="892"/>
      <c r="QFX16" s="892"/>
      <c r="QFY16" s="892"/>
      <c r="QFZ16" s="892"/>
      <c r="QGA16" s="892"/>
      <c r="QGB16" s="892"/>
      <c r="QGC16" s="892"/>
      <c r="QGD16" s="892"/>
      <c r="QGE16" s="892"/>
      <c r="QGF16" s="892"/>
      <c r="QGG16" s="892"/>
      <c r="QGH16" s="892"/>
      <c r="QGI16" s="892"/>
      <c r="QGJ16" s="892"/>
      <c r="QGK16" s="892"/>
      <c r="QGL16" s="892"/>
      <c r="QGM16" s="892"/>
      <c r="QGN16" s="892"/>
      <c r="QGO16" s="892"/>
      <c r="QGP16" s="892"/>
      <c r="QGQ16" s="892"/>
      <c r="QGR16" s="892"/>
      <c r="QGS16" s="892"/>
      <c r="QGT16" s="892"/>
      <c r="QGU16" s="892"/>
      <c r="QGV16" s="892"/>
      <c r="QGW16" s="892"/>
      <c r="QGX16" s="892"/>
      <c r="QGY16" s="892"/>
      <c r="QGZ16" s="892"/>
      <c r="QHA16" s="892"/>
      <c r="QHB16" s="892"/>
      <c r="QHC16" s="892"/>
      <c r="QHD16" s="892"/>
      <c r="QHE16" s="892"/>
      <c r="QHF16" s="892"/>
      <c r="QHG16" s="892"/>
      <c r="QHH16" s="892"/>
      <c r="QHI16" s="892"/>
      <c r="QHJ16" s="892"/>
      <c r="QHK16" s="892"/>
      <c r="QHL16" s="892"/>
      <c r="QHM16" s="892"/>
      <c r="QHN16" s="892"/>
      <c r="QHO16" s="892"/>
      <c r="QHP16" s="892"/>
      <c r="QHQ16" s="892"/>
      <c r="QHR16" s="892"/>
      <c r="QHS16" s="892"/>
      <c r="QHT16" s="892"/>
      <c r="QHU16" s="892"/>
      <c r="QHV16" s="892"/>
      <c r="QHW16" s="892"/>
      <c r="QHX16" s="892"/>
      <c r="QHY16" s="892"/>
      <c r="QHZ16" s="892"/>
      <c r="QIA16" s="892"/>
      <c r="QIB16" s="892"/>
      <c r="QIC16" s="892"/>
      <c r="QID16" s="892"/>
      <c r="QIE16" s="892"/>
      <c r="QIF16" s="892"/>
      <c r="QIG16" s="892"/>
      <c r="QIH16" s="892"/>
      <c r="QII16" s="892"/>
      <c r="QIJ16" s="892"/>
      <c r="QIK16" s="892"/>
      <c r="QIL16" s="892"/>
      <c r="QIM16" s="892"/>
      <c r="QIN16" s="892"/>
      <c r="QIO16" s="892"/>
      <c r="QIP16" s="892"/>
      <c r="QIQ16" s="892"/>
      <c r="QIR16" s="892"/>
      <c r="QIS16" s="892"/>
      <c r="QIT16" s="892"/>
      <c r="QIU16" s="892"/>
      <c r="QIV16" s="892"/>
      <c r="QIW16" s="892"/>
      <c r="QIX16" s="892"/>
      <c r="QIY16" s="892"/>
      <c r="QIZ16" s="892"/>
      <c r="QJA16" s="892"/>
      <c r="QJB16" s="892"/>
      <c r="QJC16" s="892"/>
      <c r="QJD16" s="892"/>
      <c r="QJE16" s="892"/>
      <c r="QJF16" s="892"/>
      <c r="QJG16" s="892"/>
      <c r="QJH16" s="892"/>
      <c r="QJI16" s="892"/>
      <c r="QJJ16" s="892"/>
      <c r="QJK16" s="892"/>
      <c r="QJL16" s="892"/>
      <c r="QJM16" s="892"/>
      <c r="QJN16" s="892"/>
      <c r="QJO16" s="892"/>
      <c r="QJP16" s="892"/>
      <c r="QJQ16" s="892"/>
      <c r="QJR16" s="892"/>
      <c r="QJS16" s="892"/>
      <c r="QJT16" s="892"/>
      <c r="QJU16" s="892"/>
      <c r="QJV16" s="892"/>
      <c r="QJW16" s="892"/>
      <c r="QJX16" s="892"/>
      <c r="QJY16" s="892"/>
      <c r="QJZ16" s="892"/>
      <c r="QKA16" s="892"/>
      <c r="QKB16" s="892"/>
      <c r="QKC16" s="892"/>
      <c r="QKD16" s="892"/>
      <c r="QKE16" s="892"/>
      <c r="QKF16" s="892"/>
      <c r="QKG16" s="892"/>
      <c r="QKH16" s="892"/>
      <c r="QKI16" s="892"/>
      <c r="QKJ16" s="892"/>
      <c r="QKK16" s="892"/>
      <c r="QKL16" s="892"/>
      <c r="QKM16" s="892"/>
      <c r="QKN16" s="892"/>
      <c r="QKO16" s="892"/>
      <c r="QKP16" s="892"/>
      <c r="QKQ16" s="892"/>
      <c r="QKR16" s="892"/>
      <c r="QKS16" s="892"/>
      <c r="QKT16" s="892"/>
      <c r="QKU16" s="892"/>
      <c r="QKV16" s="892"/>
      <c r="QKW16" s="892"/>
      <c r="QKX16" s="892"/>
      <c r="QKY16" s="892"/>
      <c r="QKZ16" s="892"/>
      <c r="QLA16" s="892"/>
      <c r="QLB16" s="892"/>
      <c r="QLC16" s="892"/>
      <c r="QLD16" s="892"/>
      <c r="QLE16" s="892"/>
      <c r="QLF16" s="892"/>
      <c r="QLG16" s="892"/>
      <c r="QLH16" s="892"/>
      <c r="QLI16" s="892"/>
      <c r="QLJ16" s="892"/>
      <c r="QLK16" s="892"/>
      <c r="QLL16" s="892"/>
      <c r="QLM16" s="892"/>
      <c r="QLN16" s="892"/>
      <c r="QLO16" s="892"/>
      <c r="QLP16" s="892"/>
      <c r="QLQ16" s="892"/>
      <c r="QLR16" s="892"/>
      <c r="QLS16" s="892"/>
      <c r="QLT16" s="892"/>
      <c r="QLU16" s="892"/>
      <c r="QLV16" s="892"/>
      <c r="QLW16" s="892"/>
      <c r="QLX16" s="892"/>
      <c r="QLY16" s="892"/>
      <c r="QLZ16" s="892"/>
      <c r="QMA16" s="892"/>
      <c r="QMB16" s="892"/>
      <c r="QMC16" s="892"/>
      <c r="QMD16" s="892"/>
      <c r="QME16" s="892"/>
      <c r="QMF16" s="892"/>
      <c r="QMG16" s="892"/>
      <c r="QMH16" s="892"/>
      <c r="QMI16" s="892"/>
      <c r="QMJ16" s="892"/>
      <c r="QMK16" s="892"/>
      <c r="QML16" s="892"/>
      <c r="QMM16" s="892"/>
      <c r="QMN16" s="892"/>
      <c r="QMO16" s="892"/>
      <c r="QMP16" s="892"/>
      <c r="QMQ16" s="892"/>
      <c r="QMR16" s="892"/>
      <c r="QMS16" s="892"/>
      <c r="QMT16" s="892"/>
      <c r="QMU16" s="892"/>
      <c r="QMV16" s="892"/>
      <c r="QMW16" s="892"/>
      <c r="QMX16" s="892"/>
      <c r="QMY16" s="892"/>
      <c r="QMZ16" s="892"/>
      <c r="QNA16" s="892"/>
      <c r="QNB16" s="892"/>
      <c r="QNC16" s="892"/>
      <c r="QND16" s="892"/>
      <c r="QNE16" s="892"/>
      <c r="QNF16" s="892"/>
      <c r="QNG16" s="892"/>
      <c r="QNH16" s="892"/>
      <c r="QNI16" s="892"/>
      <c r="QNJ16" s="892"/>
      <c r="QNK16" s="892"/>
      <c r="QNL16" s="892"/>
      <c r="QNM16" s="892"/>
      <c r="QNN16" s="892"/>
      <c r="QNO16" s="892"/>
      <c r="QNP16" s="892"/>
      <c r="QNQ16" s="892"/>
      <c r="QNR16" s="892"/>
      <c r="QNS16" s="892"/>
      <c r="QNT16" s="892"/>
      <c r="QNU16" s="892"/>
      <c r="QNV16" s="892"/>
      <c r="QNW16" s="892"/>
      <c r="QNX16" s="892"/>
      <c r="QNY16" s="892"/>
      <c r="QNZ16" s="892"/>
      <c r="QOA16" s="892"/>
      <c r="QOB16" s="892"/>
      <c r="QOC16" s="892"/>
      <c r="QOD16" s="892"/>
      <c r="QOE16" s="892"/>
      <c r="QOF16" s="892"/>
      <c r="QOG16" s="892"/>
      <c r="QOH16" s="892"/>
      <c r="QOI16" s="892"/>
      <c r="QOJ16" s="892"/>
      <c r="QOK16" s="892"/>
      <c r="QOL16" s="892"/>
      <c r="QOM16" s="892"/>
      <c r="QON16" s="892"/>
      <c r="QOO16" s="892"/>
      <c r="QOP16" s="892"/>
      <c r="QOQ16" s="892"/>
      <c r="QOR16" s="892"/>
      <c r="QOS16" s="892"/>
      <c r="QOT16" s="892"/>
      <c r="QOU16" s="892"/>
      <c r="QOV16" s="892"/>
      <c r="QOW16" s="892"/>
      <c r="QOX16" s="892"/>
      <c r="QOY16" s="892"/>
      <c r="QOZ16" s="892"/>
      <c r="QPA16" s="892"/>
      <c r="QPB16" s="892"/>
      <c r="QPC16" s="892"/>
      <c r="QPD16" s="892"/>
      <c r="QPE16" s="892"/>
      <c r="QPF16" s="892"/>
      <c r="QPG16" s="892"/>
      <c r="QPH16" s="892"/>
      <c r="QPI16" s="892"/>
      <c r="QPJ16" s="892"/>
      <c r="QPK16" s="892"/>
      <c r="QPL16" s="892"/>
      <c r="QPM16" s="892"/>
      <c r="QPN16" s="892"/>
      <c r="QPO16" s="892"/>
      <c r="QPP16" s="892"/>
      <c r="QPQ16" s="892"/>
      <c r="QPR16" s="892"/>
      <c r="QPS16" s="892"/>
      <c r="QPT16" s="892"/>
      <c r="QPU16" s="892"/>
      <c r="QPV16" s="892"/>
      <c r="QPW16" s="892"/>
      <c r="QPX16" s="892"/>
      <c r="QPY16" s="892"/>
      <c r="QPZ16" s="892"/>
      <c r="QQA16" s="892"/>
      <c r="QQB16" s="892"/>
      <c r="QQC16" s="892"/>
      <c r="QQD16" s="892"/>
      <c r="QQE16" s="892"/>
      <c r="QQF16" s="892"/>
      <c r="QQG16" s="892"/>
      <c r="QQH16" s="892"/>
      <c r="QQI16" s="892"/>
      <c r="QQJ16" s="892"/>
      <c r="QQK16" s="892"/>
      <c r="QQL16" s="892"/>
      <c r="QQM16" s="892"/>
      <c r="QQN16" s="892"/>
      <c r="QQO16" s="892"/>
      <c r="QQP16" s="892"/>
      <c r="QQQ16" s="892"/>
      <c r="QQR16" s="892"/>
      <c r="QQS16" s="892"/>
      <c r="QQT16" s="892"/>
      <c r="QQU16" s="892"/>
      <c r="QQV16" s="892"/>
      <c r="QQW16" s="892"/>
      <c r="QQX16" s="892"/>
      <c r="QQY16" s="892"/>
      <c r="QQZ16" s="892"/>
      <c r="QRA16" s="892"/>
      <c r="QRB16" s="892"/>
      <c r="QRC16" s="892"/>
      <c r="QRD16" s="892"/>
      <c r="QRE16" s="892"/>
      <c r="QRF16" s="892"/>
      <c r="QRG16" s="892"/>
      <c r="QRH16" s="892"/>
      <c r="QRI16" s="892"/>
      <c r="QRJ16" s="892"/>
      <c r="QRK16" s="892"/>
      <c r="QRL16" s="892"/>
      <c r="QRM16" s="892"/>
      <c r="QRN16" s="892"/>
      <c r="QRO16" s="892"/>
      <c r="QRP16" s="892"/>
      <c r="QRQ16" s="892"/>
      <c r="QRR16" s="892"/>
      <c r="QRS16" s="892"/>
      <c r="QRT16" s="892"/>
      <c r="QRU16" s="892"/>
      <c r="QRV16" s="892"/>
      <c r="QRW16" s="892"/>
      <c r="QRX16" s="892"/>
      <c r="QRY16" s="892"/>
      <c r="QRZ16" s="892"/>
      <c r="QSA16" s="892"/>
      <c r="QSB16" s="892"/>
      <c r="QSC16" s="892"/>
      <c r="QSD16" s="892"/>
      <c r="QSE16" s="892"/>
      <c r="QSF16" s="892"/>
      <c r="QSG16" s="892"/>
      <c r="QSH16" s="892"/>
      <c r="QSI16" s="892"/>
      <c r="QSJ16" s="892"/>
      <c r="QSK16" s="892"/>
      <c r="QSL16" s="892"/>
      <c r="QSM16" s="892"/>
      <c r="QSN16" s="892"/>
      <c r="QSO16" s="892"/>
      <c r="QSP16" s="892"/>
      <c r="QSQ16" s="892"/>
      <c r="QSR16" s="892"/>
      <c r="QSS16" s="892"/>
      <c r="QST16" s="892"/>
      <c r="QSU16" s="892"/>
      <c r="QSV16" s="892"/>
      <c r="QSW16" s="892"/>
      <c r="QSX16" s="892"/>
      <c r="QSY16" s="892"/>
      <c r="QSZ16" s="892"/>
      <c r="QTA16" s="892"/>
      <c r="QTB16" s="892"/>
      <c r="QTC16" s="892"/>
      <c r="QTD16" s="892"/>
      <c r="QTE16" s="892"/>
      <c r="QTF16" s="892"/>
      <c r="QTG16" s="892"/>
      <c r="QTH16" s="892"/>
      <c r="QTI16" s="892"/>
      <c r="QTJ16" s="892"/>
      <c r="QTK16" s="892"/>
      <c r="QTL16" s="892"/>
      <c r="QTM16" s="892"/>
      <c r="QTN16" s="892"/>
      <c r="QTO16" s="892"/>
      <c r="QTP16" s="892"/>
      <c r="QTQ16" s="892"/>
      <c r="QTR16" s="892"/>
      <c r="QTS16" s="892"/>
      <c r="QTT16" s="892"/>
      <c r="QTU16" s="892"/>
      <c r="QTV16" s="892"/>
      <c r="QTW16" s="892"/>
      <c r="QTX16" s="892"/>
      <c r="QTY16" s="892"/>
      <c r="QTZ16" s="892"/>
      <c r="QUA16" s="892"/>
      <c r="QUB16" s="892"/>
      <c r="QUC16" s="892"/>
      <c r="QUD16" s="892"/>
      <c r="QUE16" s="892"/>
      <c r="QUF16" s="892"/>
      <c r="QUG16" s="892"/>
      <c r="QUH16" s="892"/>
      <c r="QUI16" s="892"/>
      <c r="QUJ16" s="892"/>
      <c r="QUK16" s="892"/>
      <c r="QUL16" s="892"/>
      <c r="QUM16" s="892"/>
      <c r="QUN16" s="892"/>
      <c r="QUO16" s="892"/>
      <c r="QUP16" s="892"/>
      <c r="QUQ16" s="892"/>
      <c r="QUR16" s="892"/>
      <c r="QUS16" s="892"/>
      <c r="QUT16" s="892"/>
      <c r="QUU16" s="892"/>
      <c r="QUV16" s="892"/>
      <c r="QUW16" s="892"/>
      <c r="QUX16" s="892"/>
      <c r="QUY16" s="892"/>
      <c r="QUZ16" s="892"/>
      <c r="QVA16" s="892"/>
      <c r="QVB16" s="892"/>
      <c r="QVC16" s="892"/>
      <c r="QVD16" s="892"/>
      <c r="QVE16" s="892"/>
      <c r="QVF16" s="892"/>
      <c r="QVG16" s="892"/>
      <c r="QVH16" s="892"/>
      <c r="QVI16" s="892"/>
      <c r="QVJ16" s="892"/>
      <c r="QVK16" s="892"/>
      <c r="QVL16" s="892"/>
      <c r="QVM16" s="892"/>
      <c r="QVN16" s="892"/>
      <c r="QVO16" s="892"/>
      <c r="QVP16" s="892"/>
      <c r="QVQ16" s="892"/>
      <c r="QVR16" s="892"/>
      <c r="QVS16" s="892"/>
      <c r="QVT16" s="892"/>
      <c r="QVU16" s="892"/>
      <c r="QVV16" s="892"/>
      <c r="QVW16" s="892"/>
      <c r="QVX16" s="892"/>
      <c r="QVY16" s="892"/>
      <c r="QVZ16" s="892"/>
      <c r="QWA16" s="892"/>
      <c r="QWB16" s="892"/>
      <c r="QWC16" s="892"/>
      <c r="QWD16" s="892"/>
      <c r="QWE16" s="892"/>
      <c r="QWF16" s="892"/>
      <c r="QWG16" s="892"/>
      <c r="QWH16" s="892"/>
      <c r="QWI16" s="892"/>
      <c r="QWJ16" s="892"/>
      <c r="QWK16" s="892"/>
      <c r="QWL16" s="892"/>
      <c r="QWM16" s="892"/>
      <c r="QWN16" s="892"/>
      <c r="QWO16" s="892"/>
      <c r="QWP16" s="892"/>
      <c r="QWQ16" s="892"/>
      <c r="QWR16" s="892"/>
      <c r="QWS16" s="892"/>
      <c r="QWT16" s="892"/>
      <c r="QWU16" s="892"/>
      <c r="QWV16" s="892"/>
      <c r="QWW16" s="892"/>
      <c r="QWX16" s="892"/>
      <c r="QWY16" s="892"/>
      <c r="QWZ16" s="892"/>
      <c r="QXA16" s="892"/>
      <c r="QXB16" s="892"/>
      <c r="QXC16" s="892"/>
      <c r="QXD16" s="892"/>
      <c r="QXE16" s="892"/>
      <c r="QXF16" s="892"/>
      <c r="QXG16" s="892"/>
      <c r="QXH16" s="892"/>
      <c r="QXI16" s="892"/>
      <c r="QXJ16" s="892"/>
      <c r="QXK16" s="892"/>
      <c r="QXL16" s="892"/>
      <c r="QXM16" s="892"/>
      <c r="QXN16" s="892"/>
      <c r="QXO16" s="892"/>
      <c r="QXP16" s="892"/>
      <c r="QXQ16" s="892"/>
      <c r="QXR16" s="892"/>
      <c r="QXS16" s="892"/>
      <c r="QXT16" s="892"/>
      <c r="QXU16" s="892"/>
      <c r="QXV16" s="892"/>
      <c r="QXW16" s="892"/>
      <c r="QXX16" s="892"/>
      <c r="QXY16" s="892"/>
      <c r="QXZ16" s="892"/>
      <c r="QYA16" s="892"/>
      <c r="QYB16" s="892"/>
      <c r="QYC16" s="892"/>
      <c r="QYD16" s="892"/>
      <c r="QYE16" s="892"/>
      <c r="QYF16" s="892"/>
      <c r="QYG16" s="892"/>
      <c r="QYH16" s="892"/>
      <c r="QYI16" s="892"/>
      <c r="QYJ16" s="892"/>
      <c r="QYK16" s="892"/>
      <c r="QYL16" s="892"/>
      <c r="QYM16" s="892"/>
      <c r="QYN16" s="892"/>
      <c r="QYO16" s="892"/>
      <c r="QYP16" s="892"/>
      <c r="QYQ16" s="892"/>
      <c r="QYR16" s="892"/>
      <c r="QYS16" s="892"/>
      <c r="QYT16" s="892"/>
      <c r="QYU16" s="892"/>
      <c r="QYV16" s="892"/>
      <c r="QYW16" s="892"/>
      <c r="QYX16" s="892"/>
      <c r="QYY16" s="892"/>
      <c r="QYZ16" s="892"/>
      <c r="QZA16" s="892"/>
      <c r="QZB16" s="892"/>
      <c r="QZC16" s="892"/>
      <c r="QZD16" s="892"/>
      <c r="QZE16" s="892"/>
      <c r="QZF16" s="892"/>
      <c r="QZG16" s="892"/>
      <c r="QZH16" s="892"/>
      <c r="QZI16" s="892"/>
      <c r="QZJ16" s="892"/>
      <c r="QZK16" s="892"/>
      <c r="QZL16" s="892"/>
      <c r="QZM16" s="892"/>
      <c r="QZN16" s="892"/>
      <c r="QZO16" s="892"/>
      <c r="QZP16" s="892"/>
      <c r="QZQ16" s="892"/>
      <c r="QZR16" s="892"/>
      <c r="QZS16" s="892"/>
      <c r="QZT16" s="892"/>
      <c r="QZU16" s="892"/>
      <c r="QZV16" s="892"/>
      <c r="QZW16" s="892"/>
      <c r="QZX16" s="892"/>
      <c r="QZY16" s="892"/>
      <c r="QZZ16" s="892"/>
      <c r="RAA16" s="892"/>
      <c r="RAB16" s="892"/>
      <c r="RAC16" s="892"/>
      <c r="RAD16" s="892"/>
      <c r="RAE16" s="892"/>
      <c r="RAF16" s="892"/>
      <c r="RAG16" s="892"/>
      <c r="RAH16" s="892"/>
      <c r="RAI16" s="892"/>
      <c r="RAJ16" s="892"/>
      <c r="RAK16" s="892"/>
      <c r="RAL16" s="892"/>
      <c r="RAM16" s="892"/>
      <c r="RAN16" s="892"/>
      <c r="RAO16" s="892"/>
      <c r="RAP16" s="892"/>
      <c r="RAQ16" s="892"/>
      <c r="RAR16" s="892"/>
      <c r="RAS16" s="892"/>
      <c r="RAT16" s="892"/>
      <c r="RAU16" s="892"/>
      <c r="RAV16" s="892"/>
      <c r="RAW16" s="892"/>
      <c r="RAX16" s="892"/>
      <c r="RAY16" s="892"/>
      <c r="RAZ16" s="892"/>
      <c r="RBA16" s="892"/>
      <c r="RBB16" s="892"/>
      <c r="RBC16" s="892"/>
      <c r="RBD16" s="892"/>
      <c r="RBE16" s="892"/>
      <c r="RBF16" s="892"/>
      <c r="RBG16" s="892"/>
      <c r="RBH16" s="892"/>
      <c r="RBI16" s="892"/>
      <c r="RBJ16" s="892"/>
      <c r="RBK16" s="892"/>
      <c r="RBL16" s="892"/>
      <c r="RBM16" s="892"/>
      <c r="RBN16" s="892"/>
      <c r="RBO16" s="892"/>
      <c r="RBP16" s="892"/>
      <c r="RBQ16" s="892"/>
      <c r="RBR16" s="892"/>
      <c r="RBS16" s="892"/>
      <c r="RBT16" s="892"/>
      <c r="RBU16" s="892"/>
      <c r="RBV16" s="892"/>
      <c r="RBW16" s="892"/>
      <c r="RBX16" s="892"/>
      <c r="RBY16" s="892"/>
      <c r="RBZ16" s="892"/>
      <c r="RCA16" s="892"/>
      <c r="RCB16" s="892"/>
      <c r="RCC16" s="892"/>
      <c r="RCD16" s="892"/>
      <c r="RCE16" s="892"/>
      <c r="RCF16" s="892"/>
      <c r="RCG16" s="892"/>
      <c r="RCH16" s="892"/>
      <c r="RCI16" s="892"/>
      <c r="RCJ16" s="892"/>
      <c r="RCK16" s="892"/>
      <c r="RCL16" s="892"/>
      <c r="RCM16" s="892"/>
      <c r="RCN16" s="892"/>
      <c r="RCO16" s="892"/>
      <c r="RCP16" s="892"/>
      <c r="RCQ16" s="892"/>
      <c r="RCR16" s="892"/>
      <c r="RCS16" s="892"/>
      <c r="RCT16" s="892"/>
      <c r="RCU16" s="892"/>
      <c r="RCV16" s="892"/>
      <c r="RCW16" s="892"/>
      <c r="RCX16" s="892"/>
      <c r="RCY16" s="892"/>
      <c r="RCZ16" s="892"/>
      <c r="RDA16" s="892"/>
      <c r="RDB16" s="892"/>
      <c r="RDC16" s="892"/>
      <c r="RDD16" s="892"/>
      <c r="RDE16" s="892"/>
      <c r="RDF16" s="892"/>
      <c r="RDG16" s="892"/>
      <c r="RDH16" s="892"/>
      <c r="RDI16" s="892"/>
      <c r="RDJ16" s="892"/>
      <c r="RDK16" s="892"/>
      <c r="RDL16" s="892"/>
      <c r="RDM16" s="892"/>
      <c r="RDN16" s="892"/>
      <c r="RDO16" s="892"/>
      <c r="RDP16" s="892"/>
      <c r="RDQ16" s="892"/>
      <c r="RDR16" s="892"/>
      <c r="RDS16" s="892"/>
      <c r="RDT16" s="892"/>
      <c r="RDU16" s="892"/>
      <c r="RDV16" s="892"/>
      <c r="RDW16" s="892"/>
      <c r="RDX16" s="892"/>
      <c r="RDY16" s="892"/>
      <c r="RDZ16" s="892"/>
      <c r="REA16" s="892"/>
      <c r="REB16" s="892"/>
      <c r="REC16" s="892"/>
      <c r="RED16" s="892"/>
      <c r="REE16" s="892"/>
      <c r="REF16" s="892"/>
      <c r="REG16" s="892"/>
      <c r="REH16" s="892"/>
      <c r="REI16" s="892"/>
      <c r="REJ16" s="892"/>
      <c r="REK16" s="892"/>
      <c r="REL16" s="892"/>
      <c r="REM16" s="892"/>
      <c r="REN16" s="892"/>
      <c r="REO16" s="892"/>
      <c r="REP16" s="892"/>
      <c r="REQ16" s="892"/>
      <c r="RER16" s="892"/>
      <c r="RES16" s="892"/>
      <c r="RET16" s="892"/>
      <c r="REU16" s="892"/>
      <c r="REV16" s="892"/>
      <c r="REW16" s="892"/>
      <c r="REX16" s="892"/>
      <c r="REY16" s="892"/>
      <c r="REZ16" s="892"/>
      <c r="RFA16" s="892"/>
      <c r="RFB16" s="892"/>
      <c r="RFC16" s="892"/>
      <c r="RFD16" s="892"/>
      <c r="RFE16" s="892"/>
      <c r="RFF16" s="892"/>
      <c r="RFG16" s="892"/>
      <c r="RFH16" s="892"/>
      <c r="RFI16" s="892"/>
      <c r="RFJ16" s="892"/>
      <c r="RFK16" s="892"/>
      <c r="RFL16" s="892"/>
      <c r="RFM16" s="892"/>
      <c r="RFN16" s="892"/>
      <c r="RFO16" s="892"/>
      <c r="RFP16" s="892"/>
      <c r="RFQ16" s="892"/>
      <c r="RFR16" s="892"/>
      <c r="RFS16" s="892"/>
      <c r="RFT16" s="892"/>
      <c r="RFU16" s="892"/>
      <c r="RFV16" s="892"/>
      <c r="RFW16" s="892"/>
      <c r="RFX16" s="892"/>
      <c r="RFY16" s="892"/>
      <c r="RFZ16" s="892"/>
      <c r="RGA16" s="892"/>
      <c r="RGB16" s="892"/>
      <c r="RGC16" s="892"/>
      <c r="RGD16" s="892"/>
      <c r="RGE16" s="892"/>
      <c r="RGF16" s="892"/>
      <c r="RGG16" s="892"/>
      <c r="RGH16" s="892"/>
      <c r="RGI16" s="892"/>
      <c r="RGJ16" s="892"/>
      <c r="RGK16" s="892"/>
      <c r="RGL16" s="892"/>
      <c r="RGM16" s="892"/>
      <c r="RGN16" s="892"/>
      <c r="RGO16" s="892"/>
      <c r="RGP16" s="892"/>
      <c r="RGQ16" s="892"/>
      <c r="RGR16" s="892"/>
      <c r="RGS16" s="892"/>
      <c r="RGT16" s="892"/>
      <c r="RGU16" s="892"/>
      <c r="RGV16" s="892"/>
      <c r="RGW16" s="892"/>
      <c r="RGX16" s="892"/>
      <c r="RGY16" s="892"/>
      <c r="RGZ16" s="892"/>
      <c r="RHA16" s="892"/>
      <c r="RHB16" s="892"/>
      <c r="RHC16" s="892"/>
      <c r="RHD16" s="892"/>
      <c r="RHE16" s="892"/>
      <c r="RHF16" s="892"/>
      <c r="RHG16" s="892"/>
      <c r="RHH16" s="892"/>
      <c r="RHI16" s="892"/>
      <c r="RHJ16" s="892"/>
      <c r="RHK16" s="892"/>
      <c r="RHL16" s="892"/>
      <c r="RHM16" s="892"/>
      <c r="RHN16" s="892"/>
      <c r="RHO16" s="892"/>
      <c r="RHP16" s="892"/>
      <c r="RHQ16" s="892"/>
      <c r="RHR16" s="892"/>
      <c r="RHS16" s="892"/>
      <c r="RHT16" s="892"/>
      <c r="RHU16" s="892"/>
      <c r="RHV16" s="892"/>
      <c r="RHW16" s="892"/>
      <c r="RHX16" s="892"/>
      <c r="RHY16" s="892"/>
      <c r="RHZ16" s="892"/>
      <c r="RIA16" s="892"/>
      <c r="RIB16" s="892"/>
      <c r="RIC16" s="892"/>
      <c r="RID16" s="892"/>
      <c r="RIE16" s="892"/>
      <c r="RIF16" s="892"/>
      <c r="RIG16" s="892"/>
      <c r="RIH16" s="892"/>
      <c r="RII16" s="892"/>
      <c r="RIJ16" s="892"/>
      <c r="RIK16" s="892"/>
      <c r="RIL16" s="892"/>
      <c r="RIM16" s="892"/>
      <c r="RIN16" s="892"/>
      <c r="RIO16" s="892"/>
      <c r="RIP16" s="892"/>
      <c r="RIQ16" s="892"/>
      <c r="RIR16" s="892"/>
      <c r="RIS16" s="892"/>
      <c r="RIT16" s="892"/>
      <c r="RIU16" s="892"/>
      <c r="RIV16" s="892"/>
      <c r="RIW16" s="892"/>
      <c r="RIX16" s="892"/>
      <c r="RIY16" s="892"/>
      <c r="RIZ16" s="892"/>
      <c r="RJA16" s="892"/>
      <c r="RJB16" s="892"/>
      <c r="RJC16" s="892"/>
      <c r="RJD16" s="892"/>
      <c r="RJE16" s="892"/>
      <c r="RJF16" s="892"/>
      <c r="RJG16" s="892"/>
      <c r="RJH16" s="892"/>
      <c r="RJI16" s="892"/>
      <c r="RJJ16" s="892"/>
      <c r="RJK16" s="892"/>
      <c r="RJL16" s="892"/>
      <c r="RJM16" s="892"/>
      <c r="RJN16" s="892"/>
      <c r="RJO16" s="892"/>
      <c r="RJP16" s="892"/>
      <c r="RJQ16" s="892"/>
      <c r="RJR16" s="892"/>
      <c r="RJS16" s="892"/>
      <c r="RJT16" s="892"/>
      <c r="RJU16" s="892"/>
      <c r="RJV16" s="892"/>
      <c r="RJW16" s="892"/>
      <c r="RJX16" s="892"/>
      <c r="RJY16" s="892"/>
      <c r="RJZ16" s="892"/>
      <c r="RKA16" s="892"/>
      <c r="RKB16" s="892"/>
      <c r="RKC16" s="892"/>
      <c r="RKD16" s="892"/>
      <c r="RKE16" s="892"/>
      <c r="RKF16" s="892"/>
      <c r="RKG16" s="892"/>
      <c r="RKH16" s="892"/>
      <c r="RKI16" s="892"/>
      <c r="RKJ16" s="892"/>
      <c r="RKK16" s="892"/>
      <c r="RKL16" s="892"/>
      <c r="RKM16" s="892"/>
      <c r="RKN16" s="892"/>
      <c r="RKO16" s="892"/>
      <c r="RKP16" s="892"/>
      <c r="RKQ16" s="892"/>
      <c r="RKR16" s="892"/>
      <c r="RKS16" s="892"/>
      <c r="RKT16" s="892"/>
      <c r="RKU16" s="892"/>
      <c r="RKV16" s="892"/>
      <c r="RKW16" s="892"/>
      <c r="RKX16" s="892"/>
      <c r="RKY16" s="892"/>
      <c r="RKZ16" s="892"/>
      <c r="RLA16" s="892"/>
      <c r="RLB16" s="892"/>
      <c r="RLC16" s="892"/>
      <c r="RLD16" s="892"/>
      <c r="RLE16" s="892"/>
      <c r="RLF16" s="892"/>
      <c r="RLG16" s="892"/>
      <c r="RLH16" s="892"/>
      <c r="RLI16" s="892"/>
      <c r="RLJ16" s="892"/>
      <c r="RLK16" s="892"/>
      <c r="RLL16" s="892"/>
      <c r="RLM16" s="892"/>
      <c r="RLN16" s="892"/>
      <c r="RLO16" s="892"/>
      <c r="RLP16" s="892"/>
      <c r="RLQ16" s="892"/>
      <c r="RLR16" s="892"/>
      <c r="RLS16" s="892"/>
      <c r="RLT16" s="892"/>
      <c r="RLU16" s="892"/>
      <c r="RLV16" s="892"/>
      <c r="RLW16" s="892"/>
      <c r="RLX16" s="892"/>
      <c r="RLY16" s="892"/>
      <c r="RLZ16" s="892"/>
      <c r="RMA16" s="892"/>
      <c r="RMB16" s="892"/>
      <c r="RMC16" s="892"/>
      <c r="RMD16" s="892"/>
      <c r="RME16" s="892"/>
      <c r="RMF16" s="892"/>
      <c r="RMG16" s="892"/>
      <c r="RMH16" s="892"/>
      <c r="RMI16" s="892"/>
      <c r="RMJ16" s="892"/>
      <c r="RMK16" s="892"/>
      <c r="RML16" s="892"/>
      <c r="RMM16" s="892"/>
      <c r="RMN16" s="892"/>
      <c r="RMO16" s="892"/>
      <c r="RMP16" s="892"/>
      <c r="RMQ16" s="892"/>
      <c r="RMR16" s="892"/>
      <c r="RMS16" s="892"/>
      <c r="RMT16" s="892"/>
      <c r="RMU16" s="892"/>
      <c r="RMV16" s="892"/>
      <c r="RMW16" s="892"/>
      <c r="RMX16" s="892"/>
      <c r="RMY16" s="892"/>
      <c r="RMZ16" s="892"/>
      <c r="RNA16" s="892"/>
      <c r="RNB16" s="892"/>
      <c r="RNC16" s="892"/>
      <c r="RND16" s="892"/>
      <c r="RNE16" s="892"/>
      <c r="RNF16" s="892"/>
      <c r="RNG16" s="892"/>
      <c r="RNH16" s="892"/>
      <c r="RNI16" s="892"/>
      <c r="RNJ16" s="892"/>
      <c r="RNK16" s="892"/>
      <c r="RNL16" s="892"/>
      <c r="RNM16" s="892"/>
      <c r="RNN16" s="892"/>
      <c r="RNO16" s="892"/>
      <c r="RNP16" s="892"/>
      <c r="RNQ16" s="892"/>
      <c r="RNR16" s="892"/>
      <c r="RNS16" s="892"/>
      <c r="RNT16" s="892"/>
      <c r="RNU16" s="892"/>
      <c r="RNV16" s="892"/>
      <c r="RNW16" s="892"/>
      <c r="RNX16" s="892"/>
      <c r="RNY16" s="892"/>
      <c r="RNZ16" s="892"/>
      <c r="ROA16" s="892"/>
      <c r="ROB16" s="892"/>
      <c r="ROC16" s="892"/>
      <c r="ROD16" s="892"/>
      <c r="ROE16" s="892"/>
      <c r="ROF16" s="892"/>
      <c r="ROG16" s="892"/>
      <c r="ROH16" s="892"/>
      <c r="ROI16" s="892"/>
      <c r="ROJ16" s="892"/>
      <c r="ROK16" s="892"/>
      <c r="ROL16" s="892"/>
      <c r="ROM16" s="892"/>
      <c r="RON16" s="892"/>
      <c r="ROO16" s="892"/>
      <c r="ROP16" s="892"/>
      <c r="ROQ16" s="892"/>
      <c r="ROR16" s="892"/>
      <c r="ROS16" s="892"/>
      <c r="ROT16" s="892"/>
      <c r="ROU16" s="892"/>
      <c r="ROV16" s="892"/>
      <c r="ROW16" s="892"/>
      <c r="ROX16" s="892"/>
      <c r="ROY16" s="892"/>
      <c r="ROZ16" s="892"/>
      <c r="RPA16" s="892"/>
      <c r="RPB16" s="892"/>
      <c r="RPC16" s="892"/>
      <c r="RPD16" s="892"/>
      <c r="RPE16" s="892"/>
      <c r="RPF16" s="892"/>
      <c r="RPG16" s="892"/>
      <c r="RPH16" s="892"/>
      <c r="RPI16" s="892"/>
      <c r="RPJ16" s="892"/>
      <c r="RPK16" s="892"/>
      <c r="RPL16" s="892"/>
      <c r="RPM16" s="892"/>
      <c r="RPN16" s="892"/>
      <c r="RPO16" s="892"/>
      <c r="RPP16" s="892"/>
      <c r="RPQ16" s="892"/>
      <c r="RPR16" s="892"/>
      <c r="RPS16" s="892"/>
      <c r="RPT16" s="892"/>
      <c r="RPU16" s="892"/>
      <c r="RPV16" s="892"/>
      <c r="RPW16" s="892"/>
      <c r="RPX16" s="892"/>
      <c r="RPY16" s="892"/>
      <c r="RPZ16" s="892"/>
      <c r="RQA16" s="892"/>
      <c r="RQB16" s="892"/>
      <c r="RQC16" s="892"/>
      <c r="RQD16" s="892"/>
      <c r="RQE16" s="892"/>
      <c r="RQF16" s="892"/>
      <c r="RQG16" s="892"/>
      <c r="RQH16" s="892"/>
      <c r="RQI16" s="892"/>
      <c r="RQJ16" s="892"/>
      <c r="RQK16" s="892"/>
      <c r="RQL16" s="892"/>
      <c r="RQM16" s="892"/>
      <c r="RQN16" s="892"/>
      <c r="RQO16" s="892"/>
      <c r="RQP16" s="892"/>
      <c r="RQQ16" s="892"/>
      <c r="RQR16" s="892"/>
      <c r="RQS16" s="892"/>
      <c r="RQT16" s="892"/>
      <c r="RQU16" s="892"/>
      <c r="RQV16" s="892"/>
      <c r="RQW16" s="892"/>
      <c r="RQX16" s="892"/>
      <c r="RQY16" s="892"/>
      <c r="RQZ16" s="892"/>
      <c r="RRA16" s="892"/>
      <c r="RRB16" s="892"/>
      <c r="RRC16" s="892"/>
      <c r="RRD16" s="892"/>
      <c r="RRE16" s="892"/>
      <c r="RRF16" s="892"/>
      <c r="RRG16" s="892"/>
      <c r="RRH16" s="892"/>
      <c r="RRI16" s="892"/>
      <c r="RRJ16" s="892"/>
      <c r="RRK16" s="892"/>
      <c r="RRL16" s="892"/>
      <c r="RRM16" s="892"/>
      <c r="RRN16" s="892"/>
      <c r="RRO16" s="892"/>
      <c r="RRP16" s="892"/>
      <c r="RRQ16" s="892"/>
      <c r="RRR16" s="892"/>
      <c r="RRS16" s="892"/>
      <c r="RRT16" s="892"/>
      <c r="RRU16" s="892"/>
      <c r="RRV16" s="892"/>
      <c r="RRW16" s="892"/>
      <c r="RRX16" s="892"/>
      <c r="RRY16" s="892"/>
      <c r="RRZ16" s="892"/>
      <c r="RSA16" s="892"/>
      <c r="RSB16" s="892"/>
      <c r="RSC16" s="892"/>
      <c r="RSD16" s="892"/>
      <c r="RSE16" s="892"/>
      <c r="RSF16" s="892"/>
      <c r="RSG16" s="892"/>
      <c r="RSH16" s="892"/>
      <c r="RSI16" s="892"/>
      <c r="RSJ16" s="892"/>
      <c r="RSK16" s="892"/>
      <c r="RSL16" s="892"/>
      <c r="RSM16" s="892"/>
      <c r="RSN16" s="892"/>
      <c r="RSO16" s="892"/>
      <c r="RSP16" s="892"/>
      <c r="RSQ16" s="892"/>
      <c r="RSR16" s="892"/>
      <c r="RSS16" s="892"/>
      <c r="RST16" s="892"/>
      <c r="RSU16" s="892"/>
      <c r="RSV16" s="892"/>
      <c r="RSW16" s="892"/>
      <c r="RSX16" s="892"/>
      <c r="RSY16" s="892"/>
      <c r="RSZ16" s="892"/>
      <c r="RTA16" s="892"/>
      <c r="RTB16" s="892"/>
      <c r="RTC16" s="892"/>
      <c r="RTD16" s="892"/>
      <c r="RTE16" s="892"/>
      <c r="RTF16" s="892"/>
      <c r="RTG16" s="892"/>
      <c r="RTH16" s="892"/>
      <c r="RTI16" s="892"/>
      <c r="RTJ16" s="892"/>
      <c r="RTK16" s="892"/>
      <c r="RTL16" s="892"/>
      <c r="RTM16" s="892"/>
      <c r="RTN16" s="892"/>
      <c r="RTO16" s="892"/>
      <c r="RTP16" s="892"/>
      <c r="RTQ16" s="892"/>
      <c r="RTR16" s="892"/>
      <c r="RTS16" s="892"/>
      <c r="RTT16" s="892"/>
      <c r="RTU16" s="892"/>
      <c r="RTV16" s="892"/>
      <c r="RTW16" s="892"/>
      <c r="RTX16" s="892"/>
      <c r="RTY16" s="892"/>
      <c r="RTZ16" s="892"/>
      <c r="RUA16" s="892"/>
      <c r="RUB16" s="892"/>
      <c r="RUC16" s="892"/>
      <c r="RUD16" s="892"/>
      <c r="RUE16" s="892"/>
      <c r="RUF16" s="892"/>
      <c r="RUG16" s="892"/>
      <c r="RUH16" s="892"/>
      <c r="RUI16" s="892"/>
      <c r="RUJ16" s="892"/>
      <c r="RUK16" s="892"/>
      <c r="RUL16" s="892"/>
      <c r="RUM16" s="892"/>
      <c r="RUN16" s="892"/>
      <c r="RUO16" s="892"/>
      <c r="RUP16" s="892"/>
      <c r="RUQ16" s="892"/>
      <c r="RUR16" s="892"/>
      <c r="RUS16" s="892"/>
      <c r="RUT16" s="892"/>
      <c r="RUU16" s="892"/>
      <c r="RUV16" s="892"/>
      <c r="RUW16" s="892"/>
      <c r="RUX16" s="892"/>
      <c r="RUY16" s="892"/>
      <c r="RUZ16" s="892"/>
      <c r="RVA16" s="892"/>
      <c r="RVB16" s="892"/>
      <c r="RVC16" s="892"/>
      <c r="RVD16" s="892"/>
      <c r="RVE16" s="892"/>
      <c r="RVF16" s="892"/>
      <c r="RVG16" s="892"/>
      <c r="RVH16" s="892"/>
      <c r="RVI16" s="892"/>
      <c r="RVJ16" s="892"/>
      <c r="RVK16" s="892"/>
      <c r="RVL16" s="892"/>
      <c r="RVM16" s="892"/>
      <c r="RVN16" s="892"/>
      <c r="RVO16" s="892"/>
      <c r="RVP16" s="892"/>
      <c r="RVQ16" s="892"/>
      <c r="RVR16" s="892"/>
      <c r="RVS16" s="892"/>
      <c r="RVT16" s="892"/>
      <c r="RVU16" s="892"/>
      <c r="RVV16" s="892"/>
      <c r="RVW16" s="892"/>
      <c r="RVX16" s="892"/>
      <c r="RVY16" s="892"/>
      <c r="RVZ16" s="892"/>
      <c r="RWA16" s="892"/>
      <c r="RWB16" s="892"/>
      <c r="RWC16" s="892"/>
      <c r="RWD16" s="892"/>
      <c r="RWE16" s="892"/>
      <c r="RWF16" s="892"/>
      <c r="RWG16" s="892"/>
      <c r="RWH16" s="892"/>
      <c r="RWI16" s="892"/>
      <c r="RWJ16" s="892"/>
      <c r="RWK16" s="892"/>
      <c r="RWL16" s="892"/>
      <c r="RWM16" s="892"/>
      <c r="RWN16" s="892"/>
      <c r="RWO16" s="892"/>
      <c r="RWP16" s="892"/>
      <c r="RWQ16" s="892"/>
      <c r="RWR16" s="892"/>
      <c r="RWS16" s="892"/>
      <c r="RWT16" s="892"/>
      <c r="RWU16" s="892"/>
      <c r="RWV16" s="892"/>
      <c r="RWW16" s="892"/>
      <c r="RWX16" s="892"/>
      <c r="RWY16" s="892"/>
      <c r="RWZ16" s="892"/>
      <c r="RXA16" s="892"/>
      <c r="RXB16" s="892"/>
      <c r="RXC16" s="892"/>
      <c r="RXD16" s="892"/>
      <c r="RXE16" s="892"/>
      <c r="RXF16" s="892"/>
      <c r="RXG16" s="892"/>
      <c r="RXH16" s="892"/>
      <c r="RXI16" s="892"/>
      <c r="RXJ16" s="892"/>
      <c r="RXK16" s="892"/>
      <c r="RXL16" s="892"/>
      <c r="RXM16" s="892"/>
      <c r="RXN16" s="892"/>
      <c r="RXO16" s="892"/>
      <c r="RXP16" s="892"/>
      <c r="RXQ16" s="892"/>
      <c r="RXR16" s="892"/>
      <c r="RXS16" s="892"/>
      <c r="RXT16" s="892"/>
      <c r="RXU16" s="892"/>
      <c r="RXV16" s="892"/>
      <c r="RXW16" s="892"/>
      <c r="RXX16" s="892"/>
      <c r="RXY16" s="892"/>
      <c r="RXZ16" s="892"/>
      <c r="RYA16" s="892"/>
      <c r="RYB16" s="892"/>
      <c r="RYC16" s="892"/>
      <c r="RYD16" s="892"/>
      <c r="RYE16" s="892"/>
      <c r="RYF16" s="892"/>
      <c r="RYG16" s="892"/>
      <c r="RYH16" s="892"/>
      <c r="RYI16" s="892"/>
      <c r="RYJ16" s="892"/>
      <c r="RYK16" s="892"/>
      <c r="RYL16" s="892"/>
      <c r="RYM16" s="892"/>
      <c r="RYN16" s="892"/>
      <c r="RYO16" s="892"/>
      <c r="RYP16" s="892"/>
      <c r="RYQ16" s="892"/>
      <c r="RYR16" s="892"/>
      <c r="RYS16" s="892"/>
      <c r="RYT16" s="892"/>
      <c r="RYU16" s="892"/>
      <c r="RYV16" s="892"/>
      <c r="RYW16" s="892"/>
      <c r="RYX16" s="892"/>
      <c r="RYY16" s="892"/>
      <c r="RYZ16" s="892"/>
      <c r="RZA16" s="892"/>
      <c r="RZB16" s="892"/>
      <c r="RZC16" s="892"/>
      <c r="RZD16" s="892"/>
      <c r="RZE16" s="892"/>
      <c r="RZF16" s="892"/>
      <c r="RZG16" s="892"/>
      <c r="RZH16" s="892"/>
      <c r="RZI16" s="892"/>
      <c r="RZJ16" s="892"/>
      <c r="RZK16" s="892"/>
      <c r="RZL16" s="892"/>
      <c r="RZM16" s="892"/>
      <c r="RZN16" s="892"/>
      <c r="RZO16" s="892"/>
      <c r="RZP16" s="892"/>
      <c r="RZQ16" s="892"/>
      <c r="RZR16" s="892"/>
      <c r="RZS16" s="892"/>
      <c r="RZT16" s="892"/>
      <c r="RZU16" s="892"/>
      <c r="RZV16" s="892"/>
      <c r="RZW16" s="892"/>
      <c r="RZX16" s="892"/>
      <c r="RZY16" s="892"/>
      <c r="RZZ16" s="892"/>
      <c r="SAA16" s="892"/>
      <c r="SAB16" s="892"/>
      <c r="SAC16" s="892"/>
      <c r="SAD16" s="892"/>
      <c r="SAE16" s="892"/>
      <c r="SAF16" s="892"/>
      <c r="SAG16" s="892"/>
      <c r="SAH16" s="892"/>
      <c r="SAI16" s="892"/>
      <c r="SAJ16" s="892"/>
      <c r="SAK16" s="892"/>
      <c r="SAL16" s="892"/>
      <c r="SAM16" s="892"/>
      <c r="SAN16" s="892"/>
      <c r="SAO16" s="892"/>
      <c r="SAP16" s="892"/>
      <c r="SAQ16" s="892"/>
      <c r="SAR16" s="892"/>
      <c r="SAS16" s="892"/>
      <c r="SAT16" s="892"/>
      <c r="SAU16" s="892"/>
      <c r="SAV16" s="892"/>
      <c r="SAW16" s="892"/>
      <c r="SAX16" s="892"/>
      <c r="SAY16" s="892"/>
      <c r="SAZ16" s="892"/>
      <c r="SBA16" s="892"/>
      <c r="SBB16" s="892"/>
      <c r="SBC16" s="892"/>
      <c r="SBD16" s="892"/>
      <c r="SBE16" s="892"/>
      <c r="SBF16" s="892"/>
      <c r="SBG16" s="892"/>
      <c r="SBH16" s="892"/>
      <c r="SBI16" s="892"/>
      <c r="SBJ16" s="892"/>
      <c r="SBK16" s="892"/>
      <c r="SBL16" s="892"/>
      <c r="SBM16" s="892"/>
      <c r="SBN16" s="892"/>
      <c r="SBO16" s="892"/>
      <c r="SBP16" s="892"/>
      <c r="SBQ16" s="892"/>
      <c r="SBR16" s="892"/>
      <c r="SBS16" s="892"/>
      <c r="SBT16" s="892"/>
      <c r="SBU16" s="892"/>
      <c r="SBV16" s="892"/>
      <c r="SBW16" s="892"/>
      <c r="SBX16" s="892"/>
      <c r="SBY16" s="892"/>
      <c r="SBZ16" s="892"/>
      <c r="SCA16" s="892"/>
      <c r="SCB16" s="892"/>
      <c r="SCC16" s="892"/>
      <c r="SCD16" s="892"/>
      <c r="SCE16" s="892"/>
      <c r="SCF16" s="892"/>
      <c r="SCG16" s="892"/>
      <c r="SCH16" s="892"/>
      <c r="SCI16" s="892"/>
      <c r="SCJ16" s="892"/>
      <c r="SCK16" s="892"/>
      <c r="SCL16" s="892"/>
      <c r="SCM16" s="892"/>
      <c r="SCN16" s="892"/>
      <c r="SCO16" s="892"/>
      <c r="SCP16" s="892"/>
      <c r="SCQ16" s="892"/>
      <c r="SCR16" s="892"/>
      <c r="SCS16" s="892"/>
      <c r="SCT16" s="892"/>
      <c r="SCU16" s="892"/>
      <c r="SCV16" s="892"/>
      <c r="SCW16" s="892"/>
      <c r="SCX16" s="892"/>
      <c r="SCY16" s="892"/>
      <c r="SCZ16" s="892"/>
      <c r="SDA16" s="892"/>
      <c r="SDB16" s="892"/>
      <c r="SDC16" s="892"/>
      <c r="SDD16" s="892"/>
      <c r="SDE16" s="892"/>
      <c r="SDF16" s="892"/>
      <c r="SDG16" s="892"/>
      <c r="SDH16" s="892"/>
      <c r="SDI16" s="892"/>
      <c r="SDJ16" s="892"/>
      <c r="SDK16" s="892"/>
      <c r="SDL16" s="892"/>
      <c r="SDM16" s="892"/>
      <c r="SDN16" s="892"/>
      <c r="SDO16" s="892"/>
      <c r="SDP16" s="892"/>
      <c r="SDQ16" s="892"/>
      <c r="SDR16" s="892"/>
      <c r="SDS16" s="892"/>
      <c r="SDT16" s="892"/>
      <c r="SDU16" s="892"/>
      <c r="SDV16" s="892"/>
      <c r="SDW16" s="892"/>
      <c r="SDX16" s="892"/>
      <c r="SDY16" s="892"/>
      <c r="SDZ16" s="892"/>
      <c r="SEA16" s="892"/>
      <c r="SEB16" s="892"/>
      <c r="SEC16" s="892"/>
      <c r="SED16" s="892"/>
      <c r="SEE16" s="892"/>
      <c r="SEF16" s="892"/>
      <c r="SEG16" s="892"/>
      <c r="SEH16" s="892"/>
      <c r="SEI16" s="892"/>
      <c r="SEJ16" s="892"/>
      <c r="SEK16" s="892"/>
      <c r="SEL16" s="892"/>
      <c r="SEM16" s="892"/>
      <c r="SEN16" s="892"/>
      <c r="SEO16" s="892"/>
      <c r="SEP16" s="892"/>
      <c r="SEQ16" s="892"/>
      <c r="SER16" s="892"/>
      <c r="SES16" s="892"/>
      <c r="SET16" s="892"/>
      <c r="SEU16" s="892"/>
      <c r="SEV16" s="892"/>
      <c r="SEW16" s="892"/>
      <c r="SEX16" s="892"/>
      <c r="SEY16" s="892"/>
      <c r="SEZ16" s="892"/>
      <c r="SFA16" s="892"/>
      <c r="SFB16" s="892"/>
      <c r="SFC16" s="892"/>
      <c r="SFD16" s="892"/>
      <c r="SFE16" s="892"/>
      <c r="SFF16" s="892"/>
      <c r="SFG16" s="892"/>
      <c r="SFH16" s="892"/>
      <c r="SFI16" s="892"/>
      <c r="SFJ16" s="892"/>
      <c r="SFK16" s="892"/>
      <c r="SFL16" s="892"/>
      <c r="SFM16" s="892"/>
      <c r="SFN16" s="892"/>
      <c r="SFO16" s="892"/>
      <c r="SFP16" s="892"/>
      <c r="SFQ16" s="892"/>
      <c r="SFR16" s="892"/>
      <c r="SFS16" s="892"/>
      <c r="SFT16" s="892"/>
      <c r="SFU16" s="892"/>
      <c r="SFV16" s="892"/>
      <c r="SFW16" s="892"/>
      <c r="SFX16" s="892"/>
      <c r="SFY16" s="892"/>
      <c r="SFZ16" s="892"/>
      <c r="SGA16" s="892"/>
      <c r="SGB16" s="892"/>
      <c r="SGC16" s="892"/>
      <c r="SGD16" s="892"/>
      <c r="SGE16" s="892"/>
      <c r="SGF16" s="892"/>
      <c r="SGG16" s="892"/>
      <c r="SGH16" s="892"/>
      <c r="SGI16" s="892"/>
      <c r="SGJ16" s="892"/>
      <c r="SGK16" s="892"/>
      <c r="SGL16" s="892"/>
      <c r="SGM16" s="892"/>
      <c r="SGN16" s="892"/>
      <c r="SGO16" s="892"/>
      <c r="SGP16" s="892"/>
      <c r="SGQ16" s="892"/>
      <c r="SGR16" s="892"/>
      <c r="SGS16" s="892"/>
      <c r="SGT16" s="892"/>
      <c r="SGU16" s="892"/>
      <c r="SGV16" s="892"/>
      <c r="SGW16" s="892"/>
      <c r="SGX16" s="892"/>
      <c r="SGY16" s="892"/>
      <c r="SGZ16" s="892"/>
      <c r="SHA16" s="892"/>
      <c r="SHB16" s="892"/>
      <c r="SHC16" s="892"/>
      <c r="SHD16" s="892"/>
      <c r="SHE16" s="892"/>
      <c r="SHF16" s="892"/>
      <c r="SHG16" s="892"/>
      <c r="SHH16" s="892"/>
      <c r="SHI16" s="892"/>
      <c r="SHJ16" s="892"/>
      <c r="SHK16" s="892"/>
      <c r="SHL16" s="892"/>
      <c r="SHM16" s="892"/>
      <c r="SHN16" s="892"/>
      <c r="SHO16" s="892"/>
      <c r="SHP16" s="892"/>
      <c r="SHQ16" s="892"/>
      <c r="SHR16" s="892"/>
      <c r="SHS16" s="892"/>
      <c r="SHT16" s="892"/>
      <c r="SHU16" s="892"/>
      <c r="SHV16" s="892"/>
      <c r="SHW16" s="892"/>
      <c r="SHX16" s="892"/>
      <c r="SHY16" s="892"/>
      <c r="SHZ16" s="892"/>
      <c r="SIA16" s="892"/>
      <c r="SIB16" s="892"/>
      <c r="SIC16" s="892"/>
      <c r="SID16" s="892"/>
      <c r="SIE16" s="892"/>
      <c r="SIF16" s="892"/>
      <c r="SIG16" s="892"/>
      <c r="SIH16" s="892"/>
      <c r="SII16" s="892"/>
      <c r="SIJ16" s="892"/>
      <c r="SIK16" s="892"/>
      <c r="SIL16" s="892"/>
      <c r="SIM16" s="892"/>
      <c r="SIN16" s="892"/>
      <c r="SIO16" s="892"/>
      <c r="SIP16" s="892"/>
      <c r="SIQ16" s="892"/>
      <c r="SIR16" s="892"/>
      <c r="SIS16" s="892"/>
      <c r="SIT16" s="892"/>
      <c r="SIU16" s="892"/>
      <c r="SIV16" s="892"/>
      <c r="SIW16" s="892"/>
      <c r="SIX16" s="892"/>
      <c r="SIY16" s="892"/>
      <c r="SIZ16" s="892"/>
      <c r="SJA16" s="892"/>
      <c r="SJB16" s="892"/>
      <c r="SJC16" s="892"/>
      <c r="SJD16" s="892"/>
      <c r="SJE16" s="892"/>
      <c r="SJF16" s="892"/>
      <c r="SJG16" s="892"/>
      <c r="SJH16" s="892"/>
      <c r="SJI16" s="892"/>
      <c r="SJJ16" s="892"/>
      <c r="SJK16" s="892"/>
      <c r="SJL16" s="892"/>
      <c r="SJM16" s="892"/>
      <c r="SJN16" s="892"/>
      <c r="SJO16" s="892"/>
      <c r="SJP16" s="892"/>
      <c r="SJQ16" s="892"/>
      <c r="SJR16" s="892"/>
      <c r="SJS16" s="892"/>
      <c r="SJT16" s="892"/>
      <c r="SJU16" s="892"/>
      <c r="SJV16" s="892"/>
      <c r="SJW16" s="892"/>
      <c r="SJX16" s="892"/>
      <c r="SJY16" s="892"/>
      <c r="SJZ16" s="892"/>
      <c r="SKA16" s="892"/>
      <c r="SKB16" s="892"/>
      <c r="SKC16" s="892"/>
      <c r="SKD16" s="892"/>
      <c r="SKE16" s="892"/>
      <c r="SKF16" s="892"/>
      <c r="SKG16" s="892"/>
      <c r="SKH16" s="892"/>
      <c r="SKI16" s="892"/>
      <c r="SKJ16" s="892"/>
      <c r="SKK16" s="892"/>
      <c r="SKL16" s="892"/>
      <c r="SKM16" s="892"/>
      <c r="SKN16" s="892"/>
      <c r="SKO16" s="892"/>
      <c r="SKP16" s="892"/>
      <c r="SKQ16" s="892"/>
      <c r="SKR16" s="892"/>
      <c r="SKS16" s="892"/>
      <c r="SKT16" s="892"/>
      <c r="SKU16" s="892"/>
      <c r="SKV16" s="892"/>
      <c r="SKW16" s="892"/>
      <c r="SKX16" s="892"/>
      <c r="SKY16" s="892"/>
      <c r="SKZ16" s="892"/>
      <c r="SLA16" s="892"/>
      <c r="SLB16" s="892"/>
      <c r="SLC16" s="892"/>
      <c r="SLD16" s="892"/>
      <c r="SLE16" s="892"/>
      <c r="SLF16" s="892"/>
      <c r="SLG16" s="892"/>
      <c r="SLH16" s="892"/>
      <c r="SLI16" s="892"/>
      <c r="SLJ16" s="892"/>
      <c r="SLK16" s="892"/>
      <c r="SLL16" s="892"/>
      <c r="SLM16" s="892"/>
      <c r="SLN16" s="892"/>
      <c r="SLO16" s="892"/>
      <c r="SLP16" s="892"/>
      <c r="SLQ16" s="892"/>
      <c r="SLR16" s="892"/>
      <c r="SLS16" s="892"/>
      <c r="SLT16" s="892"/>
      <c r="SLU16" s="892"/>
      <c r="SLV16" s="892"/>
      <c r="SLW16" s="892"/>
      <c r="SLX16" s="892"/>
      <c r="SLY16" s="892"/>
      <c r="SLZ16" s="892"/>
      <c r="SMA16" s="892"/>
      <c r="SMB16" s="892"/>
      <c r="SMC16" s="892"/>
      <c r="SMD16" s="892"/>
      <c r="SME16" s="892"/>
      <c r="SMF16" s="892"/>
      <c r="SMG16" s="892"/>
      <c r="SMH16" s="892"/>
      <c r="SMI16" s="892"/>
      <c r="SMJ16" s="892"/>
      <c r="SMK16" s="892"/>
      <c r="SML16" s="892"/>
      <c r="SMM16" s="892"/>
      <c r="SMN16" s="892"/>
      <c r="SMO16" s="892"/>
      <c r="SMP16" s="892"/>
      <c r="SMQ16" s="892"/>
      <c r="SMR16" s="892"/>
      <c r="SMS16" s="892"/>
      <c r="SMT16" s="892"/>
      <c r="SMU16" s="892"/>
      <c r="SMV16" s="892"/>
      <c r="SMW16" s="892"/>
      <c r="SMX16" s="892"/>
      <c r="SMY16" s="892"/>
      <c r="SMZ16" s="892"/>
      <c r="SNA16" s="892"/>
      <c r="SNB16" s="892"/>
      <c r="SNC16" s="892"/>
      <c r="SND16" s="892"/>
      <c r="SNE16" s="892"/>
      <c r="SNF16" s="892"/>
      <c r="SNG16" s="892"/>
      <c r="SNH16" s="892"/>
      <c r="SNI16" s="892"/>
      <c r="SNJ16" s="892"/>
      <c r="SNK16" s="892"/>
      <c r="SNL16" s="892"/>
      <c r="SNM16" s="892"/>
      <c r="SNN16" s="892"/>
      <c r="SNO16" s="892"/>
      <c r="SNP16" s="892"/>
      <c r="SNQ16" s="892"/>
      <c r="SNR16" s="892"/>
      <c r="SNS16" s="892"/>
      <c r="SNT16" s="892"/>
      <c r="SNU16" s="892"/>
      <c r="SNV16" s="892"/>
      <c r="SNW16" s="892"/>
      <c r="SNX16" s="892"/>
      <c r="SNY16" s="892"/>
      <c r="SNZ16" s="892"/>
      <c r="SOA16" s="892"/>
      <c r="SOB16" s="892"/>
      <c r="SOC16" s="892"/>
      <c r="SOD16" s="892"/>
      <c r="SOE16" s="892"/>
      <c r="SOF16" s="892"/>
      <c r="SOG16" s="892"/>
      <c r="SOH16" s="892"/>
      <c r="SOI16" s="892"/>
      <c r="SOJ16" s="892"/>
      <c r="SOK16" s="892"/>
      <c r="SOL16" s="892"/>
      <c r="SOM16" s="892"/>
      <c r="SON16" s="892"/>
      <c r="SOO16" s="892"/>
      <c r="SOP16" s="892"/>
      <c r="SOQ16" s="892"/>
      <c r="SOR16" s="892"/>
      <c r="SOS16" s="892"/>
      <c r="SOT16" s="892"/>
      <c r="SOU16" s="892"/>
      <c r="SOV16" s="892"/>
      <c r="SOW16" s="892"/>
      <c r="SOX16" s="892"/>
      <c r="SOY16" s="892"/>
      <c r="SOZ16" s="892"/>
      <c r="SPA16" s="892"/>
      <c r="SPB16" s="892"/>
      <c r="SPC16" s="892"/>
      <c r="SPD16" s="892"/>
      <c r="SPE16" s="892"/>
      <c r="SPF16" s="892"/>
      <c r="SPG16" s="892"/>
      <c r="SPH16" s="892"/>
      <c r="SPI16" s="892"/>
      <c r="SPJ16" s="892"/>
      <c r="SPK16" s="892"/>
      <c r="SPL16" s="892"/>
      <c r="SPM16" s="892"/>
      <c r="SPN16" s="892"/>
      <c r="SPO16" s="892"/>
      <c r="SPP16" s="892"/>
      <c r="SPQ16" s="892"/>
      <c r="SPR16" s="892"/>
      <c r="SPS16" s="892"/>
      <c r="SPT16" s="892"/>
      <c r="SPU16" s="892"/>
      <c r="SPV16" s="892"/>
      <c r="SPW16" s="892"/>
      <c r="SPX16" s="892"/>
      <c r="SPY16" s="892"/>
      <c r="SPZ16" s="892"/>
      <c r="SQA16" s="892"/>
      <c r="SQB16" s="892"/>
      <c r="SQC16" s="892"/>
      <c r="SQD16" s="892"/>
      <c r="SQE16" s="892"/>
      <c r="SQF16" s="892"/>
      <c r="SQG16" s="892"/>
      <c r="SQH16" s="892"/>
      <c r="SQI16" s="892"/>
      <c r="SQJ16" s="892"/>
      <c r="SQK16" s="892"/>
      <c r="SQL16" s="892"/>
      <c r="SQM16" s="892"/>
      <c r="SQN16" s="892"/>
      <c r="SQO16" s="892"/>
      <c r="SQP16" s="892"/>
      <c r="SQQ16" s="892"/>
      <c r="SQR16" s="892"/>
      <c r="SQS16" s="892"/>
      <c r="SQT16" s="892"/>
      <c r="SQU16" s="892"/>
      <c r="SQV16" s="892"/>
      <c r="SQW16" s="892"/>
      <c r="SQX16" s="892"/>
      <c r="SQY16" s="892"/>
      <c r="SQZ16" s="892"/>
      <c r="SRA16" s="892"/>
      <c r="SRB16" s="892"/>
      <c r="SRC16" s="892"/>
      <c r="SRD16" s="892"/>
      <c r="SRE16" s="892"/>
      <c r="SRF16" s="892"/>
      <c r="SRG16" s="892"/>
      <c r="SRH16" s="892"/>
      <c r="SRI16" s="892"/>
      <c r="SRJ16" s="892"/>
      <c r="SRK16" s="892"/>
      <c r="SRL16" s="892"/>
      <c r="SRM16" s="892"/>
      <c r="SRN16" s="892"/>
      <c r="SRO16" s="892"/>
      <c r="SRP16" s="892"/>
      <c r="SRQ16" s="892"/>
      <c r="SRR16" s="892"/>
      <c r="SRS16" s="892"/>
      <c r="SRT16" s="892"/>
      <c r="SRU16" s="892"/>
      <c r="SRV16" s="892"/>
      <c r="SRW16" s="892"/>
      <c r="SRX16" s="892"/>
      <c r="SRY16" s="892"/>
      <c r="SRZ16" s="892"/>
      <c r="SSA16" s="892"/>
      <c r="SSB16" s="892"/>
      <c r="SSC16" s="892"/>
      <c r="SSD16" s="892"/>
      <c r="SSE16" s="892"/>
      <c r="SSF16" s="892"/>
      <c r="SSG16" s="892"/>
      <c r="SSH16" s="892"/>
      <c r="SSI16" s="892"/>
      <c r="SSJ16" s="892"/>
      <c r="SSK16" s="892"/>
      <c r="SSL16" s="892"/>
      <c r="SSM16" s="892"/>
      <c r="SSN16" s="892"/>
      <c r="SSO16" s="892"/>
      <c r="SSP16" s="892"/>
      <c r="SSQ16" s="892"/>
      <c r="SSR16" s="892"/>
      <c r="SSS16" s="892"/>
      <c r="SST16" s="892"/>
      <c r="SSU16" s="892"/>
      <c r="SSV16" s="892"/>
      <c r="SSW16" s="892"/>
      <c r="SSX16" s="892"/>
      <c r="SSY16" s="892"/>
      <c r="SSZ16" s="892"/>
      <c r="STA16" s="892"/>
      <c r="STB16" s="892"/>
      <c r="STC16" s="892"/>
      <c r="STD16" s="892"/>
      <c r="STE16" s="892"/>
      <c r="STF16" s="892"/>
      <c r="STG16" s="892"/>
      <c r="STH16" s="892"/>
      <c r="STI16" s="892"/>
      <c r="STJ16" s="892"/>
      <c r="STK16" s="892"/>
      <c r="STL16" s="892"/>
      <c r="STM16" s="892"/>
      <c r="STN16" s="892"/>
      <c r="STO16" s="892"/>
      <c r="STP16" s="892"/>
      <c r="STQ16" s="892"/>
      <c r="STR16" s="892"/>
      <c r="STS16" s="892"/>
      <c r="STT16" s="892"/>
      <c r="STU16" s="892"/>
      <c r="STV16" s="892"/>
      <c r="STW16" s="892"/>
      <c r="STX16" s="892"/>
      <c r="STY16" s="892"/>
      <c r="STZ16" s="892"/>
      <c r="SUA16" s="892"/>
      <c r="SUB16" s="892"/>
      <c r="SUC16" s="892"/>
      <c r="SUD16" s="892"/>
      <c r="SUE16" s="892"/>
      <c r="SUF16" s="892"/>
      <c r="SUG16" s="892"/>
      <c r="SUH16" s="892"/>
      <c r="SUI16" s="892"/>
      <c r="SUJ16" s="892"/>
      <c r="SUK16" s="892"/>
      <c r="SUL16" s="892"/>
      <c r="SUM16" s="892"/>
      <c r="SUN16" s="892"/>
      <c r="SUO16" s="892"/>
      <c r="SUP16" s="892"/>
      <c r="SUQ16" s="892"/>
      <c r="SUR16" s="892"/>
      <c r="SUS16" s="892"/>
      <c r="SUT16" s="892"/>
      <c r="SUU16" s="892"/>
      <c r="SUV16" s="892"/>
      <c r="SUW16" s="892"/>
      <c r="SUX16" s="892"/>
      <c r="SUY16" s="892"/>
      <c r="SUZ16" s="892"/>
      <c r="SVA16" s="892"/>
      <c r="SVB16" s="892"/>
      <c r="SVC16" s="892"/>
      <c r="SVD16" s="892"/>
      <c r="SVE16" s="892"/>
      <c r="SVF16" s="892"/>
      <c r="SVG16" s="892"/>
      <c r="SVH16" s="892"/>
      <c r="SVI16" s="892"/>
      <c r="SVJ16" s="892"/>
      <c r="SVK16" s="892"/>
      <c r="SVL16" s="892"/>
      <c r="SVM16" s="892"/>
      <c r="SVN16" s="892"/>
      <c r="SVO16" s="892"/>
      <c r="SVP16" s="892"/>
      <c r="SVQ16" s="892"/>
      <c r="SVR16" s="892"/>
      <c r="SVS16" s="892"/>
      <c r="SVT16" s="892"/>
      <c r="SVU16" s="892"/>
      <c r="SVV16" s="892"/>
      <c r="SVW16" s="892"/>
      <c r="SVX16" s="892"/>
      <c r="SVY16" s="892"/>
      <c r="SVZ16" s="892"/>
      <c r="SWA16" s="892"/>
      <c r="SWB16" s="892"/>
      <c r="SWC16" s="892"/>
      <c r="SWD16" s="892"/>
      <c r="SWE16" s="892"/>
      <c r="SWF16" s="892"/>
      <c r="SWG16" s="892"/>
      <c r="SWH16" s="892"/>
      <c r="SWI16" s="892"/>
      <c r="SWJ16" s="892"/>
      <c r="SWK16" s="892"/>
      <c r="SWL16" s="892"/>
      <c r="SWM16" s="892"/>
      <c r="SWN16" s="892"/>
      <c r="SWO16" s="892"/>
      <c r="SWP16" s="892"/>
      <c r="SWQ16" s="892"/>
      <c r="SWR16" s="892"/>
      <c r="SWS16" s="892"/>
      <c r="SWT16" s="892"/>
      <c r="SWU16" s="892"/>
      <c r="SWV16" s="892"/>
      <c r="SWW16" s="892"/>
      <c r="SWX16" s="892"/>
      <c r="SWY16" s="892"/>
      <c r="SWZ16" s="892"/>
      <c r="SXA16" s="892"/>
      <c r="SXB16" s="892"/>
      <c r="SXC16" s="892"/>
      <c r="SXD16" s="892"/>
      <c r="SXE16" s="892"/>
      <c r="SXF16" s="892"/>
      <c r="SXG16" s="892"/>
      <c r="SXH16" s="892"/>
      <c r="SXI16" s="892"/>
      <c r="SXJ16" s="892"/>
      <c r="SXK16" s="892"/>
      <c r="SXL16" s="892"/>
      <c r="SXM16" s="892"/>
      <c r="SXN16" s="892"/>
      <c r="SXO16" s="892"/>
      <c r="SXP16" s="892"/>
      <c r="SXQ16" s="892"/>
      <c r="SXR16" s="892"/>
      <c r="SXS16" s="892"/>
      <c r="SXT16" s="892"/>
      <c r="SXU16" s="892"/>
      <c r="SXV16" s="892"/>
      <c r="SXW16" s="892"/>
      <c r="SXX16" s="892"/>
      <c r="SXY16" s="892"/>
      <c r="SXZ16" s="892"/>
      <c r="SYA16" s="892"/>
      <c r="SYB16" s="892"/>
      <c r="SYC16" s="892"/>
      <c r="SYD16" s="892"/>
      <c r="SYE16" s="892"/>
      <c r="SYF16" s="892"/>
      <c r="SYG16" s="892"/>
      <c r="SYH16" s="892"/>
      <c r="SYI16" s="892"/>
      <c r="SYJ16" s="892"/>
      <c r="SYK16" s="892"/>
      <c r="SYL16" s="892"/>
      <c r="SYM16" s="892"/>
      <c r="SYN16" s="892"/>
      <c r="SYO16" s="892"/>
      <c r="SYP16" s="892"/>
      <c r="SYQ16" s="892"/>
      <c r="SYR16" s="892"/>
      <c r="SYS16" s="892"/>
      <c r="SYT16" s="892"/>
      <c r="SYU16" s="892"/>
      <c r="SYV16" s="892"/>
      <c r="SYW16" s="892"/>
      <c r="SYX16" s="892"/>
      <c r="SYY16" s="892"/>
      <c r="SYZ16" s="892"/>
      <c r="SZA16" s="892"/>
      <c r="SZB16" s="892"/>
      <c r="SZC16" s="892"/>
      <c r="SZD16" s="892"/>
      <c r="SZE16" s="892"/>
      <c r="SZF16" s="892"/>
      <c r="SZG16" s="892"/>
      <c r="SZH16" s="892"/>
      <c r="SZI16" s="892"/>
      <c r="SZJ16" s="892"/>
      <c r="SZK16" s="892"/>
      <c r="SZL16" s="892"/>
      <c r="SZM16" s="892"/>
      <c r="SZN16" s="892"/>
      <c r="SZO16" s="892"/>
      <c r="SZP16" s="892"/>
      <c r="SZQ16" s="892"/>
      <c r="SZR16" s="892"/>
      <c r="SZS16" s="892"/>
      <c r="SZT16" s="892"/>
      <c r="SZU16" s="892"/>
      <c r="SZV16" s="892"/>
      <c r="SZW16" s="892"/>
      <c r="SZX16" s="892"/>
      <c r="SZY16" s="892"/>
      <c r="SZZ16" s="892"/>
      <c r="TAA16" s="892"/>
      <c r="TAB16" s="892"/>
      <c r="TAC16" s="892"/>
      <c r="TAD16" s="892"/>
      <c r="TAE16" s="892"/>
      <c r="TAF16" s="892"/>
      <c r="TAG16" s="892"/>
      <c r="TAH16" s="892"/>
      <c r="TAI16" s="892"/>
      <c r="TAJ16" s="892"/>
      <c r="TAK16" s="892"/>
      <c r="TAL16" s="892"/>
      <c r="TAM16" s="892"/>
      <c r="TAN16" s="892"/>
      <c r="TAO16" s="892"/>
      <c r="TAP16" s="892"/>
      <c r="TAQ16" s="892"/>
      <c r="TAR16" s="892"/>
      <c r="TAS16" s="892"/>
      <c r="TAT16" s="892"/>
      <c r="TAU16" s="892"/>
      <c r="TAV16" s="892"/>
      <c r="TAW16" s="892"/>
      <c r="TAX16" s="892"/>
      <c r="TAY16" s="892"/>
      <c r="TAZ16" s="892"/>
      <c r="TBA16" s="892"/>
      <c r="TBB16" s="892"/>
      <c r="TBC16" s="892"/>
      <c r="TBD16" s="892"/>
      <c r="TBE16" s="892"/>
      <c r="TBF16" s="892"/>
      <c r="TBG16" s="892"/>
      <c r="TBH16" s="892"/>
      <c r="TBI16" s="892"/>
      <c r="TBJ16" s="892"/>
      <c r="TBK16" s="892"/>
      <c r="TBL16" s="892"/>
      <c r="TBM16" s="892"/>
      <c r="TBN16" s="892"/>
      <c r="TBO16" s="892"/>
      <c r="TBP16" s="892"/>
      <c r="TBQ16" s="892"/>
      <c r="TBR16" s="892"/>
      <c r="TBS16" s="892"/>
      <c r="TBT16" s="892"/>
      <c r="TBU16" s="892"/>
      <c r="TBV16" s="892"/>
      <c r="TBW16" s="892"/>
      <c r="TBX16" s="892"/>
      <c r="TBY16" s="892"/>
      <c r="TBZ16" s="892"/>
      <c r="TCA16" s="892"/>
      <c r="TCB16" s="892"/>
      <c r="TCC16" s="892"/>
      <c r="TCD16" s="892"/>
      <c r="TCE16" s="892"/>
      <c r="TCF16" s="892"/>
      <c r="TCG16" s="892"/>
      <c r="TCH16" s="892"/>
      <c r="TCI16" s="892"/>
      <c r="TCJ16" s="892"/>
      <c r="TCK16" s="892"/>
      <c r="TCL16" s="892"/>
      <c r="TCM16" s="892"/>
      <c r="TCN16" s="892"/>
      <c r="TCO16" s="892"/>
      <c r="TCP16" s="892"/>
      <c r="TCQ16" s="892"/>
      <c r="TCR16" s="892"/>
      <c r="TCS16" s="892"/>
      <c r="TCT16" s="892"/>
      <c r="TCU16" s="892"/>
      <c r="TCV16" s="892"/>
      <c r="TCW16" s="892"/>
      <c r="TCX16" s="892"/>
      <c r="TCY16" s="892"/>
      <c r="TCZ16" s="892"/>
      <c r="TDA16" s="892"/>
      <c r="TDB16" s="892"/>
      <c r="TDC16" s="892"/>
      <c r="TDD16" s="892"/>
      <c r="TDE16" s="892"/>
      <c r="TDF16" s="892"/>
      <c r="TDG16" s="892"/>
      <c r="TDH16" s="892"/>
      <c r="TDI16" s="892"/>
      <c r="TDJ16" s="892"/>
      <c r="TDK16" s="892"/>
      <c r="TDL16" s="892"/>
      <c r="TDM16" s="892"/>
      <c r="TDN16" s="892"/>
      <c r="TDO16" s="892"/>
      <c r="TDP16" s="892"/>
      <c r="TDQ16" s="892"/>
      <c r="TDR16" s="892"/>
      <c r="TDS16" s="892"/>
      <c r="TDT16" s="892"/>
      <c r="TDU16" s="892"/>
      <c r="TDV16" s="892"/>
      <c r="TDW16" s="892"/>
      <c r="TDX16" s="892"/>
      <c r="TDY16" s="892"/>
      <c r="TDZ16" s="892"/>
      <c r="TEA16" s="892"/>
      <c r="TEB16" s="892"/>
      <c r="TEC16" s="892"/>
      <c r="TED16" s="892"/>
      <c r="TEE16" s="892"/>
      <c r="TEF16" s="892"/>
      <c r="TEG16" s="892"/>
      <c r="TEH16" s="892"/>
      <c r="TEI16" s="892"/>
      <c r="TEJ16" s="892"/>
      <c r="TEK16" s="892"/>
      <c r="TEL16" s="892"/>
      <c r="TEM16" s="892"/>
      <c r="TEN16" s="892"/>
      <c r="TEO16" s="892"/>
      <c r="TEP16" s="892"/>
      <c r="TEQ16" s="892"/>
      <c r="TER16" s="892"/>
      <c r="TES16" s="892"/>
      <c r="TET16" s="892"/>
      <c r="TEU16" s="892"/>
      <c r="TEV16" s="892"/>
      <c r="TEW16" s="892"/>
      <c r="TEX16" s="892"/>
      <c r="TEY16" s="892"/>
      <c r="TEZ16" s="892"/>
      <c r="TFA16" s="892"/>
      <c r="TFB16" s="892"/>
      <c r="TFC16" s="892"/>
      <c r="TFD16" s="892"/>
      <c r="TFE16" s="892"/>
      <c r="TFF16" s="892"/>
      <c r="TFG16" s="892"/>
      <c r="TFH16" s="892"/>
      <c r="TFI16" s="892"/>
      <c r="TFJ16" s="892"/>
      <c r="TFK16" s="892"/>
      <c r="TFL16" s="892"/>
      <c r="TFM16" s="892"/>
      <c r="TFN16" s="892"/>
      <c r="TFO16" s="892"/>
      <c r="TFP16" s="892"/>
      <c r="TFQ16" s="892"/>
      <c r="TFR16" s="892"/>
      <c r="TFS16" s="892"/>
      <c r="TFT16" s="892"/>
      <c r="TFU16" s="892"/>
      <c r="TFV16" s="892"/>
      <c r="TFW16" s="892"/>
      <c r="TFX16" s="892"/>
      <c r="TFY16" s="892"/>
      <c r="TFZ16" s="892"/>
      <c r="TGA16" s="892"/>
      <c r="TGB16" s="892"/>
      <c r="TGC16" s="892"/>
      <c r="TGD16" s="892"/>
      <c r="TGE16" s="892"/>
      <c r="TGF16" s="892"/>
      <c r="TGG16" s="892"/>
      <c r="TGH16" s="892"/>
      <c r="TGI16" s="892"/>
      <c r="TGJ16" s="892"/>
      <c r="TGK16" s="892"/>
      <c r="TGL16" s="892"/>
      <c r="TGM16" s="892"/>
      <c r="TGN16" s="892"/>
      <c r="TGO16" s="892"/>
      <c r="TGP16" s="892"/>
      <c r="TGQ16" s="892"/>
      <c r="TGR16" s="892"/>
      <c r="TGS16" s="892"/>
      <c r="TGT16" s="892"/>
      <c r="TGU16" s="892"/>
      <c r="TGV16" s="892"/>
      <c r="TGW16" s="892"/>
      <c r="TGX16" s="892"/>
      <c r="TGY16" s="892"/>
      <c r="TGZ16" s="892"/>
      <c r="THA16" s="892"/>
      <c r="THB16" s="892"/>
      <c r="THC16" s="892"/>
      <c r="THD16" s="892"/>
      <c r="THE16" s="892"/>
      <c r="THF16" s="892"/>
      <c r="THG16" s="892"/>
      <c r="THH16" s="892"/>
      <c r="THI16" s="892"/>
      <c r="THJ16" s="892"/>
      <c r="THK16" s="892"/>
      <c r="THL16" s="892"/>
      <c r="THM16" s="892"/>
      <c r="THN16" s="892"/>
      <c r="THO16" s="892"/>
      <c r="THP16" s="892"/>
      <c r="THQ16" s="892"/>
      <c r="THR16" s="892"/>
      <c r="THS16" s="892"/>
      <c r="THT16" s="892"/>
      <c r="THU16" s="892"/>
      <c r="THV16" s="892"/>
      <c r="THW16" s="892"/>
      <c r="THX16" s="892"/>
      <c r="THY16" s="892"/>
      <c r="THZ16" s="892"/>
      <c r="TIA16" s="892"/>
      <c r="TIB16" s="892"/>
      <c r="TIC16" s="892"/>
      <c r="TID16" s="892"/>
      <c r="TIE16" s="892"/>
      <c r="TIF16" s="892"/>
      <c r="TIG16" s="892"/>
      <c r="TIH16" s="892"/>
      <c r="TII16" s="892"/>
      <c r="TIJ16" s="892"/>
      <c r="TIK16" s="892"/>
      <c r="TIL16" s="892"/>
      <c r="TIM16" s="892"/>
      <c r="TIN16" s="892"/>
      <c r="TIO16" s="892"/>
      <c r="TIP16" s="892"/>
      <c r="TIQ16" s="892"/>
      <c r="TIR16" s="892"/>
      <c r="TIS16" s="892"/>
      <c r="TIT16" s="892"/>
      <c r="TIU16" s="892"/>
      <c r="TIV16" s="892"/>
      <c r="TIW16" s="892"/>
      <c r="TIX16" s="892"/>
      <c r="TIY16" s="892"/>
      <c r="TIZ16" s="892"/>
      <c r="TJA16" s="892"/>
      <c r="TJB16" s="892"/>
      <c r="TJC16" s="892"/>
      <c r="TJD16" s="892"/>
      <c r="TJE16" s="892"/>
      <c r="TJF16" s="892"/>
      <c r="TJG16" s="892"/>
      <c r="TJH16" s="892"/>
      <c r="TJI16" s="892"/>
      <c r="TJJ16" s="892"/>
      <c r="TJK16" s="892"/>
      <c r="TJL16" s="892"/>
      <c r="TJM16" s="892"/>
      <c r="TJN16" s="892"/>
      <c r="TJO16" s="892"/>
      <c r="TJP16" s="892"/>
      <c r="TJQ16" s="892"/>
      <c r="TJR16" s="892"/>
      <c r="TJS16" s="892"/>
      <c r="TJT16" s="892"/>
      <c r="TJU16" s="892"/>
      <c r="TJV16" s="892"/>
      <c r="TJW16" s="892"/>
      <c r="TJX16" s="892"/>
      <c r="TJY16" s="892"/>
      <c r="TJZ16" s="892"/>
      <c r="TKA16" s="892"/>
      <c r="TKB16" s="892"/>
      <c r="TKC16" s="892"/>
      <c r="TKD16" s="892"/>
      <c r="TKE16" s="892"/>
      <c r="TKF16" s="892"/>
      <c r="TKG16" s="892"/>
      <c r="TKH16" s="892"/>
      <c r="TKI16" s="892"/>
      <c r="TKJ16" s="892"/>
      <c r="TKK16" s="892"/>
      <c r="TKL16" s="892"/>
      <c r="TKM16" s="892"/>
      <c r="TKN16" s="892"/>
      <c r="TKO16" s="892"/>
      <c r="TKP16" s="892"/>
      <c r="TKQ16" s="892"/>
      <c r="TKR16" s="892"/>
      <c r="TKS16" s="892"/>
      <c r="TKT16" s="892"/>
      <c r="TKU16" s="892"/>
      <c r="TKV16" s="892"/>
      <c r="TKW16" s="892"/>
      <c r="TKX16" s="892"/>
      <c r="TKY16" s="892"/>
      <c r="TKZ16" s="892"/>
      <c r="TLA16" s="892"/>
      <c r="TLB16" s="892"/>
      <c r="TLC16" s="892"/>
      <c r="TLD16" s="892"/>
      <c r="TLE16" s="892"/>
      <c r="TLF16" s="892"/>
      <c r="TLG16" s="892"/>
      <c r="TLH16" s="892"/>
      <c r="TLI16" s="892"/>
      <c r="TLJ16" s="892"/>
      <c r="TLK16" s="892"/>
      <c r="TLL16" s="892"/>
      <c r="TLM16" s="892"/>
      <c r="TLN16" s="892"/>
      <c r="TLO16" s="892"/>
      <c r="TLP16" s="892"/>
      <c r="TLQ16" s="892"/>
      <c r="TLR16" s="892"/>
      <c r="TLS16" s="892"/>
      <c r="TLT16" s="892"/>
      <c r="TLU16" s="892"/>
      <c r="TLV16" s="892"/>
      <c r="TLW16" s="892"/>
      <c r="TLX16" s="892"/>
      <c r="TLY16" s="892"/>
      <c r="TLZ16" s="892"/>
      <c r="TMA16" s="892"/>
      <c r="TMB16" s="892"/>
      <c r="TMC16" s="892"/>
      <c r="TMD16" s="892"/>
      <c r="TME16" s="892"/>
      <c r="TMF16" s="892"/>
      <c r="TMG16" s="892"/>
      <c r="TMH16" s="892"/>
      <c r="TMI16" s="892"/>
      <c r="TMJ16" s="892"/>
      <c r="TMK16" s="892"/>
      <c r="TML16" s="892"/>
      <c r="TMM16" s="892"/>
      <c r="TMN16" s="892"/>
      <c r="TMO16" s="892"/>
      <c r="TMP16" s="892"/>
      <c r="TMQ16" s="892"/>
      <c r="TMR16" s="892"/>
      <c r="TMS16" s="892"/>
      <c r="TMT16" s="892"/>
      <c r="TMU16" s="892"/>
      <c r="TMV16" s="892"/>
      <c r="TMW16" s="892"/>
      <c r="TMX16" s="892"/>
      <c r="TMY16" s="892"/>
      <c r="TMZ16" s="892"/>
      <c r="TNA16" s="892"/>
      <c r="TNB16" s="892"/>
      <c r="TNC16" s="892"/>
      <c r="TND16" s="892"/>
      <c r="TNE16" s="892"/>
      <c r="TNF16" s="892"/>
      <c r="TNG16" s="892"/>
      <c r="TNH16" s="892"/>
      <c r="TNI16" s="892"/>
      <c r="TNJ16" s="892"/>
      <c r="TNK16" s="892"/>
      <c r="TNL16" s="892"/>
      <c r="TNM16" s="892"/>
      <c r="TNN16" s="892"/>
      <c r="TNO16" s="892"/>
      <c r="TNP16" s="892"/>
      <c r="TNQ16" s="892"/>
      <c r="TNR16" s="892"/>
      <c r="TNS16" s="892"/>
      <c r="TNT16" s="892"/>
      <c r="TNU16" s="892"/>
      <c r="TNV16" s="892"/>
      <c r="TNW16" s="892"/>
      <c r="TNX16" s="892"/>
      <c r="TNY16" s="892"/>
      <c r="TNZ16" s="892"/>
      <c r="TOA16" s="892"/>
      <c r="TOB16" s="892"/>
      <c r="TOC16" s="892"/>
      <c r="TOD16" s="892"/>
      <c r="TOE16" s="892"/>
      <c r="TOF16" s="892"/>
      <c r="TOG16" s="892"/>
      <c r="TOH16" s="892"/>
      <c r="TOI16" s="892"/>
      <c r="TOJ16" s="892"/>
      <c r="TOK16" s="892"/>
      <c r="TOL16" s="892"/>
      <c r="TOM16" s="892"/>
      <c r="TON16" s="892"/>
      <c r="TOO16" s="892"/>
      <c r="TOP16" s="892"/>
      <c r="TOQ16" s="892"/>
      <c r="TOR16" s="892"/>
      <c r="TOS16" s="892"/>
      <c r="TOT16" s="892"/>
      <c r="TOU16" s="892"/>
      <c r="TOV16" s="892"/>
      <c r="TOW16" s="892"/>
      <c r="TOX16" s="892"/>
      <c r="TOY16" s="892"/>
      <c r="TOZ16" s="892"/>
      <c r="TPA16" s="892"/>
      <c r="TPB16" s="892"/>
      <c r="TPC16" s="892"/>
      <c r="TPD16" s="892"/>
      <c r="TPE16" s="892"/>
      <c r="TPF16" s="892"/>
      <c r="TPG16" s="892"/>
      <c r="TPH16" s="892"/>
      <c r="TPI16" s="892"/>
      <c r="TPJ16" s="892"/>
      <c r="TPK16" s="892"/>
      <c r="TPL16" s="892"/>
      <c r="TPM16" s="892"/>
      <c r="TPN16" s="892"/>
      <c r="TPO16" s="892"/>
      <c r="TPP16" s="892"/>
      <c r="TPQ16" s="892"/>
      <c r="TPR16" s="892"/>
      <c r="TPS16" s="892"/>
      <c r="TPT16" s="892"/>
      <c r="TPU16" s="892"/>
      <c r="TPV16" s="892"/>
      <c r="TPW16" s="892"/>
      <c r="TPX16" s="892"/>
      <c r="TPY16" s="892"/>
      <c r="TPZ16" s="892"/>
      <c r="TQA16" s="892"/>
      <c r="TQB16" s="892"/>
      <c r="TQC16" s="892"/>
      <c r="TQD16" s="892"/>
      <c r="TQE16" s="892"/>
      <c r="TQF16" s="892"/>
      <c r="TQG16" s="892"/>
      <c r="TQH16" s="892"/>
      <c r="TQI16" s="892"/>
      <c r="TQJ16" s="892"/>
      <c r="TQK16" s="892"/>
      <c r="TQL16" s="892"/>
      <c r="TQM16" s="892"/>
      <c r="TQN16" s="892"/>
      <c r="TQO16" s="892"/>
      <c r="TQP16" s="892"/>
      <c r="TQQ16" s="892"/>
      <c r="TQR16" s="892"/>
      <c r="TQS16" s="892"/>
      <c r="TQT16" s="892"/>
      <c r="TQU16" s="892"/>
      <c r="TQV16" s="892"/>
      <c r="TQW16" s="892"/>
      <c r="TQX16" s="892"/>
      <c r="TQY16" s="892"/>
      <c r="TQZ16" s="892"/>
      <c r="TRA16" s="892"/>
      <c r="TRB16" s="892"/>
      <c r="TRC16" s="892"/>
      <c r="TRD16" s="892"/>
      <c r="TRE16" s="892"/>
      <c r="TRF16" s="892"/>
      <c r="TRG16" s="892"/>
      <c r="TRH16" s="892"/>
      <c r="TRI16" s="892"/>
      <c r="TRJ16" s="892"/>
      <c r="TRK16" s="892"/>
      <c r="TRL16" s="892"/>
      <c r="TRM16" s="892"/>
      <c r="TRN16" s="892"/>
      <c r="TRO16" s="892"/>
      <c r="TRP16" s="892"/>
      <c r="TRQ16" s="892"/>
      <c r="TRR16" s="892"/>
      <c r="TRS16" s="892"/>
      <c r="TRT16" s="892"/>
      <c r="TRU16" s="892"/>
      <c r="TRV16" s="892"/>
      <c r="TRW16" s="892"/>
      <c r="TRX16" s="892"/>
      <c r="TRY16" s="892"/>
      <c r="TRZ16" s="892"/>
      <c r="TSA16" s="892"/>
      <c r="TSB16" s="892"/>
      <c r="TSC16" s="892"/>
      <c r="TSD16" s="892"/>
      <c r="TSE16" s="892"/>
      <c r="TSF16" s="892"/>
      <c r="TSG16" s="892"/>
      <c r="TSH16" s="892"/>
      <c r="TSI16" s="892"/>
      <c r="TSJ16" s="892"/>
      <c r="TSK16" s="892"/>
      <c r="TSL16" s="892"/>
      <c r="TSM16" s="892"/>
      <c r="TSN16" s="892"/>
      <c r="TSO16" s="892"/>
      <c r="TSP16" s="892"/>
      <c r="TSQ16" s="892"/>
      <c r="TSR16" s="892"/>
      <c r="TSS16" s="892"/>
      <c r="TST16" s="892"/>
      <c r="TSU16" s="892"/>
      <c r="TSV16" s="892"/>
      <c r="TSW16" s="892"/>
      <c r="TSX16" s="892"/>
      <c r="TSY16" s="892"/>
      <c r="TSZ16" s="892"/>
      <c r="TTA16" s="892"/>
      <c r="TTB16" s="892"/>
      <c r="TTC16" s="892"/>
      <c r="TTD16" s="892"/>
      <c r="TTE16" s="892"/>
      <c r="TTF16" s="892"/>
      <c r="TTG16" s="892"/>
      <c r="TTH16" s="892"/>
      <c r="TTI16" s="892"/>
      <c r="TTJ16" s="892"/>
      <c r="TTK16" s="892"/>
      <c r="TTL16" s="892"/>
      <c r="TTM16" s="892"/>
      <c r="TTN16" s="892"/>
      <c r="TTO16" s="892"/>
      <c r="TTP16" s="892"/>
      <c r="TTQ16" s="892"/>
      <c r="TTR16" s="892"/>
      <c r="TTS16" s="892"/>
      <c r="TTT16" s="892"/>
      <c r="TTU16" s="892"/>
      <c r="TTV16" s="892"/>
      <c r="TTW16" s="892"/>
      <c r="TTX16" s="892"/>
      <c r="TTY16" s="892"/>
      <c r="TTZ16" s="892"/>
      <c r="TUA16" s="892"/>
      <c r="TUB16" s="892"/>
      <c r="TUC16" s="892"/>
      <c r="TUD16" s="892"/>
      <c r="TUE16" s="892"/>
      <c r="TUF16" s="892"/>
      <c r="TUG16" s="892"/>
      <c r="TUH16" s="892"/>
      <c r="TUI16" s="892"/>
      <c r="TUJ16" s="892"/>
      <c r="TUK16" s="892"/>
      <c r="TUL16" s="892"/>
      <c r="TUM16" s="892"/>
      <c r="TUN16" s="892"/>
      <c r="TUO16" s="892"/>
      <c r="TUP16" s="892"/>
      <c r="TUQ16" s="892"/>
      <c r="TUR16" s="892"/>
      <c r="TUS16" s="892"/>
      <c r="TUT16" s="892"/>
      <c r="TUU16" s="892"/>
      <c r="TUV16" s="892"/>
      <c r="TUW16" s="892"/>
      <c r="TUX16" s="892"/>
      <c r="TUY16" s="892"/>
      <c r="TUZ16" s="892"/>
      <c r="TVA16" s="892"/>
      <c r="TVB16" s="892"/>
      <c r="TVC16" s="892"/>
      <c r="TVD16" s="892"/>
      <c r="TVE16" s="892"/>
      <c r="TVF16" s="892"/>
      <c r="TVG16" s="892"/>
      <c r="TVH16" s="892"/>
      <c r="TVI16" s="892"/>
      <c r="TVJ16" s="892"/>
      <c r="TVK16" s="892"/>
      <c r="TVL16" s="892"/>
      <c r="TVM16" s="892"/>
      <c r="TVN16" s="892"/>
      <c r="TVO16" s="892"/>
      <c r="TVP16" s="892"/>
      <c r="TVQ16" s="892"/>
      <c r="TVR16" s="892"/>
      <c r="TVS16" s="892"/>
      <c r="TVT16" s="892"/>
      <c r="TVU16" s="892"/>
      <c r="TVV16" s="892"/>
      <c r="TVW16" s="892"/>
      <c r="TVX16" s="892"/>
      <c r="TVY16" s="892"/>
      <c r="TVZ16" s="892"/>
      <c r="TWA16" s="892"/>
      <c r="TWB16" s="892"/>
      <c r="TWC16" s="892"/>
      <c r="TWD16" s="892"/>
      <c r="TWE16" s="892"/>
      <c r="TWF16" s="892"/>
      <c r="TWG16" s="892"/>
      <c r="TWH16" s="892"/>
      <c r="TWI16" s="892"/>
      <c r="TWJ16" s="892"/>
      <c r="TWK16" s="892"/>
      <c r="TWL16" s="892"/>
      <c r="TWM16" s="892"/>
      <c r="TWN16" s="892"/>
      <c r="TWO16" s="892"/>
      <c r="TWP16" s="892"/>
      <c r="TWQ16" s="892"/>
      <c r="TWR16" s="892"/>
      <c r="TWS16" s="892"/>
      <c r="TWT16" s="892"/>
      <c r="TWU16" s="892"/>
      <c r="TWV16" s="892"/>
      <c r="TWW16" s="892"/>
      <c r="TWX16" s="892"/>
      <c r="TWY16" s="892"/>
      <c r="TWZ16" s="892"/>
      <c r="TXA16" s="892"/>
      <c r="TXB16" s="892"/>
      <c r="TXC16" s="892"/>
      <c r="TXD16" s="892"/>
      <c r="TXE16" s="892"/>
      <c r="TXF16" s="892"/>
      <c r="TXG16" s="892"/>
      <c r="TXH16" s="892"/>
      <c r="TXI16" s="892"/>
      <c r="TXJ16" s="892"/>
      <c r="TXK16" s="892"/>
      <c r="TXL16" s="892"/>
      <c r="TXM16" s="892"/>
      <c r="TXN16" s="892"/>
      <c r="TXO16" s="892"/>
      <c r="TXP16" s="892"/>
      <c r="TXQ16" s="892"/>
      <c r="TXR16" s="892"/>
      <c r="TXS16" s="892"/>
      <c r="TXT16" s="892"/>
      <c r="TXU16" s="892"/>
      <c r="TXV16" s="892"/>
      <c r="TXW16" s="892"/>
      <c r="TXX16" s="892"/>
      <c r="TXY16" s="892"/>
      <c r="TXZ16" s="892"/>
      <c r="TYA16" s="892"/>
      <c r="TYB16" s="892"/>
      <c r="TYC16" s="892"/>
      <c r="TYD16" s="892"/>
      <c r="TYE16" s="892"/>
      <c r="TYF16" s="892"/>
      <c r="TYG16" s="892"/>
      <c r="TYH16" s="892"/>
      <c r="TYI16" s="892"/>
      <c r="TYJ16" s="892"/>
      <c r="TYK16" s="892"/>
      <c r="TYL16" s="892"/>
      <c r="TYM16" s="892"/>
      <c r="TYN16" s="892"/>
      <c r="TYO16" s="892"/>
      <c r="TYP16" s="892"/>
      <c r="TYQ16" s="892"/>
      <c r="TYR16" s="892"/>
      <c r="TYS16" s="892"/>
      <c r="TYT16" s="892"/>
      <c r="TYU16" s="892"/>
      <c r="TYV16" s="892"/>
      <c r="TYW16" s="892"/>
      <c r="TYX16" s="892"/>
      <c r="TYY16" s="892"/>
      <c r="TYZ16" s="892"/>
      <c r="TZA16" s="892"/>
      <c r="TZB16" s="892"/>
      <c r="TZC16" s="892"/>
      <c r="TZD16" s="892"/>
      <c r="TZE16" s="892"/>
      <c r="TZF16" s="892"/>
      <c r="TZG16" s="892"/>
      <c r="TZH16" s="892"/>
      <c r="TZI16" s="892"/>
      <c r="TZJ16" s="892"/>
      <c r="TZK16" s="892"/>
      <c r="TZL16" s="892"/>
      <c r="TZM16" s="892"/>
      <c r="TZN16" s="892"/>
      <c r="TZO16" s="892"/>
      <c r="TZP16" s="892"/>
      <c r="TZQ16" s="892"/>
      <c r="TZR16" s="892"/>
      <c r="TZS16" s="892"/>
      <c r="TZT16" s="892"/>
      <c r="TZU16" s="892"/>
      <c r="TZV16" s="892"/>
      <c r="TZW16" s="892"/>
      <c r="TZX16" s="892"/>
      <c r="TZY16" s="892"/>
      <c r="TZZ16" s="892"/>
      <c r="UAA16" s="892"/>
      <c r="UAB16" s="892"/>
      <c r="UAC16" s="892"/>
      <c r="UAD16" s="892"/>
      <c r="UAE16" s="892"/>
      <c r="UAF16" s="892"/>
      <c r="UAG16" s="892"/>
      <c r="UAH16" s="892"/>
      <c r="UAI16" s="892"/>
      <c r="UAJ16" s="892"/>
      <c r="UAK16" s="892"/>
      <c r="UAL16" s="892"/>
      <c r="UAM16" s="892"/>
      <c r="UAN16" s="892"/>
      <c r="UAO16" s="892"/>
      <c r="UAP16" s="892"/>
      <c r="UAQ16" s="892"/>
      <c r="UAR16" s="892"/>
      <c r="UAS16" s="892"/>
      <c r="UAT16" s="892"/>
      <c r="UAU16" s="892"/>
      <c r="UAV16" s="892"/>
      <c r="UAW16" s="892"/>
      <c r="UAX16" s="892"/>
      <c r="UAY16" s="892"/>
      <c r="UAZ16" s="892"/>
      <c r="UBA16" s="892"/>
      <c r="UBB16" s="892"/>
      <c r="UBC16" s="892"/>
      <c r="UBD16" s="892"/>
      <c r="UBE16" s="892"/>
      <c r="UBF16" s="892"/>
      <c r="UBG16" s="892"/>
      <c r="UBH16" s="892"/>
      <c r="UBI16" s="892"/>
      <c r="UBJ16" s="892"/>
      <c r="UBK16" s="892"/>
      <c r="UBL16" s="892"/>
      <c r="UBM16" s="892"/>
      <c r="UBN16" s="892"/>
      <c r="UBO16" s="892"/>
      <c r="UBP16" s="892"/>
      <c r="UBQ16" s="892"/>
      <c r="UBR16" s="892"/>
      <c r="UBS16" s="892"/>
      <c r="UBT16" s="892"/>
      <c r="UBU16" s="892"/>
      <c r="UBV16" s="892"/>
      <c r="UBW16" s="892"/>
      <c r="UBX16" s="892"/>
      <c r="UBY16" s="892"/>
      <c r="UBZ16" s="892"/>
      <c r="UCA16" s="892"/>
      <c r="UCB16" s="892"/>
      <c r="UCC16" s="892"/>
      <c r="UCD16" s="892"/>
      <c r="UCE16" s="892"/>
      <c r="UCF16" s="892"/>
      <c r="UCG16" s="892"/>
      <c r="UCH16" s="892"/>
      <c r="UCI16" s="892"/>
      <c r="UCJ16" s="892"/>
      <c r="UCK16" s="892"/>
      <c r="UCL16" s="892"/>
      <c r="UCM16" s="892"/>
      <c r="UCN16" s="892"/>
      <c r="UCO16" s="892"/>
      <c r="UCP16" s="892"/>
      <c r="UCQ16" s="892"/>
      <c r="UCR16" s="892"/>
      <c r="UCS16" s="892"/>
      <c r="UCT16" s="892"/>
      <c r="UCU16" s="892"/>
      <c r="UCV16" s="892"/>
      <c r="UCW16" s="892"/>
      <c r="UCX16" s="892"/>
      <c r="UCY16" s="892"/>
      <c r="UCZ16" s="892"/>
      <c r="UDA16" s="892"/>
      <c r="UDB16" s="892"/>
      <c r="UDC16" s="892"/>
      <c r="UDD16" s="892"/>
      <c r="UDE16" s="892"/>
      <c r="UDF16" s="892"/>
      <c r="UDG16" s="892"/>
      <c r="UDH16" s="892"/>
      <c r="UDI16" s="892"/>
      <c r="UDJ16" s="892"/>
      <c r="UDK16" s="892"/>
      <c r="UDL16" s="892"/>
      <c r="UDM16" s="892"/>
      <c r="UDN16" s="892"/>
      <c r="UDO16" s="892"/>
      <c r="UDP16" s="892"/>
      <c r="UDQ16" s="892"/>
      <c r="UDR16" s="892"/>
      <c r="UDS16" s="892"/>
      <c r="UDT16" s="892"/>
      <c r="UDU16" s="892"/>
      <c r="UDV16" s="892"/>
      <c r="UDW16" s="892"/>
      <c r="UDX16" s="892"/>
      <c r="UDY16" s="892"/>
      <c r="UDZ16" s="892"/>
      <c r="UEA16" s="892"/>
      <c r="UEB16" s="892"/>
      <c r="UEC16" s="892"/>
      <c r="UED16" s="892"/>
      <c r="UEE16" s="892"/>
      <c r="UEF16" s="892"/>
      <c r="UEG16" s="892"/>
      <c r="UEH16" s="892"/>
      <c r="UEI16" s="892"/>
      <c r="UEJ16" s="892"/>
      <c r="UEK16" s="892"/>
      <c r="UEL16" s="892"/>
      <c r="UEM16" s="892"/>
      <c r="UEN16" s="892"/>
      <c r="UEO16" s="892"/>
      <c r="UEP16" s="892"/>
      <c r="UEQ16" s="892"/>
      <c r="UER16" s="892"/>
      <c r="UES16" s="892"/>
      <c r="UET16" s="892"/>
      <c r="UEU16" s="892"/>
      <c r="UEV16" s="892"/>
      <c r="UEW16" s="892"/>
      <c r="UEX16" s="892"/>
      <c r="UEY16" s="892"/>
      <c r="UEZ16" s="892"/>
      <c r="UFA16" s="892"/>
      <c r="UFB16" s="892"/>
      <c r="UFC16" s="892"/>
      <c r="UFD16" s="892"/>
      <c r="UFE16" s="892"/>
      <c r="UFF16" s="892"/>
      <c r="UFG16" s="892"/>
      <c r="UFH16" s="892"/>
      <c r="UFI16" s="892"/>
      <c r="UFJ16" s="892"/>
      <c r="UFK16" s="892"/>
      <c r="UFL16" s="892"/>
      <c r="UFM16" s="892"/>
      <c r="UFN16" s="892"/>
      <c r="UFO16" s="892"/>
      <c r="UFP16" s="892"/>
      <c r="UFQ16" s="892"/>
      <c r="UFR16" s="892"/>
      <c r="UFS16" s="892"/>
      <c r="UFT16" s="892"/>
      <c r="UFU16" s="892"/>
      <c r="UFV16" s="892"/>
      <c r="UFW16" s="892"/>
      <c r="UFX16" s="892"/>
      <c r="UFY16" s="892"/>
      <c r="UFZ16" s="892"/>
      <c r="UGA16" s="892"/>
      <c r="UGB16" s="892"/>
      <c r="UGC16" s="892"/>
      <c r="UGD16" s="892"/>
      <c r="UGE16" s="892"/>
      <c r="UGF16" s="892"/>
      <c r="UGG16" s="892"/>
      <c r="UGH16" s="892"/>
      <c r="UGI16" s="892"/>
      <c r="UGJ16" s="892"/>
      <c r="UGK16" s="892"/>
      <c r="UGL16" s="892"/>
      <c r="UGM16" s="892"/>
      <c r="UGN16" s="892"/>
      <c r="UGO16" s="892"/>
      <c r="UGP16" s="892"/>
      <c r="UGQ16" s="892"/>
      <c r="UGR16" s="892"/>
      <c r="UGS16" s="892"/>
      <c r="UGT16" s="892"/>
      <c r="UGU16" s="892"/>
      <c r="UGV16" s="892"/>
      <c r="UGW16" s="892"/>
      <c r="UGX16" s="892"/>
      <c r="UGY16" s="892"/>
      <c r="UGZ16" s="892"/>
      <c r="UHA16" s="892"/>
      <c r="UHB16" s="892"/>
      <c r="UHC16" s="892"/>
      <c r="UHD16" s="892"/>
      <c r="UHE16" s="892"/>
      <c r="UHF16" s="892"/>
      <c r="UHG16" s="892"/>
      <c r="UHH16" s="892"/>
      <c r="UHI16" s="892"/>
      <c r="UHJ16" s="892"/>
      <c r="UHK16" s="892"/>
      <c r="UHL16" s="892"/>
      <c r="UHM16" s="892"/>
      <c r="UHN16" s="892"/>
      <c r="UHO16" s="892"/>
      <c r="UHP16" s="892"/>
      <c r="UHQ16" s="892"/>
      <c r="UHR16" s="892"/>
      <c r="UHS16" s="892"/>
      <c r="UHT16" s="892"/>
      <c r="UHU16" s="892"/>
      <c r="UHV16" s="892"/>
      <c r="UHW16" s="892"/>
      <c r="UHX16" s="892"/>
      <c r="UHY16" s="892"/>
      <c r="UHZ16" s="892"/>
      <c r="UIA16" s="892"/>
      <c r="UIB16" s="892"/>
      <c r="UIC16" s="892"/>
      <c r="UID16" s="892"/>
      <c r="UIE16" s="892"/>
      <c r="UIF16" s="892"/>
      <c r="UIG16" s="892"/>
      <c r="UIH16" s="892"/>
      <c r="UII16" s="892"/>
      <c r="UIJ16" s="892"/>
      <c r="UIK16" s="892"/>
      <c r="UIL16" s="892"/>
      <c r="UIM16" s="892"/>
      <c r="UIN16" s="892"/>
      <c r="UIO16" s="892"/>
      <c r="UIP16" s="892"/>
      <c r="UIQ16" s="892"/>
      <c r="UIR16" s="892"/>
      <c r="UIS16" s="892"/>
      <c r="UIT16" s="892"/>
      <c r="UIU16" s="892"/>
      <c r="UIV16" s="892"/>
      <c r="UIW16" s="892"/>
      <c r="UIX16" s="892"/>
      <c r="UIY16" s="892"/>
      <c r="UIZ16" s="892"/>
      <c r="UJA16" s="892"/>
      <c r="UJB16" s="892"/>
      <c r="UJC16" s="892"/>
      <c r="UJD16" s="892"/>
      <c r="UJE16" s="892"/>
      <c r="UJF16" s="892"/>
      <c r="UJG16" s="892"/>
      <c r="UJH16" s="892"/>
      <c r="UJI16" s="892"/>
      <c r="UJJ16" s="892"/>
      <c r="UJK16" s="892"/>
      <c r="UJL16" s="892"/>
      <c r="UJM16" s="892"/>
      <c r="UJN16" s="892"/>
      <c r="UJO16" s="892"/>
      <c r="UJP16" s="892"/>
      <c r="UJQ16" s="892"/>
      <c r="UJR16" s="892"/>
      <c r="UJS16" s="892"/>
      <c r="UJT16" s="892"/>
      <c r="UJU16" s="892"/>
      <c r="UJV16" s="892"/>
      <c r="UJW16" s="892"/>
      <c r="UJX16" s="892"/>
      <c r="UJY16" s="892"/>
      <c r="UJZ16" s="892"/>
      <c r="UKA16" s="892"/>
      <c r="UKB16" s="892"/>
      <c r="UKC16" s="892"/>
      <c r="UKD16" s="892"/>
      <c r="UKE16" s="892"/>
      <c r="UKF16" s="892"/>
      <c r="UKG16" s="892"/>
      <c r="UKH16" s="892"/>
      <c r="UKI16" s="892"/>
      <c r="UKJ16" s="892"/>
      <c r="UKK16" s="892"/>
      <c r="UKL16" s="892"/>
      <c r="UKM16" s="892"/>
      <c r="UKN16" s="892"/>
      <c r="UKO16" s="892"/>
      <c r="UKP16" s="892"/>
      <c r="UKQ16" s="892"/>
      <c r="UKR16" s="892"/>
      <c r="UKS16" s="892"/>
      <c r="UKT16" s="892"/>
      <c r="UKU16" s="892"/>
      <c r="UKV16" s="892"/>
      <c r="UKW16" s="892"/>
      <c r="UKX16" s="892"/>
      <c r="UKY16" s="892"/>
      <c r="UKZ16" s="892"/>
      <c r="ULA16" s="892"/>
      <c r="ULB16" s="892"/>
      <c r="ULC16" s="892"/>
      <c r="ULD16" s="892"/>
      <c r="ULE16" s="892"/>
      <c r="ULF16" s="892"/>
      <c r="ULG16" s="892"/>
      <c r="ULH16" s="892"/>
      <c r="ULI16" s="892"/>
      <c r="ULJ16" s="892"/>
      <c r="ULK16" s="892"/>
      <c r="ULL16" s="892"/>
      <c r="ULM16" s="892"/>
      <c r="ULN16" s="892"/>
      <c r="ULO16" s="892"/>
      <c r="ULP16" s="892"/>
      <c r="ULQ16" s="892"/>
      <c r="ULR16" s="892"/>
      <c r="ULS16" s="892"/>
      <c r="ULT16" s="892"/>
      <c r="ULU16" s="892"/>
      <c r="ULV16" s="892"/>
      <c r="ULW16" s="892"/>
      <c r="ULX16" s="892"/>
      <c r="ULY16" s="892"/>
      <c r="ULZ16" s="892"/>
      <c r="UMA16" s="892"/>
      <c r="UMB16" s="892"/>
      <c r="UMC16" s="892"/>
      <c r="UMD16" s="892"/>
      <c r="UME16" s="892"/>
      <c r="UMF16" s="892"/>
      <c r="UMG16" s="892"/>
      <c r="UMH16" s="892"/>
      <c r="UMI16" s="892"/>
      <c r="UMJ16" s="892"/>
      <c r="UMK16" s="892"/>
      <c r="UML16" s="892"/>
      <c r="UMM16" s="892"/>
      <c r="UMN16" s="892"/>
      <c r="UMO16" s="892"/>
      <c r="UMP16" s="892"/>
      <c r="UMQ16" s="892"/>
      <c r="UMR16" s="892"/>
      <c r="UMS16" s="892"/>
      <c r="UMT16" s="892"/>
      <c r="UMU16" s="892"/>
      <c r="UMV16" s="892"/>
      <c r="UMW16" s="892"/>
      <c r="UMX16" s="892"/>
      <c r="UMY16" s="892"/>
      <c r="UMZ16" s="892"/>
      <c r="UNA16" s="892"/>
      <c r="UNB16" s="892"/>
      <c r="UNC16" s="892"/>
      <c r="UND16" s="892"/>
      <c r="UNE16" s="892"/>
      <c r="UNF16" s="892"/>
      <c r="UNG16" s="892"/>
      <c r="UNH16" s="892"/>
      <c r="UNI16" s="892"/>
      <c r="UNJ16" s="892"/>
      <c r="UNK16" s="892"/>
      <c r="UNL16" s="892"/>
      <c r="UNM16" s="892"/>
      <c r="UNN16" s="892"/>
      <c r="UNO16" s="892"/>
      <c r="UNP16" s="892"/>
      <c r="UNQ16" s="892"/>
      <c r="UNR16" s="892"/>
      <c r="UNS16" s="892"/>
      <c r="UNT16" s="892"/>
      <c r="UNU16" s="892"/>
      <c r="UNV16" s="892"/>
      <c r="UNW16" s="892"/>
      <c r="UNX16" s="892"/>
      <c r="UNY16" s="892"/>
      <c r="UNZ16" s="892"/>
      <c r="UOA16" s="892"/>
      <c r="UOB16" s="892"/>
      <c r="UOC16" s="892"/>
      <c r="UOD16" s="892"/>
      <c r="UOE16" s="892"/>
      <c r="UOF16" s="892"/>
      <c r="UOG16" s="892"/>
      <c r="UOH16" s="892"/>
      <c r="UOI16" s="892"/>
      <c r="UOJ16" s="892"/>
      <c r="UOK16" s="892"/>
      <c r="UOL16" s="892"/>
      <c r="UOM16" s="892"/>
      <c r="UON16" s="892"/>
      <c r="UOO16" s="892"/>
      <c r="UOP16" s="892"/>
      <c r="UOQ16" s="892"/>
      <c r="UOR16" s="892"/>
      <c r="UOS16" s="892"/>
      <c r="UOT16" s="892"/>
      <c r="UOU16" s="892"/>
      <c r="UOV16" s="892"/>
      <c r="UOW16" s="892"/>
      <c r="UOX16" s="892"/>
      <c r="UOY16" s="892"/>
      <c r="UOZ16" s="892"/>
      <c r="UPA16" s="892"/>
      <c r="UPB16" s="892"/>
      <c r="UPC16" s="892"/>
      <c r="UPD16" s="892"/>
      <c r="UPE16" s="892"/>
      <c r="UPF16" s="892"/>
      <c r="UPG16" s="892"/>
      <c r="UPH16" s="892"/>
      <c r="UPI16" s="892"/>
      <c r="UPJ16" s="892"/>
      <c r="UPK16" s="892"/>
      <c r="UPL16" s="892"/>
      <c r="UPM16" s="892"/>
      <c r="UPN16" s="892"/>
      <c r="UPO16" s="892"/>
      <c r="UPP16" s="892"/>
      <c r="UPQ16" s="892"/>
      <c r="UPR16" s="892"/>
      <c r="UPS16" s="892"/>
      <c r="UPT16" s="892"/>
      <c r="UPU16" s="892"/>
      <c r="UPV16" s="892"/>
      <c r="UPW16" s="892"/>
      <c r="UPX16" s="892"/>
      <c r="UPY16" s="892"/>
      <c r="UPZ16" s="892"/>
      <c r="UQA16" s="892"/>
      <c r="UQB16" s="892"/>
      <c r="UQC16" s="892"/>
      <c r="UQD16" s="892"/>
      <c r="UQE16" s="892"/>
      <c r="UQF16" s="892"/>
      <c r="UQG16" s="892"/>
      <c r="UQH16" s="892"/>
      <c r="UQI16" s="892"/>
      <c r="UQJ16" s="892"/>
      <c r="UQK16" s="892"/>
      <c r="UQL16" s="892"/>
      <c r="UQM16" s="892"/>
      <c r="UQN16" s="892"/>
      <c r="UQO16" s="892"/>
      <c r="UQP16" s="892"/>
      <c r="UQQ16" s="892"/>
      <c r="UQR16" s="892"/>
      <c r="UQS16" s="892"/>
      <c r="UQT16" s="892"/>
      <c r="UQU16" s="892"/>
      <c r="UQV16" s="892"/>
      <c r="UQW16" s="892"/>
      <c r="UQX16" s="892"/>
      <c r="UQY16" s="892"/>
      <c r="UQZ16" s="892"/>
      <c r="URA16" s="892"/>
      <c r="URB16" s="892"/>
      <c r="URC16" s="892"/>
      <c r="URD16" s="892"/>
      <c r="URE16" s="892"/>
      <c r="URF16" s="892"/>
      <c r="URG16" s="892"/>
      <c r="URH16" s="892"/>
      <c r="URI16" s="892"/>
      <c r="URJ16" s="892"/>
      <c r="URK16" s="892"/>
      <c r="URL16" s="892"/>
      <c r="URM16" s="892"/>
      <c r="URN16" s="892"/>
      <c r="URO16" s="892"/>
      <c r="URP16" s="892"/>
      <c r="URQ16" s="892"/>
      <c r="URR16" s="892"/>
      <c r="URS16" s="892"/>
      <c r="URT16" s="892"/>
      <c r="URU16" s="892"/>
      <c r="URV16" s="892"/>
      <c r="URW16" s="892"/>
      <c r="URX16" s="892"/>
      <c r="URY16" s="892"/>
      <c r="URZ16" s="892"/>
      <c r="USA16" s="892"/>
      <c r="USB16" s="892"/>
      <c r="USC16" s="892"/>
      <c r="USD16" s="892"/>
      <c r="USE16" s="892"/>
      <c r="USF16" s="892"/>
      <c r="USG16" s="892"/>
      <c r="USH16" s="892"/>
      <c r="USI16" s="892"/>
      <c r="USJ16" s="892"/>
      <c r="USK16" s="892"/>
      <c r="USL16" s="892"/>
      <c r="USM16" s="892"/>
      <c r="USN16" s="892"/>
      <c r="USO16" s="892"/>
      <c r="USP16" s="892"/>
      <c r="USQ16" s="892"/>
      <c r="USR16" s="892"/>
      <c r="USS16" s="892"/>
      <c r="UST16" s="892"/>
      <c r="USU16" s="892"/>
      <c r="USV16" s="892"/>
      <c r="USW16" s="892"/>
      <c r="USX16" s="892"/>
      <c r="USY16" s="892"/>
      <c r="USZ16" s="892"/>
      <c r="UTA16" s="892"/>
      <c r="UTB16" s="892"/>
      <c r="UTC16" s="892"/>
      <c r="UTD16" s="892"/>
      <c r="UTE16" s="892"/>
      <c r="UTF16" s="892"/>
      <c r="UTG16" s="892"/>
      <c r="UTH16" s="892"/>
      <c r="UTI16" s="892"/>
      <c r="UTJ16" s="892"/>
      <c r="UTK16" s="892"/>
      <c r="UTL16" s="892"/>
      <c r="UTM16" s="892"/>
      <c r="UTN16" s="892"/>
      <c r="UTO16" s="892"/>
      <c r="UTP16" s="892"/>
      <c r="UTQ16" s="892"/>
      <c r="UTR16" s="892"/>
      <c r="UTS16" s="892"/>
      <c r="UTT16" s="892"/>
      <c r="UTU16" s="892"/>
      <c r="UTV16" s="892"/>
      <c r="UTW16" s="892"/>
      <c r="UTX16" s="892"/>
      <c r="UTY16" s="892"/>
      <c r="UTZ16" s="892"/>
      <c r="UUA16" s="892"/>
      <c r="UUB16" s="892"/>
      <c r="UUC16" s="892"/>
      <c r="UUD16" s="892"/>
      <c r="UUE16" s="892"/>
      <c r="UUF16" s="892"/>
      <c r="UUG16" s="892"/>
      <c r="UUH16" s="892"/>
      <c r="UUI16" s="892"/>
      <c r="UUJ16" s="892"/>
      <c r="UUK16" s="892"/>
      <c r="UUL16" s="892"/>
      <c r="UUM16" s="892"/>
      <c r="UUN16" s="892"/>
      <c r="UUO16" s="892"/>
      <c r="UUP16" s="892"/>
      <c r="UUQ16" s="892"/>
      <c r="UUR16" s="892"/>
      <c r="UUS16" s="892"/>
      <c r="UUT16" s="892"/>
      <c r="UUU16" s="892"/>
      <c r="UUV16" s="892"/>
      <c r="UUW16" s="892"/>
      <c r="UUX16" s="892"/>
      <c r="UUY16" s="892"/>
      <c r="UUZ16" s="892"/>
      <c r="UVA16" s="892"/>
      <c r="UVB16" s="892"/>
      <c r="UVC16" s="892"/>
      <c r="UVD16" s="892"/>
      <c r="UVE16" s="892"/>
      <c r="UVF16" s="892"/>
      <c r="UVG16" s="892"/>
      <c r="UVH16" s="892"/>
      <c r="UVI16" s="892"/>
      <c r="UVJ16" s="892"/>
      <c r="UVK16" s="892"/>
      <c r="UVL16" s="892"/>
      <c r="UVM16" s="892"/>
      <c r="UVN16" s="892"/>
      <c r="UVO16" s="892"/>
      <c r="UVP16" s="892"/>
      <c r="UVQ16" s="892"/>
      <c r="UVR16" s="892"/>
      <c r="UVS16" s="892"/>
      <c r="UVT16" s="892"/>
      <c r="UVU16" s="892"/>
      <c r="UVV16" s="892"/>
      <c r="UVW16" s="892"/>
      <c r="UVX16" s="892"/>
      <c r="UVY16" s="892"/>
      <c r="UVZ16" s="892"/>
      <c r="UWA16" s="892"/>
      <c r="UWB16" s="892"/>
      <c r="UWC16" s="892"/>
      <c r="UWD16" s="892"/>
      <c r="UWE16" s="892"/>
      <c r="UWF16" s="892"/>
      <c r="UWG16" s="892"/>
      <c r="UWH16" s="892"/>
      <c r="UWI16" s="892"/>
      <c r="UWJ16" s="892"/>
      <c r="UWK16" s="892"/>
      <c r="UWL16" s="892"/>
      <c r="UWM16" s="892"/>
      <c r="UWN16" s="892"/>
      <c r="UWO16" s="892"/>
      <c r="UWP16" s="892"/>
      <c r="UWQ16" s="892"/>
      <c r="UWR16" s="892"/>
      <c r="UWS16" s="892"/>
      <c r="UWT16" s="892"/>
      <c r="UWU16" s="892"/>
      <c r="UWV16" s="892"/>
      <c r="UWW16" s="892"/>
      <c r="UWX16" s="892"/>
      <c r="UWY16" s="892"/>
      <c r="UWZ16" s="892"/>
      <c r="UXA16" s="892"/>
      <c r="UXB16" s="892"/>
      <c r="UXC16" s="892"/>
      <c r="UXD16" s="892"/>
      <c r="UXE16" s="892"/>
      <c r="UXF16" s="892"/>
      <c r="UXG16" s="892"/>
      <c r="UXH16" s="892"/>
      <c r="UXI16" s="892"/>
      <c r="UXJ16" s="892"/>
      <c r="UXK16" s="892"/>
      <c r="UXL16" s="892"/>
      <c r="UXM16" s="892"/>
      <c r="UXN16" s="892"/>
      <c r="UXO16" s="892"/>
      <c r="UXP16" s="892"/>
      <c r="UXQ16" s="892"/>
      <c r="UXR16" s="892"/>
      <c r="UXS16" s="892"/>
      <c r="UXT16" s="892"/>
      <c r="UXU16" s="892"/>
      <c r="UXV16" s="892"/>
      <c r="UXW16" s="892"/>
      <c r="UXX16" s="892"/>
      <c r="UXY16" s="892"/>
      <c r="UXZ16" s="892"/>
      <c r="UYA16" s="892"/>
      <c r="UYB16" s="892"/>
      <c r="UYC16" s="892"/>
      <c r="UYD16" s="892"/>
      <c r="UYE16" s="892"/>
      <c r="UYF16" s="892"/>
      <c r="UYG16" s="892"/>
      <c r="UYH16" s="892"/>
      <c r="UYI16" s="892"/>
      <c r="UYJ16" s="892"/>
      <c r="UYK16" s="892"/>
      <c r="UYL16" s="892"/>
      <c r="UYM16" s="892"/>
      <c r="UYN16" s="892"/>
      <c r="UYO16" s="892"/>
      <c r="UYP16" s="892"/>
      <c r="UYQ16" s="892"/>
      <c r="UYR16" s="892"/>
      <c r="UYS16" s="892"/>
      <c r="UYT16" s="892"/>
      <c r="UYU16" s="892"/>
      <c r="UYV16" s="892"/>
      <c r="UYW16" s="892"/>
      <c r="UYX16" s="892"/>
      <c r="UYY16" s="892"/>
      <c r="UYZ16" s="892"/>
      <c r="UZA16" s="892"/>
      <c r="UZB16" s="892"/>
      <c r="UZC16" s="892"/>
      <c r="UZD16" s="892"/>
      <c r="UZE16" s="892"/>
      <c r="UZF16" s="892"/>
      <c r="UZG16" s="892"/>
      <c r="UZH16" s="892"/>
      <c r="UZI16" s="892"/>
      <c r="UZJ16" s="892"/>
      <c r="UZK16" s="892"/>
      <c r="UZL16" s="892"/>
      <c r="UZM16" s="892"/>
      <c r="UZN16" s="892"/>
      <c r="UZO16" s="892"/>
      <c r="UZP16" s="892"/>
      <c r="UZQ16" s="892"/>
      <c r="UZR16" s="892"/>
      <c r="UZS16" s="892"/>
      <c r="UZT16" s="892"/>
      <c r="UZU16" s="892"/>
      <c r="UZV16" s="892"/>
      <c r="UZW16" s="892"/>
      <c r="UZX16" s="892"/>
      <c r="UZY16" s="892"/>
      <c r="UZZ16" s="892"/>
      <c r="VAA16" s="892"/>
      <c r="VAB16" s="892"/>
      <c r="VAC16" s="892"/>
      <c r="VAD16" s="892"/>
      <c r="VAE16" s="892"/>
      <c r="VAF16" s="892"/>
      <c r="VAG16" s="892"/>
      <c r="VAH16" s="892"/>
      <c r="VAI16" s="892"/>
      <c r="VAJ16" s="892"/>
      <c r="VAK16" s="892"/>
      <c r="VAL16" s="892"/>
      <c r="VAM16" s="892"/>
      <c r="VAN16" s="892"/>
      <c r="VAO16" s="892"/>
      <c r="VAP16" s="892"/>
      <c r="VAQ16" s="892"/>
      <c r="VAR16" s="892"/>
      <c r="VAS16" s="892"/>
      <c r="VAT16" s="892"/>
      <c r="VAU16" s="892"/>
      <c r="VAV16" s="892"/>
      <c r="VAW16" s="892"/>
      <c r="VAX16" s="892"/>
      <c r="VAY16" s="892"/>
      <c r="VAZ16" s="892"/>
      <c r="VBA16" s="892"/>
      <c r="VBB16" s="892"/>
      <c r="VBC16" s="892"/>
      <c r="VBD16" s="892"/>
      <c r="VBE16" s="892"/>
      <c r="VBF16" s="892"/>
      <c r="VBG16" s="892"/>
      <c r="VBH16" s="892"/>
      <c r="VBI16" s="892"/>
      <c r="VBJ16" s="892"/>
      <c r="VBK16" s="892"/>
      <c r="VBL16" s="892"/>
      <c r="VBM16" s="892"/>
      <c r="VBN16" s="892"/>
      <c r="VBO16" s="892"/>
      <c r="VBP16" s="892"/>
      <c r="VBQ16" s="892"/>
      <c r="VBR16" s="892"/>
      <c r="VBS16" s="892"/>
      <c r="VBT16" s="892"/>
      <c r="VBU16" s="892"/>
      <c r="VBV16" s="892"/>
      <c r="VBW16" s="892"/>
      <c r="VBX16" s="892"/>
      <c r="VBY16" s="892"/>
      <c r="VBZ16" s="892"/>
      <c r="VCA16" s="892"/>
      <c r="VCB16" s="892"/>
      <c r="VCC16" s="892"/>
      <c r="VCD16" s="892"/>
      <c r="VCE16" s="892"/>
      <c r="VCF16" s="892"/>
      <c r="VCG16" s="892"/>
      <c r="VCH16" s="892"/>
      <c r="VCI16" s="892"/>
      <c r="VCJ16" s="892"/>
      <c r="VCK16" s="892"/>
      <c r="VCL16" s="892"/>
      <c r="VCM16" s="892"/>
      <c r="VCN16" s="892"/>
      <c r="VCO16" s="892"/>
      <c r="VCP16" s="892"/>
      <c r="VCQ16" s="892"/>
      <c r="VCR16" s="892"/>
      <c r="VCS16" s="892"/>
      <c r="VCT16" s="892"/>
      <c r="VCU16" s="892"/>
      <c r="VCV16" s="892"/>
      <c r="VCW16" s="892"/>
      <c r="VCX16" s="892"/>
      <c r="VCY16" s="892"/>
      <c r="VCZ16" s="892"/>
      <c r="VDA16" s="892"/>
      <c r="VDB16" s="892"/>
      <c r="VDC16" s="892"/>
      <c r="VDD16" s="892"/>
      <c r="VDE16" s="892"/>
      <c r="VDF16" s="892"/>
      <c r="VDG16" s="892"/>
      <c r="VDH16" s="892"/>
      <c r="VDI16" s="892"/>
      <c r="VDJ16" s="892"/>
      <c r="VDK16" s="892"/>
      <c r="VDL16" s="892"/>
      <c r="VDM16" s="892"/>
      <c r="VDN16" s="892"/>
      <c r="VDO16" s="892"/>
      <c r="VDP16" s="892"/>
      <c r="VDQ16" s="892"/>
      <c r="VDR16" s="892"/>
      <c r="VDS16" s="892"/>
      <c r="VDT16" s="892"/>
      <c r="VDU16" s="892"/>
      <c r="VDV16" s="892"/>
      <c r="VDW16" s="892"/>
      <c r="VDX16" s="892"/>
      <c r="VDY16" s="892"/>
      <c r="VDZ16" s="892"/>
      <c r="VEA16" s="892"/>
      <c r="VEB16" s="892"/>
      <c r="VEC16" s="892"/>
      <c r="VED16" s="892"/>
      <c r="VEE16" s="892"/>
      <c r="VEF16" s="892"/>
      <c r="VEG16" s="892"/>
      <c r="VEH16" s="892"/>
      <c r="VEI16" s="892"/>
      <c r="VEJ16" s="892"/>
      <c r="VEK16" s="892"/>
      <c r="VEL16" s="892"/>
      <c r="VEM16" s="892"/>
      <c r="VEN16" s="892"/>
      <c r="VEO16" s="892"/>
      <c r="VEP16" s="892"/>
      <c r="VEQ16" s="892"/>
      <c r="VER16" s="892"/>
      <c r="VES16" s="892"/>
      <c r="VET16" s="892"/>
      <c r="VEU16" s="892"/>
      <c r="VEV16" s="892"/>
      <c r="VEW16" s="892"/>
      <c r="VEX16" s="892"/>
      <c r="VEY16" s="892"/>
      <c r="VEZ16" s="892"/>
      <c r="VFA16" s="892"/>
      <c r="VFB16" s="892"/>
      <c r="VFC16" s="892"/>
      <c r="VFD16" s="892"/>
      <c r="VFE16" s="892"/>
      <c r="VFF16" s="892"/>
      <c r="VFG16" s="892"/>
      <c r="VFH16" s="892"/>
      <c r="VFI16" s="892"/>
      <c r="VFJ16" s="892"/>
      <c r="VFK16" s="892"/>
      <c r="VFL16" s="892"/>
      <c r="VFM16" s="892"/>
      <c r="VFN16" s="892"/>
      <c r="VFO16" s="892"/>
      <c r="VFP16" s="892"/>
      <c r="VFQ16" s="892"/>
      <c r="VFR16" s="892"/>
      <c r="VFS16" s="892"/>
      <c r="VFT16" s="892"/>
      <c r="VFU16" s="892"/>
      <c r="VFV16" s="892"/>
      <c r="VFW16" s="892"/>
      <c r="VFX16" s="892"/>
      <c r="VFY16" s="892"/>
      <c r="VFZ16" s="892"/>
      <c r="VGA16" s="892"/>
      <c r="VGB16" s="892"/>
      <c r="VGC16" s="892"/>
      <c r="VGD16" s="892"/>
      <c r="VGE16" s="892"/>
      <c r="VGF16" s="892"/>
      <c r="VGG16" s="892"/>
      <c r="VGH16" s="892"/>
      <c r="VGI16" s="892"/>
      <c r="VGJ16" s="892"/>
      <c r="VGK16" s="892"/>
      <c r="VGL16" s="892"/>
      <c r="VGM16" s="892"/>
      <c r="VGN16" s="892"/>
      <c r="VGO16" s="892"/>
      <c r="VGP16" s="892"/>
      <c r="VGQ16" s="892"/>
      <c r="VGR16" s="892"/>
      <c r="VGS16" s="892"/>
      <c r="VGT16" s="892"/>
      <c r="VGU16" s="892"/>
      <c r="VGV16" s="892"/>
      <c r="VGW16" s="892"/>
      <c r="VGX16" s="892"/>
      <c r="VGY16" s="892"/>
      <c r="VGZ16" s="892"/>
      <c r="VHA16" s="892"/>
      <c r="VHB16" s="892"/>
      <c r="VHC16" s="892"/>
      <c r="VHD16" s="892"/>
      <c r="VHE16" s="892"/>
      <c r="VHF16" s="892"/>
      <c r="VHG16" s="892"/>
      <c r="VHH16" s="892"/>
      <c r="VHI16" s="892"/>
      <c r="VHJ16" s="892"/>
      <c r="VHK16" s="892"/>
      <c r="VHL16" s="892"/>
      <c r="VHM16" s="892"/>
      <c r="VHN16" s="892"/>
      <c r="VHO16" s="892"/>
      <c r="VHP16" s="892"/>
      <c r="VHQ16" s="892"/>
      <c r="VHR16" s="892"/>
      <c r="VHS16" s="892"/>
      <c r="VHT16" s="892"/>
      <c r="VHU16" s="892"/>
      <c r="VHV16" s="892"/>
      <c r="VHW16" s="892"/>
      <c r="VHX16" s="892"/>
      <c r="VHY16" s="892"/>
      <c r="VHZ16" s="892"/>
      <c r="VIA16" s="892"/>
      <c r="VIB16" s="892"/>
      <c r="VIC16" s="892"/>
      <c r="VID16" s="892"/>
      <c r="VIE16" s="892"/>
      <c r="VIF16" s="892"/>
      <c r="VIG16" s="892"/>
      <c r="VIH16" s="892"/>
      <c r="VII16" s="892"/>
      <c r="VIJ16" s="892"/>
      <c r="VIK16" s="892"/>
      <c r="VIL16" s="892"/>
      <c r="VIM16" s="892"/>
      <c r="VIN16" s="892"/>
      <c r="VIO16" s="892"/>
      <c r="VIP16" s="892"/>
      <c r="VIQ16" s="892"/>
      <c r="VIR16" s="892"/>
      <c r="VIS16" s="892"/>
      <c r="VIT16" s="892"/>
      <c r="VIU16" s="892"/>
      <c r="VIV16" s="892"/>
      <c r="VIW16" s="892"/>
      <c r="VIX16" s="892"/>
      <c r="VIY16" s="892"/>
      <c r="VIZ16" s="892"/>
      <c r="VJA16" s="892"/>
      <c r="VJB16" s="892"/>
      <c r="VJC16" s="892"/>
      <c r="VJD16" s="892"/>
      <c r="VJE16" s="892"/>
      <c r="VJF16" s="892"/>
      <c r="VJG16" s="892"/>
      <c r="VJH16" s="892"/>
      <c r="VJI16" s="892"/>
      <c r="VJJ16" s="892"/>
      <c r="VJK16" s="892"/>
      <c r="VJL16" s="892"/>
      <c r="VJM16" s="892"/>
      <c r="VJN16" s="892"/>
      <c r="VJO16" s="892"/>
      <c r="VJP16" s="892"/>
      <c r="VJQ16" s="892"/>
      <c r="VJR16" s="892"/>
      <c r="VJS16" s="892"/>
      <c r="VJT16" s="892"/>
      <c r="VJU16" s="892"/>
      <c r="VJV16" s="892"/>
      <c r="VJW16" s="892"/>
      <c r="VJX16" s="892"/>
      <c r="VJY16" s="892"/>
      <c r="VJZ16" s="892"/>
      <c r="VKA16" s="892"/>
      <c r="VKB16" s="892"/>
      <c r="VKC16" s="892"/>
      <c r="VKD16" s="892"/>
      <c r="VKE16" s="892"/>
      <c r="VKF16" s="892"/>
      <c r="VKG16" s="892"/>
      <c r="VKH16" s="892"/>
      <c r="VKI16" s="892"/>
      <c r="VKJ16" s="892"/>
      <c r="VKK16" s="892"/>
      <c r="VKL16" s="892"/>
      <c r="VKM16" s="892"/>
      <c r="VKN16" s="892"/>
      <c r="VKO16" s="892"/>
      <c r="VKP16" s="892"/>
      <c r="VKQ16" s="892"/>
      <c r="VKR16" s="892"/>
      <c r="VKS16" s="892"/>
      <c r="VKT16" s="892"/>
      <c r="VKU16" s="892"/>
      <c r="VKV16" s="892"/>
      <c r="VKW16" s="892"/>
      <c r="VKX16" s="892"/>
      <c r="VKY16" s="892"/>
      <c r="VKZ16" s="892"/>
      <c r="VLA16" s="892"/>
      <c r="VLB16" s="892"/>
      <c r="VLC16" s="892"/>
      <c r="VLD16" s="892"/>
      <c r="VLE16" s="892"/>
      <c r="VLF16" s="892"/>
      <c r="VLG16" s="892"/>
      <c r="VLH16" s="892"/>
      <c r="VLI16" s="892"/>
      <c r="VLJ16" s="892"/>
      <c r="VLK16" s="892"/>
      <c r="VLL16" s="892"/>
      <c r="VLM16" s="892"/>
      <c r="VLN16" s="892"/>
      <c r="VLO16" s="892"/>
      <c r="VLP16" s="892"/>
      <c r="VLQ16" s="892"/>
      <c r="VLR16" s="892"/>
      <c r="VLS16" s="892"/>
      <c r="VLT16" s="892"/>
      <c r="VLU16" s="892"/>
      <c r="VLV16" s="892"/>
      <c r="VLW16" s="892"/>
      <c r="VLX16" s="892"/>
      <c r="VLY16" s="892"/>
      <c r="VLZ16" s="892"/>
      <c r="VMA16" s="892"/>
      <c r="VMB16" s="892"/>
      <c r="VMC16" s="892"/>
      <c r="VMD16" s="892"/>
      <c r="VME16" s="892"/>
      <c r="VMF16" s="892"/>
      <c r="VMG16" s="892"/>
      <c r="VMH16" s="892"/>
      <c r="VMI16" s="892"/>
      <c r="VMJ16" s="892"/>
      <c r="VMK16" s="892"/>
      <c r="VML16" s="892"/>
      <c r="VMM16" s="892"/>
      <c r="VMN16" s="892"/>
      <c r="VMO16" s="892"/>
      <c r="VMP16" s="892"/>
      <c r="VMQ16" s="892"/>
      <c r="VMR16" s="892"/>
      <c r="VMS16" s="892"/>
      <c r="VMT16" s="892"/>
      <c r="VMU16" s="892"/>
      <c r="VMV16" s="892"/>
      <c r="VMW16" s="892"/>
      <c r="VMX16" s="892"/>
      <c r="VMY16" s="892"/>
      <c r="VMZ16" s="892"/>
      <c r="VNA16" s="892"/>
      <c r="VNB16" s="892"/>
      <c r="VNC16" s="892"/>
      <c r="VND16" s="892"/>
      <c r="VNE16" s="892"/>
      <c r="VNF16" s="892"/>
      <c r="VNG16" s="892"/>
      <c r="VNH16" s="892"/>
      <c r="VNI16" s="892"/>
      <c r="VNJ16" s="892"/>
      <c r="VNK16" s="892"/>
      <c r="VNL16" s="892"/>
      <c r="VNM16" s="892"/>
      <c r="VNN16" s="892"/>
      <c r="VNO16" s="892"/>
      <c r="VNP16" s="892"/>
      <c r="VNQ16" s="892"/>
      <c r="VNR16" s="892"/>
      <c r="VNS16" s="892"/>
      <c r="VNT16" s="892"/>
      <c r="VNU16" s="892"/>
      <c r="VNV16" s="892"/>
      <c r="VNW16" s="892"/>
      <c r="VNX16" s="892"/>
      <c r="VNY16" s="892"/>
      <c r="VNZ16" s="892"/>
      <c r="VOA16" s="892"/>
      <c r="VOB16" s="892"/>
      <c r="VOC16" s="892"/>
      <c r="VOD16" s="892"/>
      <c r="VOE16" s="892"/>
      <c r="VOF16" s="892"/>
      <c r="VOG16" s="892"/>
      <c r="VOH16" s="892"/>
      <c r="VOI16" s="892"/>
      <c r="VOJ16" s="892"/>
      <c r="VOK16" s="892"/>
      <c r="VOL16" s="892"/>
      <c r="VOM16" s="892"/>
      <c r="VON16" s="892"/>
      <c r="VOO16" s="892"/>
      <c r="VOP16" s="892"/>
      <c r="VOQ16" s="892"/>
      <c r="VOR16" s="892"/>
      <c r="VOS16" s="892"/>
      <c r="VOT16" s="892"/>
      <c r="VOU16" s="892"/>
      <c r="VOV16" s="892"/>
      <c r="VOW16" s="892"/>
      <c r="VOX16" s="892"/>
      <c r="VOY16" s="892"/>
      <c r="VOZ16" s="892"/>
      <c r="VPA16" s="892"/>
      <c r="VPB16" s="892"/>
      <c r="VPC16" s="892"/>
      <c r="VPD16" s="892"/>
      <c r="VPE16" s="892"/>
      <c r="VPF16" s="892"/>
      <c r="VPG16" s="892"/>
      <c r="VPH16" s="892"/>
      <c r="VPI16" s="892"/>
      <c r="VPJ16" s="892"/>
      <c r="VPK16" s="892"/>
      <c r="VPL16" s="892"/>
      <c r="VPM16" s="892"/>
      <c r="VPN16" s="892"/>
      <c r="VPO16" s="892"/>
      <c r="VPP16" s="892"/>
      <c r="VPQ16" s="892"/>
      <c r="VPR16" s="892"/>
      <c r="VPS16" s="892"/>
      <c r="VPT16" s="892"/>
      <c r="VPU16" s="892"/>
      <c r="VPV16" s="892"/>
      <c r="VPW16" s="892"/>
      <c r="VPX16" s="892"/>
      <c r="VPY16" s="892"/>
      <c r="VPZ16" s="892"/>
      <c r="VQA16" s="892"/>
      <c r="VQB16" s="892"/>
      <c r="VQC16" s="892"/>
      <c r="VQD16" s="892"/>
      <c r="VQE16" s="892"/>
      <c r="VQF16" s="892"/>
      <c r="VQG16" s="892"/>
      <c r="VQH16" s="892"/>
      <c r="VQI16" s="892"/>
      <c r="VQJ16" s="892"/>
      <c r="VQK16" s="892"/>
      <c r="VQL16" s="892"/>
      <c r="VQM16" s="892"/>
      <c r="VQN16" s="892"/>
      <c r="VQO16" s="892"/>
      <c r="VQP16" s="892"/>
      <c r="VQQ16" s="892"/>
      <c r="VQR16" s="892"/>
      <c r="VQS16" s="892"/>
      <c r="VQT16" s="892"/>
      <c r="VQU16" s="892"/>
      <c r="VQV16" s="892"/>
      <c r="VQW16" s="892"/>
      <c r="VQX16" s="892"/>
      <c r="VQY16" s="892"/>
      <c r="VQZ16" s="892"/>
      <c r="VRA16" s="892"/>
      <c r="VRB16" s="892"/>
      <c r="VRC16" s="892"/>
      <c r="VRD16" s="892"/>
      <c r="VRE16" s="892"/>
      <c r="VRF16" s="892"/>
      <c r="VRG16" s="892"/>
      <c r="VRH16" s="892"/>
      <c r="VRI16" s="892"/>
      <c r="VRJ16" s="892"/>
      <c r="VRK16" s="892"/>
      <c r="VRL16" s="892"/>
      <c r="VRM16" s="892"/>
      <c r="VRN16" s="892"/>
      <c r="VRO16" s="892"/>
      <c r="VRP16" s="892"/>
      <c r="VRQ16" s="892"/>
      <c r="VRR16" s="892"/>
      <c r="VRS16" s="892"/>
      <c r="VRT16" s="892"/>
      <c r="VRU16" s="892"/>
      <c r="VRV16" s="892"/>
      <c r="VRW16" s="892"/>
      <c r="VRX16" s="892"/>
      <c r="VRY16" s="892"/>
      <c r="VRZ16" s="892"/>
      <c r="VSA16" s="892"/>
      <c r="VSB16" s="892"/>
      <c r="VSC16" s="892"/>
      <c r="VSD16" s="892"/>
      <c r="VSE16" s="892"/>
      <c r="VSF16" s="892"/>
      <c r="VSG16" s="892"/>
      <c r="VSH16" s="892"/>
      <c r="VSI16" s="892"/>
      <c r="VSJ16" s="892"/>
      <c r="VSK16" s="892"/>
      <c r="VSL16" s="892"/>
      <c r="VSM16" s="892"/>
      <c r="VSN16" s="892"/>
      <c r="VSO16" s="892"/>
      <c r="VSP16" s="892"/>
      <c r="VSQ16" s="892"/>
      <c r="VSR16" s="892"/>
      <c r="VSS16" s="892"/>
      <c r="VST16" s="892"/>
      <c r="VSU16" s="892"/>
      <c r="VSV16" s="892"/>
      <c r="VSW16" s="892"/>
      <c r="VSX16" s="892"/>
      <c r="VSY16" s="892"/>
      <c r="VSZ16" s="892"/>
      <c r="VTA16" s="892"/>
      <c r="VTB16" s="892"/>
      <c r="VTC16" s="892"/>
      <c r="VTD16" s="892"/>
      <c r="VTE16" s="892"/>
      <c r="VTF16" s="892"/>
      <c r="VTG16" s="892"/>
      <c r="VTH16" s="892"/>
      <c r="VTI16" s="892"/>
      <c r="VTJ16" s="892"/>
      <c r="VTK16" s="892"/>
      <c r="VTL16" s="892"/>
      <c r="VTM16" s="892"/>
      <c r="VTN16" s="892"/>
      <c r="VTO16" s="892"/>
      <c r="VTP16" s="892"/>
      <c r="VTQ16" s="892"/>
      <c r="VTR16" s="892"/>
      <c r="VTS16" s="892"/>
      <c r="VTT16" s="892"/>
      <c r="VTU16" s="892"/>
      <c r="VTV16" s="892"/>
      <c r="VTW16" s="892"/>
      <c r="VTX16" s="892"/>
      <c r="VTY16" s="892"/>
      <c r="VTZ16" s="892"/>
      <c r="VUA16" s="892"/>
      <c r="VUB16" s="892"/>
      <c r="VUC16" s="892"/>
      <c r="VUD16" s="892"/>
      <c r="VUE16" s="892"/>
      <c r="VUF16" s="892"/>
      <c r="VUG16" s="892"/>
      <c r="VUH16" s="892"/>
      <c r="VUI16" s="892"/>
      <c r="VUJ16" s="892"/>
      <c r="VUK16" s="892"/>
      <c r="VUL16" s="892"/>
      <c r="VUM16" s="892"/>
      <c r="VUN16" s="892"/>
      <c r="VUO16" s="892"/>
      <c r="VUP16" s="892"/>
      <c r="VUQ16" s="892"/>
      <c r="VUR16" s="892"/>
      <c r="VUS16" s="892"/>
      <c r="VUT16" s="892"/>
      <c r="VUU16" s="892"/>
      <c r="VUV16" s="892"/>
      <c r="VUW16" s="892"/>
      <c r="VUX16" s="892"/>
      <c r="VUY16" s="892"/>
      <c r="VUZ16" s="892"/>
      <c r="VVA16" s="892"/>
      <c r="VVB16" s="892"/>
      <c r="VVC16" s="892"/>
      <c r="VVD16" s="892"/>
      <c r="VVE16" s="892"/>
      <c r="VVF16" s="892"/>
      <c r="VVG16" s="892"/>
      <c r="VVH16" s="892"/>
      <c r="VVI16" s="892"/>
      <c r="VVJ16" s="892"/>
      <c r="VVK16" s="892"/>
      <c r="VVL16" s="892"/>
      <c r="VVM16" s="892"/>
      <c r="VVN16" s="892"/>
      <c r="VVO16" s="892"/>
      <c r="VVP16" s="892"/>
      <c r="VVQ16" s="892"/>
      <c r="VVR16" s="892"/>
      <c r="VVS16" s="892"/>
      <c r="VVT16" s="892"/>
      <c r="VVU16" s="892"/>
      <c r="VVV16" s="892"/>
      <c r="VVW16" s="892"/>
      <c r="VVX16" s="892"/>
      <c r="VVY16" s="892"/>
      <c r="VVZ16" s="892"/>
      <c r="VWA16" s="892"/>
      <c r="VWB16" s="892"/>
      <c r="VWC16" s="892"/>
      <c r="VWD16" s="892"/>
      <c r="VWE16" s="892"/>
      <c r="VWF16" s="892"/>
      <c r="VWG16" s="892"/>
      <c r="VWH16" s="892"/>
      <c r="VWI16" s="892"/>
      <c r="VWJ16" s="892"/>
      <c r="VWK16" s="892"/>
      <c r="VWL16" s="892"/>
      <c r="VWM16" s="892"/>
      <c r="VWN16" s="892"/>
      <c r="VWO16" s="892"/>
      <c r="VWP16" s="892"/>
      <c r="VWQ16" s="892"/>
      <c r="VWR16" s="892"/>
      <c r="VWS16" s="892"/>
      <c r="VWT16" s="892"/>
      <c r="VWU16" s="892"/>
      <c r="VWV16" s="892"/>
      <c r="VWW16" s="892"/>
      <c r="VWX16" s="892"/>
      <c r="VWY16" s="892"/>
      <c r="VWZ16" s="892"/>
      <c r="VXA16" s="892"/>
      <c r="VXB16" s="892"/>
      <c r="VXC16" s="892"/>
      <c r="VXD16" s="892"/>
      <c r="VXE16" s="892"/>
      <c r="VXF16" s="892"/>
      <c r="VXG16" s="892"/>
      <c r="VXH16" s="892"/>
      <c r="VXI16" s="892"/>
      <c r="VXJ16" s="892"/>
      <c r="VXK16" s="892"/>
      <c r="VXL16" s="892"/>
      <c r="VXM16" s="892"/>
      <c r="VXN16" s="892"/>
      <c r="VXO16" s="892"/>
      <c r="VXP16" s="892"/>
      <c r="VXQ16" s="892"/>
      <c r="VXR16" s="892"/>
      <c r="VXS16" s="892"/>
      <c r="VXT16" s="892"/>
      <c r="VXU16" s="892"/>
      <c r="VXV16" s="892"/>
      <c r="VXW16" s="892"/>
      <c r="VXX16" s="892"/>
      <c r="VXY16" s="892"/>
      <c r="VXZ16" s="892"/>
      <c r="VYA16" s="892"/>
      <c r="VYB16" s="892"/>
      <c r="VYC16" s="892"/>
      <c r="VYD16" s="892"/>
      <c r="VYE16" s="892"/>
      <c r="VYF16" s="892"/>
      <c r="VYG16" s="892"/>
      <c r="VYH16" s="892"/>
      <c r="VYI16" s="892"/>
      <c r="VYJ16" s="892"/>
      <c r="VYK16" s="892"/>
      <c r="VYL16" s="892"/>
      <c r="VYM16" s="892"/>
      <c r="VYN16" s="892"/>
      <c r="VYO16" s="892"/>
      <c r="VYP16" s="892"/>
      <c r="VYQ16" s="892"/>
      <c r="VYR16" s="892"/>
      <c r="VYS16" s="892"/>
      <c r="VYT16" s="892"/>
      <c r="VYU16" s="892"/>
      <c r="VYV16" s="892"/>
      <c r="VYW16" s="892"/>
      <c r="VYX16" s="892"/>
      <c r="VYY16" s="892"/>
      <c r="VYZ16" s="892"/>
      <c r="VZA16" s="892"/>
      <c r="VZB16" s="892"/>
      <c r="VZC16" s="892"/>
      <c r="VZD16" s="892"/>
      <c r="VZE16" s="892"/>
      <c r="VZF16" s="892"/>
      <c r="VZG16" s="892"/>
      <c r="VZH16" s="892"/>
      <c r="VZI16" s="892"/>
      <c r="VZJ16" s="892"/>
      <c r="VZK16" s="892"/>
      <c r="VZL16" s="892"/>
      <c r="VZM16" s="892"/>
      <c r="VZN16" s="892"/>
      <c r="VZO16" s="892"/>
      <c r="VZP16" s="892"/>
      <c r="VZQ16" s="892"/>
      <c r="VZR16" s="892"/>
      <c r="VZS16" s="892"/>
      <c r="VZT16" s="892"/>
      <c r="VZU16" s="892"/>
      <c r="VZV16" s="892"/>
      <c r="VZW16" s="892"/>
      <c r="VZX16" s="892"/>
      <c r="VZY16" s="892"/>
      <c r="VZZ16" s="892"/>
      <c r="WAA16" s="892"/>
      <c r="WAB16" s="892"/>
      <c r="WAC16" s="892"/>
      <c r="WAD16" s="892"/>
      <c r="WAE16" s="892"/>
      <c r="WAF16" s="892"/>
      <c r="WAG16" s="892"/>
      <c r="WAH16" s="892"/>
      <c r="WAI16" s="892"/>
      <c r="WAJ16" s="892"/>
      <c r="WAK16" s="892"/>
      <c r="WAL16" s="892"/>
      <c r="WAM16" s="892"/>
      <c r="WAN16" s="892"/>
      <c r="WAO16" s="892"/>
      <c r="WAP16" s="892"/>
      <c r="WAQ16" s="892"/>
      <c r="WAR16" s="892"/>
      <c r="WAS16" s="892"/>
      <c r="WAT16" s="892"/>
      <c r="WAU16" s="892"/>
      <c r="WAV16" s="892"/>
      <c r="WAW16" s="892"/>
      <c r="WAX16" s="892"/>
      <c r="WAY16" s="892"/>
      <c r="WAZ16" s="892"/>
      <c r="WBA16" s="892"/>
      <c r="WBB16" s="892"/>
      <c r="WBC16" s="892"/>
      <c r="WBD16" s="892"/>
      <c r="WBE16" s="892"/>
      <c r="WBF16" s="892"/>
      <c r="WBG16" s="892"/>
      <c r="WBH16" s="892"/>
      <c r="WBI16" s="892"/>
      <c r="WBJ16" s="892"/>
      <c r="WBK16" s="892"/>
      <c r="WBL16" s="892"/>
      <c r="WBM16" s="892"/>
      <c r="WBN16" s="892"/>
      <c r="WBO16" s="892"/>
      <c r="WBP16" s="892"/>
      <c r="WBQ16" s="892"/>
      <c r="WBR16" s="892"/>
      <c r="WBS16" s="892"/>
      <c r="WBT16" s="892"/>
      <c r="WBU16" s="892"/>
      <c r="WBV16" s="892"/>
      <c r="WBW16" s="892"/>
      <c r="WBX16" s="892"/>
      <c r="WBY16" s="892"/>
      <c r="WBZ16" s="892"/>
      <c r="WCA16" s="892"/>
      <c r="WCB16" s="892"/>
      <c r="WCC16" s="892"/>
      <c r="WCD16" s="892"/>
      <c r="WCE16" s="892"/>
      <c r="WCF16" s="892"/>
      <c r="WCG16" s="892"/>
      <c r="WCH16" s="892"/>
      <c r="WCI16" s="892"/>
      <c r="WCJ16" s="892"/>
      <c r="WCK16" s="892"/>
      <c r="WCL16" s="892"/>
      <c r="WCM16" s="892"/>
      <c r="WCN16" s="892"/>
      <c r="WCO16" s="892"/>
      <c r="WCP16" s="892"/>
      <c r="WCQ16" s="892"/>
      <c r="WCR16" s="892"/>
      <c r="WCS16" s="892"/>
      <c r="WCT16" s="892"/>
      <c r="WCU16" s="892"/>
      <c r="WCV16" s="892"/>
      <c r="WCW16" s="892"/>
      <c r="WCX16" s="892"/>
      <c r="WCY16" s="892"/>
      <c r="WCZ16" s="892"/>
      <c r="WDA16" s="892"/>
      <c r="WDB16" s="892"/>
      <c r="WDC16" s="892"/>
      <c r="WDD16" s="892"/>
      <c r="WDE16" s="892"/>
      <c r="WDF16" s="892"/>
      <c r="WDG16" s="892"/>
      <c r="WDH16" s="892"/>
      <c r="WDI16" s="892"/>
      <c r="WDJ16" s="892"/>
      <c r="WDK16" s="892"/>
      <c r="WDL16" s="892"/>
      <c r="WDM16" s="892"/>
      <c r="WDN16" s="892"/>
      <c r="WDO16" s="892"/>
      <c r="WDP16" s="892"/>
      <c r="WDQ16" s="892"/>
      <c r="WDR16" s="892"/>
      <c r="WDS16" s="892"/>
      <c r="WDT16" s="892"/>
      <c r="WDU16" s="892"/>
      <c r="WDV16" s="892"/>
      <c r="WDW16" s="892"/>
      <c r="WDX16" s="892"/>
      <c r="WDY16" s="892"/>
      <c r="WDZ16" s="892"/>
      <c r="WEA16" s="892"/>
      <c r="WEB16" s="892"/>
      <c r="WEC16" s="892"/>
      <c r="WED16" s="892"/>
      <c r="WEE16" s="892"/>
      <c r="WEF16" s="892"/>
      <c r="WEG16" s="892"/>
      <c r="WEH16" s="892"/>
      <c r="WEI16" s="892"/>
      <c r="WEJ16" s="892"/>
      <c r="WEK16" s="892"/>
      <c r="WEL16" s="892"/>
      <c r="WEM16" s="892"/>
      <c r="WEN16" s="892"/>
      <c r="WEO16" s="892"/>
      <c r="WEP16" s="892"/>
      <c r="WEQ16" s="892"/>
      <c r="WER16" s="892"/>
      <c r="WES16" s="892"/>
      <c r="WET16" s="892"/>
      <c r="WEU16" s="892"/>
      <c r="WEV16" s="892"/>
      <c r="WEW16" s="892"/>
      <c r="WEX16" s="892"/>
      <c r="WEY16" s="892"/>
      <c r="WEZ16" s="892"/>
      <c r="WFA16" s="892"/>
      <c r="WFB16" s="892"/>
      <c r="WFC16" s="892"/>
      <c r="WFD16" s="892"/>
      <c r="WFE16" s="892"/>
      <c r="WFF16" s="892"/>
      <c r="WFG16" s="892"/>
      <c r="WFH16" s="892"/>
      <c r="WFI16" s="892"/>
      <c r="WFJ16" s="892"/>
      <c r="WFK16" s="892"/>
      <c r="WFL16" s="892"/>
      <c r="WFM16" s="892"/>
      <c r="WFN16" s="892"/>
      <c r="WFO16" s="892"/>
      <c r="WFP16" s="892"/>
      <c r="WFQ16" s="892"/>
      <c r="WFR16" s="892"/>
      <c r="WFS16" s="892"/>
      <c r="WFT16" s="892"/>
      <c r="WFU16" s="892"/>
      <c r="WFV16" s="892"/>
      <c r="WFW16" s="892"/>
      <c r="WFX16" s="892"/>
      <c r="WFY16" s="892"/>
      <c r="WFZ16" s="892"/>
      <c r="WGA16" s="892"/>
      <c r="WGB16" s="892"/>
      <c r="WGC16" s="892"/>
      <c r="WGD16" s="892"/>
      <c r="WGE16" s="892"/>
      <c r="WGF16" s="892"/>
      <c r="WGG16" s="892"/>
      <c r="WGH16" s="892"/>
      <c r="WGI16" s="892"/>
      <c r="WGJ16" s="892"/>
      <c r="WGK16" s="892"/>
      <c r="WGL16" s="892"/>
      <c r="WGM16" s="892"/>
      <c r="WGN16" s="892"/>
      <c r="WGO16" s="892"/>
      <c r="WGP16" s="892"/>
      <c r="WGQ16" s="892"/>
      <c r="WGR16" s="892"/>
      <c r="WGS16" s="892"/>
      <c r="WGT16" s="892"/>
      <c r="WGU16" s="892"/>
      <c r="WGV16" s="892"/>
      <c r="WGW16" s="892"/>
      <c r="WGX16" s="892"/>
      <c r="WGY16" s="892"/>
      <c r="WGZ16" s="892"/>
      <c r="WHA16" s="892"/>
      <c r="WHB16" s="892"/>
      <c r="WHC16" s="892"/>
      <c r="WHD16" s="892"/>
      <c r="WHE16" s="892"/>
      <c r="WHF16" s="892"/>
      <c r="WHG16" s="892"/>
      <c r="WHH16" s="892"/>
      <c r="WHI16" s="892"/>
      <c r="WHJ16" s="892"/>
      <c r="WHK16" s="892"/>
      <c r="WHL16" s="892"/>
      <c r="WHM16" s="892"/>
      <c r="WHN16" s="892"/>
      <c r="WHO16" s="892"/>
      <c r="WHP16" s="892"/>
      <c r="WHQ16" s="892"/>
      <c r="WHR16" s="892"/>
      <c r="WHS16" s="892"/>
      <c r="WHT16" s="892"/>
      <c r="WHU16" s="892"/>
      <c r="WHV16" s="892"/>
      <c r="WHW16" s="892"/>
      <c r="WHX16" s="892"/>
      <c r="WHY16" s="892"/>
      <c r="WHZ16" s="892"/>
      <c r="WIA16" s="892"/>
      <c r="WIB16" s="892"/>
      <c r="WIC16" s="892"/>
      <c r="WID16" s="892"/>
      <c r="WIE16" s="892"/>
      <c r="WIF16" s="892"/>
      <c r="WIG16" s="892"/>
      <c r="WIH16" s="892"/>
      <c r="WII16" s="892"/>
      <c r="WIJ16" s="892"/>
      <c r="WIK16" s="892"/>
      <c r="WIL16" s="892"/>
      <c r="WIM16" s="892"/>
      <c r="WIN16" s="892"/>
      <c r="WIO16" s="892"/>
      <c r="WIP16" s="892"/>
      <c r="WIQ16" s="892"/>
      <c r="WIR16" s="892"/>
      <c r="WIS16" s="892"/>
      <c r="WIT16" s="892"/>
      <c r="WIU16" s="892"/>
      <c r="WIV16" s="892"/>
      <c r="WIW16" s="892"/>
      <c r="WIX16" s="892"/>
      <c r="WIY16" s="892"/>
      <c r="WIZ16" s="892"/>
      <c r="WJA16" s="892"/>
      <c r="WJB16" s="892"/>
      <c r="WJC16" s="892"/>
      <c r="WJD16" s="892"/>
      <c r="WJE16" s="892"/>
      <c r="WJF16" s="892"/>
      <c r="WJG16" s="892"/>
      <c r="WJH16" s="892"/>
      <c r="WJI16" s="892"/>
      <c r="WJJ16" s="892"/>
      <c r="WJK16" s="892"/>
      <c r="WJL16" s="892"/>
      <c r="WJM16" s="892"/>
      <c r="WJN16" s="892"/>
      <c r="WJO16" s="892"/>
      <c r="WJP16" s="892"/>
      <c r="WJQ16" s="892"/>
      <c r="WJR16" s="892"/>
      <c r="WJS16" s="892"/>
      <c r="WJT16" s="892"/>
      <c r="WJU16" s="892"/>
      <c r="WJV16" s="892"/>
      <c r="WJW16" s="892"/>
      <c r="WJX16" s="892"/>
      <c r="WJY16" s="892"/>
      <c r="WJZ16" s="892"/>
      <c r="WKA16" s="892"/>
      <c r="WKB16" s="892"/>
      <c r="WKC16" s="892"/>
      <c r="WKD16" s="892"/>
      <c r="WKE16" s="892"/>
      <c r="WKF16" s="892"/>
      <c r="WKG16" s="892"/>
      <c r="WKH16" s="892"/>
      <c r="WKI16" s="892"/>
      <c r="WKJ16" s="892"/>
      <c r="WKK16" s="892"/>
      <c r="WKL16" s="892"/>
      <c r="WKM16" s="892"/>
      <c r="WKN16" s="892"/>
      <c r="WKO16" s="892"/>
      <c r="WKP16" s="892"/>
      <c r="WKQ16" s="892"/>
      <c r="WKR16" s="892"/>
      <c r="WKS16" s="892"/>
      <c r="WKT16" s="892"/>
      <c r="WKU16" s="892"/>
      <c r="WKV16" s="892"/>
      <c r="WKW16" s="892"/>
      <c r="WKX16" s="892"/>
      <c r="WKY16" s="892"/>
      <c r="WKZ16" s="892"/>
      <c r="WLA16" s="892"/>
      <c r="WLB16" s="892"/>
      <c r="WLC16" s="892"/>
      <c r="WLD16" s="892"/>
      <c r="WLE16" s="892"/>
      <c r="WLF16" s="892"/>
      <c r="WLG16" s="892"/>
      <c r="WLH16" s="892"/>
      <c r="WLI16" s="892"/>
      <c r="WLJ16" s="892"/>
      <c r="WLK16" s="892"/>
      <c r="WLL16" s="892"/>
      <c r="WLM16" s="892"/>
      <c r="WLN16" s="892"/>
      <c r="WLO16" s="892"/>
      <c r="WLP16" s="892"/>
      <c r="WLQ16" s="892"/>
      <c r="WLR16" s="892"/>
      <c r="WLS16" s="892"/>
      <c r="WLT16" s="892"/>
      <c r="WLU16" s="892"/>
      <c r="WLV16" s="892"/>
      <c r="WLW16" s="892"/>
      <c r="WLX16" s="892"/>
      <c r="WLY16" s="892"/>
      <c r="WLZ16" s="892"/>
      <c r="WMA16" s="892"/>
      <c r="WMB16" s="892"/>
      <c r="WMC16" s="892"/>
      <c r="WMD16" s="892"/>
      <c r="WME16" s="892"/>
      <c r="WMF16" s="892"/>
      <c r="WMG16" s="892"/>
      <c r="WMH16" s="892"/>
      <c r="WMI16" s="892"/>
      <c r="WMJ16" s="892"/>
      <c r="WMK16" s="892"/>
      <c r="WML16" s="892"/>
      <c r="WMM16" s="892"/>
      <c r="WMN16" s="892"/>
      <c r="WMO16" s="892"/>
      <c r="WMP16" s="892"/>
      <c r="WMQ16" s="892"/>
      <c r="WMR16" s="892"/>
      <c r="WMS16" s="892"/>
      <c r="WMT16" s="892"/>
      <c r="WMU16" s="892"/>
      <c r="WMV16" s="892"/>
      <c r="WMW16" s="892"/>
      <c r="WMX16" s="892"/>
      <c r="WMY16" s="892"/>
      <c r="WMZ16" s="892"/>
      <c r="WNA16" s="892"/>
      <c r="WNB16" s="892"/>
      <c r="WNC16" s="892"/>
      <c r="WND16" s="892"/>
      <c r="WNE16" s="892"/>
      <c r="WNF16" s="892"/>
      <c r="WNG16" s="892"/>
      <c r="WNH16" s="892"/>
      <c r="WNI16" s="892"/>
      <c r="WNJ16" s="892"/>
      <c r="WNK16" s="892"/>
      <c r="WNL16" s="892"/>
      <c r="WNM16" s="892"/>
      <c r="WNN16" s="892"/>
      <c r="WNO16" s="892"/>
      <c r="WNP16" s="892"/>
      <c r="WNQ16" s="892"/>
      <c r="WNR16" s="892"/>
      <c r="WNS16" s="892"/>
      <c r="WNT16" s="892"/>
      <c r="WNU16" s="892"/>
      <c r="WNV16" s="892"/>
      <c r="WNW16" s="892"/>
      <c r="WNX16" s="892"/>
      <c r="WNY16" s="892"/>
      <c r="WNZ16" s="892"/>
      <c r="WOA16" s="892"/>
      <c r="WOB16" s="892"/>
      <c r="WOC16" s="892"/>
      <c r="WOD16" s="892"/>
      <c r="WOE16" s="892"/>
      <c r="WOF16" s="892"/>
      <c r="WOG16" s="892"/>
      <c r="WOH16" s="892"/>
      <c r="WOI16" s="892"/>
      <c r="WOJ16" s="892"/>
      <c r="WOK16" s="892"/>
      <c r="WOL16" s="892"/>
      <c r="WOM16" s="892"/>
      <c r="WON16" s="892"/>
      <c r="WOO16" s="892"/>
      <c r="WOP16" s="892"/>
      <c r="WOQ16" s="892"/>
      <c r="WOR16" s="892"/>
      <c r="WOS16" s="892"/>
      <c r="WOT16" s="892"/>
      <c r="WOU16" s="892"/>
      <c r="WOV16" s="892"/>
      <c r="WOW16" s="892"/>
      <c r="WOX16" s="892"/>
      <c r="WOY16" s="892"/>
      <c r="WOZ16" s="892"/>
      <c r="WPA16" s="892"/>
      <c r="WPB16" s="892"/>
      <c r="WPC16" s="892"/>
      <c r="WPD16" s="892"/>
      <c r="WPE16" s="892"/>
      <c r="WPF16" s="892"/>
      <c r="WPG16" s="892"/>
      <c r="WPH16" s="892"/>
      <c r="WPI16" s="892"/>
      <c r="WPJ16" s="892"/>
      <c r="WPK16" s="892"/>
      <c r="WPL16" s="892"/>
      <c r="WPM16" s="892"/>
      <c r="WPN16" s="892"/>
      <c r="WPO16" s="892"/>
      <c r="WPP16" s="892"/>
      <c r="WPQ16" s="892"/>
      <c r="WPR16" s="892"/>
      <c r="WPS16" s="892"/>
      <c r="WPT16" s="892"/>
      <c r="WPU16" s="892"/>
      <c r="WPV16" s="892"/>
      <c r="WPW16" s="892"/>
      <c r="WPX16" s="892"/>
      <c r="WPY16" s="892"/>
      <c r="WPZ16" s="892"/>
      <c r="WQA16" s="892"/>
      <c r="WQB16" s="892"/>
      <c r="WQC16" s="892"/>
      <c r="WQD16" s="892"/>
      <c r="WQE16" s="892"/>
      <c r="WQF16" s="892"/>
      <c r="WQG16" s="892"/>
      <c r="WQH16" s="892"/>
      <c r="WQI16" s="892"/>
      <c r="WQJ16" s="892"/>
      <c r="WQK16" s="892"/>
      <c r="WQL16" s="892"/>
      <c r="WQM16" s="892"/>
      <c r="WQN16" s="892"/>
      <c r="WQO16" s="892"/>
      <c r="WQP16" s="892"/>
      <c r="WQQ16" s="892"/>
      <c r="WQR16" s="892"/>
      <c r="WQS16" s="892"/>
      <c r="WQT16" s="892"/>
      <c r="WQU16" s="892"/>
      <c r="WQV16" s="892"/>
      <c r="WQW16" s="892"/>
      <c r="WQX16" s="892"/>
      <c r="WQY16" s="892"/>
      <c r="WQZ16" s="892"/>
      <c r="WRA16" s="892"/>
      <c r="WRB16" s="892"/>
      <c r="WRC16" s="892"/>
      <c r="WRD16" s="892"/>
      <c r="WRE16" s="892"/>
      <c r="WRF16" s="892"/>
      <c r="WRG16" s="892"/>
      <c r="WRH16" s="892"/>
      <c r="WRI16" s="892"/>
      <c r="WRJ16" s="892"/>
      <c r="WRK16" s="892"/>
      <c r="WRL16" s="892"/>
      <c r="WRM16" s="892"/>
      <c r="WRN16" s="892"/>
      <c r="WRO16" s="892"/>
      <c r="WRP16" s="892"/>
      <c r="WRQ16" s="892"/>
      <c r="WRR16" s="892"/>
      <c r="WRS16" s="892"/>
      <c r="WRT16" s="892"/>
      <c r="WRU16" s="892"/>
      <c r="WRV16" s="892"/>
      <c r="WRW16" s="892"/>
      <c r="WRX16" s="892"/>
      <c r="WRY16" s="892"/>
      <c r="WRZ16" s="892"/>
      <c r="WSA16" s="892"/>
      <c r="WSB16" s="892"/>
      <c r="WSC16" s="892"/>
      <c r="WSD16" s="892"/>
      <c r="WSE16" s="892"/>
      <c r="WSF16" s="892"/>
      <c r="WSG16" s="892"/>
      <c r="WSH16" s="892"/>
      <c r="WSI16" s="892"/>
      <c r="WSJ16" s="892"/>
      <c r="WSK16" s="892"/>
      <c r="WSL16" s="892"/>
      <c r="WSM16" s="892"/>
      <c r="WSN16" s="892"/>
      <c r="WSO16" s="892"/>
      <c r="WSP16" s="892"/>
      <c r="WSQ16" s="892"/>
      <c r="WSR16" s="892"/>
      <c r="WSS16" s="892"/>
      <c r="WST16" s="892"/>
      <c r="WSU16" s="892"/>
      <c r="WSV16" s="892"/>
      <c r="WSW16" s="892"/>
      <c r="WSX16" s="892"/>
      <c r="WSY16" s="892"/>
      <c r="WSZ16" s="892"/>
      <c r="WTA16" s="892"/>
      <c r="WTB16" s="892"/>
      <c r="WTC16" s="892"/>
      <c r="WTD16" s="892"/>
      <c r="WTE16" s="892"/>
      <c r="WTF16" s="892"/>
      <c r="WTG16" s="892"/>
      <c r="WTH16" s="892"/>
      <c r="WTI16" s="892"/>
      <c r="WTJ16" s="892"/>
      <c r="WTK16" s="892"/>
      <c r="WTL16" s="892"/>
      <c r="WTM16" s="892"/>
      <c r="WTN16" s="892"/>
      <c r="WTO16" s="892"/>
      <c r="WTP16" s="892"/>
      <c r="WTQ16" s="892"/>
      <c r="WTR16" s="892"/>
      <c r="WTS16" s="892"/>
      <c r="WTT16" s="892"/>
      <c r="WTU16" s="892"/>
      <c r="WTV16" s="892"/>
      <c r="WTW16" s="892"/>
      <c r="WTX16" s="892"/>
      <c r="WTY16" s="892"/>
      <c r="WTZ16" s="892"/>
      <c r="WUA16" s="892"/>
      <c r="WUB16" s="892"/>
      <c r="WUC16" s="892"/>
      <c r="WUD16" s="892"/>
      <c r="WUE16" s="892"/>
      <c r="WUF16" s="892"/>
      <c r="WUG16" s="892"/>
      <c r="WUH16" s="892"/>
      <c r="WUI16" s="892"/>
      <c r="WUJ16" s="892"/>
      <c r="WUK16" s="892"/>
      <c r="WUL16" s="892"/>
      <c r="WUM16" s="892"/>
      <c r="WUN16" s="892"/>
      <c r="WUO16" s="892"/>
      <c r="WUP16" s="892"/>
      <c r="WUQ16" s="892"/>
      <c r="WUR16" s="892"/>
      <c r="WUS16" s="892"/>
      <c r="WUT16" s="892"/>
      <c r="WUU16" s="892"/>
      <c r="WUV16" s="892"/>
      <c r="WUW16" s="892"/>
      <c r="WUX16" s="892"/>
      <c r="WUY16" s="892"/>
      <c r="WUZ16" s="892"/>
      <c r="WVA16" s="892"/>
      <c r="WVB16" s="892"/>
      <c r="WVC16" s="892"/>
      <c r="WVD16" s="892"/>
      <c r="WVE16" s="892"/>
      <c r="WVF16" s="892"/>
      <c r="WVG16" s="892"/>
      <c r="WVH16" s="892"/>
      <c r="WVI16" s="892"/>
      <c r="WVJ16" s="892"/>
      <c r="WVK16" s="892"/>
      <c r="WVL16" s="892"/>
      <c r="WVM16" s="892"/>
      <c r="WVN16" s="892"/>
      <c r="WVO16" s="892"/>
      <c r="WVP16" s="892"/>
      <c r="WVQ16" s="892"/>
      <c r="WVR16" s="892"/>
      <c r="WVS16" s="892"/>
      <c r="WVT16" s="892"/>
      <c r="WVU16" s="892"/>
      <c r="WVV16" s="892"/>
      <c r="WVW16" s="892"/>
      <c r="WVX16" s="892"/>
      <c r="WVY16" s="892"/>
      <c r="WVZ16" s="892"/>
      <c r="WWA16" s="892"/>
      <c r="WWB16" s="892"/>
      <c r="WWC16" s="892"/>
      <c r="WWD16" s="892"/>
      <c r="WWE16" s="892"/>
      <c r="WWF16" s="892"/>
      <c r="WWG16" s="892"/>
      <c r="WWH16" s="892"/>
      <c r="WWI16" s="892"/>
      <c r="WWJ16" s="892"/>
      <c r="WWK16" s="892"/>
      <c r="WWL16" s="892"/>
      <c r="WWM16" s="892"/>
      <c r="WWN16" s="892"/>
      <c r="WWO16" s="892"/>
      <c r="WWP16" s="892"/>
      <c r="WWQ16" s="892"/>
      <c r="WWR16" s="892"/>
      <c r="WWS16" s="892"/>
      <c r="WWT16" s="892"/>
      <c r="WWU16" s="892"/>
      <c r="WWV16" s="892"/>
      <c r="WWW16" s="892"/>
      <c r="WWX16" s="892"/>
      <c r="WWY16" s="892"/>
      <c r="WWZ16" s="892"/>
      <c r="WXA16" s="892"/>
      <c r="WXB16" s="892"/>
      <c r="WXC16" s="892"/>
      <c r="WXD16" s="892"/>
      <c r="WXE16" s="892"/>
      <c r="WXF16" s="892"/>
      <c r="WXG16" s="892"/>
      <c r="WXH16" s="892"/>
      <c r="WXI16" s="892"/>
      <c r="WXJ16" s="892"/>
      <c r="WXK16" s="892"/>
      <c r="WXL16" s="892"/>
      <c r="WXM16" s="892"/>
      <c r="WXN16" s="892"/>
      <c r="WXO16" s="892"/>
      <c r="WXP16" s="892"/>
      <c r="WXQ16" s="892"/>
      <c r="WXR16" s="892"/>
      <c r="WXS16" s="892"/>
      <c r="WXT16" s="892"/>
      <c r="WXU16" s="892"/>
      <c r="WXV16" s="892"/>
      <c r="WXW16" s="892"/>
      <c r="WXX16" s="892"/>
      <c r="WXY16" s="892"/>
      <c r="WXZ16" s="892"/>
      <c r="WYA16" s="892"/>
      <c r="WYB16" s="892"/>
      <c r="WYC16" s="892"/>
      <c r="WYD16" s="892"/>
      <c r="WYE16" s="892"/>
      <c r="WYF16" s="892"/>
      <c r="WYG16" s="892"/>
      <c r="WYH16" s="892"/>
      <c r="WYI16" s="892"/>
      <c r="WYJ16" s="892"/>
      <c r="WYK16" s="892"/>
      <c r="WYL16" s="892"/>
      <c r="WYM16" s="892"/>
      <c r="WYN16" s="892"/>
      <c r="WYO16" s="892"/>
      <c r="WYP16" s="892"/>
      <c r="WYQ16" s="892"/>
      <c r="WYR16" s="892"/>
      <c r="WYS16" s="892"/>
      <c r="WYT16" s="892"/>
      <c r="WYU16" s="892"/>
      <c r="WYV16" s="892"/>
      <c r="WYW16" s="892"/>
      <c r="WYX16" s="892"/>
      <c r="WYY16" s="892"/>
      <c r="WYZ16" s="892"/>
      <c r="WZA16" s="892"/>
      <c r="WZB16" s="892"/>
      <c r="WZC16" s="892"/>
      <c r="WZD16" s="892"/>
      <c r="WZE16" s="892"/>
      <c r="WZF16" s="892"/>
      <c r="WZG16" s="892"/>
      <c r="WZH16" s="892"/>
      <c r="WZI16" s="892"/>
      <c r="WZJ16" s="892"/>
      <c r="WZK16" s="892"/>
      <c r="WZL16" s="892"/>
      <c r="WZM16" s="892"/>
      <c r="WZN16" s="892"/>
      <c r="WZO16" s="892"/>
      <c r="WZP16" s="892"/>
      <c r="WZQ16" s="892"/>
      <c r="WZR16" s="892"/>
      <c r="WZS16" s="892"/>
      <c r="WZT16" s="892"/>
      <c r="WZU16" s="892"/>
      <c r="WZV16" s="892"/>
      <c r="WZW16" s="892"/>
      <c r="WZX16" s="892"/>
      <c r="WZY16" s="892"/>
      <c r="WZZ16" s="892"/>
      <c r="XAA16" s="892"/>
      <c r="XAB16" s="892"/>
      <c r="XAC16" s="892"/>
      <c r="XAD16" s="892"/>
      <c r="XAE16" s="892"/>
      <c r="XAF16" s="892"/>
      <c r="XAG16" s="892"/>
      <c r="XAH16" s="892"/>
      <c r="XAI16" s="892"/>
      <c r="XAJ16" s="892"/>
      <c r="XAK16" s="892"/>
      <c r="XAL16" s="892"/>
      <c r="XAM16" s="892"/>
      <c r="XAN16" s="892"/>
      <c r="XAO16" s="892"/>
      <c r="XAP16" s="892"/>
      <c r="XAQ16" s="892"/>
      <c r="XAR16" s="892"/>
      <c r="XAS16" s="892"/>
      <c r="XAT16" s="892"/>
      <c r="XAU16" s="892"/>
      <c r="XAV16" s="892"/>
      <c r="XAW16" s="892"/>
      <c r="XAX16" s="892"/>
      <c r="XAY16" s="892"/>
      <c r="XAZ16" s="892"/>
      <c r="XBA16" s="892"/>
      <c r="XBB16" s="892"/>
      <c r="XBC16" s="892"/>
      <c r="XBD16" s="892"/>
      <c r="XBE16" s="892"/>
      <c r="XBF16" s="892"/>
      <c r="XBG16" s="892"/>
      <c r="XBH16" s="892"/>
      <c r="XBI16" s="892"/>
      <c r="XBJ16" s="892"/>
      <c r="XBK16" s="892"/>
      <c r="XBL16" s="892"/>
      <c r="XBM16" s="892"/>
      <c r="XBN16" s="892"/>
      <c r="XBO16" s="892"/>
      <c r="XBP16" s="892"/>
      <c r="XBQ16" s="892"/>
      <c r="XBR16" s="892"/>
      <c r="XBS16" s="892"/>
      <c r="XBT16" s="892"/>
      <c r="XBU16" s="892"/>
      <c r="XBV16" s="892"/>
      <c r="XBW16" s="892"/>
      <c r="XBX16" s="892"/>
      <c r="XBY16" s="892"/>
      <c r="XBZ16" s="892"/>
      <c r="XCA16" s="892"/>
      <c r="XCB16" s="892"/>
      <c r="XCC16" s="892"/>
      <c r="XCD16" s="892"/>
      <c r="XCE16" s="892"/>
      <c r="XCF16" s="892"/>
      <c r="XCG16" s="892"/>
      <c r="XCH16" s="892"/>
      <c r="XCI16" s="892"/>
      <c r="XCJ16" s="892"/>
      <c r="XCK16" s="892"/>
      <c r="XCL16" s="892"/>
      <c r="XCM16" s="892"/>
      <c r="XCN16" s="892"/>
      <c r="XCO16" s="892"/>
      <c r="XCP16" s="892"/>
      <c r="XCQ16" s="892"/>
      <c r="XCR16" s="892"/>
      <c r="XCS16" s="892"/>
      <c r="XCT16" s="892"/>
      <c r="XCU16" s="892"/>
      <c r="XCV16" s="892"/>
      <c r="XCW16" s="892"/>
      <c r="XCX16" s="892"/>
      <c r="XCY16" s="892"/>
      <c r="XCZ16" s="892"/>
      <c r="XDA16" s="892"/>
      <c r="XDB16" s="892"/>
      <c r="XDC16" s="892"/>
      <c r="XDD16" s="892"/>
      <c r="XDE16" s="892"/>
      <c r="XDF16" s="892"/>
      <c r="XDG16" s="892"/>
      <c r="XDH16" s="892"/>
      <c r="XDI16" s="892"/>
      <c r="XDJ16" s="892"/>
      <c r="XDK16" s="892"/>
      <c r="XDL16" s="892"/>
      <c r="XDM16" s="892"/>
      <c r="XDN16" s="892"/>
      <c r="XDO16" s="892"/>
      <c r="XDP16" s="892"/>
      <c r="XDQ16" s="892"/>
      <c r="XDR16" s="892"/>
      <c r="XDS16" s="892"/>
      <c r="XDT16" s="892"/>
      <c r="XDU16" s="892"/>
      <c r="XDV16" s="892"/>
      <c r="XDW16" s="892"/>
      <c r="XDX16" s="892"/>
      <c r="XDY16" s="892"/>
      <c r="XDZ16" s="892"/>
      <c r="XEA16" s="892"/>
      <c r="XEB16" s="892"/>
      <c r="XEC16" s="892"/>
      <c r="XED16" s="892"/>
      <c r="XEE16" s="892"/>
      <c r="XEF16" s="892"/>
      <c r="XEG16" s="892"/>
      <c r="XEH16" s="892"/>
      <c r="XEI16" s="892"/>
      <c r="XEJ16" s="892"/>
      <c r="XEK16" s="892"/>
      <c r="XEL16" s="892"/>
      <c r="XEM16" s="892"/>
      <c r="XEN16" s="892"/>
      <c r="XEO16" s="892"/>
      <c r="XEP16" s="892"/>
      <c r="XEQ16" s="892"/>
      <c r="XER16" s="892"/>
      <c r="XES16" s="892"/>
      <c r="XET16" s="892"/>
      <c r="XEU16" s="892"/>
      <c r="XEV16" s="892"/>
      <c r="XEW16" s="892"/>
      <c r="XEX16" s="892"/>
      <c r="XEY16" s="892"/>
      <c r="XEZ16" s="892"/>
      <c r="XFA16" s="892"/>
      <c r="XFB16" s="892"/>
      <c r="XFC16" s="892"/>
      <c r="XFD16" s="892"/>
    </row>
    <row r="17" spans="1:16384" s="903" customFormat="1" ht="15" x14ac:dyDescent="0.25">
      <c r="A17" s="925"/>
      <c r="B17" s="925"/>
      <c r="C17" s="1214"/>
      <c r="D17" s="932" t="s">
        <v>683</v>
      </c>
      <c r="E17" s="932" t="s">
        <v>114</v>
      </c>
      <c r="F17" s="933">
        <v>0</v>
      </c>
      <c r="G17" s="933">
        <v>0</v>
      </c>
      <c r="H17" s="933">
        <v>0</v>
      </c>
      <c r="I17" s="933">
        <v>0</v>
      </c>
      <c r="J17" s="933">
        <v>1.04</v>
      </c>
      <c r="K17" s="933">
        <v>1</v>
      </c>
      <c r="L17" s="933">
        <v>0</v>
      </c>
      <c r="M17" s="934">
        <v>0</v>
      </c>
      <c r="N17" s="102"/>
      <c r="O17" s="102"/>
      <c r="P17" s="102"/>
      <c r="Q17" s="524" t="str">
        <f t="shared" si="3"/>
        <v/>
      </c>
      <c r="R17" s="524" t="str">
        <f t="shared" si="0"/>
        <v/>
      </c>
      <c r="S17" s="524">
        <f t="shared" si="1"/>
        <v>0.96153846153846145</v>
      </c>
      <c r="T17" s="524" t="str">
        <f t="shared" si="2"/>
        <v/>
      </c>
      <c r="U17" s="897"/>
      <c r="V17" s="892"/>
      <c r="W17" s="892"/>
      <c r="X17" s="892"/>
      <c r="Y17" s="892"/>
      <c r="Z17" s="892"/>
      <c r="AA17" s="892"/>
      <c r="AB17" s="892"/>
      <c r="AC17" s="892"/>
      <c r="AD17" s="892"/>
      <c r="AE17" s="892"/>
      <c r="AF17" s="892"/>
      <c r="AG17" s="892"/>
      <c r="AH17" s="892"/>
      <c r="AI17" s="892"/>
      <c r="AJ17" s="892"/>
      <c r="AK17" s="892"/>
      <c r="AL17" s="892"/>
      <c r="AM17" s="892"/>
      <c r="AN17" s="892"/>
      <c r="AO17" s="892"/>
      <c r="AP17" s="892"/>
      <c r="AQ17" s="892"/>
      <c r="AR17" s="892"/>
      <c r="AS17" s="892"/>
      <c r="AT17" s="892"/>
      <c r="AU17" s="892"/>
      <c r="AV17" s="892"/>
      <c r="AW17" s="892"/>
      <c r="AX17" s="892"/>
      <c r="AY17" s="892"/>
      <c r="AZ17" s="892"/>
      <c r="BA17" s="892"/>
      <c r="BB17" s="892"/>
      <c r="BC17" s="892"/>
      <c r="BD17" s="892"/>
      <c r="BE17" s="892"/>
      <c r="BF17" s="892"/>
      <c r="BG17" s="892"/>
      <c r="BH17" s="892"/>
      <c r="BI17" s="892"/>
      <c r="BJ17" s="892"/>
      <c r="BK17" s="892"/>
      <c r="BL17" s="892"/>
      <c r="BM17" s="892"/>
      <c r="BN17" s="892"/>
      <c r="BO17" s="892"/>
      <c r="BP17" s="892"/>
      <c r="BQ17" s="892"/>
      <c r="BR17" s="892"/>
      <c r="BS17" s="892"/>
      <c r="BT17" s="892"/>
      <c r="BU17" s="892"/>
      <c r="BV17" s="892"/>
      <c r="BW17" s="892"/>
      <c r="BX17" s="892"/>
      <c r="BY17" s="892"/>
      <c r="BZ17" s="892"/>
      <c r="CA17" s="892"/>
      <c r="CB17" s="892"/>
      <c r="CC17" s="892"/>
      <c r="CD17" s="892"/>
      <c r="CE17" s="892"/>
      <c r="CF17" s="892"/>
      <c r="CG17" s="892"/>
      <c r="CH17" s="892"/>
      <c r="CI17" s="892"/>
      <c r="CJ17" s="892"/>
      <c r="CK17" s="892"/>
      <c r="CL17" s="892"/>
      <c r="CM17" s="892"/>
      <c r="CN17" s="892"/>
      <c r="CO17" s="892"/>
      <c r="CP17" s="892"/>
      <c r="CQ17" s="892"/>
      <c r="CR17" s="892"/>
      <c r="CS17" s="892"/>
      <c r="CT17" s="892"/>
      <c r="CU17" s="892"/>
      <c r="CV17" s="892"/>
      <c r="CW17" s="892"/>
      <c r="CX17" s="892"/>
      <c r="CY17" s="892"/>
      <c r="CZ17" s="892"/>
      <c r="DA17" s="892"/>
      <c r="DB17" s="892"/>
      <c r="DC17" s="892"/>
      <c r="DD17" s="892"/>
      <c r="DE17" s="892"/>
      <c r="DF17" s="892"/>
      <c r="DG17" s="892"/>
      <c r="DH17" s="892"/>
      <c r="DI17" s="892"/>
      <c r="DJ17" s="892"/>
      <c r="DK17" s="892"/>
      <c r="DL17" s="892"/>
      <c r="DM17" s="892"/>
      <c r="DN17" s="892"/>
      <c r="DO17" s="892"/>
      <c r="DP17" s="892"/>
      <c r="DQ17" s="892"/>
      <c r="DR17" s="892"/>
      <c r="DS17" s="892"/>
      <c r="DT17" s="892"/>
      <c r="DU17" s="892"/>
      <c r="DV17" s="892"/>
      <c r="DW17" s="892"/>
      <c r="DX17" s="892"/>
      <c r="DY17" s="892"/>
      <c r="DZ17" s="892"/>
      <c r="EA17" s="892"/>
      <c r="EB17" s="892"/>
      <c r="EC17" s="892"/>
      <c r="ED17" s="892"/>
      <c r="EE17" s="892"/>
      <c r="EF17" s="892"/>
      <c r="EG17" s="892"/>
      <c r="EH17" s="892"/>
      <c r="EI17" s="892"/>
      <c r="EJ17" s="892"/>
      <c r="EK17" s="892"/>
      <c r="EL17" s="892"/>
      <c r="EM17" s="892"/>
      <c r="EN17" s="892"/>
      <c r="EO17" s="892"/>
      <c r="EP17" s="892"/>
      <c r="EQ17" s="892"/>
      <c r="ER17" s="892"/>
      <c r="ES17" s="892"/>
      <c r="ET17" s="892"/>
      <c r="EU17" s="892"/>
      <c r="EV17" s="892"/>
      <c r="EW17" s="892"/>
      <c r="EX17" s="892"/>
      <c r="EY17" s="892"/>
      <c r="EZ17" s="892"/>
      <c r="FA17" s="892"/>
      <c r="FB17" s="892"/>
      <c r="FC17" s="892"/>
      <c r="FD17" s="892"/>
      <c r="FE17" s="892"/>
      <c r="FF17" s="892"/>
      <c r="FG17" s="892"/>
      <c r="FH17" s="892"/>
      <c r="FI17" s="892"/>
      <c r="FJ17" s="892"/>
      <c r="FK17" s="892"/>
      <c r="FL17" s="892"/>
      <c r="FM17" s="892"/>
      <c r="FN17" s="892"/>
      <c r="FO17" s="892"/>
      <c r="FP17" s="892"/>
      <c r="FQ17" s="892"/>
      <c r="FR17" s="892"/>
      <c r="FS17" s="892"/>
      <c r="FT17" s="892"/>
      <c r="FU17" s="892"/>
      <c r="FV17" s="892"/>
      <c r="FW17" s="892"/>
      <c r="FX17" s="892"/>
      <c r="FY17" s="892"/>
      <c r="FZ17" s="892"/>
      <c r="GA17" s="892"/>
      <c r="GB17" s="892"/>
      <c r="GC17" s="892"/>
      <c r="GD17" s="892"/>
      <c r="GE17" s="892"/>
      <c r="GF17" s="892"/>
      <c r="GG17" s="892"/>
      <c r="GH17" s="892"/>
      <c r="GI17" s="892"/>
      <c r="GJ17" s="892"/>
      <c r="GK17" s="892"/>
      <c r="GL17" s="892"/>
      <c r="GM17" s="892"/>
      <c r="GN17" s="892"/>
      <c r="GO17" s="892"/>
      <c r="GP17" s="892"/>
      <c r="GQ17" s="892"/>
      <c r="GR17" s="892"/>
      <c r="GS17" s="892"/>
      <c r="GT17" s="892"/>
      <c r="GU17" s="892"/>
      <c r="GV17" s="892"/>
      <c r="GW17" s="892"/>
      <c r="GX17" s="892"/>
      <c r="GY17" s="892"/>
      <c r="GZ17" s="892"/>
      <c r="HA17" s="892"/>
      <c r="HB17" s="892"/>
      <c r="HC17" s="892"/>
      <c r="HD17" s="892"/>
      <c r="HE17" s="892"/>
      <c r="HF17" s="892"/>
      <c r="HG17" s="892"/>
      <c r="HH17" s="892"/>
      <c r="HI17" s="892"/>
      <c r="HJ17" s="892"/>
      <c r="HK17" s="892"/>
      <c r="HL17" s="892"/>
      <c r="HM17" s="892"/>
      <c r="HN17" s="892"/>
      <c r="HO17" s="892"/>
      <c r="HP17" s="892"/>
      <c r="HQ17" s="892"/>
      <c r="HR17" s="892"/>
      <c r="HS17" s="892"/>
      <c r="HT17" s="892"/>
      <c r="HU17" s="892"/>
      <c r="HV17" s="892"/>
      <c r="HW17" s="892"/>
      <c r="HX17" s="892"/>
      <c r="HY17" s="892"/>
      <c r="HZ17" s="892"/>
      <c r="IA17" s="892"/>
      <c r="IB17" s="892"/>
      <c r="IC17" s="892"/>
      <c r="ID17" s="892"/>
      <c r="IE17" s="892"/>
      <c r="IF17" s="892"/>
      <c r="IG17" s="892"/>
      <c r="IH17" s="892"/>
      <c r="II17" s="892"/>
      <c r="IJ17" s="892"/>
      <c r="IK17" s="892"/>
      <c r="IL17" s="892"/>
      <c r="IM17" s="892"/>
      <c r="IN17" s="892"/>
      <c r="IO17" s="892"/>
      <c r="IP17" s="892"/>
      <c r="IQ17" s="892"/>
      <c r="IR17" s="892"/>
      <c r="IS17" s="892"/>
      <c r="IT17" s="892"/>
      <c r="IU17" s="892"/>
      <c r="IV17" s="892"/>
      <c r="IW17" s="892"/>
      <c r="IX17" s="892"/>
      <c r="IY17" s="892"/>
      <c r="IZ17" s="892"/>
      <c r="JA17" s="892"/>
      <c r="JB17" s="892"/>
      <c r="JC17" s="892"/>
      <c r="JD17" s="892"/>
      <c r="JE17" s="892"/>
      <c r="JF17" s="892"/>
      <c r="JG17" s="892"/>
      <c r="JH17" s="892"/>
      <c r="JI17" s="892"/>
      <c r="JJ17" s="892"/>
      <c r="JK17" s="892"/>
      <c r="JL17" s="892"/>
      <c r="JM17" s="892"/>
      <c r="JN17" s="892"/>
      <c r="JO17" s="892"/>
      <c r="JP17" s="892"/>
      <c r="JQ17" s="892"/>
      <c r="JR17" s="892"/>
      <c r="JS17" s="892"/>
      <c r="JT17" s="892"/>
      <c r="JU17" s="892"/>
      <c r="JV17" s="892"/>
      <c r="JW17" s="892"/>
      <c r="JX17" s="892"/>
      <c r="JY17" s="892"/>
      <c r="JZ17" s="892"/>
      <c r="KA17" s="892"/>
      <c r="KB17" s="892"/>
      <c r="KC17" s="892"/>
      <c r="KD17" s="892"/>
      <c r="KE17" s="892"/>
      <c r="KF17" s="892"/>
      <c r="KG17" s="892"/>
      <c r="KH17" s="892"/>
      <c r="KI17" s="892"/>
      <c r="KJ17" s="892"/>
      <c r="KK17" s="892"/>
      <c r="KL17" s="892"/>
      <c r="KM17" s="892"/>
      <c r="KN17" s="892"/>
      <c r="KO17" s="892"/>
      <c r="KP17" s="892"/>
      <c r="KQ17" s="892"/>
      <c r="KR17" s="892"/>
      <c r="KS17" s="892"/>
      <c r="KT17" s="892"/>
      <c r="KU17" s="892"/>
      <c r="KV17" s="892"/>
      <c r="KW17" s="892"/>
      <c r="KX17" s="892"/>
      <c r="KY17" s="892"/>
      <c r="KZ17" s="892"/>
      <c r="LA17" s="892"/>
      <c r="LB17" s="892"/>
      <c r="LC17" s="892"/>
      <c r="LD17" s="892"/>
      <c r="LE17" s="892"/>
      <c r="LF17" s="892"/>
      <c r="LG17" s="892"/>
      <c r="LH17" s="892"/>
      <c r="LI17" s="892"/>
      <c r="LJ17" s="892"/>
      <c r="LK17" s="892"/>
      <c r="LL17" s="892"/>
      <c r="LM17" s="892"/>
      <c r="LN17" s="892"/>
      <c r="LO17" s="892"/>
      <c r="LP17" s="892"/>
      <c r="LQ17" s="892"/>
      <c r="LR17" s="892"/>
      <c r="LS17" s="892"/>
      <c r="LT17" s="892"/>
      <c r="LU17" s="892"/>
      <c r="LV17" s="892"/>
      <c r="LW17" s="892"/>
      <c r="LX17" s="892"/>
      <c r="LY17" s="892"/>
      <c r="LZ17" s="892"/>
      <c r="MA17" s="892"/>
      <c r="MB17" s="892"/>
      <c r="MC17" s="892"/>
      <c r="MD17" s="892"/>
      <c r="ME17" s="892"/>
      <c r="MF17" s="892"/>
      <c r="MG17" s="892"/>
      <c r="MH17" s="892"/>
      <c r="MI17" s="892"/>
      <c r="MJ17" s="892"/>
      <c r="MK17" s="892"/>
      <c r="ML17" s="892"/>
      <c r="MM17" s="892"/>
      <c r="MN17" s="892"/>
      <c r="MO17" s="892"/>
      <c r="MP17" s="892"/>
      <c r="MQ17" s="892"/>
      <c r="MR17" s="892"/>
      <c r="MS17" s="892"/>
      <c r="MT17" s="892"/>
      <c r="MU17" s="892"/>
      <c r="MV17" s="892"/>
      <c r="MW17" s="892"/>
      <c r="MX17" s="892"/>
      <c r="MY17" s="892"/>
      <c r="MZ17" s="892"/>
      <c r="NA17" s="892"/>
      <c r="NB17" s="892"/>
      <c r="NC17" s="892"/>
      <c r="ND17" s="892"/>
      <c r="NE17" s="892"/>
      <c r="NF17" s="892"/>
      <c r="NG17" s="892"/>
      <c r="NH17" s="892"/>
      <c r="NI17" s="892"/>
      <c r="NJ17" s="892"/>
      <c r="NK17" s="892"/>
      <c r="NL17" s="892"/>
      <c r="NM17" s="892"/>
      <c r="NN17" s="892"/>
      <c r="NO17" s="892"/>
      <c r="NP17" s="892"/>
      <c r="NQ17" s="892"/>
      <c r="NR17" s="892"/>
      <c r="NS17" s="892"/>
      <c r="NT17" s="892"/>
      <c r="NU17" s="892"/>
      <c r="NV17" s="892"/>
      <c r="NW17" s="892"/>
      <c r="NX17" s="892"/>
      <c r="NY17" s="892"/>
      <c r="NZ17" s="892"/>
      <c r="OA17" s="892"/>
      <c r="OB17" s="892"/>
      <c r="OC17" s="892"/>
      <c r="OD17" s="892"/>
      <c r="OE17" s="892"/>
      <c r="OF17" s="892"/>
      <c r="OG17" s="892"/>
      <c r="OH17" s="892"/>
      <c r="OI17" s="892"/>
      <c r="OJ17" s="892"/>
      <c r="OK17" s="892"/>
      <c r="OL17" s="892"/>
      <c r="OM17" s="892"/>
      <c r="ON17" s="892"/>
      <c r="OO17" s="892"/>
      <c r="OP17" s="892"/>
      <c r="OQ17" s="892"/>
      <c r="OR17" s="892"/>
      <c r="OS17" s="892"/>
      <c r="OT17" s="892"/>
      <c r="OU17" s="892"/>
      <c r="OV17" s="892"/>
      <c r="OW17" s="892"/>
      <c r="OX17" s="892"/>
      <c r="OY17" s="892"/>
      <c r="OZ17" s="892"/>
      <c r="PA17" s="892"/>
      <c r="PB17" s="892"/>
      <c r="PC17" s="892"/>
      <c r="PD17" s="892"/>
      <c r="PE17" s="892"/>
      <c r="PF17" s="892"/>
      <c r="PG17" s="892"/>
      <c r="PH17" s="892"/>
      <c r="PI17" s="892"/>
      <c r="PJ17" s="892"/>
      <c r="PK17" s="892"/>
      <c r="PL17" s="892"/>
      <c r="PM17" s="892"/>
      <c r="PN17" s="892"/>
      <c r="PO17" s="892"/>
      <c r="PP17" s="892"/>
      <c r="PQ17" s="892"/>
      <c r="PR17" s="892"/>
      <c r="PS17" s="892"/>
      <c r="PT17" s="892"/>
      <c r="PU17" s="892"/>
      <c r="PV17" s="892"/>
      <c r="PW17" s="892"/>
      <c r="PX17" s="892"/>
      <c r="PY17" s="892"/>
      <c r="PZ17" s="892"/>
      <c r="QA17" s="892"/>
      <c r="QB17" s="892"/>
      <c r="QC17" s="892"/>
      <c r="QD17" s="892"/>
      <c r="QE17" s="892"/>
      <c r="QF17" s="892"/>
      <c r="QG17" s="892"/>
      <c r="QH17" s="892"/>
      <c r="QI17" s="892"/>
      <c r="QJ17" s="892"/>
      <c r="QK17" s="892"/>
      <c r="QL17" s="892"/>
      <c r="QM17" s="892"/>
      <c r="QN17" s="892"/>
      <c r="QO17" s="892"/>
      <c r="QP17" s="892"/>
      <c r="QQ17" s="892"/>
      <c r="QR17" s="892"/>
      <c r="QS17" s="892"/>
      <c r="QT17" s="892"/>
      <c r="QU17" s="892"/>
      <c r="QV17" s="892"/>
      <c r="QW17" s="892"/>
      <c r="QX17" s="892"/>
      <c r="QY17" s="892"/>
      <c r="QZ17" s="892"/>
      <c r="RA17" s="892"/>
      <c r="RB17" s="892"/>
      <c r="RC17" s="892"/>
      <c r="RD17" s="892"/>
      <c r="RE17" s="892"/>
      <c r="RF17" s="892"/>
      <c r="RG17" s="892"/>
      <c r="RH17" s="892"/>
      <c r="RI17" s="892"/>
      <c r="RJ17" s="892"/>
      <c r="RK17" s="892"/>
      <c r="RL17" s="892"/>
      <c r="RM17" s="892"/>
      <c r="RN17" s="892"/>
      <c r="RO17" s="892"/>
      <c r="RP17" s="892"/>
      <c r="RQ17" s="892"/>
      <c r="RR17" s="892"/>
      <c r="RS17" s="892"/>
      <c r="RT17" s="892"/>
      <c r="RU17" s="892"/>
      <c r="RV17" s="892"/>
      <c r="RW17" s="892"/>
      <c r="RX17" s="892"/>
      <c r="RY17" s="892"/>
      <c r="RZ17" s="892"/>
      <c r="SA17" s="892"/>
      <c r="SB17" s="892"/>
      <c r="SC17" s="892"/>
      <c r="SD17" s="892"/>
      <c r="SE17" s="892"/>
      <c r="SF17" s="892"/>
      <c r="SG17" s="892"/>
      <c r="SH17" s="892"/>
      <c r="SI17" s="892"/>
      <c r="SJ17" s="892"/>
      <c r="SK17" s="892"/>
      <c r="SL17" s="892"/>
      <c r="SM17" s="892"/>
      <c r="SN17" s="892"/>
      <c r="SO17" s="892"/>
      <c r="SP17" s="892"/>
      <c r="SQ17" s="892"/>
      <c r="SR17" s="892"/>
      <c r="SS17" s="892"/>
      <c r="ST17" s="892"/>
      <c r="SU17" s="892"/>
      <c r="SV17" s="892"/>
      <c r="SW17" s="892"/>
      <c r="SX17" s="892"/>
      <c r="SY17" s="892"/>
      <c r="SZ17" s="892"/>
      <c r="TA17" s="892"/>
      <c r="TB17" s="892"/>
      <c r="TC17" s="892"/>
      <c r="TD17" s="892"/>
      <c r="TE17" s="892"/>
      <c r="TF17" s="892"/>
      <c r="TG17" s="892"/>
      <c r="TH17" s="892"/>
      <c r="TI17" s="892"/>
      <c r="TJ17" s="892"/>
      <c r="TK17" s="892"/>
      <c r="TL17" s="892"/>
      <c r="TM17" s="892"/>
      <c r="TN17" s="892"/>
      <c r="TO17" s="892"/>
      <c r="TP17" s="892"/>
      <c r="TQ17" s="892"/>
      <c r="TR17" s="892"/>
      <c r="TS17" s="892"/>
      <c r="TT17" s="892"/>
      <c r="TU17" s="892"/>
      <c r="TV17" s="892"/>
      <c r="TW17" s="892"/>
      <c r="TX17" s="892"/>
      <c r="TY17" s="892"/>
      <c r="TZ17" s="892"/>
      <c r="UA17" s="892"/>
      <c r="UB17" s="892"/>
      <c r="UC17" s="892"/>
      <c r="UD17" s="892"/>
      <c r="UE17" s="892"/>
      <c r="UF17" s="892"/>
      <c r="UG17" s="892"/>
      <c r="UH17" s="892"/>
      <c r="UI17" s="892"/>
      <c r="UJ17" s="892"/>
      <c r="UK17" s="892"/>
      <c r="UL17" s="892"/>
      <c r="UM17" s="892"/>
      <c r="UN17" s="892"/>
      <c r="UO17" s="892"/>
      <c r="UP17" s="892"/>
      <c r="UQ17" s="892"/>
      <c r="UR17" s="892"/>
      <c r="US17" s="892"/>
      <c r="UT17" s="892"/>
      <c r="UU17" s="892"/>
      <c r="UV17" s="892"/>
      <c r="UW17" s="892"/>
      <c r="UX17" s="892"/>
      <c r="UY17" s="892"/>
      <c r="UZ17" s="892"/>
      <c r="VA17" s="892"/>
      <c r="VB17" s="892"/>
      <c r="VC17" s="892"/>
      <c r="VD17" s="892"/>
      <c r="VE17" s="892"/>
      <c r="VF17" s="892"/>
      <c r="VG17" s="892"/>
      <c r="VH17" s="892"/>
      <c r="VI17" s="892"/>
      <c r="VJ17" s="892"/>
      <c r="VK17" s="892"/>
      <c r="VL17" s="892"/>
      <c r="VM17" s="892"/>
      <c r="VN17" s="892"/>
      <c r="VO17" s="892"/>
      <c r="VP17" s="892"/>
      <c r="VQ17" s="892"/>
      <c r="VR17" s="892"/>
      <c r="VS17" s="892"/>
      <c r="VT17" s="892"/>
      <c r="VU17" s="892"/>
      <c r="VV17" s="892"/>
      <c r="VW17" s="892"/>
      <c r="VX17" s="892"/>
      <c r="VY17" s="892"/>
      <c r="VZ17" s="892"/>
      <c r="WA17" s="892"/>
      <c r="WB17" s="892"/>
      <c r="WC17" s="892"/>
      <c r="WD17" s="892"/>
      <c r="WE17" s="892"/>
      <c r="WF17" s="892"/>
      <c r="WG17" s="892"/>
      <c r="WH17" s="892"/>
      <c r="WI17" s="892"/>
      <c r="WJ17" s="892"/>
      <c r="WK17" s="892"/>
      <c r="WL17" s="892"/>
      <c r="WM17" s="892"/>
      <c r="WN17" s="892"/>
      <c r="WO17" s="892"/>
      <c r="WP17" s="892"/>
      <c r="WQ17" s="892"/>
      <c r="WR17" s="892"/>
      <c r="WS17" s="892"/>
      <c r="WT17" s="892"/>
      <c r="WU17" s="892"/>
      <c r="WV17" s="892"/>
      <c r="WW17" s="892"/>
      <c r="WX17" s="892"/>
      <c r="WY17" s="892"/>
      <c r="WZ17" s="892"/>
      <c r="XA17" s="892"/>
      <c r="XB17" s="892"/>
      <c r="XC17" s="892"/>
      <c r="XD17" s="892"/>
      <c r="XE17" s="892"/>
      <c r="XF17" s="892"/>
      <c r="XG17" s="892"/>
      <c r="XH17" s="892"/>
      <c r="XI17" s="892"/>
      <c r="XJ17" s="892"/>
      <c r="XK17" s="892"/>
      <c r="XL17" s="892"/>
      <c r="XM17" s="892"/>
      <c r="XN17" s="892"/>
      <c r="XO17" s="892"/>
      <c r="XP17" s="892"/>
      <c r="XQ17" s="892"/>
      <c r="XR17" s="892"/>
      <c r="XS17" s="892"/>
      <c r="XT17" s="892"/>
      <c r="XU17" s="892"/>
      <c r="XV17" s="892"/>
      <c r="XW17" s="892"/>
      <c r="XX17" s="892"/>
      <c r="XY17" s="892"/>
      <c r="XZ17" s="892"/>
      <c r="YA17" s="892"/>
      <c r="YB17" s="892"/>
      <c r="YC17" s="892"/>
      <c r="YD17" s="892"/>
      <c r="YE17" s="892"/>
      <c r="YF17" s="892"/>
      <c r="YG17" s="892"/>
      <c r="YH17" s="892"/>
      <c r="YI17" s="892"/>
      <c r="YJ17" s="892"/>
      <c r="YK17" s="892"/>
      <c r="YL17" s="892"/>
      <c r="YM17" s="892"/>
      <c r="YN17" s="892"/>
      <c r="YO17" s="892"/>
      <c r="YP17" s="892"/>
      <c r="YQ17" s="892"/>
      <c r="YR17" s="892"/>
      <c r="YS17" s="892"/>
      <c r="YT17" s="892"/>
      <c r="YU17" s="892"/>
      <c r="YV17" s="892"/>
      <c r="YW17" s="892"/>
      <c r="YX17" s="892"/>
      <c r="YY17" s="892"/>
      <c r="YZ17" s="892"/>
      <c r="ZA17" s="892"/>
      <c r="ZB17" s="892"/>
      <c r="ZC17" s="892"/>
      <c r="ZD17" s="892"/>
      <c r="ZE17" s="892"/>
      <c r="ZF17" s="892"/>
      <c r="ZG17" s="892"/>
      <c r="ZH17" s="892"/>
      <c r="ZI17" s="892"/>
      <c r="ZJ17" s="892"/>
      <c r="ZK17" s="892"/>
      <c r="ZL17" s="892"/>
      <c r="ZM17" s="892"/>
      <c r="ZN17" s="892"/>
      <c r="ZO17" s="892"/>
      <c r="ZP17" s="892"/>
      <c r="ZQ17" s="892"/>
      <c r="ZR17" s="892"/>
      <c r="ZS17" s="892"/>
      <c r="ZT17" s="892"/>
      <c r="ZU17" s="892"/>
      <c r="ZV17" s="892"/>
      <c r="ZW17" s="892"/>
      <c r="ZX17" s="892"/>
      <c r="ZY17" s="892"/>
      <c r="ZZ17" s="892"/>
      <c r="AAA17" s="892"/>
      <c r="AAB17" s="892"/>
      <c r="AAC17" s="892"/>
      <c r="AAD17" s="892"/>
      <c r="AAE17" s="892"/>
      <c r="AAF17" s="892"/>
      <c r="AAG17" s="892"/>
      <c r="AAH17" s="892"/>
      <c r="AAI17" s="892"/>
      <c r="AAJ17" s="892"/>
      <c r="AAK17" s="892"/>
      <c r="AAL17" s="892"/>
      <c r="AAM17" s="892"/>
      <c r="AAN17" s="892"/>
      <c r="AAO17" s="892"/>
      <c r="AAP17" s="892"/>
      <c r="AAQ17" s="892"/>
      <c r="AAR17" s="892"/>
      <c r="AAS17" s="892"/>
      <c r="AAT17" s="892"/>
      <c r="AAU17" s="892"/>
      <c r="AAV17" s="892"/>
      <c r="AAW17" s="892"/>
      <c r="AAX17" s="892"/>
      <c r="AAY17" s="892"/>
      <c r="AAZ17" s="892"/>
      <c r="ABA17" s="892"/>
      <c r="ABB17" s="892"/>
      <c r="ABC17" s="892"/>
      <c r="ABD17" s="892"/>
      <c r="ABE17" s="892"/>
      <c r="ABF17" s="892"/>
      <c r="ABG17" s="892"/>
      <c r="ABH17" s="892"/>
      <c r="ABI17" s="892"/>
      <c r="ABJ17" s="892"/>
      <c r="ABK17" s="892"/>
      <c r="ABL17" s="892"/>
      <c r="ABM17" s="892"/>
      <c r="ABN17" s="892"/>
      <c r="ABO17" s="892"/>
      <c r="ABP17" s="892"/>
      <c r="ABQ17" s="892"/>
      <c r="ABR17" s="892"/>
      <c r="ABS17" s="892"/>
      <c r="ABT17" s="892"/>
      <c r="ABU17" s="892"/>
      <c r="ABV17" s="892"/>
      <c r="ABW17" s="892"/>
      <c r="ABX17" s="892"/>
      <c r="ABY17" s="892"/>
      <c r="ABZ17" s="892"/>
      <c r="ACA17" s="892"/>
      <c r="ACB17" s="892"/>
      <c r="ACC17" s="892"/>
      <c r="ACD17" s="892"/>
      <c r="ACE17" s="892"/>
      <c r="ACF17" s="892"/>
      <c r="ACG17" s="892"/>
      <c r="ACH17" s="892"/>
      <c r="ACI17" s="892"/>
      <c r="ACJ17" s="892"/>
      <c r="ACK17" s="892"/>
      <c r="ACL17" s="892"/>
      <c r="ACM17" s="892"/>
      <c r="ACN17" s="892"/>
      <c r="ACO17" s="892"/>
      <c r="ACP17" s="892"/>
      <c r="ACQ17" s="892"/>
      <c r="ACR17" s="892"/>
      <c r="ACS17" s="892"/>
      <c r="ACT17" s="892"/>
      <c r="ACU17" s="892"/>
      <c r="ACV17" s="892"/>
      <c r="ACW17" s="892"/>
      <c r="ACX17" s="892"/>
      <c r="ACY17" s="892"/>
      <c r="ACZ17" s="892"/>
      <c r="ADA17" s="892"/>
      <c r="ADB17" s="892"/>
      <c r="ADC17" s="892"/>
      <c r="ADD17" s="892"/>
      <c r="ADE17" s="892"/>
      <c r="ADF17" s="892"/>
      <c r="ADG17" s="892"/>
      <c r="ADH17" s="892"/>
      <c r="ADI17" s="892"/>
      <c r="ADJ17" s="892"/>
      <c r="ADK17" s="892"/>
      <c r="ADL17" s="892"/>
      <c r="ADM17" s="892"/>
      <c r="ADN17" s="892"/>
      <c r="ADO17" s="892"/>
      <c r="ADP17" s="892"/>
      <c r="ADQ17" s="892"/>
      <c r="ADR17" s="892"/>
      <c r="ADS17" s="892"/>
      <c r="ADT17" s="892"/>
      <c r="ADU17" s="892"/>
      <c r="ADV17" s="892"/>
      <c r="ADW17" s="892"/>
      <c r="ADX17" s="892"/>
      <c r="ADY17" s="892"/>
      <c r="ADZ17" s="892"/>
      <c r="AEA17" s="892"/>
      <c r="AEB17" s="892"/>
      <c r="AEC17" s="892"/>
      <c r="AED17" s="892"/>
      <c r="AEE17" s="892"/>
      <c r="AEF17" s="892"/>
      <c r="AEG17" s="892"/>
      <c r="AEH17" s="892"/>
      <c r="AEI17" s="892"/>
      <c r="AEJ17" s="892"/>
      <c r="AEK17" s="892"/>
      <c r="AEL17" s="892"/>
      <c r="AEM17" s="892"/>
      <c r="AEN17" s="892"/>
      <c r="AEO17" s="892"/>
      <c r="AEP17" s="892"/>
      <c r="AEQ17" s="892"/>
      <c r="AER17" s="892"/>
      <c r="AES17" s="892"/>
      <c r="AET17" s="892"/>
      <c r="AEU17" s="892"/>
      <c r="AEV17" s="892"/>
      <c r="AEW17" s="892"/>
      <c r="AEX17" s="892"/>
      <c r="AEY17" s="892"/>
      <c r="AEZ17" s="892"/>
      <c r="AFA17" s="892"/>
      <c r="AFB17" s="892"/>
      <c r="AFC17" s="892"/>
      <c r="AFD17" s="892"/>
      <c r="AFE17" s="892"/>
      <c r="AFF17" s="892"/>
      <c r="AFG17" s="892"/>
      <c r="AFH17" s="892"/>
      <c r="AFI17" s="892"/>
      <c r="AFJ17" s="892"/>
      <c r="AFK17" s="892"/>
      <c r="AFL17" s="892"/>
      <c r="AFM17" s="892"/>
      <c r="AFN17" s="892"/>
      <c r="AFO17" s="892"/>
      <c r="AFP17" s="892"/>
      <c r="AFQ17" s="892"/>
      <c r="AFR17" s="892"/>
      <c r="AFS17" s="892"/>
      <c r="AFT17" s="892"/>
      <c r="AFU17" s="892"/>
      <c r="AFV17" s="892"/>
      <c r="AFW17" s="892"/>
      <c r="AFX17" s="892"/>
      <c r="AFY17" s="892"/>
      <c r="AFZ17" s="892"/>
      <c r="AGA17" s="892"/>
      <c r="AGB17" s="892"/>
      <c r="AGC17" s="892"/>
      <c r="AGD17" s="892"/>
      <c r="AGE17" s="892"/>
      <c r="AGF17" s="892"/>
      <c r="AGG17" s="892"/>
      <c r="AGH17" s="892"/>
      <c r="AGI17" s="892"/>
      <c r="AGJ17" s="892"/>
      <c r="AGK17" s="892"/>
      <c r="AGL17" s="892"/>
      <c r="AGM17" s="892"/>
      <c r="AGN17" s="892"/>
      <c r="AGO17" s="892"/>
      <c r="AGP17" s="892"/>
      <c r="AGQ17" s="892"/>
      <c r="AGR17" s="892"/>
      <c r="AGS17" s="892"/>
      <c r="AGT17" s="892"/>
      <c r="AGU17" s="892"/>
      <c r="AGV17" s="892"/>
      <c r="AGW17" s="892"/>
      <c r="AGX17" s="892"/>
      <c r="AGY17" s="892"/>
      <c r="AGZ17" s="892"/>
      <c r="AHA17" s="892"/>
      <c r="AHB17" s="892"/>
      <c r="AHC17" s="892"/>
      <c r="AHD17" s="892"/>
      <c r="AHE17" s="892"/>
      <c r="AHF17" s="892"/>
      <c r="AHG17" s="892"/>
      <c r="AHH17" s="892"/>
      <c r="AHI17" s="892"/>
      <c r="AHJ17" s="892"/>
      <c r="AHK17" s="892"/>
      <c r="AHL17" s="892"/>
      <c r="AHM17" s="892"/>
      <c r="AHN17" s="892"/>
      <c r="AHO17" s="892"/>
      <c r="AHP17" s="892"/>
      <c r="AHQ17" s="892"/>
      <c r="AHR17" s="892"/>
      <c r="AHS17" s="892"/>
      <c r="AHT17" s="892"/>
      <c r="AHU17" s="892"/>
      <c r="AHV17" s="892"/>
      <c r="AHW17" s="892"/>
      <c r="AHX17" s="892"/>
      <c r="AHY17" s="892"/>
      <c r="AHZ17" s="892"/>
      <c r="AIA17" s="892"/>
      <c r="AIB17" s="892"/>
      <c r="AIC17" s="892"/>
      <c r="AID17" s="892"/>
      <c r="AIE17" s="892"/>
      <c r="AIF17" s="892"/>
      <c r="AIG17" s="892"/>
      <c r="AIH17" s="892"/>
      <c r="AII17" s="892"/>
      <c r="AIJ17" s="892"/>
      <c r="AIK17" s="892"/>
      <c r="AIL17" s="892"/>
      <c r="AIM17" s="892"/>
      <c r="AIN17" s="892"/>
      <c r="AIO17" s="892"/>
      <c r="AIP17" s="892"/>
      <c r="AIQ17" s="892"/>
      <c r="AIR17" s="892"/>
      <c r="AIS17" s="892"/>
      <c r="AIT17" s="892"/>
      <c r="AIU17" s="892"/>
      <c r="AIV17" s="892"/>
      <c r="AIW17" s="892"/>
      <c r="AIX17" s="892"/>
      <c r="AIY17" s="892"/>
      <c r="AIZ17" s="892"/>
      <c r="AJA17" s="892"/>
      <c r="AJB17" s="892"/>
      <c r="AJC17" s="892"/>
      <c r="AJD17" s="892"/>
      <c r="AJE17" s="892"/>
      <c r="AJF17" s="892"/>
      <c r="AJG17" s="892"/>
      <c r="AJH17" s="892"/>
      <c r="AJI17" s="892"/>
      <c r="AJJ17" s="892"/>
      <c r="AJK17" s="892"/>
      <c r="AJL17" s="892"/>
      <c r="AJM17" s="892"/>
      <c r="AJN17" s="892"/>
      <c r="AJO17" s="892"/>
      <c r="AJP17" s="892"/>
      <c r="AJQ17" s="892"/>
      <c r="AJR17" s="892"/>
      <c r="AJS17" s="892"/>
      <c r="AJT17" s="892"/>
      <c r="AJU17" s="892"/>
      <c r="AJV17" s="892"/>
      <c r="AJW17" s="892"/>
      <c r="AJX17" s="892"/>
      <c r="AJY17" s="892"/>
      <c r="AJZ17" s="892"/>
      <c r="AKA17" s="892"/>
      <c r="AKB17" s="892"/>
      <c r="AKC17" s="892"/>
      <c r="AKD17" s="892"/>
      <c r="AKE17" s="892"/>
      <c r="AKF17" s="892"/>
      <c r="AKG17" s="892"/>
      <c r="AKH17" s="892"/>
      <c r="AKI17" s="892"/>
      <c r="AKJ17" s="892"/>
      <c r="AKK17" s="892"/>
      <c r="AKL17" s="892"/>
      <c r="AKM17" s="892"/>
      <c r="AKN17" s="892"/>
      <c r="AKO17" s="892"/>
      <c r="AKP17" s="892"/>
      <c r="AKQ17" s="892"/>
      <c r="AKR17" s="892"/>
      <c r="AKS17" s="892"/>
      <c r="AKT17" s="892"/>
      <c r="AKU17" s="892"/>
      <c r="AKV17" s="892"/>
      <c r="AKW17" s="892"/>
      <c r="AKX17" s="892"/>
      <c r="AKY17" s="892"/>
      <c r="AKZ17" s="892"/>
      <c r="ALA17" s="892"/>
      <c r="ALB17" s="892"/>
      <c r="ALC17" s="892"/>
      <c r="ALD17" s="892"/>
      <c r="ALE17" s="892"/>
      <c r="ALF17" s="892"/>
      <c r="ALG17" s="892"/>
      <c r="ALH17" s="892"/>
      <c r="ALI17" s="892"/>
      <c r="ALJ17" s="892"/>
      <c r="ALK17" s="892"/>
      <c r="ALL17" s="892"/>
      <c r="ALM17" s="892"/>
      <c r="ALN17" s="892"/>
      <c r="ALO17" s="892"/>
      <c r="ALP17" s="892"/>
      <c r="ALQ17" s="892"/>
      <c r="ALR17" s="892"/>
      <c r="ALS17" s="892"/>
      <c r="ALT17" s="892"/>
      <c r="ALU17" s="892"/>
      <c r="ALV17" s="892"/>
      <c r="ALW17" s="892"/>
      <c r="ALX17" s="892"/>
      <c r="ALY17" s="892"/>
      <c r="ALZ17" s="892"/>
      <c r="AMA17" s="892"/>
      <c r="AMB17" s="892"/>
      <c r="AMC17" s="892"/>
      <c r="AMD17" s="892"/>
      <c r="AME17" s="892"/>
      <c r="AMF17" s="892"/>
      <c r="AMG17" s="892"/>
      <c r="AMH17" s="892"/>
      <c r="AMI17" s="892"/>
      <c r="AMJ17" s="892"/>
      <c r="AMK17" s="892"/>
      <c r="AML17" s="892"/>
      <c r="AMM17" s="892"/>
      <c r="AMN17" s="892"/>
      <c r="AMO17" s="892"/>
      <c r="AMP17" s="892"/>
      <c r="AMQ17" s="892"/>
      <c r="AMR17" s="892"/>
      <c r="AMS17" s="892"/>
      <c r="AMT17" s="892"/>
      <c r="AMU17" s="892"/>
      <c r="AMV17" s="892"/>
      <c r="AMW17" s="892"/>
      <c r="AMX17" s="892"/>
      <c r="AMY17" s="892"/>
      <c r="AMZ17" s="892"/>
      <c r="ANA17" s="892"/>
      <c r="ANB17" s="892"/>
      <c r="ANC17" s="892"/>
      <c r="AND17" s="892"/>
      <c r="ANE17" s="892"/>
      <c r="ANF17" s="892"/>
      <c r="ANG17" s="892"/>
      <c r="ANH17" s="892"/>
      <c r="ANI17" s="892"/>
      <c r="ANJ17" s="892"/>
      <c r="ANK17" s="892"/>
      <c r="ANL17" s="892"/>
      <c r="ANM17" s="892"/>
      <c r="ANN17" s="892"/>
      <c r="ANO17" s="892"/>
      <c r="ANP17" s="892"/>
      <c r="ANQ17" s="892"/>
      <c r="ANR17" s="892"/>
      <c r="ANS17" s="892"/>
      <c r="ANT17" s="892"/>
      <c r="ANU17" s="892"/>
      <c r="ANV17" s="892"/>
      <c r="ANW17" s="892"/>
      <c r="ANX17" s="892"/>
      <c r="ANY17" s="892"/>
      <c r="ANZ17" s="892"/>
      <c r="AOA17" s="892"/>
      <c r="AOB17" s="892"/>
      <c r="AOC17" s="892"/>
      <c r="AOD17" s="892"/>
      <c r="AOE17" s="892"/>
      <c r="AOF17" s="892"/>
      <c r="AOG17" s="892"/>
      <c r="AOH17" s="892"/>
      <c r="AOI17" s="892"/>
      <c r="AOJ17" s="892"/>
      <c r="AOK17" s="892"/>
      <c r="AOL17" s="892"/>
      <c r="AOM17" s="892"/>
      <c r="AON17" s="892"/>
      <c r="AOO17" s="892"/>
      <c r="AOP17" s="892"/>
      <c r="AOQ17" s="892"/>
      <c r="AOR17" s="892"/>
      <c r="AOS17" s="892"/>
      <c r="AOT17" s="892"/>
      <c r="AOU17" s="892"/>
      <c r="AOV17" s="892"/>
      <c r="AOW17" s="892"/>
      <c r="AOX17" s="892"/>
      <c r="AOY17" s="892"/>
      <c r="AOZ17" s="892"/>
      <c r="APA17" s="892"/>
      <c r="APB17" s="892"/>
      <c r="APC17" s="892"/>
      <c r="APD17" s="892"/>
      <c r="APE17" s="892"/>
      <c r="APF17" s="892"/>
      <c r="APG17" s="892"/>
      <c r="APH17" s="892"/>
      <c r="API17" s="892"/>
      <c r="APJ17" s="892"/>
      <c r="APK17" s="892"/>
      <c r="APL17" s="892"/>
      <c r="APM17" s="892"/>
      <c r="APN17" s="892"/>
      <c r="APO17" s="892"/>
      <c r="APP17" s="892"/>
      <c r="APQ17" s="892"/>
      <c r="APR17" s="892"/>
      <c r="APS17" s="892"/>
      <c r="APT17" s="892"/>
      <c r="APU17" s="892"/>
      <c r="APV17" s="892"/>
      <c r="APW17" s="892"/>
      <c r="APX17" s="892"/>
      <c r="APY17" s="892"/>
      <c r="APZ17" s="892"/>
      <c r="AQA17" s="892"/>
      <c r="AQB17" s="892"/>
      <c r="AQC17" s="892"/>
      <c r="AQD17" s="892"/>
      <c r="AQE17" s="892"/>
      <c r="AQF17" s="892"/>
      <c r="AQG17" s="892"/>
      <c r="AQH17" s="892"/>
      <c r="AQI17" s="892"/>
      <c r="AQJ17" s="892"/>
      <c r="AQK17" s="892"/>
      <c r="AQL17" s="892"/>
      <c r="AQM17" s="892"/>
      <c r="AQN17" s="892"/>
      <c r="AQO17" s="892"/>
      <c r="AQP17" s="892"/>
      <c r="AQQ17" s="892"/>
      <c r="AQR17" s="892"/>
      <c r="AQS17" s="892"/>
      <c r="AQT17" s="892"/>
      <c r="AQU17" s="892"/>
      <c r="AQV17" s="892"/>
      <c r="AQW17" s="892"/>
      <c r="AQX17" s="892"/>
      <c r="AQY17" s="892"/>
      <c r="AQZ17" s="892"/>
      <c r="ARA17" s="892"/>
      <c r="ARB17" s="892"/>
      <c r="ARC17" s="892"/>
      <c r="ARD17" s="892"/>
      <c r="ARE17" s="892"/>
      <c r="ARF17" s="892"/>
      <c r="ARG17" s="892"/>
      <c r="ARH17" s="892"/>
      <c r="ARI17" s="892"/>
      <c r="ARJ17" s="892"/>
      <c r="ARK17" s="892"/>
      <c r="ARL17" s="892"/>
      <c r="ARM17" s="892"/>
      <c r="ARN17" s="892"/>
      <c r="ARO17" s="892"/>
      <c r="ARP17" s="892"/>
      <c r="ARQ17" s="892"/>
      <c r="ARR17" s="892"/>
      <c r="ARS17" s="892"/>
      <c r="ART17" s="892"/>
      <c r="ARU17" s="892"/>
      <c r="ARV17" s="892"/>
      <c r="ARW17" s="892"/>
      <c r="ARX17" s="892"/>
      <c r="ARY17" s="892"/>
      <c r="ARZ17" s="892"/>
      <c r="ASA17" s="892"/>
      <c r="ASB17" s="892"/>
      <c r="ASC17" s="892"/>
      <c r="ASD17" s="892"/>
      <c r="ASE17" s="892"/>
      <c r="ASF17" s="892"/>
      <c r="ASG17" s="892"/>
      <c r="ASH17" s="892"/>
      <c r="ASI17" s="892"/>
      <c r="ASJ17" s="892"/>
      <c r="ASK17" s="892"/>
      <c r="ASL17" s="892"/>
      <c r="ASM17" s="892"/>
      <c r="ASN17" s="892"/>
      <c r="ASO17" s="892"/>
      <c r="ASP17" s="892"/>
      <c r="ASQ17" s="892"/>
      <c r="ASR17" s="892"/>
      <c r="ASS17" s="892"/>
      <c r="AST17" s="892"/>
      <c r="ASU17" s="892"/>
      <c r="ASV17" s="892"/>
      <c r="ASW17" s="892"/>
      <c r="ASX17" s="892"/>
      <c r="ASY17" s="892"/>
      <c r="ASZ17" s="892"/>
      <c r="ATA17" s="892"/>
      <c r="ATB17" s="892"/>
      <c r="ATC17" s="892"/>
      <c r="ATD17" s="892"/>
      <c r="ATE17" s="892"/>
      <c r="ATF17" s="892"/>
      <c r="ATG17" s="892"/>
      <c r="ATH17" s="892"/>
      <c r="ATI17" s="892"/>
      <c r="ATJ17" s="892"/>
      <c r="ATK17" s="892"/>
      <c r="ATL17" s="892"/>
      <c r="ATM17" s="892"/>
      <c r="ATN17" s="892"/>
      <c r="ATO17" s="892"/>
      <c r="ATP17" s="892"/>
      <c r="ATQ17" s="892"/>
      <c r="ATR17" s="892"/>
      <c r="ATS17" s="892"/>
      <c r="ATT17" s="892"/>
      <c r="ATU17" s="892"/>
      <c r="ATV17" s="892"/>
      <c r="ATW17" s="892"/>
      <c r="ATX17" s="892"/>
      <c r="ATY17" s="892"/>
      <c r="ATZ17" s="892"/>
      <c r="AUA17" s="892"/>
      <c r="AUB17" s="892"/>
      <c r="AUC17" s="892"/>
      <c r="AUD17" s="892"/>
      <c r="AUE17" s="892"/>
      <c r="AUF17" s="892"/>
      <c r="AUG17" s="892"/>
      <c r="AUH17" s="892"/>
      <c r="AUI17" s="892"/>
      <c r="AUJ17" s="892"/>
      <c r="AUK17" s="892"/>
      <c r="AUL17" s="892"/>
      <c r="AUM17" s="892"/>
      <c r="AUN17" s="892"/>
      <c r="AUO17" s="892"/>
      <c r="AUP17" s="892"/>
      <c r="AUQ17" s="892"/>
      <c r="AUR17" s="892"/>
      <c r="AUS17" s="892"/>
      <c r="AUT17" s="892"/>
      <c r="AUU17" s="892"/>
      <c r="AUV17" s="892"/>
      <c r="AUW17" s="892"/>
      <c r="AUX17" s="892"/>
      <c r="AUY17" s="892"/>
      <c r="AUZ17" s="892"/>
      <c r="AVA17" s="892"/>
      <c r="AVB17" s="892"/>
      <c r="AVC17" s="892"/>
      <c r="AVD17" s="892"/>
      <c r="AVE17" s="892"/>
      <c r="AVF17" s="892"/>
      <c r="AVG17" s="892"/>
      <c r="AVH17" s="892"/>
      <c r="AVI17" s="892"/>
      <c r="AVJ17" s="892"/>
      <c r="AVK17" s="892"/>
      <c r="AVL17" s="892"/>
      <c r="AVM17" s="892"/>
      <c r="AVN17" s="892"/>
      <c r="AVO17" s="892"/>
      <c r="AVP17" s="892"/>
      <c r="AVQ17" s="892"/>
      <c r="AVR17" s="892"/>
      <c r="AVS17" s="892"/>
      <c r="AVT17" s="892"/>
      <c r="AVU17" s="892"/>
      <c r="AVV17" s="892"/>
      <c r="AVW17" s="892"/>
      <c r="AVX17" s="892"/>
      <c r="AVY17" s="892"/>
      <c r="AVZ17" s="892"/>
      <c r="AWA17" s="892"/>
      <c r="AWB17" s="892"/>
      <c r="AWC17" s="892"/>
      <c r="AWD17" s="892"/>
      <c r="AWE17" s="892"/>
      <c r="AWF17" s="892"/>
      <c r="AWG17" s="892"/>
      <c r="AWH17" s="892"/>
      <c r="AWI17" s="892"/>
      <c r="AWJ17" s="892"/>
      <c r="AWK17" s="892"/>
      <c r="AWL17" s="892"/>
      <c r="AWM17" s="892"/>
      <c r="AWN17" s="892"/>
      <c r="AWO17" s="892"/>
      <c r="AWP17" s="892"/>
      <c r="AWQ17" s="892"/>
      <c r="AWR17" s="892"/>
      <c r="AWS17" s="892"/>
      <c r="AWT17" s="892"/>
      <c r="AWU17" s="892"/>
      <c r="AWV17" s="892"/>
      <c r="AWW17" s="892"/>
      <c r="AWX17" s="892"/>
      <c r="AWY17" s="892"/>
      <c r="AWZ17" s="892"/>
      <c r="AXA17" s="892"/>
      <c r="AXB17" s="892"/>
      <c r="AXC17" s="892"/>
      <c r="AXD17" s="892"/>
      <c r="AXE17" s="892"/>
      <c r="AXF17" s="892"/>
      <c r="AXG17" s="892"/>
      <c r="AXH17" s="892"/>
      <c r="AXI17" s="892"/>
      <c r="AXJ17" s="892"/>
      <c r="AXK17" s="892"/>
      <c r="AXL17" s="892"/>
      <c r="AXM17" s="892"/>
      <c r="AXN17" s="892"/>
      <c r="AXO17" s="892"/>
      <c r="AXP17" s="892"/>
      <c r="AXQ17" s="892"/>
      <c r="AXR17" s="892"/>
      <c r="AXS17" s="892"/>
      <c r="AXT17" s="892"/>
      <c r="AXU17" s="892"/>
      <c r="AXV17" s="892"/>
      <c r="AXW17" s="892"/>
      <c r="AXX17" s="892"/>
      <c r="AXY17" s="892"/>
      <c r="AXZ17" s="892"/>
      <c r="AYA17" s="892"/>
      <c r="AYB17" s="892"/>
      <c r="AYC17" s="892"/>
      <c r="AYD17" s="892"/>
      <c r="AYE17" s="892"/>
      <c r="AYF17" s="892"/>
      <c r="AYG17" s="892"/>
      <c r="AYH17" s="892"/>
      <c r="AYI17" s="892"/>
      <c r="AYJ17" s="892"/>
      <c r="AYK17" s="892"/>
      <c r="AYL17" s="892"/>
      <c r="AYM17" s="892"/>
      <c r="AYN17" s="892"/>
      <c r="AYO17" s="892"/>
      <c r="AYP17" s="892"/>
      <c r="AYQ17" s="892"/>
      <c r="AYR17" s="892"/>
      <c r="AYS17" s="892"/>
      <c r="AYT17" s="892"/>
      <c r="AYU17" s="892"/>
      <c r="AYV17" s="892"/>
      <c r="AYW17" s="892"/>
      <c r="AYX17" s="892"/>
      <c r="AYY17" s="892"/>
      <c r="AYZ17" s="892"/>
      <c r="AZA17" s="892"/>
      <c r="AZB17" s="892"/>
      <c r="AZC17" s="892"/>
      <c r="AZD17" s="892"/>
      <c r="AZE17" s="892"/>
      <c r="AZF17" s="892"/>
      <c r="AZG17" s="892"/>
      <c r="AZH17" s="892"/>
      <c r="AZI17" s="892"/>
      <c r="AZJ17" s="892"/>
      <c r="AZK17" s="892"/>
      <c r="AZL17" s="892"/>
      <c r="AZM17" s="892"/>
      <c r="AZN17" s="892"/>
      <c r="AZO17" s="892"/>
      <c r="AZP17" s="892"/>
      <c r="AZQ17" s="892"/>
      <c r="AZR17" s="892"/>
      <c r="AZS17" s="892"/>
      <c r="AZT17" s="892"/>
      <c r="AZU17" s="892"/>
      <c r="AZV17" s="892"/>
      <c r="AZW17" s="892"/>
      <c r="AZX17" s="892"/>
      <c r="AZY17" s="892"/>
      <c r="AZZ17" s="892"/>
      <c r="BAA17" s="892"/>
      <c r="BAB17" s="892"/>
      <c r="BAC17" s="892"/>
      <c r="BAD17" s="892"/>
      <c r="BAE17" s="892"/>
      <c r="BAF17" s="892"/>
      <c r="BAG17" s="892"/>
      <c r="BAH17" s="892"/>
      <c r="BAI17" s="892"/>
      <c r="BAJ17" s="892"/>
      <c r="BAK17" s="892"/>
      <c r="BAL17" s="892"/>
      <c r="BAM17" s="892"/>
      <c r="BAN17" s="892"/>
      <c r="BAO17" s="892"/>
      <c r="BAP17" s="892"/>
      <c r="BAQ17" s="892"/>
      <c r="BAR17" s="892"/>
      <c r="BAS17" s="892"/>
      <c r="BAT17" s="892"/>
      <c r="BAU17" s="892"/>
      <c r="BAV17" s="892"/>
      <c r="BAW17" s="892"/>
      <c r="BAX17" s="892"/>
      <c r="BAY17" s="892"/>
      <c r="BAZ17" s="892"/>
      <c r="BBA17" s="892"/>
      <c r="BBB17" s="892"/>
      <c r="BBC17" s="892"/>
      <c r="BBD17" s="892"/>
      <c r="BBE17" s="892"/>
      <c r="BBF17" s="892"/>
      <c r="BBG17" s="892"/>
      <c r="BBH17" s="892"/>
      <c r="BBI17" s="892"/>
      <c r="BBJ17" s="892"/>
      <c r="BBK17" s="892"/>
      <c r="BBL17" s="892"/>
      <c r="BBM17" s="892"/>
      <c r="BBN17" s="892"/>
      <c r="BBO17" s="892"/>
      <c r="BBP17" s="892"/>
      <c r="BBQ17" s="892"/>
      <c r="BBR17" s="892"/>
      <c r="BBS17" s="892"/>
      <c r="BBT17" s="892"/>
      <c r="BBU17" s="892"/>
      <c r="BBV17" s="892"/>
      <c r="BBW17" s="892"/>
      <c r="BBX17" s="892"/>
      <c r="BBY17" s="892"/>
      <c r="BBZ17" s="892"/>
      <c r="BCA17" s="892"/>
      <c r="BCB17" s="892"/>
      <c r="BCC17" s="892"/>
      <c r="BCD17" s="892"/>
      <c r="BCE17" s="892"/>
      <c r="BCF17" s="892"/>
      <c r="BCG17" s="892"/>
      <c r="BCH17" s="892"/>
      <c r="BCI17" s="892"/>
      <c r="BCJ17" s="892"/>
      <c r="BCK17" s="892"/>
      <c r="BCL17" s="892"/>
      <c r="BCM17" s="892"/>
      <c r="BCN17" s="892"/>
      <c r="BCO17" s="892"/>
      <c r="BCP17" s="892"/>
      <c r="BCQ17" s="892"/>
      <c r="BCR17" s="892"/>
      <c r="BCS17" s="892"/>
      <c r="BCT17" s="892"/>
      <c r="BCU17" s="892"/>
      <c r="BCV17" s="892"/>
      <c r="BCW17" s="892"/>
      <c r="BCX17" s="892"/>
      <c r="BCY17" s="892"/>
      <c r="BCZ17" s="892"/>
      <c r="BDA17" s="892"/>
      <c r="BDB17" s="892"/>
      <c r="BDC17" s="892"/>
      <c r="BDD17" s="892"/>
      <c r="BDE17" s="892"/>
      <c r="BDF17" s="892"/>
      <c r="BDG17" s="892"/>
      <c r="BDH17" s="892"/>
      <c r="BDI17" s="892"/>
      <c r="BDJ17" s="892"/>
      <c r="BDK17" s="892"/>
      <c r="BDL17" s="892"/>
      <c r="BDM17" s="892"/>
      <c r="BDN17" s="892"/>
      <c r="BDO17" s="892"/>
      <c r="BDP17" s="892"/>
      <c r="BDQ17" s="892"/>
      <c r="BDR17" s="892"/>
      <c r="BDS17" s="892"/>
      <c r="BDT17" s="892"/>
      <c r="BDU17" s="892"/>
      <c r="BDV17" s="892"/>
      <c r="BDW17" s="892"/>
      <c r="BDX17" s="892"/>
      <c r="BDY17" s="892"/>
      <c r="BDZ17" s="892"/>
      <c r="BEA17" s="892"/>
      <c r="BEB17" s="892"/>
      <c r="BEC17" s="892"/>
      <c r="BED17" s="892"/>
      <c r="BEE17" s="892"/>
      <c r="BEF17" s="892"/>
      <c r="BEG17" s="892"/>
      <c r="BEH17" s="892"/>
      <c r="BEI17" s="892"/>
      <c r="BEJ17" s="892"/>
      <c r="BEK17" s="892"/>
      <c r="BEL17" s="892"/>
      <c r="BEM17" s="892"/>
      <c r="BEN17" s="892"/>
      <c r="BEO17" s="892"/>
      <c r="BEP17" s="892"/>
      <c r="BEQ17" s="892"/>
      <c r="BER17" s="892"/>
      <c r="BES17" s="892"/>
      <c r="BET17" s="892"/>
      <c r="BEU17" s="892"/>
      <c r="BEV17" s="892"/>
      <c r="BEW17" s="892"/>
      <c r="BEX17" s="892"/>
      <c r="BEY17" s="892"/>
      <c r="BEZ17" s="892"/>
      <c r="BFA17" s="892"/>
      <c r="BFB17" s="892"/>
      <c r="BFC17" s="892"/>
      <c r="BFD17" s="892"/>
      <c r="BFE17" s="892"/>
      <c r="BFF17" s="892"/>
      <c r="BFG17" s="892"/>
      <c r="BFH17" s="892"/>
      <c r="BFI17" s="892"/>
      <c r="BFJ17" s="892"/>
      <c r="BFK17" s="892"/>
      <c r="BFL17" s="892"/>
      <c r="BFM17" s="892"/>
      <c r="BFN17" s="892"/>
      <c r="BFO17" s="892"/>
      <c r="BFP17" s="892"/>
      <c r="BFQ17" s="892"/>
      <c r="BFR17" s="892"/>
      <c r="BFS17" s="892"/>
      <c r="BFT17" s="892"/>
      <c r="BFU17" s="892"/>
      <c r="BFV17" s="892"/>
      <c r="BFW17" s="892"/>
      <c r="BFX17" s="892"/>
      <c r="BFY17" s="892"/>
      <c r="BFZ17" s="892"/>
      <c r="BGA17" s="892"/>
      <c r="BGB17" s="892"/>
      <c r="BGC17" s="892"/>
      <c r="BGD17" s="892"/>
      <c r="BGE17" s="892"/>
      <c r="BGF17" s="892"/>
      <c r="BGG17" s="892"/>
      <c r="BGH17" s="892"/>
      <c r="BGI17" s="892"/>
      <c r="BGJ17" s="892"/>
      <c r="BGK17" s="892"/>
      <c r="BGL17" s="892"/>
      <c r="BGM17" s="892"/>
      <c r="BGN17" s="892"/>
      <c r="BGO17" s="892"/>
      <c r="BGP17" s="892"/>
      <c r="BGQ17" s="892"/>
      <c r="BGR17" s="892"/>
      <c r="BGS17" s="892"/>
      <c r="BGT17" s="892"/>
      <c r="BGU17" s="892"/>
      <c r="BGV17" s="892"/>
      <c r="BGW17" s="892"/>
      <c r="BGX17" s="892"/>
      <c r="BGY17" s="892"/>
      <c r="BGZ17" s="892"/>
      <c r="BHA17" s="892"/>
      <c r="BHB17" s="892"/>
      <c r="BHC17" s="892"/>
      <c r="BHD17" s="892"/>
      <c r="BHE17" s="892"/>
      <c r="BHF17" s="892"/>
      <c r="BHG17" s="892"/>
      <c r="BHH17" s="892"/>
      <c r="BHI17" s="892"/>
      <c r="BHJ17" s="892"/>
      <c r="BHK17" s="892"/>
      <c r="BHL17" s="892"/>
      <c r="BHM17" s="892"/>
      <c r="BHN17" s="892"/>
      <c r="BHO17" s="892"/>
      <c r="BHP17" s="892"/>
      <c r="BHQ17" s="892"/>
      <c r="BHR17" s="892"/>
      <c r="BHS17" s="892"/>
      <c r="BHT17" s="892"/>
      <c r="BHU17" s="892"/>
      <c r="BHV17" s="892"/>
      <c r="BHW17" s="892"/>
      <c r="BHX17" s="892"/>
      <c r="BHY17" s="892"/>
      <c r="BHZ17" s="892"/>
      <c r="BIA17" s="892"/>
      <c r="BIB17" s="892"/>
      <c r="BIC17" s="892"/>
      <c r="BID17" s="892"/>
      <c r="BIE17" s="892"/>
      <c r="BIF17" s="892"/>
      <c r="BIG17" s="892"/>
      <c r="BIH17" s="892"/>
      <c r="BII17" s="892"/>
      <c r="BIJ17" s="892"/>
      <c r="BIK17" s="892"/>
      <c r="BIL17" s="892"/>
      <c r="BIM17" s="892"/>
      <c r="BIN17" s="892"/>
      <c r="BIO17" s="892"/>
      <c r="BIP17" s="892"/>
      <c r="BIQ17" s="892"/>
      <c r="BIR17" s="892"/>
      <c r="BIS17" s="892"/>
      <c r="BIT17" s="892"/>
      <c r="BIU17" s="892"/>
      <c r="BIV17" s="892"/>
      <c r="BIW17" s="892"/>
      <c r="BIX17" s="892"/>
      <c r="BIY17" s="892"/>
      <c r="BIZ17" s="892"/>
      <c r="BJA17" s="892"/>
      <c r="BJB17" s="892"/>
      <c r="BJC17" s="892"/>
      <c r="BJD17" s="892"/>
      <c r="BJE17" s="892"/>
      <c r="BJF17" s="892"/>
      <c r="BJG17" s="892"/>
      <c r="BJH17" s="892"/>
      <c r="BJI17" s="892"/>
      <c r="BJJ17" s="892"/>
      <c r="BJK17" s="892"/>
      <c r="BJL17" s="892"/>
      <c r="BJM17" s="892"/>
      <c r="BJN17" s="892"/>
      <c r="BJO17" s="892"/>
      <c r="BJP17" s="892"/>
      <c r="BJQ17" s="892"/>
      <c r="BJR17" s="892"/>
      <c r="BJS17" s="892"/>
      <c r="BJT17" s="892"/>
      <c r="BJU17" s="892"/>
      <c r="BJV17" s="892"/>
      <c r="BJW17" s="892"/>
      <c r="BJX17" s="892"/>
      <c r="BJY17" s="892"/>
      <c r="BJZ17" s="892"/>
      <c r="BKA17" s="892"/>
      <c r="BKB17" s="892"/>
      <c r="BKC17" s="892"/>
      <c r="BKD17" s="892"/>
      <c r="BKE17" s="892"/>
      <c r="BKF17" s="892"/>
      <c r="BKG17" s="892"/>
      <c r="BKH17" s="892"/>
      <c r="BKI17" s="892"/>
      <c r="BKJ17" s="892"/>
      <c r="BKK17" s="892"/>
      <c r="BKL17" s="892"/>
      <c r="BKM17" s="892"/>
      <c r="BKN17" s="892"/>
      <c r="BKO17" s="892"/>
      <c r="BKP17" s="892"/>
      <c r="BKQ17" s="892"/>
      <c r="BKR17" s="892"/>
      <c r="BKS17" s="892"/>
      <c r="BKT17" s="892"/>
      <c r="BKU17" s="892"/>
      <c r="BKV17" s="892"/>
      <c r="BKW17" s="892"/>
      <c r="BKX17" s="892"/>
      <c r="BKY17" s="892"/>
      <c r="BKZ17" s="892"/>
      <c r="BLA17" s="892"/>
      <c r="BLB17" s="892"/>
      <c r="BLC17" s="892"/>
      <c r="BLD17" s="892"/>
      <c r="BLE17" s="892"/>
      <c r="BLF17" s="892"/>
      <c r="BLG17" s="892"/>
      <c r="BLH17" s="892"/>
      <c r="BLI17" s="892"/>
      <c r="BLJ17" s="892"/>
      <c r="BLK17" s="892"/>
      <c r="BLL17" s="892"/>
      <c r="BLM17" s="892"/>
      <c r="BLN17" s="892"/>
      <c r="BLO17" s="892"/>
      <c r="BLP17" s="892"/>
      <c r="BLQ17" s="892"/>
      <c r="BLR17" s="892"/>
      <c r="BLS17" s="892"/>
      <c r="BLT17" s="892"/>
      <c r="BLU17" s="892"/>
      <c r="BLV17" s="892"/>
      <c r="BLW17" s="892"/>
      <c r="BLX17" s="892"/>
      <c r="BLY17" s="892"/>
      <c r="BLZ17" s="892"/>
      <c r="BMA17" s="892"/>
      <c r="BMB17" s="892"/>
      <c r="BMC17" s="892"/>
      <c r="BMD17" s="892"/>
      <c r="BME17" s="892"/>
      <c r="BMF17" s="892"/>
      <c r="BMG17" s="892"/>
      <c r="BMH17" s="892"/>
      <c r="BMI17" s="892"/>
      <c r="BMJ17" s="892"/>
      <c r="BMK17" s="892"/>
      <c r="BML17" s="892"/>
      <c r="BMM17" s="892"/>
      <c r="BMN17" s="892"/>
      <c r="BMO17" s="892"/>
      <c r="BMP17" s="892"/>
      <c r="BMQ17" s="892"/>
      <c r="BMR17" s="892"/>
      <c r="BMS17" s="892"/>
      <c r="BMT17" s="892"/>
      <c r="BMU17" s="892"/>
      <c r="BMV17" s="892"/>
      <c r="BMW17" s="892"/>
      <c r="BMX17" s="892"/>
      <c r="BMY17" s="892"/>
      <c r="BMZ17" s="892"/>
      <c r="BNA17" s="892"/>
      <c r="BNB17" s="892"/>
      <c r="BNC17" s="892"/>
      <c r="BND17" s="892"/>
      <c r="BNE17" s="892"/>
      <c r="BNF17" s="892"/>
      <c r="BNG17" s="892"/>
      <c r="BNH17" s="892"/>
      <c r="BNI17" s="892"/>
      <c r="BNJ17" s="892"/>
      <c r="BNK17" s="892"/>
      <c r="BNL17" s="892"/>
      <c r="BNM17" s="892"/>
      <c r="BNN17" s="892"/>
      <c r="BNO17" s="892"/>
      <c r="BNP17" s="892"/>
      <c r="BNQ17" s="892"/>
      <c r="BNR17" s="892"/>
      <c r="BNS17" s="892"/>
      <c r="BNT17" s="892"/>
      <c r="BNU17" s="892"/>
      <c r="BNV17" s="892"/>
      <c r="BNW17" s="892"/>
      <c r="BNX17" s="892"/>
      <c r="BNY17" s="892"/>
      <c r="BNZ17" s="892"/>
      <c r="BOA17" s="892"/>
      <c r="BOB17" s="892"/>
      <c r="BOC17" s="892"/>
      <c r="BOD17" s="892"/>
      <c r="BOE17" s="892"/>
      <c r="BOF17" s="892"/>
      <c r="BOG17" s="892"/>
      <c r="BOH17" s="892"/>
      <c r="BOI17" s="892"/>
      <c r="BOJ17" s="892"/>
      <c r="BOK17" s="892"/>
      <c r="BOL17" s="892"/>
      <c r="BOM17" s="892"/>
      <c r="BON17" s="892"/>
      <c r="BOO17" s="892"/>
      <c r="BOP17" s="892"/>
      <c r="BOQ17" s="892"/>
      <c r="BOR17" s="892"/>
      <c r="BOS17" s="892"/>
      <c r="BOT17" s="892"/>
      <c r="BOU17" s="892"/>
      <c r="BOV17" s="892"/>
      <c r="BOW17" s="892"/>
      <c r="BOX17" s="892"/>
      <c r="BOY17" s="892"/>
      <c r="BOZ17" s="892"/>
      <c r="BPA17" s="892"/>
      <c r="BPB17" s="892"/>
      <c r="BPC17" s="892"/>
      <c r="BPD17" s="892"/>
      <c r="BPE17" s="892"/>
      <c r="BPF17" s="892"/>
      <c r="BPG17" s="892"/>
      <c r="BPH17" s="892"/>
      <c r="BPI17" s="892"/>
      <c r="BPJ17" s="892"/>
      <c r="BPK17" s="892"/>
      <c r="BPL17" s="892"/>
      <c r="BPM17" s="892"/>
      <c r="BPN17" s="892"/>
      <c r="BPO17" s="892"/>
      <c r="BPP17" s="892"/>
      <c r="BPQ17" s="892"/>
      <c r="BPR17" s="892"/>
      <c r="BPS17" s="892"/>
      <c r="BPT17" s="892"/>
      <c r="BPU17" s="892"/>
      <c r="BPV17" s="892"/>
      <c r="BPW17" s="892"/>
      <c r="BPX17" s="892"/>
      <c r="BPY17" s="892"/>
      <c r="BPZ17" s="892"/>
      <c r="BQA17" s="892"/>
      <c r="BQB17" s="892"/>
      <c r="BQC17" s="892"/>
      <c r="BQD17" s="892"/>
      <c r="BQE17" s="892"/>
      <c r="BQF17" s="892"/>
      <c r="BQG17" s="892"/>
      <c r="BQH17" s="892"/>
      <c r="BQI17" s="892"/>
      <c r="BQJ17" s="892"/>
      <c r="BQK17" s="892"/>
      <c r="BQL17" s="892"/>
      <c r="BQM17" s="892"/>
      <c r="BQN17" s="892"/>
      <c r="BQO17" s="892"/>
      <c r="BQP17" s="892"/>
      <c r="BQQ17" s="892"/>
      <c r="BQR17" s="892"/>
      <c r="BQS17" s="892"/>
      <c r="BQT17" s="892"/>
      <c r="BQU17" s="892"/>
      <c r="BQV17" s="892"/>
      <c r="BQW17" s="892"/>
      <c r="BQX17" s="892"/>
      <c r="BQY17" s="892"/>
      <c r="BQZ17" s="892"/>
      <c r="BRA17" s="892"/>
      <c r="BRB17" s="892"/>
      <c r="BRC17" s="892"/>
      <c r="BRD17" s="892"/>
      <c r="BRE17" s="892"/>
      <c r="BRF17" s="892"/>
      <c r="BRG17" s="892"/>
      <c r="BRH17" s="892"/>
      <c r="BRI17" s="892"/>
      <c r="BRJ17" s="892"/>
      <c r="BRK17" s="892"/>
      <c r="BRL17" s="892"/>
      <c r="BRM17" s="892"/>
      <c r="BRN17" s="892"/>
      <c r="BRO17" s="892"/>
      <c r="BRP17" s="892"/>
      <c r="BRQ17" s="892"/>
      <c r="BRR17" s="892"/>
      <c r="BRS17" s="892"/>
      <c r="BRT17" s="892"/>
      <c r="BRU17" s="892"/>
      <c r="BRV17" s="892"/>
      <c r="BRW17" s="892"/>
      <c r="BRX17" s="892"/>
      <c r="BRY17" s="892"/>
      <c r="BRZ17" s="892"/>
      <c r="BSA17" s="892"/>
      <c r="BSB17" s="892"/>
      <c r="BSC17" s="892"/>
      <c r="BSD17" s="892"/>
      <c r="BSE17" s="892"/>
      <c r="BSF17" s="892"/>
      <c r="BSG17" s="892"/>
      <c r="BSH17" s="892"/>
      <c r="BSI17" s="892"/>
      <c r="BSJ17" s="892"/>
      <c r="BSK17" s="892"/>
      <c r="BSL17" s="892"/>
      <c r="BSM17" s="892"/>
      <c r="BSN17" s="892"/>
      <c r="BSO17" s="892"/>
      <c r="BSP17" s="892"/>
      <c r="BSQ17" s="892"/>
      <c r="BSR17" s="892"/>
      <c r="BSS17" s="892"/>
      <c r="BST17" s="892"/>
      <c r="BSU17" s="892"/>
      <c r="BSV17" s="892"/>
      <c r="BSW17" s="892"/>
      <c r="BSX17" s="892"/>
      <c r="BSY17" s="892"/>
      <c r="BSZ17" s="892"/>
      <c r="BTA17" s="892"/>
      <c r="BTB17" s="892"/>
      <c r="BTC17" s="892"/>
      <c r="BTD17" s="892"/>
      <c r="BTE17" s="892"/>
      <c r="BTF17" s="892"/>
      <c r="BTG17" s="892"/>
      <c r="BTH17" s="892"/>
      <c r="BTI17" s="892"/>
      <c r="BTJ17" s="892"/>
      <c r="BTK17" s="892"/>
      <c r="BTL17" s="892"/>
      <c r="BTM17" s="892"/>
      <c r="BTN17" s="892"/>
      <c r="BTO17" s="892"/>
      <c r="BTP17" s="892"/>
      <c r="BTQ17" s="892"/>
      <c r="BTR17" s="892"/>
      <c r="BTS17" s="892"/>
      <c r="BTT17" s="892"/>
      <c r="BTU17" s="892"/>
      <c r="BTV17" s="892"/>
      <c r="BTW17" s="892"/>
      <c r="BTX17" s="892"/>
      <c r="BTY17" s="892"/>
      <c r="BTZ17" s="892"/>
      <c r="BUA17" s="892"/>
      <c r="BUB17" s="892"/>
      <c r="BUC17" s="892"/>
      <c r="BUD17" s="892"/>
      <c r="BUE17" s="892"/>
      <c r="BUF17" s="892"/>
      <c r="BUG17" s="892"/>
      <c r="BUH17" s="892"/>
      <c r="BUI17" s="892"/>
      <c r="BUJ17" s="892"/>
      <c r="BUK17" s="892"/>
      <c r="BUL17" s="892"/>
      <c r="BUM17" s="892"/>
      <c r="BUN17" s="892"/>
      <c r="BUO17" s="892"/>
      <c r="BUP17" s="892"/>
      <c r="BUQ17" s="892"/>
      <c r="BUR17" s="892"/>
      <c r="BUS17" s="892"/>
      <c r="BUT17" s="892"/>
      <c r="BUU17" s="892"/>
      <c r="BUV17" s="892"/>
      <c r="BUW17" s="892"/>
      <c r="BUX17" s="892"/>
      <c r="BUY17" s="892"/>
      <c r="BUZ17" s="892"/>
      <c r="BVA17" s="892"/>
      <c r="BVB17" s="892"/>
      <c r="BVC17" s="892"/>
      <c r="BVD17" s="892"/>
      <c r="BVE17" s="892"/>
      <c r="BVF17" s="892"/>
      <c r="BVG17" s="892"/>
      <c r="BVH17" s="892"/>
      <c r="BVI17" s="892"/>
      <c r="BVJ17" s="892"/>
      <c r="BVK17" s="892"/>
      <c r="BVL17" s="892"/>
      <c r="BVM17" s="892"/>
      <c r="BVN17" s="892"/>
      <c r="BVO17" s="892"/>
      <c r="BVP17" s="892"/>
      <c r="BVQ17" s="892"/>
      <c r="BVR17" s="892"/>
      <c r="BVS17" s="892"/>
      <c r="BVT17" s="892"/>
      <c r="BVU17" s="892"/>
      <c r="BVV17" s="892"/>
      <c r="BVW17" s="892"/>
      <c r="BVX17" s="892"/>
      <c r="BVY17" s="892"/>
      <c r="BVZ17" s="892"/>
      <c r="BWA17" s="892"/>
      <c r="BWB17" s="892"/>
      <c r="BWC17" s="892"/>
      <c r="BWD17" s="892"/>
      <c r="BWE17" s="892"/>
      <c r="BWF17" s="892"/>
      <c r="BWG17" s="892"/>
      <c r="BWH17" s="892"/>
      <c r="BWI17" s="892"/>
      <c r="BWJ17" s="892"/>
      <c r="BWK17" s="892"/>
      <c r="BWL17" s="892"/>
      <c r="BWM17" s="892"/>
      <c r="BWN17" s="892"/>
      <c r="BWO17" s="892"/>
      <c r="BWP17" s="892"/>
      <c r="BWQ17" s="892"/>
      <c r="BWR17" s="892"/>
      <c r="BWS17" s="892"/>
      <c r="BWT17" s="892"/>
      <c r="BWU17" s="892"/>
      <c r="BWV17" s="892"/>
      <c r="BWW17" s="892"/>
      <c r="BWX17" s="892"/>
      <c r="BWY17" s="892"/>
      <c r="BWZ17" s="892"/>
      <c r="BXA17" s="892"/>
      <c r="BXB17" s="892"/>
      <c r="BXC17" s="892"/>
      <c r="BXD17" s="892"/>
      <c r="BXE17" s="892"/>
      <c r="BXF17" s="892"/>
      <c r="BXG17" s="892"/>
      <c r="BXH17" s="892"/>
      <c r="BXI17" s="892"/>
      <c r="BXJ17" s="892"/>
      <c r="BXK17" s="892"/>
      <c r="BXL17" s="892"/>
      <c r="BXM17" s="892"/>
      <c r="BXN17" s="892"/>
      <c r="BXO17" s="892"/>
      <c r="BXP17" s="892"/>
      <c r="BXQ17" s="892"/>
      <c r="BXR17" s="892"/>
      <c r="BXS17" s="892"/>
      <c r="BXT17" s="892"/>
      <c r="BXU17" s="892"/>
      <c r="BXV17" s="892"/>
      <c r="BXW17" s="892"/>
      <c r="BXX17" s="892"/>
      <c r="BXY17" s="892"/>
      <c r="BXZ17" s="892"/>
      <c r="BYA17" s="892"/>
      <c r="BYB17" s="892"/>
      <c r="BYC17" s="892"/>
      <c r="BYD17" s="892"/>
      <c r="BYE17" s="892"/>
      <c r="BYF17" s="892"/>
      <c r="BYG17" s="892"/>
      <c r="BYH17" s="892"/>
      <c r="BYI17" s="892"/>
      <c r="BYJ17" s="892"/>
      <c r="BYK17" s="892"/>
      <c r="BYL17" s="892"/>
      <c r="BYM17" s="892"/>
      <c r="BYN17" s="892"/>
      <c r="BYO17" s="892"/>
      <c r="BYP17" s="892"/>
      <c r="BYQ17" s="892"/>
      <c r="BYR17" s="892"/>
      <c r="BYS17" s="892"/>
      <c r="BYT17" s="892"/>
      <c r="BYU17" s="892"/>
      <c r="BYV17" s="892"/>
      <c r="BYW17" s="892"/>
      <c r="BYX17" s="892"/>
      <c r="BYY17" s="892"/>
      <c r="BYZ17" s="892"/>
      <c r="BZA17" s="892"/>
      <c r="BZB17" s="892"/>
      <c r="BZC17" s="892"/>
      <c r="BZD17" s="892"/>
      <c r="BZE17" s="892"/>
      <c r="BZF17" s="892"/>
      <c r="BZG17" s="892"/>
      <c r="BZH17" s="892"/>
      <c r="BZI17" s="892"/>
      <c r="BZJ17" s="892"/>
      <c r="BZK17" s="892"/>
      <c r="BZL17" s="892"/>
      <c r="BZM17" s="892"/>
      <c r="BZN17" s="892"/>
      <c r="BZO17" s="892"/>
      <c r="BZP17" s="892"/>
      <c r="BZQ17" s="892"/>
      <c r="BZR17" s="892"/>
      <c r="BZS17" s="892"/>
      <c r="BZT17" s="892"/>
      <c r="BZU17" s="892"/>
      <c r="BZV17" s="892"/>
      <c r="BZW17" s="892"/>
      <c r="BZX17" s="892"/>
      <c r="BZY17" s="892"/>
      <c r="BZZ17" s="892"/>
      <c r="CAA17" s="892"/>
      <c r="CAB17" s="892"/>
      <c r="CAC17" s="892"/>
      <c r="CAD17" s="892"/>
      <c r="CAE17" s="892"/>
      <c r="CAF17" s="892"/>
      <c r="CAG17" s="892"/>
      <c r="CAH17" s="892"/>
      <c r="CAI17" s="892"/>
      <c r="CAJ17" s="892"/>
      <c r="CAK17" s="892"/>
      <c r="CAL17" s="892"/>
      <c r="CAM17" s="892"/>
      <c r="CAN17" s="892"/>
      <c r="CAO17" s="892"/>
      <c r="CAP17" s="892"/>
      <c r="CAQ17" s="892"/>
      <c r="CAR17" s="892"/>
      <c r="CAS17" s="892"/>
      <c r="CAT17" s="892"/>
      <c r="CAU17" s="892"/>
      <c r="CAV17" s="892"/>
      <c r="CAW17" s="892"/>
      <c r="CAX17" s="892"/>
      <c r="CAY17" s="892"/>
      <c r="CAZ17" s="892"/>
      <c r="CBA17" s="892"/>
      <c r="CBB17" s="892"/>
      <c r="CBC17" s="892"/>
      <c r="CBD17" s="892"/>
      <c r="CBE17" s="892"/>
      <c r="CBF17" s="892"/>
      <c r="CBG17" s="892"/>
      <c r="CBH17" s="892"/>
      <c r="CBI17" s="892"/>
      <c r="CBJ17" s="892"/>
      <c r="CBK17" s="892"/>
      <c r="CBL17" s="892"/>
      <c r="CBM17" s="892"/>
      <c r="CBN17" s="892"/>
      <c r="CBO17" s="892"/>
      <c r="CBP17" s="892"/>
      <c r="CBQ17" s="892"/>
      <c r="CBR17" s="892"/>
      <c r="CBS17" s="892"/>
      <c r="CBT17" s="892"/>
      <c r="CBU17" s="892"/>
      <c r="CBV17" s="892"/>
      <c r="CBW17" s="892"/>
      <c r="CBX17" s="892"/>
      <c r="CBY17" s="892"/>
      <c r="CBZ17" s="892"/>
      <c r="CCA17" s="892"/>
      <c r="CCB17" s="892"/>
      <c r="CCC17" s="892"/>
      <c r="CCD17" s="892"/>
      <c r="CCE17" s="892"/>
      <c r="CCF17" s="892"/>
      <c r="CCG17" s="892"/>
      <c r="CCH17" s="892"/>
      <c r="CCI17" s="892"/>
      <c r="CCJ17" s="892"/>
      <c r="CCK17" s="892"/>
      <c r="CCL17" s="892"/>
      <c r="CCM17" s="892"/>
      <c r="CCN17" s="892"/>
      <c r="CCO17" s="892"/>
      <c r="CCP17" s="892"/>
      <c r="CCQ17" s="892"/>
      <c r="CCR17" s="892"/>
      <c r="CCS17" s="892"/>
      <c r="CCT17" s="892"/>
      <c r="CCU17" s="892"/>
      <c r="CCV17" s="892"/>
      <c r="CCW17" s="892"/>
      <c r="CCX17" s="892"/>
      <c r="CCY17" s="892"/>
      <c r="CCZ17" s="892"/>
      <c r="CDA17" s="892"/>
      <c r="CDB17" s="892"/>
      <c r="CDC17" s="892"/>
      <c r="CDD17" s="892"/>
      <c r="CDE17" s="892"/>
      <c r="CDF17" s="892"/>
      <c r="CDG17" s="892"/>
      <c r="CDH17" s="892"/>
      <c r="CDI17" s="892"/>
      <c r="CDJ17" s="892"/>
      <c r="CDK17" s="892"/>
      <c r="CDL17" s="892"/>
      <c r="CDM17" s="892"/>
      <c r="CDN17" s="892"/>
      <c r="CDO17" s="892"/>
      <c r="CDP17" s="892"/>
      <c r="CDQ17" s="892"/>
      <c r="CDR17" s="892"/>
      <c r="CDS17" s="892"/>
      <c r="CDT17" s="892"/>
      <c r="CDU17" s="892"/>
      <c r="CDV17" s="892"/>
      <c r="CDW17" s="892"/>
      <c r="CDX17" s="892"/>
      <c r="CDY17" s="892"/>
      <c r="CDZ17" s="892"/>
      <c r="CEA17" s="892"/>
      <c r="CEB17" s="892"/>
      <c r="CEC17" s="892"/>
      <c r="CED17" s="892"/>
      <c r="CEE17" s="892"/>
      <c r="CEF17" s="892"/>
      <c r="CEG17" s="892"/>
      <c r="CEH17" s="892"/>
      <c r="CEI17" s="892"/>
      <c r="CEJ17" s="892"/>
      <c r="CEK17" s="892"/>
      <c r="CEL17" s="892"/>
      <c r="CEM17" s="892"/>
      <c r="CEN17" s="892"/>
      <c r="CEO17" s="892"/>
      <c r="CEP17" s="892"/>
      <c r="CEQ17" s="892"/>
      <c r="CER17" s="892"/>
      <c r="CES17" s="892"/>
      <c r="CET17" s="892"/>
      <c r="CEU17" s="892"/>
      <c r="CEV17" s="892"/>
      <c r="CEW17" s="892"/>
      <c r="CEX17" s="892"/>
      <c r="CEY17" s="892"/>
      <c r="CEZ17" s="892"/>
      <c r="CFA17" s="892"/>
      <c r="CFB17" s="892"/>
      <c r="CFC17" s="892"/>
      <c r="CFD17" s="892"/>
      <c r="CFE17" s="892"/>
      <c r="CFF17" s="892"/>
      <c r="CFG17" s="892"/>
      <c r="CFH17" s="892"/>
      <c r="CFI17" s="892"/>
      <c r="CFJ17" s="892"/>
      <c r="CFK17" s="892"/>
      <c r="CFL17" s="892"/>
      <c r="CFM17" s="892"/>
      <c r="CFN17" s="892"/>
      <c r="CFO17" s="892"/>
      <c r="CFP17" s="892"/>
      <c r="CFQ17" s="892"/>
      <c r="CFR17" s="892"/>
      <c r="CFS17" s="892"/>
      <c r="CFT17" s="892"/>
      <c r="CFU17" s="892"/>
      <c r="CFV17" s="892"/>
      <c r="CFW17" s="892"/>
      <c r="CFX17" s="892"/>
      <c r="CFY17" s="892"/>
      <c r="CFZ17" s="892"/>
      <c r="CGA17" s="892"/>
      <c r="CGB17" s="892"/>
      <c r="CGC17" s="892"/>
      <c r="CGD17" s="892"/>
      <c r="CGE17" s="892"/>
      <c r="CGF17" s="892"/>
      <c r="CGG17" s="892"/>
      <c r="CGH17" s="892"/>
      <c r="CGI17" s="892"/>
      <c r="CGJ17" s="892"/>
      <c r="CGK17" s="892"/>
      <c r="CGL17" s="892"/>
      <c r="CGM17" s="892"/>
      <c r="CGN17" s="892"/>
      <c r="CGO17" s="892"/>
      <c r="CGP17" s="892"/>
      <c r="CGQ17" s="892"/>
      <c r="CGR17" s="892"/>
      <c r="CGS17" s="892"/>
      <c r="CGT17" s="892"/>
      <c r="CGU17" s="892"/>
      <c r="CGV17" s="892"/>
      <c r="CGW17" s="892"/>
      <c r="CGX17" s="892"/>
      <c r="CGY17" s="892"/>
      <c r="CGZ17" s="892"/>
      <c r="CHA17" s="892"/>
      <c r="CHB17" s="892"/>
      <c r="CHC17" s="892"/>
      <c r="CHD17" s="892"/>
      <c r="CHE17" s="892"/>
      <c r="CHF17" s="892"/>
      <c r="CHG17" s="892"/>
      <c r="CHH17" s="892"/>
      <c r="CHI17" s="892"/>
      <c r="CHJ17" s="892"/>
      <c r="CHK17" s="892"/>
      <c r="CHL17" s="892"/>
      <c r="CHM17" s="892"/>
      <c r="CHN17" s="892"/>
      <c r="CHO17" s="892"/>
      <c r="CHP17" s="892"/>
      <c r="CHQ17" s="892"/>
      <c r="CHR17" s="892"/>
      <c r="CHS17" s="892"/>
      <c r="CHT17" s="892"/>
      <c r="CHU17" s="892"/>
      <c r="CHV17" s="892"/>
      <c r="CHW17" s="892"/>
      <c r="CHX17" s="892"/>
      <c r="CHY17" s="892"/>
      <c r="CHZ17" s="892"/>
      <c r="CIA17" s="892"/>
      <c r="CIB17" s="892"/>
      <c r="CIC17" s="892"/>
      <c r="CID17" s="892"/>
      <c r="CIE17" s="892"/>
      <c r="CIF17" s="892"/>
      <c r="CIG17" s="892"/>
      <c r="CIH17" s="892"/>
      <c r="CII17" s="892"/>
      <c r="CIJ17" s="892"/>
      <c r="CIK17" s="892"/>
      <c r="CIL17" s="892"/>
      <c r="CIM17" s="892"/>
      <c r="CIN17" s="892"/>
      <c r="CIO17" s="892"/>
      <c r="CIP17" s="892"/>
      <c r="CIQ17" s="892"/>
      <c r="CIR17" s="892"/>
      <c r="CIS17" s="892"/>
      <c r="CIT17" s="892"/>
      <c r="CIU17" s="892"/>
      <c r="CIV17" s="892"/>
      <c r="CIW17" s="892"/>
      <c r="CIX17" s="892"/>
      <c r="CIY17" s="892"/>
      <c r="CIZ17" s="892"/>
      <c r="CJA17" s="892"/>
      <c r="CJB17" s="892"/>
      <c r="CJC17" s="892"/>
      <c r="CJD17" s="892"/>
      <c r="CJE17" s="892"/>
      <c r="CJF17" s="892"/>
      <c r="CJG17" s="892"/>
      <c r="CJH17" s="892"/>
      <c r="CJI17" s="892"/>
      <c r="CJJ17" s="892"/>
      <c r="CJK17" s="892"/>
      <c r="CJL17" s="892"/>
      <c r="CJM17" s="892"/>
      <c r="CJN17" s="892"/>
      <c r="CJO17" s="892"/>
      <c r="CJP17" s="892"/>
      <c r="CJQ17" s="892"/>
      <c r="CJR17" s="892"/>
      <c r="CJS17" s="892"/>
      <c r="CJT17" s="892"/>
      <c r="CJU17" s="892"/>
      <c r="CJV17" s="892"/>
      <c r="CJW17" s="892"/>
      <c r="CJX17" s="892"/>
      <c r="CJY17" s="892"/>
      <c r="CJZ17" s="892"/>
      <c r="CKA17" s="892"/>
      <c r="CKB17" s="892"/>
      <c r="CKC17" s="892"/>
      <c r="CKD17" s="892"/>
      <c r="CKE17" s="892"/>
      <c r="CKF17" s="892"/>
      <c r="CKG17" s="892"/>
      <c r="CKH17" s="892"/>
      <c r="CKI17" s="892"/>
      <c r="CKJ17" s="892"/>
      <c r="CKK17" s="892"/>
      <c r="CKL17" s="892"/>
      <c r="CKM17" s="892"/>
      <c r="CKN17" s="892"/>
      <c r="CKO17" s="892"/>
      <c r="CKP17" s="892"/>
      <c r="CKQ17" s="892"/>
      <c r="CKR17" s="892"/>
      <c r="CKS17" s="892"/>
      <c r="CKT17" s="892"/>
      <c r="CKU17" s="892"/>
      <c r="CKV17" s="892"/>
      <c r="CKW17" s="892"/>
      <c r="CKX17" s="892"/>
      <c r="CKY17" s="892"/>
      <c r="CKZ17" s="892"/>
      <c r="CLA17" s="892"/>
      <c r="CLB17" s="892"/>
      <c r="CLC17" s="892"/>
      <c r="CLD17" s="892"/>
      <c r="CLE17" s="892"/>
      <c r="CLF17" s="892"/>
      <c r="CLG17" s="892"/>
      <c r="CLH17" s="892"/>
      <c r="CLI17" s="892"/>
      <c r="CLJ17" s="892"/>
      <c r="CLK17" s="892"/>
      <c r="CLL17" s="892"/>
      <c r="CLM17" s="892"/>
      <c r="CLN17" s="892"/>
      <c r="CLO17" s="892"/>
      <c r="CLP17" s="892"/>
      <c r="CLQ17" s="892"/>
      <c r="CLR17" s="892"/>
      <c r="CLS17" s="892"/>
      <c r="CLT17" s="892"/>
      <c r="CLU17" s="892"/>
      <c r="CLV17" s="892"/>
      <c r="CLW17" s="892"/>
      <c r="CLX17" s="892"/>
      <c r="CLY17" s="892"/>
      <c r="CLZ17" s="892"/>
      <c r="CMA17" s="892"/>
      <c r="CMB17" s="892"/>
      <c r="CMC17" s="892"/>
      <c r="CMD17" s="892"/>
      <c r="CME17" s="892"/>
      <c r="CMF17" s="892"/>
      <c r="CMG17" s="892"/>
      <c r="CMH17" s="892"/>
      <c r="CMI17" s="892"/>
      <c r="CMJ17" s="892"/>
      <c r="CMK17" s="892"/>
      <c r="CML17" s="892"/>
      <c r="CMM17" s="892"/>
      <c r="CMN17" s="892"/>
      <c r="CMO17" s="892"/>
      <c r="CMP17" s="892"/>
      <c r="CMQ17" s="892"/>
      <c r="CMR17" s="892"/>
      <c r="CMS17" s="892"/>
      <c r="CMT17" s="892"/>
      <c r="CMU17" s="892"/>
      <c r="CMV17" s="892"/>
      <c r="CMW17" s="892"/>
      <c r="CMX17" s="892"/>
      <c r="CMY17" s="892"/>
      <c r="CMZ17" s="892"/>
      <c r="CNA17" s="892"/>
      <c r="CNB17" s="892"/>
      <c r="CNC17" s="892"/>
      <c r="CND17" s="892"/>
      <c r="CNE17" s="892"/>
      <c r="CNF17" s="892"/>
      <c r="CNG17" s="892"/>
      <c r="CNH17" s="892"/>
      <c r="CNI17" s="892"/>
      <c r="CNJ17" s="892"/>
      <c r="CNK17" s="892"/>
      <c r="CNL17" s="892"/>
      <c r="CNM17" s="892"/>
      <c r="CNN17" s="892"/>
      <c r="CNO17" s="892"/>
      <c r="CNP17" s="892"/>
      <c r="CNQ17" s="892"/>
      <c r="CNR17" s="892"/>
      <c r="CNS17" s="892"/>
      <c r="CNT17" s="892"/>
      <c r="CNU17" s="892"/>
      <c r="CNV17" s="892"/>
      <c r="CNW17" s="892"/>
      <c r="CNX17" s="892"/>
      <c r="CNY17" s="892"/>
      <c r="CNZ17" s="892"/>
      <c r="COA17" s="892"/>
      <c r="COB17" s="892"/>
      <c r="COC17" s="892"/>
      <c r="COD17" s="892"/>
      <c r="COE17" s="892"/>
      <c r="COF17" s="892"/>
      <c r="COG17" s="892"/>
      <c r="COH17" s="892"/>
      <c r="COI17" s="892"/>
      <c r="COJ17" s="892"/>
      <c r="COK17" s="892"/>
      <c r="COL17" s="892"/>
      <c r="COM17" s="892"/>
      <c r="CON17" s="892"/>
      <c r="COO17" s="892"/>
      <c r="COP17" s="892"/>
      <c r="COQ17" s="892"/>
      <c r="COR17" s="892"/>
      <c r="COS17" s="892"/>
      <c r="COT17" s="892"/>
      <c r="COU17" s="892"/>
      <c r="COV17" s="892"/>
      <c r="COW17" s="892"/>
      <c r="COX17" s="892"/>
      <c r="COY17" s="892"/>
      <c r="COZ17" s="892"/>
      <c r="CPA17" s="892"/>
      <c r="CPB17" s="892"/>
      <c r="CPC17" s="892"/>
      <c r="CPD17" s="892"/>
      <c r="CPE17" s="892"/>
      <c r="CPF17" s="892"/>
      <c r="CPG17" s="892"/>
      <c r="CPH17" s="892"/>
      <c r="CPI17" s="892"/>
      <c r="CPJ17" s="892"/>
      <c r="CPK17" s="892"/>
      <c r="CPL17" s="892"/>
      <c r="CPM17" s="892"/>
      <c r="CPN17" s="892"/>
      <c r="CPO17" s="892"/>
      <c r="CPP17" s="892"/>
      <c r="CPQ17" s="892"/>
      <c r="CPR17" s="892"/>
      <c r="CPS17" s="892"/>
      <c r="CPT17" s="892"/>
      <c r="CPU17" s="892"/>
      <c r="CPV17" s="892"/>
      <c r="CPW17" s="892"/>
      <c r="CPX17" s="892"/>
      <c r="CPY17" s="892"/>
      <c r="CPZ17" s="892"/>
      <c r="CQA17" s="892"/>
      <c r="CQB17" s="892"/>
      <c r="CQC17" s="892"/>
      <c r="CQD17" s="892"/>
      <c r="CQE17" s="892"/>
      <c r="CQF17" s="892"/>
      <c r="CQG17" s="892"/>
      <c r="CQH17" s="892"/>
      <c r="CQI17" s="892"/>
      <c r="CQJ17" s="892"/>
      <c r="CQK17" s="892"/>
      <c r="CQL17" s="892"/>
      <c r="CQM17" s="892"/>
      <c r="CQN17" s="892"/>
      <c r="CQO17" s="892"/>
      <c r="CQP17" s="892"/>
      <c r="CQQ17" s="892"/>
      <c r="CQR17" s="892"/>
      <c r="CQS17" s="892"/>
      <c r="CQT17" s="892"/>
      <c r="CQU17" s="892"/>
      <c r="CQV17" s="892"/>
      <c r="CQW17" s="892"/>
      <c r="CQX17" s="892"/>
      <c r="CQY17" s="892"/>
      <c r="CQZ17" s="892"/>
      <c r="CRA17" s="892"/>
      <c r="CRB17" s="892"/>
      <c r="CRC17" s="892"/>
      <c r="CRD17" s="892"/>
      <c r="CRE17" s="892"/>
      <c r="CRF17" s="892"/>
      <c r="CRG17" s="892"/>
      <c r="CRH17" s="892"/>
      <c r="CRI17" s="892"/>
      <c r="CRJ17" s="892"/>
      <c r="CRK17" s="892"/>
      <c r="CRL17" s="892"/>
      <c r="CRM17" s="892"/>
      <c r="CRN17" s="892"/>
      <c r="CRO17" s="892"/>
      <c r="CRP17" s="892"/>
      <c r="CRQ17" s="892"/>
      <c r="CRR17" s="892"/>
      <c r="CRS17" s="892"/>
      <c r="CRT17" s="892"/>
      <c r="CRU17" s="892"/>
      <c r="CRV17" s="892"/>
      <c r="CRW17" s="892"/>
      <c r="CRX17" s="892"/>
      <c r="CRY17" s="892"/>
      <c r="CRZ17" s="892"/>
      <c r="CSA17" s="892"/>
      <c r="CSB17" s="892"/>
      <c r="CSC17" s="892"/>
      <c r="CSD17" s="892"/>
      <c r="CSE17" s="892"/>
      <c r="CSF17" s="892"/>
      <c r="CSG17" s="892"/>
      <c r="CSH17" s="892"/>
      <c r="CSI17" s="892"/>
      <c r="CSJ17" s="892"/>
      <c r="CSK17" s="892"/>
      <c r="CSL17" s="892"/>
      <c r="CSM17" s="892"/>
      <c r="CSN17" s="892"/>
      <c r="CSO17" s="892"/>
      <c r="CSP17" s="892"/>
      <c r="CSQ17" s="892"/>
      <c r="CSR17" s="892"/>
      <c r="CSS17" s="892"/>
      <c r="CST17" s="892"/>
      <c r="CSU17" s="892"/>
      <c r="CSV17" s="892"/>
      <c r="CSW17" s="892"/>
      <c r="CSX17" s="892"/>
      <c r="CSY17" s="892"/>
      <c r="CSZ17" s="892"/>
      <c r="CTA17" s="892"/>
      <c r="CTB17" s="892"/>
      <c r="CTC17" s="892"/>
      <c r="CTD17" s="892"/>
      <c r="CTE17" s="892"/>
      <c r="CTF17" s="892"/>
      <c r="CTG17" s="892"/>
      <c r="CTH17" s="892"/>
      <c r="CTI17" s="892"/>
      <c r="CTJ17" s="892"/>
      <c r="CTK17" s="892"/>
      <c r="CTL17" s="892"/>
      <c r="CTM17" s="892"/>
      <c r="CTN17" s="892"/>
      <c r="CTO17" s="892"/>
      <c r="CTP17" s="892"/>
      <c r="CTQ17" s="892"/>
      <c r="CTR17" s="892"/>
      <c r="CTS17" s="892"/>
      <c r="CTT17" s="892"/>
      <c r="CTU17" s="892"/>
      <c r="CTV17" s="892"/>
      <c r="CTW17" s="892"/>
      <c r="CTX17" s="892"/>
      <c r="CTY17" s="892"/>
      <c r="CTZ17" s="892"/>
      <c r="CUA17" s="892"/>
      <c r="CUB17" s="892"/>
      <c r="CUC17" s="892"/>
      <c r="CUD17" s="892"/>
      <c r="CUE17" s="892"/>
      <c r="CUF17" s="892"/>
      <c r="CUG17" s="892"/>
      <c r="CUH17" s="892"/>
      <c r="CUI17" s="892"/>
      <c r="CUJ17" s="892"/>
      <c r="CUK17" s="892"/>
      <c r="CUL17" s="892"/>
      <c r="CUM17" s="892"/>
      <c r="CUN17" s="892"/>
      <c r="CUO17" s="892"/>
      <c r="CUP17" s="892"/>
      <c r="CUQ17" s="892"/>
      <c r="CUR17" s="892"/>
      <c r="CUS17" s="892"/>
      <c r="CUT17" s="892"/>
      <c r="CUU17" s="892"/>
      <c r="CUV17" s="892"/>
      <c r="CUW17" s="892"/>
      <c r="CUX17" s="892"/>
      <c r="CUY17" s="892"/>
      <c r="CUZ17" s="892"/>
      <c r="CVA17" s="892"/>
      <c r="CVB17" s="892"/>
      <c r="CVC17" s="892"/>
      <c r="CVD17" s="892"/>
      <c r="CVE17" s="892"/>
      <c r="CVF17" s="892"/>
      <c r="CVG17" s="892"/>
      <c r="CVH17" s="892"/>
      <c r="CVI17" s="892"/>
      <c r="CVJ17" s="892"/>
      <c r="CVK17" s="892"/>
      <c r="CVL17" s="892"/>
      <c r="CVM17" s="892"/>
      <c r="CVN17" s="892"/>
      <c r="CVO17" s="892"/>
      <c r="CVP17" s="892"/>
      <c r="CVQ17" s="892"/>
      <c r="CVR17" s="892"/>
      <c r="CVS17" s="892"/>
      <c r="CVT17" s="892"/>
      <c r="CVU17" s="892"/>
      <c r="CVV17" s="892"/>
      <c r="CVW17" s="892"/>
      <c r="CVX17" s="892"/>
      <c r="CVY17" s="892"/>
      <c r="CVZ17" s="892"/>
      <c r="CWA17" s="892"/>
      <c r="CWB17" s="892"/>
      <c r="CWC17" s="892"/>
      <c r="CWD17" s="892"/>
      <c r="CWE17" s="892"/>
      <c r="CWF17" s="892"/>
      <c r="CWG17" s="892"/>
      <c r="CWH17" s="892"/>
      <c r="CWI17" s="892"/>
      <c r="CWJ17" s="892"/>
      <c r="CWK17" s="892"/>
      <c r="CWL17" s="892"/>
      <c r="CWM17" s="892"/>
      <c r="CWN17" s="892"/>
      <c r="CWO17" s="892"/>
      <c r="CWP17" s="892"/>
      <c r="CWQ17" s="892"/>
      <c r="CWR17" s="892"/>
      <c r="CWS17" s="892"/>
      <c r="CWT17" s="892"/>
      <c r="CWU17" s="892"/>
      <c r="CWV17" s="892"/>
      <c r="CWW17" s="892"/>
      <c r="CWX17" s="892"/>
      <c r="CWY17" s="892"/>
      <c r="CWZ17" s="892"/>
      <c r="CXA17" s="892"/>
      <c r="CXB17" s="892"/>
      <c r="CXC17" s="892"/>
      <c r="CXD17" s="892"/>
      <c r="CXE17" s="892"/>
      <c r="CXF17" s="892"/>
      <c r="CXG17" s="892"/>
      <c r="CXH17" s="892"/>
      <c r="CXI17" s="892"/>
      <c r="CXJ17" s="892"/>
      <c r="CXK17" s="892"/>
      <c r="CXL17" s="892"/>
      <c r="CXM17" s="892"/>
      <c r="CXN17" s="892"/>
      <c r="CXO17" s="892"/>
      <c r="CXP17" s="892"/>
      <c r="CXQ17" s="892"/>
      <c r="CXR17" s="892"/>
      <c r="CXS17" s="892"/>
      <c r="CXT17" s="892"/>
      <c r="CXU17" s="892"/>
      <c r="CXV17" s="892"/>
      <c r="CXW17" s="892"/>
      <c r="CXX17" s="892"/>
      <c r="CXY17" s="892"/>
      <c r="CXZ17" s="892"/>
      <c r="CYA17" s="892"/>
      <c r="CYB17" s="892"/>
      <c r="CYC17" s="892"/>
      <c r="CYD17" s="892"/>
      <c r="CYE17" s="892"/>
      <c r="CYF17" s="892"/>
      <c r="CYG17" s="892"/>
      <c r="CYH17" s="892"/>
      <c r="CYI17" s="892"/>
      <c r="CYJ17" s="892"/>
      <c r="CYK17" s="892"/>
      <c r="CYL17" s="892"/>
      <c r="CYM17" s="892"/>
      <c r="CYN17" s="892"/>
      <c r="CYO17" s="892"/>
      <c r="CYP17" s="892"/>
      <c r="CYQ17" s="892"/>
      <c r="CYR17" s="892"/>
      <c r="CYS17" s="892"/>
      <c r="CYT17" s="892"/>
      <c r="CYU17" s="892"/>
      <c r="CYV17" s="892"/>
      <c r="CYW17" s="892"/>
      <c r="CYX17" s="892"/>
      <c r="CYY17" s="892"/>
      <c r="CYZ17" s="892"/>
      <c r="CZA17" s="892"/>
      <c r="CZB17" s="892"/>
      <c r="CZC17" s="892"/>
      <c r="CZD17" s="892"/>
      <c r="CZE17" s="892"/>
      <c r="CZF17" s="892"/>
      <c r="CZG17" s="892"/>
      <c r="CZH17" s="892"/>
      <c r="CZI17" s="892"/>
      <c r="CZJ17" s="892"/>
      <c r="CZK17" s="892"/>
      <c r="CZL17" s="892"/>
      <c r="CZM17" s="892"/>
      <c r="CZN17" s="892"/>
      <c r="CZO17" s="892"/>
      <c r="CZP17" s="892"/>
      <c r="CZQ17" s="892"/>
      <c r="CZR17" s="892"/>
      <c r="CZS17" s="892"/>
      <c r="CZT17" s="892"/>
      <c r="CZU17" s="892"/>
      <c r="CZV17" s="892"/>
      <c r="CZW17" s="892"/>
      <c r="CZX17" s="892"/>
      <c r="CZY17" s="892"/>
      <c r="CZZ17" s="892"/>
      <c r="DAA17" s="892"/>
      <c r="DAB17" s="892"/>
      <c r="DAC17" s="892"/>
      <c r="DAD17" s="892"/>
      <c r="DAE17" s="892"/>
      <c r="DAF17" s="892"/>
      <c r="DAG17" s="892"/>
      <c r="DAH17" s="892"/>
      <c r="DAI17" s="892"/>
      <c r="DAJ17" s="892"/>
      <c r="DAK17" s="892"/>
      <c r="DAL17" s="892"/>
      <c r="DAM17" s="892"/>
      <c r="DAN17" s="892"/>
      <c r="DAO17" s="892"/>
      <c r="DAP17" s="892"/>
      <c r="DAQ17" s="892"/>
      <c r="DAR17" s="892"/>
      <c r="DAS17" s="892"/>
      <c r="DAT17" s="892"/>
      <c r="DAU17" s="892"/>
      <c r="DAV17" s="892"/>
      <c r="DAW17" s="892"/>
      <c r="DAX17" s="892"/>
      <c r="DAY17" s="892"/>
      <c r="DAZ17" s="892"/>
      <c r="DBA17" s="892"/>
      <c r="DBB17" s="892"/>
      <c r="DBC17" s="892"/>
      <c r="DBD17" s="892"/>
      <c r="DBE17" s="892"/>
      <c r="DBF17" s="892"/>
      <c r="DBG17" s="892"/>
      <c r="DBH17" s="892"/>
      <c r="DBI17" s="892"/>
      <c r="DBJ17" s="892"/>
      <c r="DBK17" s="892"/>
      <c r="DBL17" s="892"/>
      <c r="DBM17" s="892"/>
      <c r="DBN17" s="892"/>
      <c r="DBO17" s="892"/>
      <c r="DBP17" s="892"/>
      <c r="DBQ17" s="892"/>
      <c r="DBR17" s="892"/>
      <c r="DBS17" s="892"/>
      <c r="DBT17" s="892"/>
      <c r="DBU17" s="892"/>
      <c r="DBV17" s="892"/>
      <c r="DBW17" s="892"/>
      <c r="DBX17" s="892"/>
      <c r="DBY17" s="892"/>
      <c r="DBZ17" s="892"/>
      <c r="DCA17" s="892"/>
      <c r="DCB17" s="892"/>
      <c r="DCC17" s="892"/>
      <c r="DCD17" s="892"/>
      <c r="DCE17" s="892"/>
      <c r="DCF17" s="892"/>
      <c r="DCG17" s="892"/>
      <c r="DCH17" s="892"/>
      <c r="DCI17" s="892"/>
      <c r="DCJ17" s="892"/>
      <c r="DCK17" s="892"/>
      <c r="DCL17" s="892"/>
      <c r="DCM17" s="892"/>
      <c r="DCN17" s="892"/>
      <c r="DCO17" s="892"/>
      <c r="DCP17" s="892"/>
      <c r="DCQ17" s="892"/>
      <c r="DCR17" s="892"/>
      <c r="DCS17" s="892"/>
      <c r="DCT17" s="892"/>
      <c r="DCU17" s="892"/>
      <c r="DCV17" s="892"/>
      <c r="DCW17" s="892"/>
      <c r="DCX17" s="892"/>
      <c r="DCY17" s="892"/>
      <c r="DCZ17" s="892"/>
      <c r="DDA17" s="892"/>
      <c r="DDB17" s="892"/>
      <c r="DDC17" s="892"/>
      <c r="DDD17" s="892"/>
      <c r="DDE17" s="892"/>
      <c r="DDF17" s="892"/>
      <c r="DDG17" s="892"/>
      <c r="DDH17" s="892"/>
      <c r="DDI17" s="892"/>
      <c r="DDJ17" s="892"/>
      <c r="DDK17" s="892"/>
      <c r="DDL17" s="892"/>
      <c r="DDM17" s="892"/>
      <c r="DDN17" s="892"/>
      <c r="DDO17" s="892"/>
      <c r="DDP17" s="892"/>
      <c r="DDQ17" s="892"/>
      <c r="DDR17" s="892"/>
      <c r="DDS17" s="892"/>
      <c r="DDT17" s="892"/>
      <c r="DDU17" s="892"/>
      <c r="DDV17" s="892"/>
      <c r="DDW17" s="892"/>
      <c r="DDX17" s="892"/>
      <c r="DDY17" s="892"/>
      <c r="DDZ17" s="892"/>
      <c r="DEA17" s="892"/>
      <c r="DEB17" s="892"/>
      <c r="DEC17" s="892"/>
      <c r="DED17" s="892"/>
      <c r="DEE17" s="892"/>
      <c r="DEF17" s="892"/>
      <c r="DEG17" s="892"/>
      <c r="DEH17" s="892"/>
      <c r="DEI17" s="892"/>
      <c r="DEJ17" s="892"/>
      <c r="DEK17" s="892"/>
      <c r="DEL17" s="892"/>
      <c r="DEM17" s="892"/>
      <c r="DEN17" s="892"/>
      <c r="DEO17" s="892"/>
      <c r="DEP17" s="892"/>
      <c r="DEQ17" s="892"/>
      <c r="DER17" s="892"/>
      <c r="DES17" s="892"/>
      <c r="DET17" s="892"/>
      <c r="DEU17" s="892"/>
      <c r="DEV17" s="892"/>
      <c r="DEW17" s="892"/>
      <c r="DEX17" s="892"/>
      <c r="DEY17" s="892"/>
      <c r="DEZ17" s="892"/>
      <c r="DFA17" s="892"/>
      <c r="DFB17" s="892"/>
      <c r="DFC17" s="892"/>
      <c r="DFD17" s="892"/>
      <c r="DFE17" s="892"/>
      <c r="DFF17" s="892"/>
      <c r="DFG17" s="892"/>
      <c r="DFH17" s="892"/>
      <c r="DFI17" s="892"/>
      <c r="DFJ17" s="892"/>
      <c r="DFK17" s="892"/>
      <c r="DFL17" s="892"/>
      <c r="DFM17" s="892"/>
      <c r="DFN17" s="892"/>
      <c r="DFO17" s="892"/>
      <c r="DFP17" s="892"/>
      <c r="DFQ17" s="892"/>
      <c r="DFR17" s="892"/>
      <c r="DFS17" s="892"/>
      <c r="DFT17" s="892"/>
      <c r="DFU17" s="892"/>
      <c r="DFV17" s="892"/>
      <c r="DFW17" s="892"/>
      <c r="DFX17" s="892"/>
      <c r="DFY17" s="892"/>
      <c r="DFZ17" s="892"/>
      <c r="DGA17" s="892"/>
      <c r="DGB17" s="892"/>
      <c r="DGC17" s="892"/>
      <c r="DGD17" s="892"/>
      <c r="DGE17" s="892"/>
      <c r="DGF17" s="892"/>
      <c r="DGG17" s="892"/>
      <c r="DGH17" s="892"/>
      <c r="DGI17" s="892"/>
      <c r="DGJ17" s="892"/>
      <c r="DGK17" s="892"/>
      <c r="DGL17" s="892"/>
      <c r="DGM17" s="892"/>
      <c r="DGN17" s="892"/>
      <c r="DGO17" s="892"/>
      <c r="DGP17" s="892"/>
      <c r="DGQ17" s="892"/>
      <c r="DGR17" s="892"/>
      <c r="DGS17" s="892"/>
      <c r="DGT17" s="892"/>
      <c r="DGU17" s="892"/>
      <c r="DGV17" s="892"/>
      <c r="DGW17" s="892"/>
      <c r="DGX17" s="892"/>
      <c r="DGY17" s="892"/>
      <c r="DGZ17" s="892"/>
      <c r="DHA17" s="892"/>
      <c r="DHB17" s="892"/>
      <c r="DHC17" s="892"/>
      <c r="DHD17" s="892"/>
      <c r="DHE17" s="892"/>
      <c r="DHF17" s="892"/>
      <c r="DHG17" s="892"/>
      <c r="DHH17" s="892"/>
      <c r="DHI17" s="892"/>
      <c r="DHJ17" s="892"/>
      <c r="DHK17" s="892"/>
      <c r="DHL17" s="892"/>
      <c r="DHM17" s="892"/>
      <c r="DHN17" s="892"/>
      <c r="DHO17" s="892"/>
      <c r="DHP17" s="892"/>
      <c r="DHQ17" s="892"/>
      <c r="DHR17" s="892"/>
      <c r="DHS17" s="892"/>
      <c r="DHT17" s="892"/>
      <c r="DHU17" s="892"/>
      <c r="DHV17" s="892"/>
      <c r="DHW17" s="892"/>
      <c r="DHX17" s="892"/>
      <c r="DHY17" s="892"/>
      <c r="DHZ17" s="892"/>
      <c r="DIA17" s="892"/>
      <c r="DIB17" s="892"/>
      <c r="DIC17" s="892"/>
      <c r="DID17" s="892"/>
      <c r="DIE17" s="892"/>
      <c r="DIF17" s="892"/>
      <c r="DIG17" s="892"/>
      <c r="DIH17" s="892"/>
      <c r="DII17" s="892"/>
      <c r="DIJ17" s="892"/>
      <c r="DIK17" s="892"/>
      <c r="DIL17" s="892"/>
      <c r="DIM17" s="892"/>
      <c r="DIN17" s="892"/>
      <c r="DIO17" s="892"/>
      <c r="DIP17" s="892"/>
      <c r="DIQ17" s="892"/>
      <c r="DIR17" s="892"/>
      <c r="DIS17" s="892"/>
      <c r="DIT17" s="892"/>
      <c r="DIU17" s="892"/>
      <c r="DIV17" s="892"/>
      <c r="DIW17" s="892"/>
      <c r="DIX17" s="892"/>
      <c r="DIY17" s="892"/>
      <c r="DIZ17" s="892"/>
      <c r="DJA17" s="892"/>
      <c r="DJB17" s="892"/>
      <c r="DJC17" s="892"/>
      <c r="DJD17" s="892"/>
      <c r="DJE17" s="892"/>
      <c r="DJF17" s="892"/>
      <c r="DJG17" s="892"/>
      <c r="DJH17" s="892"/>
      <c r="DJI17" s="892"/>
      <c r="DJJ17" s="892"/>
      <c r="DJK17" s="892"/>
      <c r="DJL17" s="892"/>
      <c r="DJM17" s="892"/>
      <c r="DJN17" s="892"/>
      <c r="DJO17" s="892"/>
      <c r="DJP17" s="892"/>
      <c r="DJQ17" s="892"/>
      <c r="DJR17" s="892"/>
      <c r="DJS17" s="892"/>
      <c r="DJT17" s="892"/>
      <c r="DJU17" s="892"/>
      <c r="DJV17" s="892"/>
      <c r="DJW17" s="892"/>
      <c r="DJX17" s="892"/>
      <c r="DJY17" s="892"/>
      <c r="DJZ17" s="892"/>
      <c r="DKA17" s="892"/>
      <c r="DKB17" s="892"/>
      <c r="DKC17" s="892"/>
      <c r="DKD17" s="892"/>
      <c r="DKE17" s="892"/>
      <c r="DKF17" s="892"/>
      <c r="DKG17" s="892"/>
      <c r="DKH17" s="892"/>
      <c r="DKI17" s="892"/>
      <c r="DKJ17" s="892"/>
      <c r="DKK17" s="892"/>
      <c r="DKL17" s="892"/>
      <c r="DKM17" s="892"/>
      <c r="DKN17" s="892"/>
      <c r="DKO17" s="892"/>
      <c r="DKP17" s="892"/>
      <c r="DKQ17" s="892"/>
      <c r="DKR17" s="892"/>
      <c r="DKS17" s="892"/>
      <c r="DKT17" s="892"/>
      <c r="DKU17" s="892"/>
      <c r="DKV17" s="892"/>
      <c r="DKW17" s="892"/>
      <c r="DKX17" s="892"/>
      <c r="DKY17" s="892"/>
      <c r="DKZ17" s="892"/>
      <c r="DLA17" s="892"/>
      <c r="DLB17" s="892"/>
      <c r="DLC17" s="892"/>
      <c r="DLD17" s="892"/>
      <c r="DLE17" s="892"/>
      <c r="DLF17" s="892"/>
      <c r="DLG17" s="892"/>
      <c r="DLH17" s="892"/>
      <c r="DLI17" s="892"/>
      <c r="DLJ17" s="892"/>
      <c r="DLK17" s="892"/>
      <c r="DLL17" s="892"/>
      <c r="DLM17" s="892"/>
      <c r="DLN17" s="892"/>
      <c r="DLO17" s="892"/>
      <c r="DLP17" s="892"/>
      <c r="DLQ17" s="892"/>
      <c r="DLR17" s="892"/>
      <c r="DLS17" s="892"/>
      <c r="DLT17" s="892"/>
      <c r="DLU17" s="892"/>
      <c r="DLV17" s="892"/>
      <c r="DLW17" s="892"/>
      <c r="DLX17" s="892"/>
      <c r="DLY17" s="892"/>
      <c r="DLZ17" s="892"/>
      <c r="DMA17" s="892"/>
      <c r="DMB17" s="892"/>
      <c r="DMC17" s="892"/>
      <c r="DMD17" s="892"/>
      <c r="DME17" s="892"/>
      <c r="DMF17" s="892"/>
      <c r="DMG17" s="892"/>
      <c r="DMH17" s="892"/>
      <c r="DMI17" s="892"/>
      <c r="DMJ17" s="892"/>
      <c r="DMK17" s="892"/>
      <c r="DML17" s="892"/>
      <c r="DMM17" s="892"/>
      <c r="DMN17" s="892"/>
      <c r="DMO17" s="892"/>
      <c r="DMP17" s="892"/>
      <c r="DMQ17" s="892"/>
      <c r="DMR17" s="892"/>
      <c r="DMS17" s="892"/>
      <c r="DMT17" s="892"/>
      <c r="DMU17" s="892"/>
      <c r="DMV17" s="892"/>
      <c r="DMW17" s="892"/>
      <c r="DMX17" s="892"/>
      <c r="DMY17" s="892"/>
      <c r="DMZ17" s="892"/>
      <c r="DNA17" s="892"/>
      <c r="DNB17" s="892"/>
      <c r="DNC17" s="892"/>
      <c r="DND17" s="892"/>
      <c r="DNE17" s="892"/>
      <c r="DNF17" s="892"/>
      <c r="DNG17" s="892"/>
      <c r="DNH17" s="892"/>
      <c r="DNI17" s="892"/>
      <c r="DNJ17" s="892"/>
      <c r="DNK17" s="892"/>
      <c r="DNL17" s="892"/>
      <c r="DNM17" s="892"/>
      <c r="DNN17" s="892"/>
      <c r="DNO17" s="892"/>
      <c r="DNP17" s="892"/>
      <c r="DNQ17" s="892"/>
      <c r="DNR17" s="892"/>
      <c r="DNS17" s="892"/>
      <c r="DNT17" s="892"/>
      <c r="DNU17" s="892"/>
      <c r="DNV17" s="892"/>
      <c r="DNW17" s="892"/>
      <c r="DNX17" s="892"/>
      <c r="DNY17" s="892"/>
      <c r="DNZ17" s="892"/>
      <c r="DOA17" s="892"/>
      <c r="DOB17" s="892"/>
      <c r="DOC17" s="892"/>
      <c r="DOD17" s="892"/>
      <c r="DOE17" s="892"/>
      <c r="DOF17" s="892"/>
      <c r="DOG17" s="892"/>
      <c r="DOH17" s="892"/>
      <c r="DOI17" s="892"/>
      <c r="DOJ17" s="892"/>
      <c r="DOK17" s="892"/>
      <c r="DOL17" s="892"/>
      <c r="DOM17" s="892"/>
      <c r="DON17" s="892"/>
      <c r="DOO17" s="892"/>
      <c r="DOP17" s="892"/>
      <c r="DOQ17" s="892"/>
      <c r="DOR17" s="892"/>
      <c r="DOS17" s="892"/>
      <c r="DOT17" s="892"/>
      <c r="DOU17" s="892"/>
      <c r="DOV17" s="892"/>
      <c r="DOW17" s="892"/>
      <c r="DOX17" s="892"/>
      <c r="DOY17" s="892"/>
      <c r="DOZ17" s="892"/>
      <c r="DPA17" s="892"/>
      <c r="DPB17" s="892"/>
      <c r="DPC17" s="892"/>
      <c r="DPD17" s="892"/>
      <c r="DPE17" s="892"/>
      <c r="DPF17" s="892"/>
      <c r="DPG17" s="892"/>
      <c r="DPH17" s="892"/>
      <c r="DPI17" s="892"/>
      <c r="DPJ17" s="892"/>
      <c r="DPK17" s="892"/>
      <c r="DPL17" s="892"/>
      <c r="DPM17" s="892"/>
      <c r="DPN17" s="892"/>
      <c r="DPO17" s="892"/>
      <c r="DPP17" s="892"/>
      <c r="DPQ17" s="892"/>
      <c r="DPR17" s="892"/>
      <c r="DPS17" s="892"/>
      <c r="DPT17" s="892"/>
      <c r="DPU17" s="892"/>
      <c r="DPV17" s="892"/>
      <c r="DPW17" s="892"/>
      <c r="DPX17" s="892"/>
      <c r="DPY17" s="892"/>
      <c r="DPZ17" s="892"/>
      <c r="DQA17" s="892"/>
      <c r="DQB17" s="892"/>
      <c r="DQC17" s="892"/>
      <c r="DQD17" s="892"/>
      <c r="DQE17" s="892"/>
      <c r="DQF17" s="892"/>
      <c r="DQG17" s="892"/>
      <c r="DQH17" s="892"/>
      <c r="DQI17" s="892"/>
      <c r="DQJ17" s="892"/>
      <c r="DQK17" s="892"/>
      <c r="DQL17" s="892"/>
      <c r="DQM17" s="892"/>
      <c r="DQN17" s="892"/>
      <c r="DQO17" s="892"/>
      <c r="DQP17" s="892"/>
      <c r="DQQ17" s="892"/>
      <c r="DQR17" s="892"/>
      <c r="DQS17" s="892"/>
      <c r="DQT17" s="892"/>
      <c r="DQU17" s="892"/>
      <c r="DQV17" s="892"/>
      <c r="DQW17" s="892"/>
      <c r="DQX17" s="892"/>
      <c r="DQY17" s="892"/>
      <c r="DQZ17" s="892"/>
      <c r="DRA17" s="892"/>
      <c r="DRB17" s="892"/>
      <c r="DRC17" s="892"/>
      <c r="DRD17" s="892"/>
      <c r="DRE17" s="892"/>
      <c r="DRF17" s="892"/>
      <c r="DRG17" s="892"/>
      <c r="DRH17" s="892"/>
      <c r="DRI17" s="892"/>
      <c r="DRJ17" s="892"/>
      <c r="DRK17" s="892"/>
      <c r="DRL17" s="892"/>
      <c r="DRM17" s="892"/>
      <c r="DRN17" s="892"/>
      <c r="DRO17" s="892"/>
      <c r="DRP17" s="892"/>
      <c r="DRQ17" s="892"/>
      <c r="DRR17" s="892"/>
      <c r="DRS17" s="892"/>
      <c r="DRT17" s="892"/>
      <c r="DRU17" s="892"/>
      <c r="DRV17" s="892"/>
      <c r="DRW17" s="892"/>
      <c r="DRX17" s="892"/>
      <c r="DRY17" s="892"/>
      <c r="DRZ17" s="892"/>
      <c r="DSA17" s="892"/>
      <c r="DSB17" s="892"/>
      <c r="DSC17" s="892"/>
      <c r="DSD17" s="892"/>
      <c r="DSE17" s="892"/>
      <c r="DSF17" s="892"/>
      <c r="DSG17" s="892"/>
      <c r="DSH17" s="892"/>
      <c r="DSI17" s="892"/>
      <c r="DSJ17" s="892"/>
      <c r="DSK17" s="892"/>
      <c r="DSL17" s="892"/>
      <c r="DSM17" s="892"/>
      <c r="DSN17" s="892"/>
      <c r="DSO17" s="892"/>
      <c r="DSP17" s="892"/>
      <c r="DSQ17" s="892"/>
      <c r="DSR17" s="892"/>
      <c r="DSS17" s="892"/>
      <c r="DST17" s="892"/>
      <c r="DSU17" s="892"/>
      <c r="DSV17" s="892"/>
      <c r="DSW17" s="892"/>
      <c r="DSX17" s="892"/>
      <c r="DSY17" s="892"/>
      <c r="DSZ17" s="892"/>
      <c r="DTA17" s="892"/>
      <c r="DTB17" s="892"/>
      <c r="DTC17" s="892"/>
      <c r="DTD17" s="892"/>
      <c r="DTE17" s="892"/>
      <c r="DTF17" s="892"/>
      <c r="DTG17" s="892"/>
      <c r="DTH17" s="892"/>
      <c r="DTI17" s="892"/>
      <c r="DTJ17" s="892"/>
      <c r="DTK17" s="892"/>
      <c r="DTL17" s="892"/>
      <c r="DTM17" s="892"/>
      <c r="DTN17" s="892"/>
      <c r="DTO17" s="892"/>
      <c r="DTP17" s="892"/>
      <c r="DTQ17" s="892"/>
      <c r="DTR17" s="892"/>
      <c r="DTS17" s="892"/>
      <c r="DTT17" s="892"/>
      <c r="DTU17" s="892"/>
      <c r="DTV17" s="892"/>
      <c r="DTW17" s="892"/>
      <c r="DTX17" s="892"/>
      <c r="DTY17" s="892"/>
      <c r="DTZ17" s="892"/>
      <c r="DUA17" s="892"/>
      <c r="DUB17" s="892"/>
      <c r="DUC17" s="892"/>
      <c r="DUD17" s="892"/>
      <c r="DUE17" s="892"/>
      <c r="DUF17" s="892"/>
      <c r="DUG17" s="892"/>
      <c r="DUH17" s="892"/>
      <c r="DUI17" s="892"/>
      <c r="DUJ17" s="892"/>
      <c r="DUK17" s="892"/>
      <c r="DUL17" s="892"/>
      <c r="DUM17" s="892"/>
      <c r="DUN17" s="892"/>
      <c r="DUO17" s="892"/>
      <c r="DUP17" s="892"/>
      <c r="DUQ17" s="892"/>
      <c r="DUR17" s="892"/>
      <c r="DUS17" s="892"/>
      <c r="DUT17" s="892"/>
      <c r="DUU17" s="892"/>
      <c r="DUV17" s="892"/>
      <c r="DUW17" s="892"/>
      <c r="DUX17" s="892"/>
      <c r="DUY17" s="892"/>
      <c r="DUZ17" s="892"/>
      <c r="DVA17" s="892"/>
      <c r="DVB17" s="892"/>
      <c r="DVC17" s="892"/>
      <c r="DVD17" s="892"/>
      <c r="DVE17" s="892"/>
      <c r="DVF17" s="892"/>
      <c r="DVG17" s="892"/>
      <c r="DVH17" s="892"/>
      <c r="DVI17" s="892"/>
      <c r="DVJ17" s="892"/>
      <c r="DVK17" s="892"/>
      <c r="DVL17" s="892"/>
      <c r="DVM17" s="892"/>
      <c r="DVN17" s="892"/>
      <c r="DVO17" s="892"/>
      <c r="DVP17" s="892"/>
      <c r="DVQ17" s="892"/>
      <c r="DVR17" s="892"/>
      <c r="DVS17" s="892"/>
      <c r="DVT17" s="892"/>
      <c r="DVU17" s="892"/>
      <c r="DVV17" s="892"/>
      <c r="DVW17" s="892"/>
      <c r="DVX17" s="892"/>
      <c r="DVY17" s="892"/>
      <c r="DVZ17" s="892"/>
      <c r="DWA17" s="892"/>
      <c r="DWB17" s="892"/>
      <c r="DWC17" s="892"/>
      <c r="DWD17" s="892"/>
      <c r="DWE17" s="892"/>
      <c r="DWF17" s="892"/>
      <c r="DWG17" s="892"/>
      <c r="DWH17" s="892"/>
      <c r="DWI17" s="892"/>
      <c r="DWJ17" s="892"/>
      <c r="DWK17" s="892"/>
      <c r="DWL17" s="892"/>
      <c r="DWM17" s="892"/>
      <c r="DWN17" s="892"/>
      <c r="DWO17" s="892"/>
      <c r="DWP17" s="892"/>
      <c r="DWQ17" s="892"/>
      <c r="DWR17" s="892"/>
      <c r="DWS17" s="892"/>
      <c r="DWT17" s="892"/>
      <c r="DWU17" s="892"/>
      <c r="DWV17" s="892"/>
      <c r="DWW17" s="892"/>
      <c r="DWX17" s="892"/>
      <c r="DWY17" s="892"/>
      <c r="DWZ17" s="892"/>
      <c r="DXA17" s="892"/>
      <c r="DXB17" s="892"/>
      <c r="DXC17" s="892"/>
      <c r="DXD17" s="892"/>
      <c r="DXE17" s="892"/>
      <c r="DXF17" s="892"/>
      <c r="DXG17" s="892"/>
      <c r="DXH17" s="892"/>
      <c r="DXI17" s="892"/>
      <c r="DXJ17" s="892"/>
      <c r="DXK17" s="892"/>
      <c r="DXL17" s="892"/>
      <c r="DXM17" s="892"/>
      <c r="DXN17" s="892"/>
      <c r="DXO17" s="892"/>
      <c r="DXP17" s="892"/>
      <c r="DXQ17" s="892"/>
      <c r="DXR17" s="892"/>
      <c r="DXS17" s="892"/>
      <c r="DXT17" s="892"/>
      <c r="DXU17" s="892"/>
      <c r="DXV17" s="892"/>
      <c r="DXW17" s="892"/>
      <c r="DXX17" s="892"/>
      <c r="DXY17" s="892"/>
      <c r="DXZ17" s="892"/>
      <c r="DYA17" s="892"/>
      <c r="DYB17" s="892"/>
      <c r="DYC17" s="892"/>
      <c r="DYD17" s="892"/>
      <c r="DYE17" s="892"/>
      <c r="DYF17" s="892"/>
      <c r="DYG17" s="892"/>
      <c r="DYH17" s="892"/>
      <c r="DYI17" s="892"/>
      <c r="DYJ17" s="892"/>
      <c r="DYK17" s="892"/>
      <c r="DYL17" s="892"/>
      <c r="DYM17" s="892"/>
      <c r="DYN17" s="892"/>
      <c r="DYO17" s="892"/>
      <c r="DYP17" s="892"/>
      <c r="DYQ17" s="892"/>
      <c r="DYR17" s="892"/>
      <c r="DYS17" s="892"/>
      <c r="DYT17" s="892"/>
      <c r="DYU17" s="892"/>
      <c r="DYV17" s="892"/>
      <c r="DYW17" s="892"/>
      <c r="DYX17" s="892"/>
      <c r="DYY17" s="892"/>
      <c r="DYZ17" s="892"/>
      <c r="DZA17" s="892"/>
      <c r="DZB17" s="892"/>
      <c r="DZC17" s="892"/>
      <c r="DZD17" s="892"/>
      <c r="DZE17" s="892"/>
      <c r="DZF17" s="892"/>
      <c r="DZG17" s="892"/>
      <c r="DZH17" s="892"/>
      <c r="DZI17" s="892"/>
      <c r="DZJ17" s="892"/>
      <c r="DZK17" s="892"/>
      <c r="DZL17" s="892"/>
      <c r="DZM17" s="892"/>
      <c r="DZN17" s="892"/>
      <c r="DZO17" s="892"/>
      <c r="DZP17" s="892"/>
      <c r="DZQ17" s="892"/>
      <c r="DZR17" s="892"/>
      <c r="DZS17" s="892"/>
      <c r="DZT17" s="892"/>
      <c r="DZU17" s="892"/>
      <c r="DZV17" s="892"/>
      <c r="DZW17" s="892"/>
      <c r="DZX17" s="892"/>
      <c r="DZY17" s="892"/>
      <c r="DZZ17" s="892"/>
      <c r="EAA17" s="892"/>
      <c r="EAB17" s="892"/>
      <c r="EAC17" s="892"/>
      <c r="EAD17" s="892"/>
      <c r="EAE17" s="892"/>
      <c r="EAF17" s="892"/>
      <c r="EAG17" s="892"/>
      <c r="EAH17" s="892"/>
      <c r="EAI17" s="892"/>
      <c r="EAJ17" s="892"/>
      <c r="EAK17" s="892"/>
      <c r="EAL17" s="892"/>
      <c r="EAM17" s="892"/>
      <c r="EAN17" s="892"/>
      <c r="EAO17" s="892"/>
      <c r="EAP17" s="892"/>
      <c r="EAQ17" s="892"/>
      <c r="EAR17" s="892"/>
      <c r="EAS17" s="892"/>
      <c r="EAT17" s="892"/>
      <c r="EAU17" s="892"/>
      <c r="EAV17" s="892"/>
      <c r="EAW17" s="892"/>
      <c r="EAX17" s="892"/>
      <c r="EAY17" s="892"/>
      <c r="EAZ17" s="892"/>
      <c r="EBA17" s="892"/>
      <c r="EBB17" s="892"/>
      <c r="EBC17" s="892"/>
      <c r="EBD17" s="892"/>
      <c r="EBE17" s="892"/>
      <c r="EBF17" s="892"/>
      <c r="EBG17" s="892"/>
      <c r="EBH17" s="892"/>
      <c r="EBI17" s="892"/>
      <c r="EBJ17" s="892"/>
      <c r="EBK17" s="892"/>
      <c r="EBL17" s="892"/>
      <c r="EBM17" s="892"/>
      <c r="EBN17" s="892"/>
      <c r="EBO17" s="892"/>
      <c r="EBP17" s="892"/>
      <c r="EBQ17" s="892"/>
      <c r="EBR17" s="892"/>
      <c r="EBS17" s="892"/>
      <c r="EBT17" s="892"/>
      <c r="EBU17" s="892"/>
      <c r="EBV17" s="892"/>
      <c r="EBW17" s="892"/>
      <c r="EBX17" s="892"/>
      <c r="EBY17" s="892"/>
      <c r="EBZ17" s="892"/>
      <c r="ECA17" s="892"/>
      <c r="ECB17" s="892"/>
      <c r="ECC17" s="892"/>
      <c r="ECD17" s="892"/>
      <c r="ECE17" s="892"/>
      <c r="ECF17" s="892"/>
      <c r="ECG17" s="892"/>
      <c r="ECH17" s="892"/>
      <c r="ECI17" s="892"/>
      <c r="ECJ17" s="892"/>
      <c r="ECK17" s="892"/>
      <c r="ECL17" s="892"/>
      <c r="ECM17" s="892"/>
      <c r="ECN17" s="892"/>
      <c r="ECO17" s="892"/>
      <c r="ECP17" s="892"/>
      <c r="ECQ17" s="892"/>
      <c r="ECR17" s="892"/>
      <c r="ECS17" s="892"/>
      <c r="ECT17" s="892"/>
      <c r="ECU17" s="892"/>
      <c r="ECV17" s="892"/>
      <c r="ECW17" s="892"/>
      <c r="ECX17" s="892"/>
      <c r="ECY17" s="892"/>
      <c r="ECZ17" s="892"/>
      <c r="EDA17" s="892"/>
      <c r="EDB17" s="892"/>
      <c r="EDC17" s="892"/>
      <c r="EDD17" s="892"/>
      <c r="EDE17" s="892"/>
      <c r="EDF17" s="892"/>
      <c r="EDG17" s="892"/>
      <c r="EDH17" s="892"/>
      <c r="EDI17" s="892"/>
      <c r="EDJ17" s="892"/>
      <c r="EDK17" s="892"/>
      <c r="EDL17" s="892"/>
      <c r="EDM17" s="892"/>
      <c r="EDN17" s="892"/>
      <c r="EDO17" s="892"/>
      <c r="EDP17" s="892"/>
      <c r="EDQ17" s="892"/>
      <c r="EDR17" s="892"/>
      <c r="EDS17" s="892"/>
      <c r="EDT17" s="892"/>
      <c r="EDU17" s="892"/>
      <c r="EDV17" s="892"/>
      <c r="EDW17" s="892"/>
      <c r="EDX17" s="892"/>
      <c r="EDY17" s="892"/>
      <c r="EDZ17" s="892"/>
      <c r="EEA17" s="892"/>
      <c r="EEB17" s="892"/>
      <c r="EEC17" s="892"/>
      <c r="EED17" s="892"/>
      <c r="EEE17" s="892"/>
      <c r="EEF17" s="892"/>
      <c r="EEG17" s="892"/>
      <c r="EEH17" s="892"/>
      <c r="EEI17" s="892"/>
      <c r="EEJ17" s="892"/>
      <c r="EEK17" s="892"/>
      <c r="EEL17" s="892"/>
      <c r="EEM17" s="892"/>
      <c r="EEN17" s="892"/>
      <c r="EEO17" s="892"/>
      <c r="EEP17" s="892"/>
      <c r="EEQ17" s="892"/>
      <c r="EER17" s="892"/>
      <c r="EES17" s="892"/>
      <c r="EET17" s="892"/>
      <c r="EEU17" s="892"/>
      <c r="EEV17" s="892"/>
      <c r="EEW17" s="892"/>
      <c r="EEX17" s="892"/>
      <c r="EEY17" s="892"/>
      <c r="EEZ17" s="892"/>
      <c r="EFA17" s="892"/>
      <c r="EFB17" s="892"/>
      <c r="EFC17" s="892"/>
      <c r="EFD17" s="892"/>
      <c r="EFE17" s="892"/>
      <c r="EFF17" s="892"/>
      <c r="EFG17" s="892"/>
      <c r="EFH17" s="892"/>
      <c r="EFI17" s="892"/>
      <c r="EFJ17" s="892"/>
      <c r="EFK17" s="892"/>
      <c r="EFL17" s="892"/>
      <c r="EFM17" s="892"/>
      <c r="EFN17" s="892"/>
      <c r="EFO17" s="892"/>
      <c r="EFP17" s="892"/>
      <c r="EFQ17" s="892"/>
      <c r="EFR17" s="892"/>
      <c r="EFS17" s="892"/>
      <c r="EFT17" s="892"/>
      <c r="EFU17" s="892"/>
      <c r="EFV17" s="892"/>
      <c r="EFW17" s="892"/>
      <c r="EFX17" s="892"/>
      <c r="EFY17" s="892"/>
      <c r="EFZ17" s="892"/>
      <c r="EGA17" s="892"/>
      <c r="EGB17" s="892"/>
      <c r="EGC17" s="892"/>
      <c r="EGD17" s="892"/>
      <c r="EGE17" s="892"/>
      <c r="EGF17" s="892"/>
      <c r="EGG17" s="892"/>
      <c r="EGH17" s="892"/>
      <c r="EGI17" s="892"/>
      <c r="EGJ17" s="892"/>
      <c r="EGK17" s="892"/>
      <c r="EGL17" s="892"/>
      <c r="EGM17" s="892"/>
      <c r="EGN17" s="892"/>
      <c r="EGO17" s="892"/>
      <c r="EGP17" s="892"/>
      <c r="EGQ17" s="892"/>
      <c r="EGR17" s="892"/>
      <c r="EGS17" s="892"/>
      <c r="EGT17" s="892"/>
      <c r="EGU17" s="892"/>
      <c r="EGV17" s="892"/>
      <c r="EGW17" s="892"/>
      <c r="EGX17" s="892"/>
      <c r="EGY17" s="892"/>
      <c r="EGZ17" s="892"/>
      <c r="EHA17" s="892"/>
      <c r="EHB17" s="892"/>
      <c r="EHC17" s="892"/>
      <c r="EHD17" s="892"/>
      <c r="EHE17" s="892"/>
      <c r="EHF17" s="892"/>
      <c r="EHG17" s="892"/>
      <c r="EHH17" s="892"/>
      <c r="EHI17" s="892"/>
      <c r="EHJ17" s="892"/>
      <c r="EHK17" s="892"/>
      <c r="EHL17" s="892"/>
      <c r="EHM17" s="892"/>
      <c r="EHN17" s="892"/>
      <c r="EHO17" s="892"/>
      <c r="EHP17" s="892"/>
      <c r="EHQ17" s="892"/>
      <c r="EHR17" s="892"/>
      <c r="EHS17" s="892"/>
      <c r="EHT17" s="892"/>
      <c r="EHU17" s="892"/>
      <c r="EHV17" s="892"/>
      <c r="EHW17" s="892"/>
      <c r="EHX17" s="892"/>
      <c r="EHY17" s="892"/>
      <c r="EHZ17" s="892"/>
      <c r="EIA17" s="892"/>
      <c r="EIB17" s="892"/>
      <c r="EIC17" s="892"/>
      <c r="EID17" s="892"/>
      <c r="EIE17" s="892"/>
      <c r="EIF17" s="892"/>
      <c r="EIG17" s="892"/>
      <c r="EIH17" s="892"/>
      <c r="EII17" s="892"/>
      <c r="EIJ17" s="892"/>
      <c r="EIK17" s="892"/>
      <c r="EIL17" s="892"/>
      <c r="EIM17" s="892"/>
      <c r="EIN17" s="892"/>
      <c r="EIO17" s="892"/>
      <c r="EIP17" s="892"/>
      <c r="EIQ17" s="892"/>
      <c r="EIR17" s="892"/>
      <c r="EIS17" s="892"/>
      <c r="EIT17" s="892"/>
      <c r="EIU17" s="892"/>
      <c r="EIV17" s="892"/>
      <c r="EIW17" s="892"/>
      <c r="EIX17" s="892"/>
      <c r="EIY17" s="892"/>
      <c r="EIZ17" s="892"/>
      <c r="EJA17" s="892"/>
      <c r="EJB17" s="892"/>
      <c r="EJC17" s="892"/>
      <c r="EJD17" s="892"/>
      <c r="EJE17" s="892"/>
      <c r="EJF17" s="892"/>
      <c r="EJG17" s="892"/>
      <c r="EJH17" s="892"/>
      <c r="EJI17" s="892"/>
      <c r="EJJ17" s="892"/>
      <c r="EJK17" s="892"/>
      <c r="EJL17" s="892"/>
      <c r="EJM17" s="892"/>
      <c r="EJN17" s="892"/>
      <c r="EJO17" s="892"/>
      <c r="EJP17" s="892"/>
      <c r="EJQ17" s="892"/>
      <c r="EJR17" s="892"/>
      <c r="EJS17" s="892"/>
      <c r="EJT17" s="892"/>
      <c r="EJU17" s="892"/>
      <c r="EJV17" s="892"/>
      <c r="EJW17" s="892"/>
      <c r="EJX17" s="892"/>
      <c r="EJY17" s="892"/>
      <c r="EJZ17" s="892"/>
      <c r="EKA17" s="892"/>
      <c r="EKB17" s="892"/>
      <c r="EKC17" s="892"/>
      <c r="EKD17" s="892"/>
      <c r="EKE17" s="892"/>
      <c r="EKF17" s="892"/>
      <c r="EKG17" s="892"/>
      <c r="EKH17" s="892"/>
      <c r="EKI17" s="892"/>
      <c r="EKJ17" s="892"/>
      <c r="EKK17" s="892"/>
      <c r="EKL17" s="892"/>
      <c r="EKM17" s="892"/>
      <c r="EKN17" s="892"/>
      <c r="EKO17" s="892"/>
      <c r="EKP17" s="892"/>
      <c r="EKQ17" s="892"/>
      <c r="EKR17" s="892"/>
      <c r="EKS17" s="892"/>
      <c r="EKT17" s="892"/>
      <c r="EKU17" s="892"/>
      <c r="EKV17" s="892"/>
      <c r="EKW17" s="892"/>
      <c r="EKX17" s="892"/>
      <c r="EKY17" s="892"/>
      <c r="EKZ17" s="892"/>
      <c r="ELA17" s="892"/>
      <c r="ELB17" s="892"/>
      <c r="ELC17" s="892"/>
      <c r="ELD17" s="892"/>
      <c r="ELE17" s="892"/>
      <c r="ELF17" s="892"/>
      <c r="ELG17" s="892"/>
      <c r="ELH17" s="892"/>
      <c r="ELI17" s="892"/>
      <c r="ELJ17" s="892"/>
      <c r="ELK17" s="892"/>
      <c r="ELL17" s="892"/>
      <c r="ELM17" s="892"/>
      <c r="ELN17" s="892"/>
      <c r="ELO17" s="892"/>
      <c r="ELP17" s="892"/>
      <c r="ELQ17" s="892"/>
      <c r="ELR17" s="892"/>
      <c r="ELS17" s="892"/>
      <c r="ELT17" s="892"/>
      <c r="ELU17" s="892"/>
      <c r="ELV17" s="892"/>
      <c r="ELW17" s="892"/>
      <c r="ELX17" s="892"/>
      <c r="ELY17" s="892"/>
      <c r="ELZ17" s="892"/>
      <c r="EMA17" s="892"/>
      <c r="EMB17" s="892"/>
      <c r="EMC17" s="892"/>
      <c r="EMD17" s="892"/>
      <c r="EME17" s="892"/>
      <c r="EMF17" s="892"/>
      <c r="EMG17" s="892"/>
      <c r="EMH17" s="892"/>
      <c r="EMI17" s="892"/>
      <c r="EMJ17" s="892"/>
      <c r="EMK17" s="892"/>
      <c r="EML17" s="892"/>
      <c r="EMM17" s="892"/>
      <c r="EMN17" s="892"/>
      <c r="EMO17" s="892"/>
      <c r="EMP17" s="892"/>
      <c r="EMQ17" s="892"/>
      <c r="EMR17" s="892"/>
      <c r="EMS17" s="892"/>
      <c r="EMT17" s="892"/>
      <c r="EMU17" s="892"/>
      <c r="EMV17" s="892"/>
      <c r="EMW17" s="892"/>
      <c r="EMX17" s="892"/>
      <c r="EMY17" s="892"/>
      <c r="EMZ17" s="892"/>
      <c r="ENA17" s="892"/>
      <c r="ENB17" s="892"/>
      <c r="ENC17" s="892"/>
      <c r="END17" s="892"/>
      <c r="ENE17" s="892"/>
      <c r="ENF17" s="892"/>
      <c r="ENG17" s="892"/>
      <c r="ENH17" s="892"/>
      <c r="ENI17" s="892"/>
      <c r="ENJ17" s="892"/>
      <c r="ENK17" s="892"/>
      <c r="ENL17" s="892"/>
      <c r="ENM17" s="892"/>
      <c r="ENN17" s="892"/>
      <c r="ENO17" s="892"/>
      <c r="ENP17" s="892"/>
      <c r="ENQ17" s="892"/>
      <c r="ENR17" s="892"/>
      <c r="ENS17" s="892"/>
      <c r="ENT17" s="892"/>
      <c r="ENU17" s="892"/>
      <c r="ENV17" s="892"/>
      <c r="ENW17" s="892"/>
      <c r="ENX17" s="892"/>
      <c r="ENY17" s="892"/>
      <c r="ENZ17" s="892"/>
      <c r="EOA17" s="892"/>
      <c r="EOB17" s="892"/>
      <c r="EOC17" s="892"/>
      <c r="EOD17" s="892"/>
      <c r="EOE17" s="892"/>
      <c r="EOF17" s="892"/>
      <c r="EOG17" s="892"/>
      <c r="EOH17" s="892"/>
      <c r="EOI17" s="892"/>
      <c r="EOJ17" s="892"/>
      <c r="EOK17" s="892"/>
      <c r="EOL17" s="892"/>
      <c r="EOM17" s="892"/>
      <c r="EON17" s="892"/>
      <c r="EOO17" s="892"/>
      <c r="EOP17" s="892"/>
      <c r="EOQ17" s="892"/>
      <c r="EOR17" s="892"/>
      <c r="EOS17" s="892"/>
      <c r="EOT17" s="892"/>
      <c r="EOU17" s="892"/>
      <c r="EOV17" s="892"/>
      <c r="EOW17" s="892"/>
      <c r="EOX17" s="892"/>
      <c r="EOY17" s="892"/>
      <c r="EOZ17" s="892"/>
      <c r="EPA17" s="892"/>
      <c r="EPB17" s="892"/>
      <c r="EPC17" s="892"/>
      <c r="EPD17" s="892"/>
      <c r="EPE17" s="892"/>
      <c r="EPF17" s="892"/>
      <c r="EPG17" s="892"/>
      <c r="EPH17" s="892"/>
      <c r="EPI17" s="892"/>
      <c r="EPJ17" s="892"/>
      <c r="EPK17" s="892"/>
      <c r="EPL17" s="892"/>
      <c r="EPM17" s="892"/>
      <c r="EPN17" s="892"/>
      <c r="EPO17" s="892"/>
      <c r="EPP17" s="892"/>
      <c r="EPQ17" s="892"/>
      <c r="EPR17" s="892"/>
      <c r="EPS17" s="892"/>
      <c r="EPT17" s="892"/>
      <c r="EPU17" s="892"/>
      <c r="EPV17" s="892"/>
      <c r="EPW17" s="892"/>
      <c r="EPX17" s="892"/>
      <c r="EPY17" s="892"/>
      <c r="EPZ17" s="892"/>
      <c r="EQA17" s="892"/>
      <c r="EQB17" s="892"/>
      <c r="EQC17" s="892"/>
      <c r="EQD17" s="892"/>
      <c r="EQE17" s="892"/>
      <c r="EQF17" s="892"/>
      <c r="EQG17" s="892"/>
      <c r="EQH17" s="892"/>
      <c r="EQI17" s="892"/>
      <c r="EQJ17" s="892"/>
      <c r="EQK17" s="892"/>
      <c r="EQL17" s="892"/>
      <c r="EQM17" s="892"/>
      <c r="EQN17" s="892"/>
      <c r="EQO17" s="892"/>
      <c r="EQP17" s="892"/>
      <c r="EQQ17" s="892"/>
      <c r="EQR17" s="892"/>
      <c r="EQS17" s="892"/>
      <c r="EQT17" s="892"/>
      <c r="EQU17" s="892"/>
      <c r="EQV17" s="892"/>
      <c r="EQW17" s="892"/>
      <c r="EQX17" s="892"/>
      <c r="EQY17" s="892"/>
      <c r="EQZ17" s="892"/>
      <c r="ERA17" s="892"/>
      <c r="ERB17" s="892"/>
      <c r="ERC17" s="892"/>
      <c r="ERD17" s="892"/>
      <c r="ERE17" s="892"/>
      <c r="ERF17" s="892"/>
      <c r="ERG17" s="892"/>
      <c r="ERH17" s="892"/>
      <c r="ERI17" s="892"/>
      <c r="ERJ17" s="892"/>
      <c r="ERK17" s="892"/>
      <c r="ERL17" s="892"/>
      <c r="ERM17" s="892"/>
      <c r="ERN17" s="892"/>
      <c r="ERO17" s="892"/>
      <c r="ERP17" s="892"/>
      <c r="ERQ17" s="892"/>
      <c r="ERR17" s="892"/>
      <c r="ERS17" s="892"/>
      <c r="ERT17" s="892"/>
      <c r="ERU17" s="892"/>
      <c r="ERV17" s="892"/>
      <c r="ERW17" s="892"/>
      <c r="ERX17" s="892"/>
      <c r="ERY17" s="892"/>
      <c r="ERZ17" s="892"/>
      <c r="ESA17" s="892"/>
      <c r="ESB17" s="892"/>
      <c r="ESC17" s="892"/>
      <c r="ESD17" s="892"/>
      <c r="ESE17" s="892"/>
      <c r="ESF17" s="892"/>
      <c r="ESG17" s="892"/>
      <c r="ESH17" s="892"/>
      <c r="ESI17" s="892"/>
      <c r="ESJ17" s="892"/>
      <c r="ESK17" s="892"/>
      <c r="ESL17" s="892"/>
      <c r="ESM17" s="892"/>
      <c r="ESN17" s="892"/>
      <c r="ESO17" s="892"/>
      <c r="ESP17" s="892"/>
      <c r="ESQ17" s="892"/>
      <c r="ESR17" s="892"/>
      <c r="ESS17" s="892"/>
      <c r="EST17" s="892"/>
      <c r="ESU17" s="892"/>
      <c r="ESV17" s="892"/>
      <c r="ESW17" s="892"/>
      <c r="ESX17" s="892"/>
      <c r="ESY17" s="892"/>
      <c r="ESZ17" s="892"/>
      <c r="ETA17" s="892"/>
      <c r="ETB17" s="892"/>
      <c r="ETC17" s="892"/>
      <c r="ETD17" s="892"/>
      <c r="ETE17" s="892"/>
      <c r="ETF17" s="892"/>
      <c r="ETG17" s="892"/>
      <c r="ETH17" s="892"/>
      <c r="ETI17" s="892"/>
      <c r="ETJ17" s="892"/>
      <c r="ETK17" s="892"/>
      <c r="ETL17" s="892"/>
      <c r="ETM17" s="892"/>
      <c r="ETN17" s="892"/>
      <c r="ETO17" s="892"/>
      <c r="ETP17" s="892"/>
      <c r="ETQ17" s="892"/>
      <c r="ETR17" s="892"/>
      <c r="ETS17" s="892"/>
      <c r="ETT17" s="892"/>
      <c r="ETU17" s="892"/>
      <c r="ETV17" s="892"/>
      <c r="ETW17" s="892"/>
      <c r="ETX17" s="892"/>
      <c r="ETY17" s="892"/>
      <c r="ETZ17" s="892"/>
      <c r="EUA17" s="892"/>
      <c r="EUB17" s="892"/>
      <c r="EUC17" s="892"/>
      <c r="EUD17" s="892"/>
      <c r="EUE17" s="892"/>
      <c r="EUF17" s="892"/>
      <c r="EUG17" s="892"/>
      <c r="EUH17" s="892"/>
      <c r="EUI17" s="892"/>
      <c r="EUJ17" s="892"/>
      <c r="EUK17" s="892"/>
      <c r="EUL17" s="892"/>
      <c r="EUM17" s="892"/>
      <c r="EUN17" s="892"/>
      <c r="EUO17" s="892"/>
      <c r="EUP17" s="892"/>
      <c r="EUQ17" s="892"/>
      <c r="EUR17" s="892"/>
      <c r="EUS17" s="892"/>
      <c r="EUT17" s="892"/>
      <c r="EUU17" s="892"/>
      <c r="EUV17" s="892"/>
      <c r="EUW17" s="892"/>
      <c r="EUX17" s="892"/>
      <c r="EUY17" s="892"/>
      <c r="EUZ17" s="892"/>
      <c r="EVA17" s="892"/>
      <c r="EVB17" s="892"/>
      <c r="EVC17" s="892"/>
      <c r="EVD17" s="892"/>
      <c r="EVE17" s="892"/>
      <c r="EVF17" s="892"/>
      <c r="EVG17" s="892"/>
      <c r="EVH17" s="892"/>
      <c r="EVI17" s="892"/>
      <c r="EVJ17" s="892"/>
      <c r="EVK17" s="892"/>
      <c r="EVL17" s="892"/>
      <c r="EVM17" s="892"/>
      <c r="EVN17" s="892"/>
      <c r="EVO17" s="892"/>
      <c r="EVP17" s="892"/>
      <c r="EVQ17" s="892"/>
      <c r="EVR17" s="892"/>
      <c r="EVS17" s="892"/>
      <c r="EVT17" s="892"/>
      <c r="EVU17" s="892"/>
      <c r="EVV17" s="892"/>
      <c r="EVW17" s="892"/>
      <c r="EVX17" s="892"/>
      <c r="EVY17" s="892"/>
      <c r="EVZ17" s="892"/>
      <c r="EWA17" s="892"/>
      <c r="EWB17" s="892"/>
      <c r="EWC17" s="892"/>
      <c r="EWD17" s="892"/>
      <c r="EWE17" s="892"/>
      <c r="EWF17" s="892"/>
      <c r="EWG17" s="892"/>
      <c r="EWH17" s="892"/>
      <c r="EWI17" s="892"/>
      <c r="EWJ17" s="892"/>
      <c r="EWK17" s="892"/>
      <c r="EWL17" s="892"/>
      <c r="EWM17" s="892"/>
      <c r="EWN17" s="892"/>
      <c r="EWO17" s="892"/>
      <c r="EWP17" s="892"/>
      <c r="EWQ17" s="892"/>
      <c r="EWR17" s="892"/>
      <c r="EWS17" s="892"/>
      <c r="EWT17" s="892"/>
      <c r="EWU17" s="892"/>
      <c r="EWV17" s="892"/>
      <c r="EWW17" s="892"/>
      <c r="EWX17" s="892"/>
      <c r="EWY17" s="892"/>
      <c r="EWZ17" s="892"/>
      <c r="EXA17" s="892"/>
      <c r="EXB17" s="892"/>
      <c r="EXC17" s="892"/>
      <c r="EXD17" s="892"/>
      <c r="EXE17" s="892"/>
      <c r="EXF17" s="892"/>
      <c r="EXG17" s="892"/>
      <c r="EXH17" s="892"/>
      <c r="EXI17" s="892"/>
      <c r="EXJ17" s="892"/>
      <c r="EXK17" s="892"/>
      <c r="EXL17" s="892"/>
      <c r="EXM17" s="892"/>
      <c r="EXN17" s="892"/>
      <c r="EXO17" s="892"/>
      <c r="EXP17" s="892"/>
      <c r="EXQ17" s="892"/>
      <c r="EXR17" s="892"/>
      <c r="EXS17" s="892"/>
      <c r="EXT17" s="892"/>
      <c r="EXU17" s="892"/>
      <c r="EXV17" s="892"/>
      <c r="EXW17" s="892"/>
      <c r="EXX17" s="892"/>
      <c r="EXY17" s="892"/>
      <c r="EXZ17" s="892"/>
      <c r="EYA17" s="892"/>
      <c r="EYB17" s="892"/>
      <c r="EYC17" s="892"/>
      <c r="EYD17" s="892"/>
      <c r="EYE17" s="892"/>
      <c r="EYF17" s="892"/>
      <c r="EYG17" s="892"/>
      <c r="EYH17" s="892"/>
      <c r="EYI17" s="892"/>
      <c r="EYJ17" s="892"/>
      <c r="EYK17" s="892"/>
      <c r="EYL17" s="892"/>
      <c r="EYM17" s="892"/>
      <c r="EYN17" s="892"/>
      <c r="EYO17" s="892"/>
      <c r="EYP17" s="892"/>
      <c r="EYQ17" s="892"/>
      <c r="EYR17" s="892"/>
      <c r="EYS17" s="892"/>
      <c r="EYT17" s="892"/>
      <c r="EYU17" s="892"/>
      <c r="EYV17" s="892"/>
      <c r="EYW17" s="892"/>
      <c r="EYX17" s="892"/>
      <c r="EYY17" s="892"/>
      <c r="EYZ17" s="892"/>
      <c r="EZA17" s="892"/>
      <c r="EZB17" s="892"/>
      <c r="EZC17" s="892"/>
      <c r="EZD17" s="892"/>
      <c r="EZE17" s="892"/>
      <c r="EZF17" s="892"/>
      <c r="EZG17" s="892"/>
      <c r="EZH17" s="892"/>
      <c r="EZI17" s="892"/>
      <c r="EZJ17" s="892"/>
      <c r="EZK17" s="892"/>
      <c r="EZL17" s="892"/>
      <c r="EZM17" s="892"/>
      <c r="EZN17" s="892"/>
      <c r="EZO17" s="892"/>
      <c r="EZP17" s="892"/>
      <c r="EZQ17" s="892"/>
      <c r="EZR17" s="892"/>
      <c r="EZS17" s="892"/>
      <c r="EZT17" s="892"/>
      <c r="EZU17" s="892"/>
      <c r="EZV17" s="892"/>
      <c r="EZW17" s="892"/>
      <c r="EZX17" s="892"/>
      <c r="EZY17" s="892"/>
      <c r="EZZ17" s="892"/>
      <c r="FAA17" s="892"/>
      <c r="FAB17" s="892"/>
      <c r="FAC17" s="892"/>
      <c r="FAD17" s="892"/>
      <c r="FAE17" s="892"/>
      <c r="FAF17" s="892"/>
      <c r="FAG17" s="892"/>
      <c r="FAH17" s="892"/>
      <c r="FAI17" s="892"/>
      <c r="FAJ17" s="892"/>
      <c r="FAK17" s="892"/>
      <c r="FAL17" s="892"/>
      <c r="FAM17" s="892"/>
      <c r="FAN17" s="892"/>
      <c r="FAO17" s="892"/>
      <c r="FAP17" s="892"/>
      <c r="FAQ17" s="892"/>
      <c r="FAR17" s="892"/>
      <c r="FAS17" s="892"/>
      <c r="FAT17" s="892"/>
      <c r="FAU17" s="892"/>
      <c r="FAV17" s="892"/>
      <c r="FAW17" s="892"/>
      <c r="FAX17" s="892"/>
      <c r="FAY17" s="892"/>
      <c r="FAZ17" s="892"/>
      <c r="FBA17" s="892"/>
      <c r="FBB17" s="892"/>
      <c r="FBC17" s="892"/>
      <c r="FBD17" s="892"/>
      <c r="FBE17" s="892"/>
      <c r="FBF17" s="892"/>
      <c r="FBG17" s="892"/>
      <c r="FBH17" s="892"/>
      <c r="FBI17" s="892"/>
      <c r="FBJ17" s="892"/>
      <c r="FBK17" s="892"/>
      <c r="FBL17" s="892"/>
      <c r="FBM17" s="892"/>
      <c r="FBN17" s="892"/>
      <c r="FBO17" s="892"/>
      <c r="FBP17" s="892"/>
      <c r="FBQ17" s="892"/>
      <c r="FBR17" s="892"/>
      <c r="FBS17" s="892"/>
      <c r="FBT17" s="892"/>
      <c r="FBU17" s="892"/>
      <c r="FBV17" s="892"/>
      <c r="FBW17" s="892"/>
      <c r="FBX17" s="892"/>
      <c r="FBY17" s="892"/>
      <c r="FBZ17" s="892"/>
      <c r="FCA17" s="892"/>
      <c r="FCB17" s="892"/>
      <c r="FCC17" s="892"/>
      <c r="FCD17" s="892"/>
      <c r="FCE17" s="892"/>
      <c r="FCF17" s="892"/>
      <c r="FCG17" s="892"/>
      <c r="FCH17" s="892"/>
      <c r="FCI17" s="892"/>
      <c r="FCJ17" s="892"/>
      <c r="FCK17" s="892"/>
      <c r="FCL17" s="892"/>
      <c r="FCM17" s="892"/>
      <c r="FCN17" s="892"/>
      <c r="FCO17" s="892"/>
      <c r="FCP17" s="892"/>
      <c r="FCQ17" s="892"/>
      <c r="FCR17" s="892"/>
      <c r="FCS17" s="892"/>
      <c r="FCT17" s="892"/>
      <c r="FCU17" s="892"/>
      <c r="FCV17" s="892"/>
      <c r="FCW17" s="892"/>
      <c r="FCX17" s="892"/>
      <c r="FCY17" s="892"/>
      <c r="FCZ17" s="892"/>
      <c r="FDA17" s="892"/>
      <c r="FDB17" s="892"/>
      <c r="FDC17" s="892"/>
      <c r="FDD17" s="892"/>
      <c r="FDE17" s="892"/>
      <c r="FDF17" s="892"/>
      <c r="FDG17" s="892"/>
      <c r="FDH17" s="892"/>
      <c r="FDI17" s="892"/>
      <c r="FDJ17" s="892"/>
      <c r="FDK17" s="892"/>
      <c r="FDL17" s="892"/>
      <c r="FDM17" s="892"/>
      <c r="FDN17" s="892"/>
      <c r="FDO17" s="892"/>
      <c r="FDP17" s="892"/>
      <c r="FDQ17" s="892"/>
      <c r="FDR17" s="892"/>
      <c r="FDS17" s="892"/>
      <c r="FDT17" s="892"/>
      <c r="FDU17" s="892"/>
      <c r="FDV17" s="892"/>
      <c r="FDW17" s="892"/>
      <c r="FDX17" s="892"/>
      <c r="FDY17" s="892"/>
      <c r="FDZ17" s="892"/>
      <c r="FEA17" s="892"/>
      <c r="FEB17" s="892"/>
      <c r="FEC17" s="892"/>
      <c r="FED17" s="892"/>
      <c r="FEE17" s="892"/>
      <c r="FEF17" s="892"/>
      <c r="FEG17" s="892"/>
      <c r="FEH17" s="892"/>
      <c r="FEI17" s="892"/>
      <c r="FEJ17" s="892"/>
      <c r="FEK17" s="892"/>
      <c r="FEL17" s="892"/>
      <c r="FEM17" s="892"/>
      <c r="FEN17" s="892"/>
      <c r="FEO17" s="892"/>
      <c r="FEP17" s="892"/>
      <c r="FEQ17" s="892"/>
      <c r="FER17" s="892"/>
      <c r="FES17" s="892"/>
      <c r="FET17" s="892"/>
      <c r="FEU17" s="892"/>
      <c r="FEV17" s="892"/>
      <c r="FEW17" s="892"/>
      <c r="FEX17" s="892"/>
      <c r="FEY17" s="892"/>
      <c r="FEZ17" s="892"/>
      <c r="FFA17" s="892"/>
      <c r="FFB17" s="892"/>
      <c r="FFC17" s="892"/>
      <c r="FFD17" s="892"/>
      <c r="FFE17" s="892"/>
      <c r="FFF17" s="892"/>
      <c r="FFG17" s="892"/>
      <c r="FFH17" s="892"/>
      <c r="FFI17" s="892"/>
      <c r="FFJ17" s="892"/>
      <c r="FFK17" s="892"/>
      <c r="FFL17" s="892"/>
      <c r="FFM17" s="892"/>
      <c r="FFN17" s="892"/>
      <c r="FFO17" s="892"/>
      <c r="FFP17" s="892"/>
      <c r="FFQ17" s="892"/>
      <c r="FFR17" s="892"/>
      <c r="FFS17" s="892"/>
      <c r="FFT17" s="892"/>
      <c r="FFU17" s="892"/>
      <c r="FFV17" s="892"/>
      <c r="FFW17" s="892"/>
      <c r="FFX17" s="892"/>
      <c r="FFY17" s="892"/>
      <c r="FFZ17" s="892"/>
      <c r="FGA17" s="892"/>
      <c r="FGB17" s="892"/>
      <c r="FGC17" s="892"/>
      <c r="FGD17" s="892"/>
      <c r="FGE17" s="892"/>
      <c r="FGF17" s="892"/>
      <c r="FGG17" s="892"/>
      <c r="FGH17" s="892"/>
      <c r="FGI17" s="892"/>
      <c r="FGJ17" s="892"/>
      <c r="FGK17" s="892"/>
      <c r="FGL17" s="892"/>
      <c r="FGM17" s="892"/>
      <c r="FGN17" s="892"/>
      <c r="FGO17" s="892"/>
      <c r="FGP17" s="892"/>
      <c r="FGQ17" s="892"/>
      <c r="FGR17" s="892"/>
      <c r="FGS17" s="892"/>
      <c r="FGT17" s="892"/>
      <c r="FGU17" s="892"/>
      <c r="FGV17" s="892"/>
      <c r="FGW17" s="892"/>
      <c r="FGX17" s="892"/>
      <c r="FGY17" s="892"/>
      <c r="FGZ17" s="892"/>
      <c r="FHA17" s="892"/>
      <c r="FHB17" s="892"/>
      <c r="FHC17" s="892"/>
      <c r="FHD17" s="892"/>
      <c r="FHE17" s="892"/>
      <c r="FHF17" s="892"/>
      <c r="FHG17" s="892"/>
      <c r="FHH17" s="892"/>
      <c r="FHI17" s="892"/>
      <c r="FHJ17" s="892"/>
      <c r="FHK17" s="892"/>
      <c r="FHL17" s="892"/>
      <c r="FHM17" s="892"/>
      <c r="FHN17" s="892"/>
      <c r="FHO17" s="892"/>
      <c r="FHP17" s="892"/>
      <c r="FHQ17" s="892"/>
      <c r="FHR17" s="892"/>
      <c r="FHS17" s="892"/>
      <c r="FHT17" s="892"/>
      <c r="FHU17" s="892"/>
      <c r="FHV17" s="892"/>
      <c r="FHW17" s="892"/>
      <c r="FHX17" s="892"/>
      <c r="FHY17" s="892"/>
      <c r="FHZ17" s="892"/>
      <c r="FIA17" s="892"/>
      <c r="FIB17" s="892"/>
      <c r="FIC17" s="892"/>
      <c r="FID17" s="892"/>
      <c r="FIE17" s="892"/>
      <c r="FIF17" s="892"/>
      <c r="FIG17" s="892"/>
      <c r="FIH17" s="892"/>
      <c r="FII17" s="892"/>
      <c r="FIJ17" s="892"/>
      <c r="FIK17" s="892"/>
      <c r="FIL17" s="892"/>
      <c r="FIM17" s="892"/>
      <c r="FIN17" s="892"/>
      <c r="FIO17" s="892"/>
      <c r="FIP17" s="892"/>
      <c r="FIQ17" s="892"/>
      <c r="FIR17" s="892"/>
      <c r="FIS17" s="892"/>
      <c r="FIT17" s="892"/>
      <c r="FIU17" s="892"/>
      <c r="FIV17" s="892"/>
      <c r="FIW17" s="892"/>
      <c r="FIX17" s="892"/>
      <c r="FIY17" s="892"/>
      <c r="FIZ17" s="892"/>
      <c r="FJA17" s="892"/>
      <c r="FJB17" s="892"/>
      <c r="FJC17" s="892"/>
      <c r="FJD17" s="892"/>
      <c r="FJE17" s="892"/>
      <c r="FJF17" s="892"/>
      <c r="FJG17" s="892"/>
      <c r="FJH17" s="892"/>
      <c r="FJI17" s="892"/>
      <c r="FJJ17" s="892"/>
      <c r="FJK17" s="892"/>
      <c r="FJL17" s="892"/>
      <c r="FJM17" s="892"/>
      <c r="FJN17" s="892"/>
      <c r="FJO17" s="892"/>
      <c r="FJP17" s="892"/>
      <c r="FJQ17" s="892"/>
      <c r="FJR17" s="892"/>
      <c r="FJS17" s="892"/>
      <c r="FJT17" s="892"/>
      <c r="FJU17" s="892"/>
      <c r="FJV17" s="892"/>
      <c r="FJW17" s="892"/>
      <c r="FJX17" s="892"/>
      <c r="FJY17" s="892"/>
      <c r="FJZ17" s="892"/>
      <c r="FKA17" s="892"/>
      <c r="FKB17" s="892"/>
      <c r="FKC17" s="892"/>
      <c r="FKD17" s="892"/>
      <c r="FKE17" s="892"/>
      <c r="FKF17" s="892"/>
      <c r="FKG17" s="892"/>
      <c r="FKH17" s="892"/>
      <c r="FKI17" s="892"/>
      <c r="FKJ17" s="892"/>
      <c r="FKK17" s="892"/>
      <c r="FKL17" s="892"/>
      <c r="FKM17" s="892"/>
      <c r="FKN17" s="892"/>
      <c r="FKO17" s="892"/>
      <c r="FKP17" s="892"/>
      <c r="FKQ17" s="892"/>
      <c r="FKR17" s="892"/>
      <c r="FKS17" s="892"/>
      <c r="FKT17" s="892"/>
      <c r="FKU17" s="892"/>
      <c r="FKV17" s="892"/>
      <c r="FKW17" s="892"/>
      <c r="FKX17" s="892"/>
      <c r="FKY17" s="892"/>
      <c r="FKZ17" s="892"/>
      <c r="FLA17" s="892"/>
      <c r="FLB17" s="892"/>
      <c r="FLC17" s="892"/>
      <c r="FLD17" s="892"/>
      <c r="FLE17" s="892"/>
      <c r="FLF17" s="892"/>
      <c r="FLG17" s="892"/>
      <c r="FLH17" s="892"/>
      <c r="FLI17" s="892"/>
      <c r="FLJ17" s="892"/>
      <c r="FLK17" s="892"/>
      <c r="FLL17" s="892"/>
      <c r="FLM17" s="892"/>
      <c r="FLN17" s="892"/>
      <c r="FLO17" s="892"/>
      <c r="FLP17" s="892"/>
      <c r="FLQ17" s="892"/>
      <c r="FLR17" s="892"/>
      <c r="FLS17" s="892"/>
      <c r="FLT17" s="892"/>
      <c r="FLU17" s="892"/>
      <c r="FLV17" s="892"/>
      <c r="FLW17" s="892"/>
      <c r="FLX17" s="892"/>
      <c r="FLY17" s="892"/>
      <c r="FLZ17" s="892"/>
      <c r="FMA17" s="892"/>
      <c r="FMB17" s="892"/>
      <c r="FMC17" s="892"/>
      <c r="FMD17" s="892"/>
      <c r="FME17" s="892"/>
      <c r="FMF17" s="892"/>
      <c r="FMG17" s="892"/>
      <c r="FMH17" s="892"/>
      <c r="FMI17" s="892"/>
      <c r="FMJ17" s="892"/>
      <c r="FMK17" s="892"/>
      <c r="FML17" s="892"/>
      <c r="FMM17" s="892"/>
      <c r="FMN17" s="892"/>
      <c r="FMO17" s="892"/>
      <c r="FMP17" s="892"/>
      <c r="FMQ17" s="892"/>
      <c r="FMR17" s="892"/>
      <c r="FMS17" s="892"/>
      <c r="FMT17" s="892"/>
      <c r="FMU17" s="892"/>
      <c r="FMV17" s="892"/>
      <c r="FMW17" s="892"/>
      <c r="FMX17" s="892"/>
      <c r="FMY17" s="892"/>
      <c r="FMZ17" s="892"/>
      <c r="FNA17" s="892"/>
      <c r="FNB17" s="892"/>
      <c r="FNC17" s="892"/>
      <c r="FND17" s="892"/>
      <c r="FNE17" s="892"/>
      <c r="FNF17" s="892"/>
      <c r="FNG17" s="892"/>
      <c r="FNH17" s="892"/>
      <c r="FNI17" s="892"/>
      <c r="FNJ17" s="892"/>
      <c r="FNK17" s="892"/>
      <c r="FNL17" s="892"/>
      <c r="FNM17" s="892"/>
      <c r="FNN17" s="892"/>
      <c r="FNO17" s="892"/>
      <c r="FNP17" s="892"/>
      <c r="FNQ17" s="892"/>
      <c r="FNR17" s="892"/>
      <c r="FNS17" s="892"/>
      <c r="FNT17" s="892"/>
      <c r="FNU17" s="892"/>
      <c r="FNV17" s="892"/>
      <c r="FNW17" s="892"/>
      <c r="FNX17" s="892"/>
      <c r="FNY17" s="892"/>
      <c r="FNZ17" s="892"/>
      <c r="FOA17" s="892"/>
      <c r="FOB17" s="892"/>
      <c r="FOC17" s="892"/>
      <c r="FOD17" s="892"/>
      <c r="FOE17" s="892"/>
      <c r="FOF17" s="892"/>
      <c r="FOG17" s="892"/>
      <c r="FOH17" s="892"/>
      <c r="FOI17" s="892"/>
      <c r="FOJ17" s="892"/>
      <c r="FOK17" s="892"/>
      <c r="FOL17" s="892"/>
      <c r="FOM17" s="892"/>
      <c r="FON17" s="892"/>
      <c r="FOO17" s="892"/>
      <c r="FOP17" s="892"/>
      <c r="FOQ17" s="892"/>
      <c r="FOR17" s="892"/>
      <c r="FOS17" s="892"/>
      <c r="FOT17" s="892"/>
      <c r="FOU17" s="892"/>
      <c r="FOV17" s="892"/>
      <c r="FOW17" s="892"/>
      <c r="FOX17" s="892"/>
      <c r="FOY17" s="892"/>
      <c r="FOZ17" s="892"/>
      <c r="FPA17" s="892"/>
      <c r="FPB17" s="892"/>
      <c r="FPC17" s="892"/>
      <c r="FPD17" s="892"/>
      <c r="FPE17" s="892"/>
      <c r="FPF17" s="892"/>
      <c r="FPG17" s="892"/>
      <c r="FPH17" s="892"/>
      <c r="FPI17" s="892"/>
      <c r="FPJ17" s="892"/>
      <c r="FPK17" s="892"/>
      <c r="FPL17" s="892"/>
      <c r="FPM17" s="892"/>
      <c r="FPN17" s="892"/>
      <c r="FPO17" s="892"/>
      <c r="FPP17" s="892"/>
      <c r="FPQ17" s="892"/>
      <c r="FPR17" s="892"/>
      <c r="FPS17" s="892"/>
      <c r="FPT17" s="892"/>
      <c r="FPU17" s="892"/>
      <c r="FPV17" s="892"/>
      <c r="FPW17" s="892"/>
      <c r="FPX17" s="892"/>
      <c r="FPY17" s="892"/>
      <c r="FPZ17" s="892"/>
      <c r="FQA17" s="892"/>
      <c r="FQB17" s="892"/>
      <c r="FQC17" s="892"/>
      <c r="FQD17" s="892"/>
      <c r="FQE17" s="892"/>
      <c r="FQF17" s="892"/>
      <c r="FQG17" s="892"/>
      <c r="FQH17" s="892"/>
      <c r="FQI17" s="892"/>
      <c r="FQJ17" s="892"/>
      <c r="FQK17" s="892"/>
      <c r="FQL17" s="892"/>
      <c r="FQM17" s="892"/>
      <c r="FQN17" s="892"/>
      <c r="FQO17" s="892"/>
      <c r="FQP17" s="892"/>
      <c r="FQQ17" s="892"/>
      <c r="FQR17" s="892"/>
      <c r="FQS17" s="892"/>
      <c r="FQT17" s="892"/>
      <c r="FQU17" s="892"/>
      <c r="FQV17" s="892"/>
      <c r="FQW17" s="892"/>
      <c r="FQX17" s="892"/>
      <c r="FQY17" s="892"/>
      <c r="FQZ17" s="892"/>
      <c r="FRA17" s="892"/>
      <c r="FRB17" s="892"/>
      <c r="FRC17" s="892"/>
      <c r="FRD17" s="892"/>
      <c r="FRE17" s="892"/>
      <c r="FRF17" s="892"/>
      <c r="FRG17" s="892"/>
      <c r="FRH17" s="892"/>
      <c r="FRI17" s="892"/>
      <c r="FRJ17" s="892"/>
      <c r="FRK17" s="892"/>
      <c r="FRL17" s="892"/>
      <c r="FRM17" s="892"/>
      <c r="FRN17" s="892"/>
      <c r="FRO17" s="892"/>
      <c r="FRP17" s="892"/>
      <c r="FRQ17" s="892"/>
      <c r="FRR17" s="892"/>
      <c r="FRS17" s="892"/>
      <c r="FRT17" s="892"/>
      <c r="FRU17" s="892"/>
      <c r="FRV17" s="892"/>
      <c r="FRW17" s="892"/>
      <c r="FRX17" s="892"/>
      <c r="FRY17" s="892"/>
      <c r="FRZ17" s="892"/>
      <c r="FSA17" s="892"/>
      <c r="FSB17" s="892"/>
      <c r="FSC17" s="892"/>
      <c r="FSD17" s="892"/>
      <c r="FSE17" s="892"/>
      <c r="FSF17" s="892"/>
      <c r="FSG17" s="892"/>
      <c r="FSH17" s="892"/>
      <c r="FSI17" s="892"/>
      <c r="FSJ17" s="892"/>
      <c r="FSK17" s="892"/>
      <c r="FSL17" s="892"/>
      <c r="FSM17" s="892"/>
      <c r="FSN17" s="892"/>
      <c r="FSO17" s="892"/>
      <c r="FSP17" s="892"/>
      <c r="FSQ17" s="892"/>
      <c r="FSR17" s="892"/>
      <c r="FSS17" s="892"/>
      <c r="FST17" s="892"/>
      <c r="FSU17" s="892"/>
      <c r="FSV17" s="892"/>
      <c r="FSW17" s="892"/>
      <c r="FSX17" s="892"/>
      <c r="FSY17" s="892"/>
      <c r="FSZ17" s="892"/>
      <c r="FTA17" s="892"/>
      <c r="FTB17" s="892"/>
      <c r="FTC17" s="892"/>
      <c r="FTD17" s="892"/>
      <c r="FTE17" s="892"/>
      <c r="FTF17" s="892"/>
      <c r="FTG17" s="892"/>
      <c r="FTH17" s="892"/>
      <c r="FTI17" s="892"/>
      <c r="FTJ17" s="892"/>
      <c r="FTK17" s="892"/>
      <c r="FTL17" s="892"/>
      <c r="FTM17" s="892"/>
      <c r="FTN17" s="892"/>
      <c r="FTO17" s="892"/>
      <c r="FTP17" s="892"/>
      <c r="FTQ17" s="892"/>
      <c r="FTR17" s="892"/>
      <c r="FTS17" s="892"/>
      <c r="FTT17" s="892"/>
      <c r="FTU17" s="892"/>
      <c r="FTV17" s="892"/>
      <c r="FTW17" s="892"/>
      <c r="FTX17" s="892"/>
      <c r="FTY17" s="892"/>
      <c r="FTZ17" s="892"/>
      <c r="FUA17" s="892"/>
      <c r="FUB17" s="892"/>
      <c r="FUC17" s="892"/>
      <c r="FUD17" s="892"/>
      <c r="FUE17" s="892"/>
      <c r="FUF17" s="892"/>
      <c r="FUG17" s="892"/>
      <c r="FUH17" s="892"/>
      <c r="FUI17" s="892"/>
      <c r="FUJ17" s="892"/>
      <c r="FUK17" s="892"/>
      <c r="FUL17" s="892"/>
      <c r="FUM17" s="892"/>
      <c r="FUN17" s="892"/>
      <c r="FUO17" s="892"/>
      <c r="FUP17" s="892"/>
      <c r="FUQ17" s="892"/>
      <c r="FUR17" s="892"/>
      <c r="FUS17" s="892"/>
      <c r="FUT17" s="892"/>
      <c r="FUU17" s="892"/>
      <c r="FUV17" s="892"/>
      <c r="FUW17" s="892"/>
      <c r="FUX17" s="892"/>
      <c r="FUY17" s="892"/>
      <c r="FUZ17" s="892"/>
      <c r="FVA17" s="892"/>
      <c r="FVB17" s="892"/>
      <c r="FVC17" s="892"/>
      <c r="FVD17" s="892"/>
      <c r="FVE17" s="892"/>
      <c r="FVF17" s="892"/>
      <c r="FVG17" s="892"/>
      <c r="FVH17" s="892"/>
      <c r="FVI17" s="892"/>
      <c r="FVJ17" s="892"/>
      <c r="FVK17" s="892"/>
      <c r="FVL17" s="892"/>
      <c r="FVM17" s="892"/>
      <c r="FVN17" s="892"/>
      <c r="FVO17" s="892"/>
      <c r="FVP17" s="892"/>
      <c r="FVQ17" s="892"/>
      <c r="FVR17" s="892"/>
      <c r="FVS17" s="892"/>
      <c r="FVT17" s="892"/>
      <c r="FVU17" s="892"/>
      <c r="FVV17" s="892"/>
      <c r="FVW17" s="892"/>
      <c r="FVX17" s="892"/>
      <c r="FVY17" s="892"/>
      <c r="FVZ17" s="892"/>
      <c r="FWA17" s="892"/>
      <c r="FWB17" s="892"/>
      <c r="FWC17" s="892"/>
      <c r="FWD17" s="892"/>
      <c r="FWE17" s="892"/>
      <c r="FWF17" s="892"/>
      <c r="FWG17" s="892"/>
      <c r="FWH17" s="892"/>
      <c r="FWI17" s="892"/>
      <c r="FWJ17" s="892"/>
      <c r="FWK17" s="892"/>
      <c r="FWL17" s="892"/>
      <c r="FWM17" s="892"/>
      <c r="FWN17" s="892"/>
      <c r="FWO17" s="892"/>
      <c r="FWP17" s="892"/>
      <c r="FWQ17" s="892"/>
      <c r="FWR17" s="892"/>
      <c r="FWS17" s="892"/>
      <c r="FWT17" s="892"/>
      <c r="FWU17" s="892"/>
      <c r="FWV17" s="892"/>
      <c r="FWW17" s="892"/>
      <c r="FWX17" s="892"/>
      <c r="FWY17" s="892"/>
      <c r="FWZ17" s="892"/>
      <c r="FXA17" s="892"/>
      <c r="FXB17" s="892"/>
      <c r="FXC17" s="892"/>
      <c r="FXD17" s="892"/>
      <c r="FXE17" s="892"/>
      <c r="FXF17" s="892"/>
      <c r="FXG17" s="892"/>
      <c r="FXH17" s="892"/>
      <c r="FXI17" s="892"/>
      <c r="FXJ17" s="892"/>
      <c r="FXK17" s="892"/>
      <c r="FXL17" s="892"/>
      <c r="FXM17" s="892"/>
      <c r="FXN17" s="892"/>
      <c r="FXO17" s="892"/>
      <c r="FXP17" s="892"/>
      <c r="FXQ17" s="892"/>
      <c r="FXR17" s="892"/>
      <c r="FXS17" s="892"/>
      <c r="FXT17" s="892"/>
      <c r="FXU17" s="892"/>
      <c r="FXV17" s="892"/>
      <c r="FXW17" s="892"/>
      <c r="FXX17" s="892"/>
      <c r="FXY17" s="892"/>
      <c r="FXZ17" s="892"/>
      <c r="FYA17" s="892"/>
      <c r="FYB17" s="892"/>
      <c r="FYC17" s="892"/>
      <c r="FYD17" s="892"/>
      <c r="FYE17" s="892"/>
      <c r="FYF17" s="892"/>
      <c r="FYG17" s="892"/>
      <c r="FYH17" s="892"/>
      <c r="FYI17" s="892"/>
      <c r="FYJ17" s="892"/>
      <c r="FYK17" s="892"/>
      <c r="FYL17" s="892"/>
      <c r="FYM17" s="892"/>
      <c r="FYN17" s="892"/>
      <c r="FYO17" s="892"/>
      <c r="FYP17" s="892"/>
      <c r="FYQ17" s="892"/>
      <c r="FYR17" s="892"/>
      <c r="FYS17" s="892"/>
      <c r="FYT17" s="892"/>
      <c r="FYU17" s="892"/>
      <c r="FYV17" s="892"/>
      <c r="FYW17" s="892"/>
      <c r="FYX17" s="892"/>
      <c r="FYY17" s="892"/>
      <c r="FYZ17" s="892"/>
      <c r="FZA17" s="892"/>
      <c r="FZB17" s="892"/>
      <c r="FZC17" s="892"/>
      <c r="FZD17" s="892"/>
      <c r="FZE17" s="892"/>
      <c r="FZF17" s="892"/>
      <c r="FZG17" s="892"/>
      <c r="FZH17" s="892"/>
      <c r="FZI17" s="892"/>
      <c r="FZJ17" s="892"/>
      <c r="FZK17" s="892"/>
      <c r="FZL17" s="892"/>
      <c r="FZM17" s="892"/>
      <c r="FZN17" s="892"/>
      <c r="FZO17" s="892"/>
      <c r="FZP17" s="892"/>
      <c r="FZQ17" s="892"/>
      <c r="FZR17" s="892"/>
      <c r="FZS17" s="892"/>
      <c r="FZT17" s="892"/>
      <c r="FZU17" s="892"/>
      <c r="FZV17" s="892"/>
      <c r="FZW17" s="892"/>
      <c r="FZX17" s="892"/>
      <c r="FZY17" s="892"/>
      <c r="FZZ17" s="892"/>
      <c r="GAA17" s="892"/>
      <c r="GAB17" s="892"/>
      <c r="GAC17" s="892"/>
      <c r="GAD17" s="892"/>
      <c r="GAE17" s="892"/>
      <c r="GAF17" s="892"/>
      <c r="GAG17" s="892"/>
      <c r="GAH17" s="892"/>
      <c r="GAI17" s="892"/>
      <c r="GAJ17" s="892"/>
      <c r="GAK17" s="892"/>
      <c r="GAL17" s="892"/>
      <c r="GAM17" s="892"/>
      <c r="GAN17" s="892"/>
      <c r="GAO17" s="892"/>
      <c r="GAP17" s="892"/>
      <c r="GAQ17" s="892"/>
      <c r="GAR17" s="892"/>
      <c r="GAS17" s="892"/>
      <c r="GAT17" s="892"/>
      <c r="GAU17" s="892"/>
      <c r="GAV17" s="892"/>
      <c r="GAW17" s="892"/>
      <c r="GAX17" s="892"/>
      <c r="GAY17" s="892"/>
      <c r="GAZ17" s="892"/>
      <c r="GBA17" s="892"/>
      <c r="GBB17" s="892"/>
      <c r="GBC17" s="892"/>
      <c r="GBD17" s="892"/>
      <c r="GBE17" s="892"/>
      <c r="GBF17" s="892"/>
      <c r="GBG17" s="892"/>
      <c r="GBH17" s="892"/>
      <c r="GBI17" s="892"/>
      <c r="GBJ17" s="892"/>
      <c r="GBK17" s="892"/>
      <c r="GBL17" s="892"/>
      <c r="GBM17" s="892"/>
      <c r="GBN17" s="892"/>
      <c r="GBO17" s="892"/>
      <c r="GBP17" s="892"/>
      <c r="GBQ17" s="892"/>
      <c r="GBR17" s="892"/>
      <c r="GBS17" s="892"/>
      <c r="GBT17" s="892"/>
      <c r="GBU17" s="892"/>
      <c r="GBV17" s="892"/>
      <c r="GBW17" s="892"/>
      <c r="GBX17" s="892"/>
      <c r="GBY17" s="892"/>
      <c r="GBZ17" s="892"/>
      <c r="GCA17" s="892"/>
      <c r="GCB17" s="892"/>
      <c r="GCC17" s="892"/>
      <c r="GCD17" s="892"/>
      <c r="GCE17" s="892"/>
      <c r="GCF17" s="892"/>
      <c r="GCG17" s="892"/>
      <c r="GCH17" s="892"/>
      <c r="GCI17" s="892"/>
      <c r="GCJ17" s="892"/>
      <c r="GCK17" s="892"/>
      <c r="GCL17" s="892"/>
      <c r="GCM17" s="892"/>
      <c r="GCN17" s="892"/>
      <c r="GCO17" s="892"/>
      <c r="GCP17" s="892"/>
      <c r="GCQ17" s="892"/>
      <c r="GCR17" s="892"/>
      <c r="GCS17" s="892"/>
      <c r="GCT17" s="892"/>
      <c r="GCU17" s="892"/>
      <c r="GCV17" s="892"/>
      <c r="GCW17" s="892"/>
      <c r="GCX17" s="892"/>
      <c r="GCY17" s="892"/>
      <c r="GCZ17" s="892"/>
      <c r="GDA17" s="892"/>
      <c r="GDB17" s="892"/>
      <c r="GDC17" s="892"/>
      <c r="GDD17" s="892"/>
      <c r="GDE17" s="892"/>
      <c r="GDF17" s="892"/>
      <c r="GDG17" s="892"/>
      <c r="GDH17" s="892"/>
      <c r="GDI17" s="892"/>
      <c r="GDJ17" s="892"/>
      <c r="GDK17" s="892"/>
      <c r="GDL17" s="892"/>
      <c r="GDM17" s="892"/>
      <c r="GDN17" s="892"/>
      <c r="GDO17" s="892"/>
      <c r="GDP17" s="892"/>
      <c r="GDQ17" s="892"/>
      <c r="GDR17" s="892"/>
      <c r="GDS17" s="892"/>
      <c r="GDT17" s="892"/>
      <c r="GDU17" s="892"/>
      <c r="GDV17" s="892"/>
      <c r="GDW17" s="892"/>
      <c r="GDX17" s="892"/>
      <c r="GDY17" s="892"/>
      <c r="GDZ17" s="892"/>
      <c r="GEA17" s="892"/>
      <c r="GEB17" s="892"/>
      <c r="GEC17" s="892"/>
      <c r="GED17" s="892"/>
      <c r="GEE17" s="892"/>
      <c r="GEF17" s="892"/>
      <c r="GEG17" s="892"/>
      <c r="GEH17" s="892"/>
      <c r="GEI17" s="892"/>
      <c r="GEJ17" s="892"/>
      <c r="GEK17" s="892"/>
      <c r="GEL17" s="892"/>
      <c r="GEM17" s="892"/>
      <c r="GEN17" s="892"/>
      <c r="GEO17" s="892"/>
      <c r="GEP17" s="892"/>
      <c r="GEQ17" s="892"/>
      <c r="GER17" s="892"/>
      <c r="GES17" s="892"/>
      <c r="GET17" s="892"/>
      <c r="GEU17" s="892"/>
      <c r="GEV17" s="892"/>
      <c r="GEW17" s="892"/>
      <c r="GEX17" s="892"/>
      <c r="GEY17" s="892"/>
      <c r="GEZ17" s="892"/>
      <c r="GFA17" s="892"/>
      <c r="GFB17" s="892"/>
      <c r="GFC17" s="892"/>
      <c r="GFD17" s="892"/>
      <c r="GFE17" s="892"/>
      <c r="GFF17" s="892"/>
      <c r="GFG17" s="892"/>
      <c r="GFH17" s="892"/>
      <c r="GFI17" s="892"/>
      <c r="GFJ17" s="892"/>
      <c r="GFK17" s="892"/>
      <c r="GFL17" s="892"/>
      <c r="GFM17" s="892"/>
      <c r="GFN17" s="892"/>
      <c r="GFO17" s="892"/>
      <c r="GFP17" s="892"/>
      <c r="GFQ17" s="892"/>
      <c r="GFR17" s="892"/>
      <c r="GFS17" s="892"/>
      <c r="GFT17" s="892"/>
      <c r="GFU17" s="892"/>
      <c r="GFV17" s="892"/>
      <c r="GFW17" s="892"/>
      <c r="GFX17" s="892"/>
      <c r="GFY17" s="892"/>
      <c r="GFZ17" s="892"/>
      <c r="GGA17" s="892"/>
      <c r="GGB17" s="892"/>
      <c r="GGC17" s="892"/>
      <c r="GGD17" s="892"/>
      <c r="GGE17" s="892"/>
      <c r="GGF17" s="892"/>
      <c r="GGG17" s="892"/>
      <c r="GGH17" s="892"/>
      <c r="GGI17" s="892"/>
      <c r="GGJ17" s="892"/>
      <c r="GGK17" s="892"/>
      <c r="GGL17" s="892"/>
      <c r="GGM17" s="892"/>
      <c r="GGN17" s="892"/>
      <c r="GGO17" s="892"/>
      <c r="GGP17" s="892"/>
      <c r="GGQ17" s="892"/>
      <c r="GGR17" s="892"/>
      <c r="GGS17" s="892"/>
      <c r="GGT17" s="892"/>
      <c r="GGU17" s="892"/>
      <c r="GGV17" s="892"/>
      <c r="GGW17" s="892"/>
      <c r="GGX17" s="892"/>
      <c r="GGY17" s="892"/>
      <c r="GGZ17" s="892"/>
      <c r="GHA17" s="892"/>
      <c r="GHB17" s="892"/>
      <c r="GHC17" s="892"/>
      <c r="GHD17" s="892"/>
      <c r="GHE17" s="892"/>
      <c r="GHF17" s="892"/>
      <c r="GHG17" s="892"/>
      <c r="GHH17" s="892"/>
      <c r="GHI17" s="892"/>
      <c r="GHJ17" s="892"/>
      <c r="GHK17" s="892"/>
      <c r="GHL17" s="892"/>
      <c r="GHM17" s="892"/>
      <c r="GHN17" s="892"/>
      <c r="GHO17" s="892"/>
      <c r="GHP17" s="892"/>
      <c r="GHQ17" s="892"/>
      <c r="GHR17" s="892"/>
      <c r="GHS17" s="892"/>
      <c r="GHT17" s="892"/>
      <c r="GHU17" s="892"/>
      <c r="GHV17" s="892"/>
      <c r="GHW17" s="892"/>
      <c r="GHX17" s="892"/>
      <c r="GHY17" s="892"/>
      <c r="GHZ17" s="892"/>
      <c r="GIA17" s="892"/>
      <c r="GIB17" s="892"/>
      <c r="GIC17" s="892"/>
      <c r="GID17" s="892"/>
      <c r="GIE17" s="892"/>
      <c r="GIF17" s="892"/>
      <c r="GIG17" s="892"/>
      <c r="GIH17" s="892"/>
      <c r="GII17" s="892"/>
      <c r="GIJ17" s="892"/>
      <c r="GIK17" s="892"/>
      <c r="GIL17" s="892"/>
      <c r="GIM17" s="892"/>
      <c r="GIN17" s="892"/>
      <c r="GIO17" s="892"/>
      <c r="GIP17" s="892"/>
      <c r="GIQ17" s="892"/>
      <c r="GIR17" s="892"/>
      <c r="GIS17" s="892"/>
      <c r="GIT17" s="892"/>
      <c r="GIU17" s="892"/>
      <c r="GIV17" s="892"/>
      <c r="GIW17" s="892"/>
      <c r="GIX17" s="892"/>
      <c r="GIY17" s="892"/>
      <c r="GIZ17" s="892"/>
      <c r="GJA17" s="892"/>
      <c r="GJB17" s="892"/>
      <c r="GJC17" s="892"/>
      <c r="GJD17" s="892"/>
      <c r="GJE17" s="892"/>
      <c r="GJF17" s="892"/>
      <c r="GJG17" s="892"/>
      <c r="GJH17" s="892"/>
      <c r="GJI17" s="892"/>
      <c r="GJJ17" s="892"/>
      <c r="GJK17" s="892"/>
      <c r="GJL17" s="892"/>
      <c r="GJM17" s="892"/>
      <c r="GJN17" s="892"/>
      <c r="GJO17" s="892"/>
      <c r="GJP17" s="892"/>
      <c r="GJQ17" s="892"/>
      <c r="GJR17" s="892"/>
      <c r="GJS17" s="892"/>
      <c r="GJT17" s="892"/>
      <c r="GJU17" s="892"/>
      <c r="GJV17" s="892"/>
      <c r="GJW17" s="892"/>
      <c r="GJX17" s="892"/>
      <c r="GJY17" s="892"/>
      <c r="GJZ17" s="892"/>
      <c r="GKA17" s="892"/>
      <c r="GKB17" s="892"/>
      <c r="GKC17" s="892"/>
      <c r="GKD17" s="892"/>
      <c r="GKE17" s="892"/>
      <c r="GKF17" s="892"/>
      <c r="GKG17" s="892"/>
      <c r="GKH17" s="892"/>
      <c r="GKI17" s="892"/>
      <c r="GKJ17" s="892"/>
      <c r="GKK17" s="892"/>
      <c r="GKL17" s="892"/>
      <c r="GKM17" s="892"/>
      <c r="GKN17" s="892"/>
      <c r="GKO17" s="892"/>
      <c r="GKP17" s="892"/>
      <c r="GKQ17" s="892"/>
      <c r="GKR17" s="892"/>
      <c r="GKS17" s="892"/>
      <c r="GKT17" s="892"/>
      <c r="GKU17" s="892"/>
      <c r="GKV17" s="892"/>
      <c r="GKW17" s="892"/>
      <c r="GKX17" s="892"/>
      <c r="GKY17" s="892"/>
      <c r="GKZ17" s="892"/>
      <c r="GLA17" s="892"/>
      <c r="GLB17" s="892"/>
      <c r="GLC17" s="892"/>
      <c r="GLD17" s="892"/>
      <c r="GLE17" s="892"/>
      <c r="GLF17" s="892"/>
      <c r="GLG17" s="892"/>
      <c r="GLH17" s="892"/>
      <c r="GLI17" s="892"/>
      <c r="GLJ17" s="892"/>
      <c r="GLK17" s="892"/>
      <c r="GLL17" s="892"/>
      <c r="GLM17" s="892"/>
      <c r="GLN17" s="892"/>
      <c r="GLO17" s="892"/>
      <c r="GLP17" s="892"/>
      <c r="GLQ17" s="892"/>
      <c r="GLR17" s="892"/>
      <c r="GLS17" s="892"/>
      <c r="GLT17" s="892"/>
      <c r="GLU17" s="892"/>
      <c r="GLV17" s="892"/>
      <c r="GLW17" s="892"/>
      <c r="GLX17" s="892"/>
      <c r="GLY17" s="892"/>
      <c r="GLZ17" s="892"/>
      <c r="GMA17" s="892"/>
      <c r="GMB17" s="892"/>
      <c r="GMC17" s="892"/>
      <c r="GMD17" s="892"/>
      <c r="GME17" s="892"/>
      <c r="GMF17" s="892"/>
      <c r="GMG17" s="892"/>
      <c r="GMH17" s="892"/>
      <c r="GMI17" s="892"/>
      <c r="GMJ17" s="892"/>
      <c r="GMK17" s="892"/>
      <c r="GML17" s="892"/>
      <c r="GMM17" s="892"/>
      <c r="GMN17" s="892"/>
      <c r="GMO17" s="892"/>
      <c r="GMP17" s="892"/>
      <c r="GMQ17" s="892"/>
      <c r="GMR17" s="892"/>
      <c r="GMS17" s="892"/>
      <c r="GMT17" s="892"/>
      <c r="GMU17" s="892"/>
      <c r="GMV17" s="892"/>
      <c r="GMW17" s="892"/>
      <c r="GMX17" s="892"/>
      <c r="GMY17" s="892"/>
      <c r="GMZ17" s="892"/>
      <c r="GNA17" s="892"/>
      <c r="GNB17" s="892"/>
      <c r="GNC17" s="892"/>
      <c r="GND17" s="892"/>
      <c r="GNE17" s="892"/>
      <c r="GNF17" s="892"/>
      <c r="GNG17" s="892"/>
      <c r="GNH17" s="892"/>
      <c r="GNI17" s="892"/>
      <c r="GNJ17" s="892"/>
      <c r="GNK17" s="892"/>
      <c r="GNL17" s="892"/>
      <c r="GNM17" s="892"/>
      <c r="GNN17" s="892"/>
      <c r="GNO17" s="892"/>
      <c r="GNP17" s="892"/>
      <c r="GNQ17" s="892"/>
      <c r="GNR17" s="892"/>
      <c r="GNS17" s="892"/>
      <c r="GNT17" s="892"/>
      <c r="GNU17" s="892"/>
      <c r="GNV17" s="892"/>
      <c r="GNW17" s="892"/>
      <c r="GNX17" s="892"/>
      <c r="GNY17" s="892"/>
      <c r="GNZ17" s="892"/>
      <c r="GOA17" s="892"/>
      <c r="GOB17" s="892"/>
      <c r="GOC17" s="892"/>
      <c r="GOD17" s="892"/>
      <c r="GOE17" s="892"/>
      <c r="GOF17" s="892"/>
      <c r="GOG17" s="892"/>
      <c r="GOH17" s="892"/>
      <c r="GOI17" s="892"/>
      <c r="GOJ17" s="892"/>
      <c r="GOK17" s="892"/>
      <c r="GOL17" s="892"/>
      <c r="GOM17" s="892"/>
      <c r="GON17" s="892"/>
      <c r="GOO17" s="892"/>
      <c r="GOP17" s="892"/>
      <c r="GOQ17" s="892"/>
      <c r="GOR17" s="892"/>
      <c r="GOS17" s="892"/>
      <c r="GOT17" s="892"/>
      <c r="GOU17" s="892"/>
      <c r="GOV17" s="892"/>
      <c r="GOW17" s="892"/>
      <c r="GOX17" s="892"/>
      <c r="GOY17" s="892"/>
      <c r="GOZ17" s="892"/>
      <c r="GPA17" s="892"/>
      <c r="GPB17" s="892"/>
      <c r="GPC17" s="892"/>
      <c r="GPD17" s="892"/>
      <c r="GPE17" s="892"/>
      <c r="GPF17" s="892"/>
      <c r="GPG17" s="892"/>
      <c r="GPH17" s="892"/>
      <c r="GPI17" s="892"/>
      <c r="GPJ17" s="892"/>
      <c r="GPK17" s="892"/>
      <c r="GPL17" s="892"/>
      <c r="GPM17" s="892"/>
      <c r="GPN17" s="892"/>
      <c r="GPO17" s="892"/>
      <c r="GPP17" s="892"/>
      <c r="GPQ17" s="892"/>
      <c r="GPR17" s="892"/>
      <c r="GPS17" s="892"/>
      <c r="GPT17" s="892"/>
      <c r="GPU17" s="892"/>
      <c r="GPV17" s="892"/>
      <c r="GPW17" s="892"/>
      <c r="GPX17" s="892"/>
      <c r="GPY17" s="892"/>
      <c r="GPZ17" s="892"/>
      <c r="GQA17" s="892"/>
      <c r="GQB17" s="892"/>
      <c r="GQC17" s="892"/>
      <c r="GQD17" s="892"/>
      <c r="GQE17" s="892"/>
      <c r="GQF17" s="892"/>
      <c r="GQG17" s="892"/>
      <c r="GQH17" s="892"/>
      <c r="GQI17" s="892"/>
      <c r="GQJ17" s="892"/>
      <c r="GQK17" s="892"/>
      <c r="GQL17" s="892"/>
      <c r="GQM17" s="892"/>
      <c r="GQN17" s="892"/>
      <c r="GQO17" s="892"/>
      <c r="GQP17" s="892"/>
      <c r="GQQ17" s="892"/>
      <c r="GQR17" s="892"/>
      <c r="GQS17" s="892"/>
      <c r="GQT17" s="892"/>
      <c r="GQU17" s="892"/>
      <c r="GQV17" s="892"/>
      <c r="GQW17" s="892"/>
      <c r="GQX17" s="892"/>
      <c r="GQY17" s="892"/>
      <c r="GQZ17" s="892"/>
      <c r="GRA17" s="892"/>
      <c r="GRB17" s="892"/>
      <c r="GRC17" s="892"/>
      <c r="GRD17" s="892"/>
      <c r="GRE17" s="892"/>
      <c r="GRF17" s="892"/>
      <c r="GRG17" s="892"/>
      <c r="GRH17" s="892"/>
      <c r="GRI17" s="892"/>
      <c r="GRJ17" s="892"/>
      <c r="GRK17" s="892"/>
      <c r="GRL17" s="892"/>
      <c r="GRM17" s="892"/>
      <c r="GRN17" s="892"/>
      <c r="GRO17" s="892"/>
      <c r="GRP17" s="892"/>
      <c r="GRQ17" s="892"/>
      <c r="GRR17" s="892"/>
      <c r="GRS17" s="892"/>
      <c r="GRT17" s="892"/>
      <c r="GRU17" s="892"/>
      <c r="GRV17" s="892"/>
      <c r="GRW17" s="892"/>
      <c r="GRX17" s="892"/>
      <c r="GRY17" s="892"/>
      <c r="GRZ17" s="892"/>
      <c r="GSA17" s="892"/>
      <c r="GSB17" s="892"/>
      <c r="GSC17" s="892"/>
      <c r="GSD17" s="892"/>
      <c r="GSE17" s="892"/>
      <c r="GSF17" s="892"/>
      <c r="GSG17" s="892"/>
      <c r="GSH17" s="892"/>
      <c r="GSI17" s="892"/>
      <c r="GSJ17" s="892"/>
      <c r="GSK17" s="892"/>
      <c r="GSL17" s="892"/>
      <c r="GSM17" s="892"/>
      <c r="GSN17" s="892"/>
      <c r="GSO17" s="892"/>
      <c r="GSP17" s="892"/>
      <c r="GSQ17" s="892"/>
      <c r="GSR17" s="892"/>
      <c r="GSS17" s="892"/>
      <c r="GST17" s="892"/>
      <c r="GSU17" s="892"/>
      <c r="GSV17" s="892"/>
      <c r="GSW17" s="892"/>
      <c r="GSX17" s="892"/>
      <c r="GSY17" s="892"/>
      <c r="GSZ17" s="892"/>
      <c r="GTA17" s="892"/>
      <c r="GTB17" s="892"/>
      <c r="GTC17" s="892"/>
      <c r="GTD17" s="892"/>
      <c r="GTE17" s="892"/>
      <c r="GTF17" s="892"/>
      <c r="GTG17" s="892"/>
      <c r="GTH17" s="892"/>
      <c r="GTI17" s="892"/>
      <c r="GTJ17" s="892"/>
      <c r="GTK17" s="892"/>
      <c r="GTL17" s="892"/>
      <c r="GTM17" s="892"/>
      <c r="GTN17" s="892"/>
      <c r="GTO17" s="892"/>
      <c r="GTP17" s="892"/>
      <c r="GTQ17" s="892"/>
      <c r="GTR17" s="892"/>
      <c r="GTS17" s="892"/>
      <c r="GTT17" s="892"/>
      <c r="GTU17" s="892"/>
      <c r="GTV17" s="892"/>
      <c r="GTW17" s="892"/>
      <c r="GTX17" s="892"/>
      <c r="GTY17" s="892"/>
      <c r="GTZ17" s="892"/>
      <c r="GUA17" s="892"/>
      <c r="GUB17" s="892"/>
      <c r="GUC17" s="892"/>
      <c r="GUD17" s="892"/>
      <c r="GUE17" s="892"/>
      <c r="GUF17" s="892"/>
      <c r="GUG17" s="892"/>
      <c r="GUH17" s="892"/>
      <c r="GUI17" s="892"/>
      <c r="GUJ17" s="892"/>
      <c r="GUK17" s="892"/>
      <c r="GUL17" s="892"/>
      <c r="GUM17" s="892"/>
      <c r="GUN17" s="892"/>
      <c r="GUO17" s="892"/>
      <c r="GUP17" s="892"/>
      <c r="GUQ17" s="892"/>
      <c r="GUR17" s="892"/>
      <c r="GUS17" s="892"/>
      <c r="GUT17" s="892"/>
      <c r="GUU17" s="892"/>
      <c r="GUV17" s="892"/>
      <c r="GUW17" s="892"/>
      <c r="GUX17" s="892"/>
      <c r="GUY17" s="892"/>
      <c r="GUZ17" s="892"/>
      <c r="GVA17" s="892"/>
      <c r="GVB17" s="892"/>
      <c r="GVC17" s="892"/>
      <c r="GVD17" s="892"/>
      <c r="GVE17" s="892"/>
      <c r="GVF17" s="892"/>
      <c r="GVG17" s="892"/>
      <c r="GVH17" s="892"/>
      <c r="GVI17" s="892"/>
      <c r="GVJ17" s="892"/>
      <c r="GVK17" s="892"/>
      <c r="GVL17" s="892"/>
      <c r="GVM17" s="892"/>
      <c r="GVN17" s="892"/>
      <c r="GVO17" s="892"/>
      <c r="GVP17" s="892"/>
      <c r="GVQ17" s="892"/>
      <c r="GVR17" s="892"/>
      <c r="GVS17" s="892"/>
      <c r="GVT17" s="892"/>
      <c r="GVU17" s="892"/>
      <c r="GVV17" s="892"/>
      <c r="GVW17" s="892"/>
      <c r="GVX17" s="892"/>
      <c r="GVY17" s="892"/>
      <c r="GVZ17" s="892"/>
      <c r="GWA17" s="892"/>
      <c r="GWB17" s="892"/>
      <c r="GWC17" s="892"/>
      <c r="GWD17" s="892"/>
      <c r="GWE17" s="892"/>
      <c r="GWF17" s="892"/>
      <c r="GWG17" s="892"/>
      <c r="GWH17" s="892"/>
      <c r="GWI17" s="892"/>
      <c r="GWJ17" s="892"/>
      <c r="GWK17" s="892"/>
      <c r="GWL17" s="892"/>
      <c r="GWM17" s="892"/>
      <c r="GWN17" s="892"/>
      <c r="GWO17" s="892"/>
      <c r="GWP17" s="892"/>
      <c r="GWQ17" s="892"/>
      <c r="GWR17" s="892"/>
      <c r="GWS17" s="892"/>
      <c r="GWT17" s="892"/>
      <c r="GWU17" s="892"/>
      <c r="GWV17" s="892"/>
      <c r="GWW17" s="892"/>
      <c r="GWX17" s="892"/>
      <c r="GWY17" s="892"/>
      <c r="GWZ17" s="892"/>
      <c r="GXA17" s="892"/>
      <c r="GXB17" s="892"/>
      <c r="GXC17" s="892"/>
      <c r="GXD17" s="892"/>
      <c r="GXE17" s="892"/>
      <c r="GXF17" s="892"/>
      <c r="GXG17" s="892"/>
      <c r="GXH17" s="892"/>
      <c r="GXI17" s="892"/>
      <c r="GXJ17" s="892"/>
      <c r="GXK17" s="892"/>
      <c r="GXL17" s="892"/>
      <c r="GXM17" s="892"/>
      <c r="GXN17" s="892"/>
      <c r="GXO17" s="892"/>
      <c r="GXP17" s="892"/>
      <c r="GXQ17" s="892"/>
      <c r="GXR17" s="892"/>
      <c r="GXS17" s="892"/>
      <c r="GXT17" s="892"/>
      <c r="GXU17" s="892"/>
      <c r="GXV17" s="892"/>
      <c r="GXW17" s="892"/>
      <c r="GXX17" s="892"/>
      <c r="GXY17" s="892"/>
      <c r="GXZ17" s="892"/>
      <c r="GYA17" s="892"/>
      <c r="GYB17" s="892"/>
      <c r="GYC17" s="892"/>
      <c r="GYD17" s="892"/>
      <c r="GYE17" s="892"/>
      <c r="GYF17" s="892"/>
      <c r="GYG17" s="892"/>
      <c r="GYH17" s="892"/>
      <c r="GYI17" s="892"/>
      <c r="GYJ17" s="892"/>
      <c r="GYK17" s="892"/>
      <c r="GYL17" s="892"/>
      <c r="GYM17" s="892"/>
      <c r="GYN17" s="892"/>
      <c r="GYO17" s="892"/>
      <c r="GYP17" s="892"/>
      <c r="GYQ17" s="892"/>
      <c r="GYR17" s="892"/>
      <c r="GYS17" s="892"/>
      <c r="GYT17" s="892"/>
      <c r="GYU17" s="892"/>
      <c r="GYV17" s="892"/>
      <c r="GYW17" s="892"/>
      <c r="GYX17" s="892"/>
      <c r="GYY17" s="892"/>
      <c r="GYZ17" s="892"/>
      <c r="GZA17" s="892"/>
      <c r="GZB17" s="892"/>
      <c r="GZC17" s="892"/>
      <c r="GZD17" s="892"/>
      <c r="GZE17" s="892"/>
      <c r="GZF17" s="892"/>
      <c r="GZG17" s="892"/>
      <c r="GZH17" s="892"/>
      <c r="GZI17" s="892"/>
      <c r="GZJ17" s="892"/>
      <c r="GZK17" s="892"/>
      <c r="GZL17" s="892"/>
      <c r="GZM17" s="892"/>
      <c r="GZN17" s="892"/>
      <c r="GZO17" s="892"/>
      <c r="GZP17" s="892"/>
      <c r="GZQ17" s="892"/>
      <c r="GZR17" s="892"/>
      <c r="GZS17" s="892"/>
      <c r="GZT17" s="892"/>
      <c r="GZU17" s="892"/>
      <c r="GZV17" s="892"/>
      <c r="GZW17" s="892"/>
      <c r="GZX17" s="892"/>
      <c r="GZY17" s="892"/>
      <c r="GZZ17" s="892"/>
      <c r="HAA17" s="892"/>
      <c r="HAB17" s="892"/>
      <c r="HAC17" s="892"/>
      <c r="HAD17" s="892"/>
      <c r="HAE17" s="892"/>
      <c r="HAF17" s="892"/>
      <c r="HAG17" s="892"/>
      <c r="HAH17" s="892"/>
      <c r="HAI17" s="892"/>
      <c r="HAJ17" s="892"/>
      <c r="HAK17" s="892"/>
      <c r="HAL17" s="892"/>
      <c r="HAM17" s="892"/>
      <c r="HAN17" s="892"/>
      <c r="HAO17" s="892"/>
      <c r="HAP17" s="892"/>
      <c r="HAQ17" s="892"/>
      <c r="HAR17" s="892"/>
      <c r="HAS17" s="892"/>
      <c r="HAT17" s="892"/>
      <c r="HAU17" s="892"/>
      <c r="HAV17" s="892"/>
      <c r="HAW17" s="892"/>
      <c r="HAX17" s="892"/>
      <c r="HAY17" s="892"/>
      <c r="HAZ17" s="892"/>
      <c r="HBA17" s="892"/>
      <c r="HBB17" s="892"/>
      <c r="HBC17" s="892"/>
      <c r="HBD17" s="892"/>
      <c r="HBE17" s="892"/>
      <c r="HBF17" s="892"/>
      <c r="HBG17" s="892"/>
      <c r="HBH17" s="892"/>
      <c r="HBI17" s="892"/>
      <c r="HBJ17" s="892"/>
      <c r="HBK17" s="892"/>
      <c r="HBL17" s="892"/>
      <c r="HBM17" s="892"/>
      <c r="HBN17" s="892"/>
      <c r="HBO17" s="892"/>
      <c r="HBP17" s="892"/>
      <c r="HBQ17" s="892"/>
      <c r="HBR17" s="892"/>
      <c r="HBS17" s="892"/>
      <c r="HBT17" s="892"/>
      <c r="HBU17" s="892"/>
      <c r="HBV17" s="892"/>
      <c r="HBW17" s="892"/>
      <c r="HBX17" s="892"/>
      <c r="HBY17" s="892"/>
      <c r="HBZ17" s="892"/>
      <c r="HCA17" s="892"/>
      <c r="HCB17" s="892"/>
      <c r="HCC17" s="892"/>
      <c r="HCD17" s="892"/>
      <c r="HCE17" s="892"/>
      <c r="HCF17" s="892"/>
      <c r="HCG17" s="892"/>
      <c r="HCH17" s="892"/>
      <c r="HCI17" s="892"/>
      <c r="HCJ17" s="892"/>
      <c r="HCK17" s="892"/>
      <c r="HCL17" s="892"/>
      <c r="HCM17" s="892"/>
      <c r="HCN17" s="892"/>
      <c r="HCO17" s="892"/>
      <c r="HCP17" s="892"/>
      <c r="HCQ17" s="892"/>
      <c r="HCR17" s="892"/>
      <c r="HCS17" s="892"/>
      <c r="HCT17" s="892"/>
      <c r="HCU17" s="892"/>
      <c r="HCV17" s="892"/>
      <c r="HCW17" s="892"/>
      <c r="HCX17" s="892"/>
      <c r="HCY17" s="892"/>
      <c r="HCZ17" s="892"/>
      <c r="HDA17" s="892"/>
      <c r="HDB17" s="892"/>
      <c r="HDC17" s="892"/>
      <c r="HDD17" s="892"/>
      <c r="HDE17" s="892"/>
      <c r="HDF17" s="892"/>
      <c r="HDG17" s="892"/>
      <c r="HDH17" s="892"/>
      <c r="HDI17" s="892"/>
      <c r="HDJ17" s="892"/>
      <c r="HDK17" s="892"/>
      <c r="HDL17" s="892"/>
      <c r="HDM17" s="892"/>
      <c r="HDN17" s="892"/>
      <c r="HDO17" s="892"/>
      <c r="HDP17" s="892"/>
      <c r="HDQ17" s="892"/>
      <c r="HDR17" s="892"/>
      <c r="HDS17" s="892"/>
      <c r="HDT17" s="892"/>
      <c r="HDU17" s="892"/>
      <c r="HDV17" s="892"/>
      <c r="HDW17" s="892"/>
      <c r="HDX17" s="892"/>
      <c r="HDY17" s="892"/>
      <c r="HDZ17" s="892"/>
      <c r="HEA17" s="892"/>
      <c r="HEB17" s="892"/>
      <c r="HEC17" s="892"/>
      <c r="HED17" s="892"/>
      <c r="HEE17" s="892"/>
      <c r="HEF17" s="892"/>
      <c r="HEG17" s="892"/>
      <c r="HEH17" s="892"/>
      <c r="HEI17" s="892"/>
      <c r="HEJ17" s="892"/>
      <c r="HEK17" s="892"/>
      <c r="HEL17" s="892"/>
      <c r="HEM17" s="892"/>
      <c r="HEN17" s="892"/>
      <c r="HEO17" s="892"/>
      <c r="HEP17" s="892"/>
      <c r="HEQ17" s="892"/>
      <c r="HER17" s="892"/>
      <c r="HES17" s="892"/>
      <c r="HET17" s="892"/>
      <c r="HEU17" s="892"/>
      <c r="HEV17" s="892"/>
      <c r="HEW17" s="892"/>
      <c r="HEX17" s="892"/>
      <c r="HEY17" s="892"/>
      <c r="HEZ17" s="892"/>
      <c r="HFA17" s="892"/>
      <c r="HFB17" s="892"/>
      <c r="HFC17" s="892"/>
      <c r="HFD17" s="892"/>
      <c r="HFE17" s="892"/>
      <c r="HFF17" s="892"/>
      <c r="HFG17" s="892"/>
      <c r="HFH17" s="892"/>
      <c r="HFI17" s="892"/>
      <c r="HFJ17" s="892"/>
      <c r="HFK17" s="892"/>
      <c r="HFL17" s="892"/>
      <c r="HFM17" s="892"/>
      <c r="HFN17" s="892"/>
      <c r="HFO17" s="892"/>
      <c r="HFP17" s="892"/>
      <c r="HFQ17" s="892"/>
      <c r="HFR17" s="892"/>
      <c r="HFS17" s="892"/>
      <c r="HFT17" s="892"/>
      <c r="HFU17" s="892"/>
      <c r="HFV17" s="892"/>
      <c r="HFW17" s="892"/>
      <c r="HFX17" s="892"/>
      <c r="HFY17" s="892"/>
      <c r="HFZ17" s="892"/>
      <c r="HGA17" s="892"/>
      <c r="HGB17" s="892"/>
      <c r="HGC17" s="892"/>
      <c r="HGD17" s="892"/>
      <c r="HGE17" s="892"/>
      <c r="HGF17" s="892"/>
      <c r="HGG17" s="892"/>
      <c r="HGH17" s="892"/>
      <c r="HGI17" s="892"/>
      <c r="HGJ17" s="892"/>
      <c r="HGK17" s="892"/>
      <c r="HGL17" s="892"/>
      <c r="HGM17" s="892"/>
      <c r="HGN17" s="892"/>
      <c r="HGO17" s="892"/>
      <c r="HGP17" s="892"/>
      <c r="HGQ17" s="892"/>
      <c r="HGR17" s="892"/>
      <c r="HGS17" s="892"/>
      <c r="HGT17" s="892"/>
      <c r="HGU17" s="892"/>
      <c r="HGV17" s="892"/>
      <c r="HGW17" s="892"/>
      <c r="HGX17" s="892"/>
      <c r="HGY17" s="892"/>
      <c r="HGZ17" s="892"/>
      <c r="HHA17" s="892"/>
      <c r="HHB17" s="892"/>
      <c r="HHC17" s="892"/>
      <c r="HHD17" s="892"/>
      <c r="HHE17" s="892"/>
      <c r="HHF17" s="892"/>
      <c r="HHG17" s="892"/>
      <c r="HHH17" s="892"/>
      <c r="HHI17" s="892"/>
      <c r="HHJ17" s="892"/>
      <c r="HHK17" s="892"/>
      <c r="HHL17" s="892"/>
      <c r="HHM17" s="892"/>
      <c r="HHN17" s="892"/>
      <c r="HHO17" s="892"/>
      <c r="HHP17" s="892"/>
      <c r="HHQ17" s="892"/>
      <c r="HHR17" s="892"/>
      <c r="HHS17" s="892"/>
      <c r="HHT17" s="892"/>
      <c r="HHU17" s="892"/>
      <c r="HHV17" s="892"/>
      <c r="HHW17" s="892"/>
      <c r="HHX17" s="892"/>
      <c r="HHY17" s="892"/>
      <c r="HHZ17" s="892"/>
      <c r="HIA17" s="892"/>
      <c r="HIB17" s="892"/>
      <c r="HIC17" s="892"/>
      <c r="HID17" s="892"/>
      <c r="HIE17" s="892"/>
      <c r="HIF17" s="892"/>
      <c r="HIG17" s="892"/>
      <c r="HIH17" s="892"/>
      <c r="HII17" s="892"/>
      <c r="HIJ17" s="892"/>
      <c r="HIK17" s="892"/>
      <c r="HIL17" s="892"/>
      <c r="HIM17" s="892"/>
      <c r="HIN17" s="892"/>
      <c r="HIO17" s="892"/>
      <c r="HIP17" s="892"/>
      <c r="HIQ17" s="892"/>
      <c r="HIR17" s="892"/>
      <c r="HIS17" s="892"/>
      <c r="HIT17" s="892"/>
      <c r="HIU17" s="892"/>
      <c r="HIV17" s="892"/>
      <c r="HIW17" s="892"/>
      <c r="HIX17" s="892"/>
      <c r="HIY17" s="892"/>
      <c r="HIZ17" s="892"/>
      <c r="HJA17" s="892"/>
      <c r="HJB17" s="892"/>
      <c r="HJC17" s="892"/>
      <c r="HJD17" s="892"/>
      <c r="HJE17" s="892"/>
      <c r="HJF17" s="892"/>
      <c r="HJG17" s="892"/>
      <c r="HJH17" s="892"/>
      <c r="HJI17" s="892"/>
      <c r="HJJ17" s="892"/>
      <c r="HJK17" s="892"/>
      <c r="HJL17" s="892"/>
      <c r="HJM17" s="892"/>
      <c r="HJN17" s="892"/>
      <c r="HJO17" s="892"/>
      <c r="HJP17" s="892"/>
      <c r="HJQ17" s="892"/>
      <c r="HJR17" s="892"/>
      <c r="HJS17" s="892"/>
      <c r="HJT17" s="892"/>
      <c r="HJU17" s="892"/>
      <c r="HJV17" s="892"/>
      <c r="HJW17" s="892"/>
      <c r="HJX17" s="892"/>
      <c r="HJY17" s="892"/>
      <c r="HJZ17" s="892"/>
      <c r="HKA17" s="892"/>
      <c r="HKB17" s="892"/>
      <c r="HKC17" s="892"/>
      <c r="HKD17" s="892"/>
      <c r="HKE17" s="892"/>
      <c r="HKF17" s="892"/>
      <c r="HKG17" s="892"/>
      <c r="HKH17" s="892"/>
      <c r="HKI17" s="892"/>
      <c r="HKJ17" s="892"/>
      <c r="HKK17" s="892"/>
      <c r="HKL17" s="892"/>
      <c r="HKM17" s="892"/>
      <c r="HKN17" s="892"/>
      <c r="HKO17" s="892"/>
      <c r="HKP17" s="892"/>
      <c r="HKQ17" s="892"/>
      <c r="HKR17" s="892"/>
      <c r="HKS17" s="892"/>
      <c r="HKT17" s="892"/>
      <c r="HKU17" s="892"/>
      <c r="HKV17" s="892"/>
      <c r="HKW17" s="892"/>
      <c r="HKX17" s="892"/>
      <c r="HKY17" s="892"/>
      <c r="HKZ17" s="892"/>
      <c r="HLA17" s="892"/>
      <c r="HLB17" s="892"/>
      <c r="HLC17" s="892"/>
      <c r="HLD17" s="892"/>
      <c r="HLE17" s="892"/>
      <c r="HLF17" s="892"/>
      <c r="HLG17" s="892"/>
      <c r="HLH17" s="892"/>
      <c r="HLI17" s="892"/>
      <c r="HLJ17" s="892"/>
      <c r="HLK17" s="892"/>
      <c r="HLL17" s="892"/>
      <c r="HLM17" s="892"/>
      <c r="HLN17" s="892"/>
      <c r="HLO17" s="892"/>
      <c r="HLP17" s="892"/>
      <c r="HLQ17" s="892"/>
      <c r="HLR17" s="892"/>
      <c r="HLS17" s="892"/>
      <c r="HLT17" s="892"/>
      <c r="HLU17" s="892"/>
      <c r="HLV17" s="892"/>
      <c r="HLW17" s="892"/>
      <c r="HLX17" s="892"/>
      <c r="HLY17" s="892"/>
      <c r="HLZ17" s="892"/>
      <c r="HMA17" s="892"/>
      <c r="HMB17" s="892"/>
      <c r="HMC17" s="892"/>
      <c r="HMD17" s="892"/>
      <c r="HME17" s="892"/>
      <c r="HMF17" s="892"/>
      <c r="HMG17" s="892"/>
      <c r="HMH17" s="892"/>
      <c r="HMI17" s="892"/>
      <c r="HMJ17" s="892"/>
      <c r="HMK17" s="892"/>
      <c r="HML17" s="892"/>
      <c r="HMM17" s="892"/>
      <c r="HMN17" s="892"/>
      <c r="HMO17" s="892"/>
      <c r="HMP17" s="892"/>
      <c r="HMQ17" s="892"/>
      <c r="HMR17" s="892"/>
      <c r="HMS17" s="892"/>
      <c r="HMT17" s="892"/>
      <c r="HMU17" s="892"/>
      <c r="HMV17" s="892"/>
      <c r="HMW17" s="892"/>
      <c r="HMX17" s="892"/>
      <c r="HMY17" s="892"/>
      <c r="HMZ17" s="892"/>
      <c r="HNA17" s="892"/>
      <c r="HNB17" s="892"/>
      <c r="HNC17" s="892"/>
      <c r="HND17" s="892"/>
      <c r="HNE17" s="892"/>
      <c r="HNF17" s="892"/>
      <c r="HNG17" s="892"/>
      <c r="HNH17" s="892"/>
      <c r="HNI17" s="892"/>
      <c r="HNJ17" s="892"/>
      <c r="HNK17" s="892"/>
      <c r="HNL17" s="892"/>
      <c r="HNM17" s="892"/>
      <c r="HNN17" s="892"/>
      <c r="HNO17" s="892"/>
      <c r="HNP17" s="892"/>
      <c r="HNQ17" s="892"/>
      <c r="HNR17" s="892"/>
      <c r="HNS17" s="892"/>
      <c r="HNT17" s="892"/>
      <c r="HNU17" s="892"/>
      <c r="HNV17" s="892"/>
      <c r="HNW17" s="892"/>
      <c r="HNX17" s="892"/>
      <c r="HNY17" s="892"/>
      <c r="HNZ17" s="892"/>
      <c r="HOA17" s="892"/>
      <c r="HOB17" s="892"/>
      <c r="HOC17" s="892"/>
      <c r="HOD17" s="892"/>
      <c r="HOE17" s="892"/>
      <c r="HOF17" s="892"/>
      <c r="HOG17" s="892"/>
      <c r="HOH17" s="892"/>
      <c r="HOI17" s="892"/>
      <c r="HOJ17" s="892"/>
      <c r="HOK17" s="892"/>
      <c r="HOL17" s="892"/>
      <c r="HOM17" s="892"/>
      <c r="HON17" s="892"/>
      <c r="HOO17" s="892"/>
      <c r="HOP17" s="892"/>
      <c r="HOQ17" s="892"/>
      <c r="HOR17" s="892"/>
      <c r="HOS17" s="892"/>
      <c r="HOT17" s="892"/>
      <c r="HOU17" s="892"/>
      <c r="HOV17" s="892"/>
      <c r="HOW17" s="892"/>
      <c r="HOX17" s="892"/>
      <c r="HOY17" s="892"/>
      <c r="HOZ17" s="892"/>
      <c r="HPA17" s="892"/>
      <c r="HPB17" s="892"/>
      <c r="HPC17" s="892"/>
      <c r="HPD17" s="892"/>
      <c r="HPE17" s="892"/>
      <c r="HPF17" s="892"/>
      <c r="HPG17" s="892"/>
      <c r="HPH17" s="892"/>
      <c r="HPI17" s="892"/>
      <c r="HPJ17" s="892"/>
      <c r="HPK17" s="892"/>
      <c r="HPL17" s="892"/>
      <c r="HPM17" s="892"/>
      <c r="HPN17" s="892"/>
      <c r="HPO17" s="892"/>
      <c r="HPP17" s="892"/>
      <c r="HPQ17" s="892"/>
      <c r="HPR17" s="892"/>
      <c r="HPS17" s="892"/>
      <c r="HPT17" s="892"/>
      <c r="HPU17" s="892"/>
      <c r="HPV17" s="892"/>
      <c r="HPW17" s="892"/>
      <c r="HPX17" s="892"/>
      <c r="HPY17" s="892"/>
      <c r="HPZ17" s="892"/>
      <c r="HQA17" s="892"/>
      <c r="HQB17" s="892"/>
      <c r="HQC17" s="892"/>
      <c r="HQD17" s="892"/>
      <c r="HQE17" s="892"/>
      <c r="HQF17" s="892"/>
      <c r="HQG17" s="892"/>
      <c r="HQH17" s="892"/>
      <c r="HQI17" s="892"/>
      <c r="HQJ17" s="892"/>
      <c r="HQK17" s="892"/>
      <c r="HQL17" s="892"/>
      <c r="HQM17" s="892"/>
      <c r="HQN17" s="892"/>
      <c r="HQO17" s="892"/>
      <c r="HQP17" s="892"/>
      <c r="HQQ17" s="892"/>
      <c r="HQR17" s="892"/>
      <c r="HQS17" s="892"/>
      <c r="HQT17" s="892"/>
      <c r="HQU17" s="892"/>
      <c r="HQV17" s="892"/>
      <c r="HQW17" s="892"/>
      <c r="HQX17" s="892"/>
      <c r="HQY17" s="892"/>
      <c r="HQZ17" s="892"/>
      <c r="HRA17" s="892"/>
      <c r="HRB17" s="892"/>
      <c r="HRC17" s="892"/>
      <c r="HRD17" s="892"/>
      <c r="HRE17" s="892"/>
      <c r="HRF17" s="892"/>
      <c r="HRG17" s="892"/>
      <c r="HRH17" s="892"/>
      <c r="HRI17" s="892"/>
      <c r="HRJ17" s="892"/>
      <c r="HRK17" s="892"/>
      <c r="HRL17" s="892"/>
      <c r="HRM17" s="892"/>
      <c r="HRN17" s="892"/>
      <c r="HRO17" s="892"/>
      <c r="HRP17" s="892"/>
      <c r="HRQ17" s="892"/>
      <c r="HRR17" s="892"/>
      <c r="HRS17" s="892"/>
      <c r="HRT17" s="892"/>
      <c r="HRU17" s="892"/>
      <c r="HRV17" s="892"/>
      <c r="HRW17" s="892"/>
      <c r="HRX17" s="892"/>
      <c r="HRY17" s="892"/>
      <c r="HRZ17" s="892"/>
      <c r="HSA17" s="892"/>
      <c r="HSB17" s="892"/>
      <c r="HSC17" s="892"/>
      <c r="HSD17" s="892"/>
      <c r="HSE17" s="892"/>
      <c r="HSF17" s="892"/>
      <c r="HSG17" s="892"/>
      <c r="HSH17" s="892"/>
      <c r="HSI17" s="892"/>
      <c r="HSJ17" s="892"/>
      <c r="HSK17" s="892"/>
      <c r="HSL17" s="892"/>
      <c r="HSM17" s="892"/>
      <c r="HSN17" s="892"/>
      <c r="HSO17" s="892"/>
      <c r="HSP17" s="892"/>
      <c r="HSQ17" s="892"/>
      <c r="HSR17" s="892"/>
      <c r="HSS17" s="892"/>
      <c r="HST17" s="892"/>
      <c r="HSU17" s="892"/>
      <c r="HSV17" s="892"/>
      <c r="HSW17" s="892"/>
      <c r="HSX17" s="892"/>
      <c r="HSY17" s="892"/>
      <c r="HSZ17" s="892"/>
      <c r="HTA17" s="892"/>
      <c r="HTB17" s="892"/>
      <c r="HTC17" s="892"/>
      <c r="HTD17" s="892"/>
      <c r="HTE17" s="892"/>
      <c r="HTF17" s="892"/>
      <c r="HTG17" s="892"/>
      <c r="HTH17" s="892"/>
      <c r="HTI17" s="892"/>
      <c r="HTJ17" s="892"/>
      <c r="HTK17" s="892"/>
      <c r="HTL17" s="892"/>
      <c r="HTM17" s="892"/>
      <c r="HTN17" s="892"/>
      <c r="HTO17" s="892"/>
      <c r="HTP17" s="892"/>
      <c r="HTQ17" s="892"/>
      <c r="HTR17" s="892"/>
      <c r="HTS17" s="892"/>
      <c r="HTT17" s="892"/>
      <c r="HTU17" s="892"/>
      <c r="HTV17" s="892"/>
      <c r="HTW17" s="892"/>
      <c r="HTX17" s="892"/>
      <c r="HTY17" s="892"/>
      <c r="HTZ17" s="892"/>
      <c r="HUA17" s="892"/>
      <c r="HUB17" s="892"/>
      <c r="HUC17" s="892"/>
      <c r="HUD17" s="892"/>
      <c r="HUE17" s="892"/>
      <c r="HUF17" s="892"/>
      <c r="HUG17" s="892"/>
      <c r="HUH17" s="892"/>
      <c r="HUI17" s="892"/>
      <c r="HUJ17" s="892"/>
      <c r="HUK17" s="892"/>
      <c r="HUL17" s="892"/>
      <c r="HUM17" s="892"/>
      <c r="HUN17" s="892"/>
      <c r="HUO17" s="892"/>
      <c r="HUP17" s="892"/>
      <c r="HUQ17" s="892"/>
      <c r="HUR17" s="892"/>
      <c r="HUS17" s="892"/>
      <c r="HUT17" s="892"/>
      <c r="HUU17" s="892"/>
      <c r="HUV17" s="892"/>
      <c r="HUW17" s="892"/>
      <c r="HUX17" s="892"/>
      <c r="HUY17" s="892"/>
      <c r="HUZ17" s="892"/>
      <c r="HVA17" s="892"/>
      <c r="HVB17" s="892"/>
      <c r="HVC17" s="892"/>
      <c r="HVD17" s="892"/>
      <c r="HVE17" s="892"/>
      <c r="HVF17" s="892"/>
      <c r="HVG17" s="892"/>
      <c r="HVH17" s="892"/>
      <c r="HVI17" s="892"/>
      <c r="HVJ17" s="892"/>
      <c r="HVK17" s="892"/>
      <c r="HVL17" s="892"/>
      <c r="HVM17" s="892"/>
      <c r="HVN17" s="892"/>
      <c r="HVO17" s="892"/>
      <c r="HVP17" s="892"/>
      <c r="HVQ17" s="892"/>
      <c r="HVR17" s="892"/>
      <c r="HVS17" s="892"/>
      <c r="HVT17" s="892"/>
      <c r="HVU17" s="892"/>
      <c r="HVV17" s="892"/>
      <c r="HVW17" s="892"/>
      <c r="HVX17" s="892"/>
      <c r="HVY17" s="892"/>
      <c r="HVZ17" s="892"/>
      <c r="HWA17" s="892"/>
      <c r="HWB17" s="892"/>
      <c r="HWC17" s="892"/>
      <c r="HWD17" s="892"/>
      <c r="HWE17" s="892"/>
      <c r="HWF17" s="892"/>
      <c r="HWG17" s="892"/>
      <c r="HWH17" s="892"/>
      <c r="HWI17" s="892"/>
      <c r="HWJ17" s="892"/>
      <c r="HWK17" s="892"/>
      <c r="HWL17" s="892"/>
      <c r="HWM17" s="892"/>
      <c r="HWN17" s="892"/>
      <c r="HWO17" s="892"/>
      <c r="HWP17" s="892"/>
      <c r="HWQ17" s="892"/>
      <c r="HWR17" s="892"/>
      <c r="HWS17" s="892"/>
      <c r="HWT17" s="892"/>
      <c r="HWU17" s="892"/>
      <c r="HWV17" s="892"/>
      <c r="HWW17" s="892"/>
      <c r="HWX17" s="892"/>
      <c r="HWY17" s="892"/>
      <c r="HWZ17" s="892"/>
      <c r="HXA17" s="892"/>
      <c r="HXB17" s="892"/>
      <c r="HXC17" s="892"/>
      <c r="HXD17" s="892"/>
      <c r="HXE17" s="892"/>
      <c r="HXF17" s="892"/>
      <c r="HXG17" s="892"/>
      <c r="HXH17" s="892"/>
      <c r="HXI17" s="892"/>
      <c r="HXJ17" s="892"/>
      <c r="HXK17" s="892"/>
      <c r="HXL17" s="892"/>
      <c r="HXM17" s="892"/>
      <c r="HXN17" s="892"/>
      <c r="HXO17" s="892"/>
      <c r="HXP17" s="892"/>
      <c r="HXQ17" s="892"/>
      <c r="HXR17" s="892"/>
      <c r="HXS17" s="892"/>
      <c r="HXT17" s="892"/>
      <c r="HXU17" s="892"/>
      <c r="HXV17" s="892"/>
      <c r="HXW17" s="892"/>
      <c r="HXX17" s="892"/>
      <c r="HXY17" s="892"/>
      <c r="HXZ17" s="892"/>
      <c r="HYA17" s="892"/>
      <c r="HYB17" s="892"/>
      <c r="HYC17" s="892"/>
      <c r="HYD17" s="892"/>
      <c r="HYE17" s="892"/>
      <c r="HYF17" s="892"/>
      <c r="HYG17" s="892"/>
      <c r="HYH17" s="892"/>
      <c r="HYI17" s="892"/>
      <c r="HYJ17" s="892"/>
      <c r="HYK17" s="892"/>
      <c r="HYL17" s="892"/>
      <c r="HYM17" s="892"/>
      <c r="HYN17" s="892"/>
      <c r="HYO17" s="892"/>
      <c r="HYP17" s="892"/>
      <c r="HYQ17" s="892"/>
      <c r="HYR17" s="892"/>
      <c r="HYS17" s="892"/>
      <c r="HYT17" s="892"/>
      <c r="HYU17" s="892"/>
      <c r="HYV17" s="892"/>
      <c r="HYW17" s="892"/>
      <c r="HYX17" s="892"/>
      <c r="HYY17" s="892"/>
      <c r="HYZ17" s="892"/>
      <c r="HZA17" s="892"/>
      <c r="HZB17" s="892"/>
      <c r="HZC17" s="892"/>
      <c r="HZD17" s="892"/>
      <c r="HZE17" s="892"/>
      <c r="HZF17" s="892"/>
      <c r="HZG17" s="892"/>
      <c r="HZH17" s="892"/>
      <c r="HZI17" s="892"/>
      <c r="HZJ17" s="892"/>
      <c r="HZK17" s="892"/>
      <c r="HZL17" s="892"/>
      <c r="HZM17" s="892"/>
      <c r="HZN17" s="892"/>
      <c r="HZO17" s="892"/>
      <c r="HZP17" s="892"/>
      <c r="HZQ17" s="892"/>
      <c r="HZR17" s="892"/>
      <c r="HZS17" s="892"/>
      <c r="HZT17" s="892"/>
      <c r="HZU17" s="892"/>
      <c r="HZV17" s="892"/>
      <c r="HZW17" s="892"/>
      <c r="HZX17" s="892"/>
      <c r="HZY17" s="892"/>
      <c r="HZZ17" s="892"/>
      <c r="IAA17" s="892"/>
      <c r="IAB17" s="892"/>
      <c r="IAC17" s="892"/>
      <c r="IAD17" s="892"/>
      <c r="IAE17" s="892"/>
      <c r="IAF17" s="892"/>
      <c r="IAG17" s="892"/>
      <c r="IAH17" s="892"/>
      <c r="IAI17" s="892"/>
      <c r="IAJ17" s="892"/>
      <c r="IAK17" s="892"/>
      <c r="IAL17" s="892"/>
      <c r="IAM17" s="892"/>
      <c r="IAN17" s="892"/>
      <c r="IAO17" s="892"/>
      <c r="IAP17" s="892"/>
      <c r="IAQ17" s="892"/>
      <c r="IAR17" s="892"/>
      <c r="IAS17" s="892"/>
      <c r="IAT17" s="892"/>
      <c r="IAU17" s="892"/>
      <c r="IAV17" s="892"/>
      <c r="IAW17" s="892"/>
      <c r="IAX17" s="892"/>
      <c r="IAY17" s="892"/>
      <c r="IAZ17" s="892"/>
      <c r="IBA17" s="892"/>
      <c r="IBB17" s="892"/>
      <c r="IBC17" s="892"/>
      <c r="IBD17" s="892"/>
      <c r="IBE17" s="892"/>
      <c r="IBF17" s="892"/>
      <c r="IBG17" s="892"/>
      <c r="IBH17" s="892"/>
      <c r="IBI17" s="892"/>
      <c r="IBJ17" s="892"/>
      <c r="IBK17" s="892"/>
      <c r="IBL17" s="892"/>
      <c r="IBM17" s="892"/>
      <c r="IBN17" s="892"/>
      <c r="IBO17" s="892"/>
      <c r="IBP17" s="892"/>
      <c r="IBQ17" s="892"/>
      <c r="IBR17" s="892"/>
      <c r="IBS17" s="892"/>
      <c r="IBT17" s="892"/>
      <c r="IBU17" s="892"/>
      <c r="IBV17" s="892"/>
      <c r="IBW17" s="892"/>
      <c r="IBX17" s="892"/>
      <c r="IBY17" s="892"/>
      <c r="IBZ17" s="892"/>
      <c r="ICA17" s="892"/>
      <c r="ICB17" s="892"/>
      <c r="ICC17" s="892"/>
      <c r="ICD17" s="892"/>
      <c r="ICE17" s="892"/>
      <c r="ICF17" s="892"/>
      <c r="ICG17" s="892"/>
      <c r="ICH17" s="892"/>
      <c r="ICI17" s="892"/>
      <c r="ICJ17" s="892"/>
      <c r="ICK17" s="892"/>
      <c r="ICL17" s="892"/>
      <c r="ICM17" s="892"/>
      <c r="ICN17" s="892"/>
      <c r="ICO17" s="892"/>
      <c r="ICP17" s="892"/>
      <c r="ICQ17" s="892"/>
      <c r="ICR17" s="892"/>
      <c r="ICS17" s="892"/>
      <c r="ICT17" s="892"/>
      <c r="ICU17" s="892"/>
      <c r="ICV17" s="892"/>
      <c r="ICW17" s="892"/>
      <c r="ICX17" s="892"/>
      <c r="ICY17" s="892"/>
      <c r="ICZ17" s="892"/>
      <c r="IDA17" s="892"/>
      <c r="IDB17" s="892"/>
      <c r="IDC17" s="892"/>
      <c r="IDD17" s="892"/>
      <c r="IDE17" s="892"/>
      <c r="IDF17" s="892"/>
      <c r="IDG17" s="892"/>
      <c r="IDH17" s="892"/>
      <c r="IDI17" s="892"/>
      <c r="IDJ17" s="892"/>
      <c r="IDK17" s="892"/>
      <c r="IDL17" s="892"/>
      <c r="IDM17" s="892"/>
      <c r="IDN17" s="892"/>
      <c r="IDO17" s="892"/>
      <c r="IDP17" s="892"/>
      <c r="IDQ17" s="892"/>
      <c r="IDR17" s="892"/>
      <c r="IDS17" s="892"/>
      <c r="IDT17" s="892"/>
      <c r="IDU17" s="892"/>
      <c r="IDV17" s="892"/>
      <c r="IDW17" s="892"/>
      <c r="IDX17" s="892"/>
      <c r="IDY17" s="892"/>
      <c r="IDZ17" s="892"/>
      <c r="IEA17" s="892"/>
      <c r="IEB17" s="892"/>
      <c r="IEC17" s="892"/>
      <c r="IED17" s="892"/>
      <c r="IEE17" s="892"/>
      <c r="IEF17" s="892"/>
      <c r="IEG17" s="892"/>
      <c r="IEH17" s="892"/>
      <c r="IEI17" s="892"/>
      <c r="IEJ17" s="892"/>
      <c r="IEK17" s="892"/>
      <c r="IEL17" s="892"/>
      <c r="IEM17" s="892"/>
      <c r="IEN17" s="892"/>
      <c r="IEO17" s="892"/>
      <c r="IEP17" s="892"/>
      <c r="IEQ17" s="892"/>
      <c r="IER17" s="892"/>
      <c r="IES17" s="892"/>
      <c r="IET17" s="892"/>
      <c r="IEU17" s="892"/>
      <c r="IEV17" s="892"/>
      <c r="IEW17" s="892"/>
      <c r="IEX17" s="892"/>
      <c r="IEY17" s="892"/>
      <c r="IEZ17" s="892"/>
      <c r="IFA17" s="892"/>
      <c r="IFB17" s="892"/>
      <c r="IFC17" s="892"/>
      <c r="IFD17" s="892"/>
      <c r="IFE17" s="892"/>
      <c r="IFF17" s="892"/>
      <c r="IFG17" s="892"/>
      <c r="IFH17" s="892"/>
      <c r="IFI17" s="892"/>
      <c r="IFJ17" s="892"/>
      <c r="IFK17" s="892"/>
      <c r="IFL17" s="892"/>
      <c r="IFM17" s="892"/>
      <c r="IFN17" s="892"/>
      <c r="IFO17" s="892"/>
      <c r="IFP17" s="892"/>
      <c r="IFQ17" s="892"/>
      <c r="IFR17" s="892"/>
      <c r="IFS17" s="892"/>
      <c r="IFT17" s="892"/>
      <c r="IFU17" s="892"/>
      <c r="IFV17" s="892"/>
      <c r="IFW17" s="892"/>
      <c r="IFX17" s="892"/>
      <c r="IFY17" s="892"/>
      <c r="IFZ17" s="892"/>
      <c r="IGA17" s="892"/>
      <c r="IGB17" s="892"/>
      <c r="IGC17" s="892"/>
      <c r="IGD17" s="892"/>
      <c r="IGE17" s="892"/>
      <c r="IGF17" s="892"/>
      <c r="IGG17" s="892"/>
      <c r="IGH17" s="892"/>
      <c r="IGI17" s="892"/>
      <c r="IGJ17" s="892"/>
      <c r="IGK17" s="892"/>
      <c r="IGL17" s="892"/>
      <c r="IGM17" s="892"/>
      <c r="IGN17" s="892"/>
      <c r="IGO17" s="892"/>
      <c r="IGP17" s="892"/>
      <c r="IGQ17" s="892"/>
      <c r="IGR17" s="892"/>
      <c r="IGS17" s="892"/>
      <c r="IGT17" s="892"/>
      <c r="IGU17" s="892"/>
      <c r="IGV17" s="892"/>
      <c r="IGW17" s="892"/>
      <c r="IGX17" s="892"/>
      <c r="IGY17" s="892"/>
      <c r="IGZ17" s="892"/>
      <c r="IHA17" s="892"/>
      <c r="IHB17" s="892"/>
      <c r="IHC17" s="892"/>
      <c r="IHD17" s="892"/>
      <c r="IHE17" s="892"/>
      <c r="IHF17" s="892"/>
      <c r="IHG17" s="892"/>
      <c r="IHH17" s="892"/>
      <c r="IHI17" s="892"/>
      <c r="IHJ17" s="892"/>
      <c r="IHK17" s="892"/>
      <c r="IHL17" s="892"/>
      <c r="IHM17" s="892"/>
      <c r="IHN17" s="892"/>
      <c r="IHO17" s="892"/>
      <c r="IHP17" s="892"/>
      <c r="IHQ17" s="892"/>
      <c r="IHR17" s="892"/>
      <c r="IHS17" s="892"/>
      <c r="IHT17" s="892"/>
      <c r="IHU17" s="892"/>
      <c r="IHV17" s="892"/>
      <c r="IHW17" s="892"/>
      <c r="IHX17" s="892"/>
      <c r="IHY17" s="892"/>
      <c r="IHZ17" s="892"/>
      <c r="IIA17" s="892"/>
      <c r="IIB17" s="892"/>
      <c r="IIC17" s="892"/>
      <c r="IID17" s="892"/>
      <c r="IIE17" s="892"/>
      <c r="IIF17" s="892"/>
      <c r="IIG17" s="892"/>
      <c r="IIH17" s="892"/>
      <c r="III17" s="892"/>
      <c r="IIJ17" s="892"/>
      <c r="IIK17" s="892"/>
      <c r="IIL17" s="892"/>
      <c r="IIM17" s="892"/>
      <c r="IIN17" s="892"/>
      <c r="IIO17" s="892"/>
      <c r="IIP17" s="892"/>
      <c r="IIQ17" s="892"/>
      <c r="IIR17" s="892"/>
      <c r="IIS17" s="892"/>
      <c r="IIT17" s="892"/>
      <c r="IIU17" s="892"/>
      <c r="IIV17" s="892"/>
      <c r="IIW17" s="892"/>
      <c r="IIX17" s="892"/>
      <c r="IIY17" s="892"/>
      <c r="IIZ17" s="892"/>
      <c r="IJA17" s="892"/>
      <c r="IJB17" s="892"/>
      <c r="IJC17" s="892"/>
      <c r="IJD17" s="892"/>
      <c r="IJE17" s="892"/>
      <c r="IJF17" s="892"/>
      <c r="IJG17" s="892"/>
      <c r="IJH17" s="892"/>
      <c r="IJI17" s="892"/>
      <c r="IJJ17" s="892"/>
      <c r="IJK17" s="892"/>
      <c r="IJL17" s="892"/>
      <c r="IJM17" s="892"/>
      <c r="IJN17" s="892"/>
      <c r="IJO17" s="892"/>
      <c r="IJP17" s="892"/>
      <c r="IJQ17" s="892"/>
      <c r="IJR17" s="892"/>
      <c r="IJS17" s="892"/>
      <c r="IJT17" s="892"/>
      <c r="IJU17" s="892"/>
      <c r="IJV17" s="892"/>
      <c r="IJW17" s="892"/>
      <c r="IJX17" s="892"/>
      <c r="IJY17" s="892"/>
      <c r="IJZ17" s="892"/>
      <c r="IKA17" s="892"/>
      <c r="IKB17" s="892"/>
      <c r="IKC17" s="892"/>
      <c r="IKD17" s="892"/>
      <c r="IKE17" s="892"/>
      <c r="IKF17" s="892"/>
      <c r="IKG17" s="892"/>
      <c r="IKH17" s="892"/>
      <c r="IKI17" s="892"/>
      <c r="IKJ17" s="892"/>
      <c r="IKK17" s="892"/>
      <c r="IKL17" s="892"/>
      <c r="IKM17" s="892"/>
      <c r="IKN17" s="892"/>
      <c r="IKO17" s="892"/>
      <c r="IKP17" s="892"/>
      <c r="IKQ17" s="892"/>
      <c r="IKR17" s="892"/>
      <c r="IKS17" s="892"/>
      <c r="IKT17" s="892"/>
      <c r="IKU17" s="892"/>
      <c r="IKV17" s="892"/>
      <c r="IKW17" s="892"/>
      <c r="IKX17" s="892"/>
      <c r="IKY17" s="892"/>
      <c r="IKZ17" s="892"/>
      <c r="ILA17" s="892"/>
      <c r="ILB17" s="892"/>
      <c r="ILC17" s="892"/>
      <c r="ILD17" s="892"/>
      <c r="ILE17" s="892"/>
      <c r="ILF17" s="892"/>
      <c r="ILG17" s="892"/>
      <c r="ILH17" s="892"/>
      <c r="ILI17" s="892"/>
      <c r="ILJ17" s="892"/>
      <c r="ILK17" s="892"/>
      <c r="ILL17" s="892"/>
      <c r="ILM17" s="892"/>
      <c r="ILN17" s="892"/>
      <c r="ILO17" s="892"/>
      <c r="ILP17" s="892"/>
      <c r="ILQ17" s="892"/>
      <c r="ILR17" s="892"/>
      <c r="ILS17" s="892"/>
      <c r="ILT17" s="892"/>
      <c r="ILU17" s="892"/>
      <c r="ILV17" s="892"/>
      <c r="ILW17" s="892"/>
      <c r="ILX17" s="892"/>
      <c r="ILY17" s="892"/>
      <c r="ILZ17" s="892"/>
      <c r="IMA17" s="892"/>
      <c r="IMB17" s="892"/>
      <c r="IMC17" s="892"/>
      <c r="IMD17" s="892"/>
      <c r="IME17" s="892"/>
      <c r="IMF17" s="892"/>
      <c r="IMG17" s="892"/>
      <c r="IMH17" s="892"/>
      <c r="IMI17" s="892"/>
      <c r="IMJ17" s="892"/>
      <c r="IMK17" s="892"/>
      <c r="IML17" s="892"/>
      <c r="IMM17" s="892"/>
      <c r="IMN17" s="892"/>
      <c r="IMO17" s="892"/>
      <c r="IMP17" s="892"/>
      <c r="IMQ17" s="892"/>
      <c r="IMR17" s="892"/>
      <c r="IMS17" s="892"/>
      <c r="IMT17" s="892"/>
      <c r="IMU17" s="892"/>
      <c r="IMV17" s="892"/>
      <c r="IMW17" s="892"/>
      <c r="IMX17" s="892"/>
      <c r="IMY17" s="892"/>
      <c r="IMZ17" s="892"/>
      <c r="INA17" s="892"/>
      <c r="INB17" s="892"/>
      <c r="INC17" s="892"/>
      <c r="IND17" s="892"/>
      <c r="INE17" s="892"/>
      <c r="INF17" s="892"/>
      <c r="ING17" s="892"/>
      <c r="INH17" s="892"/>
      <c r="INI17" s="892"/>
      <c r="INJ17" s="892"/>
      <c r="INK17" s="892"/>
      <c r="INL17" s="892"/>
      <c r="INM17" s="892"/>
      <c r="INN17" s="892"/>
      <c r="INO17" s="892"/>
      <c r="INP17" s="892"/>
      <c r="INQ17" s="892"/>
      <c r="INR17" s="892"/>
      <c r="INS17" s="892"/>
      <c r="INT17" s="892"/>
      <c r="INU17" s="892"/>
      <c r="INV17" s="892"/>
      <c r="INW17" s="892"/>
      <c r="INX17" s="892"/>
      <c r="INY17" s="892"/>
      <c r="INZ17" s="892"/>
      <c r="IOA17" s="892"/>
      <c r="IOB17" s="892"/>
      <c r="IOC17" s="892"/>
      <c r="IOD17" s="892"/>
      <c r="IOE17" s="892"/>
      <c r="IOF17" s="892"/>
      <c r="IOG17" s="892"/>
      <c r="IOH17" s="892"/>
      <c r="IOI17" s="892"/>
      <c r="IOJ17" s="892"/>
      <c r="IOK17" s="892"/>
      <c r="IOL17" s="892"/>
      <c r="IOM17" s="892"/>
      <c r="ION17" s="892"/>
      <c r="IOO17" s="892"/>
      <c r="IOP17" s="892"/>
      <c r="IOQ17" s="892"/>
      <c r="IOR17" s="892"/>
      <c r="IOS17" s="892"/>
      <c r="IOT17" s="892"/>
      <c r="IOU17" s="892"/>
      <c r="IOV17" s="892"/>
      <c r="IOW17" s="892"/>
      <c r="IOX17" s="892"/>
      <c r="IOY17" s="892"/>
      <c r="IOZ17" s="892"/>
      <c r="IPA17" s="892"/>
      <c r="IPB17" s="892"/>
      <c r="IPC17" s="892"/>
      <c r="IPD17" s="892"/>
      <c r="IPE17" s="892"/>
      <c r="IPF17" s="892"/>
      <c r="IPG17" s="892"/>
      <c r="IPH17" s="892"/>
      <c r="IPI17" s="892"/>
      <c r="IPJ17" s="892"/>
      <c r="IPK17" s="892"/>
      <c r="IPL17" s="892"/>
      <c r="IPM17" s="892"/>
      <c r="IPN17" s="892"/>
      <c r="IPO17" s="892"/>
      <c r="IPP17" s="892"/>
      <c r="IPQ17" s="892"/>
      <c r="IPR17" s="892"/>
      <c r="IPS17" s="892"/>
      <c r="IPT17" s="892"/>
      <c r="IPU17" s="892"/>
      <c r="IPV17" s="892"/>
      <c r="IPW17" s="892"/>
      <c r="IPX17" s="892"/>
      <c r="IPY17" s="892"/>
      <c r="IPZ17" s="892"/>
      <c r="IQA17" s="892"/>
      <c r="IQB17" s="892"/>
      <c r="IQC17" s="892"/>
      <c r="IQD17" s="892"/>
      <c r="IQE17" s="892"/>
      <c r="IQF17" s="892"/>
      <c r="IQG17" s="892"/>
      <c r="IQH17" s="892"/>
      <c r="IQI17" s="892"/>
      <c r="IQJ17" s="892"/>
      <c r="IQK17" s="892"/>
      <c r="IQL17" s="892"/>
      <c r="IQM17" s="892"/>
      <c r="IQN17" s="892"/>
      <c r="IQO17" s="892"/>
      <c r="IQP17" s="892"/>
      <c r="IQQ17" s="892"/>
      <c r="IQR17" s="892"/>
      <c r="IQS17" s="892"/>
      <c r="IQT17" s="892"/>
      <c r="IQU17" s="892"/>
      <c r="IQV17" s="892"/>
      <c r="IQW17" s="892"/>
      <c r="IQX17" s="892"/>
      <c r="IQY17" s="892"/>
      <c r="IQZ17" s="892"/>
      <c r="IRA17" s="892"/>
      <c r="IRB17" s="892"/>
      <c r="IRC17" s="892"/>
      <c r="IRD17" s="892"/>
      <c r="IRE17" s="892"/>
      <c r="IRF17" s="892"/>
      <c r="IRG17" s="892"/>
      <c r="IRH17" s="892"/>
      <c r="IRI17" s="892"/>
      <c r="IRJ17" s="892"/>
      <c r="IRK17" s="892"/>
      <c r="IRL17" s="892"/>
      <c r="IRM17" s="892"/>
      <c r="IRN17" s="892"/>
      <c r="IRO17" s="892"/>
      <c r="IRP17" s="892"/>
      <c r="IRQ17" s="892"/>
      <c r="IRR17" s="892"/>
      <c r="IRS17" s="892"/>
      <c r="IRT17" s="892"/>
      <c r="IRU17" s="892"/>
      <c r="IRV17" s="892"/>
      <c r="IRW17" s="892"/>
      <c r="IRX17" s="892"/>
      <c r="IRY17" s="892"/>
      <c r="IRZ17" s="892"/>
      <c r="ISA17" s="892"/>
      <c r="ISB17" s="892"/>
      <c r="ISC17" s="892"/>
      <c r="ISD17" s="892"/>
      <c r="ISE17" s="892"/>
      <c r="ISF17" s="892"/>
      <c r="ISG17" s="892"/>
      <c r="ISH17" s="892"/>
      <c r="ISI17" s="892"/>
      <c r="ISJ17" s="892"/>
      <c r="ISK17" s="892"/>
      <c r="ISL17" s="892"/>
      <c r="ISM17" s="892"/>
      <c r="ISN17" s="892"/>
      <c r="ISO17" s="892"/>
      <c r="ISP17" s="892"/>
      <c r="ISQ17" s="892"/>
      <c r="ISR17" s="892"/>
      <c r="ISS17" s="892"/>
      <c r="IST17" s="892"/>
      <c r="ISU17" s="892"/>
      <c r="ISV17" s="892"/>
      <c r="ISW17" s="892"/>
      <c r="ISX17" s="892"/>
      <c r="ISY17" s="892"/>
      <c r="ISZ17" s="892"/>
      <c r="ITA17" s="892"/>
      <c r="ITB17" s="892"/>
      <c r="ITC17" s="892"/>
      <c r="ITD17" s="892"/>
      <c r="ITE17" s="892"/>
      <c r="ITF17" s="892"/>
      <c r="ITG17" s="892"/>
      <c r="ITH17" s="892"/>
      <c r="ITI17" s="892"/>
      <c r="ITJ17" s="892"/>
      <c r="ITK17" s="892"/>
      <c r="ITL17" s="892"/>
      <c r="ITM17" s="892"/>
      <c r="ITN17" s="892"/>
      <c r="ITO17" s="892"/>
      <c r="ITP17" s="892"/>
      <c r="ITQ17" s="892"/>
      <c r="ITR17" s="892"/>
      <c r="ITS17" s="892"/>
      <c r="ITT17" s="892"/>
      <c r="ITU17" s="892"/>
      <c r="ITV17" s="892"/>
      <c r="ITW17" s="892"/>
      <c r="ITX17" s="892"/>
      <c r="ITY17" s="892"/>
      <c r="ITZ17" s="892"/>
      <c r="IUA17" s="892"/>
      <c r="IUB17" s="892"/>
      <c r="IUC17" s="892"/>
      <c r="IUD17" s="892"/>
      <c r="IUE17" s="892"/>
      <c r="IUF17" s="892"/>
      <c r="IUG17" s="892"/>
      <c r="IUH17" s="892"/>
      <c r="IUI17" s="892"/>
      <c r="IUJ17" s="892"/>
      <c r="IUK17" s="892"/>
      <c r="IUL17" s="892"/>
      <c r="IUM17" s="892"/>
      <c r="IUN17" s="892"/>
      <c r="IUO17" s="892"/>
      <c r="IUP17" s="892"/>
      <c r="IUQ17" s="892"/>
      <c r="IUR17" s="892"/>
      <c r="IUS17" s="892"/>
      <c r="IUT17" s="892"/>
      <c r="IUU17" s="892"/>
      <c r="IUV17" s="892"/>
      <c r="IUW17" s="892"/>
      <c r="IUX17" s="892"/>
      <c r="IUY17" s="892"/>
      <c r="IUZ17" s="892"/>
      <c r="IVA17" s="892"/>
      <c r="IVB17" s="892"/>
      <c r="IVC17" s="892"/>
      <c r="IVD17" s="892"/>
      <c r="IVE17" s="892"/>
      <c r="IVF17" s="892"/>
      <c r="IVG17" s="892"/>
      <c r="IVH17" s="892"/>
      <c r="IVI17" s="892"/>
      <c r="IVJ17" s="892"/>
      <c r="IVK17" s="892"/>
      <c r="IVL17" s="892"/>
      <c r="IVM17" s="892"/>
      <c r="IVN17" s="892"/>
      <c r="IVO17" s="892"/>
      <c r="IVP17" s="892"/>
      <c r="IVQ17" s="892"/>
      <c r="IVR17" s="892"/>
      <c r="IVS17" s="892"/>
      <c r="IVT17" s="892"/>
      <c r="IVU17" s="892"/>
      <c r="IVV17" s="892"/>
      <c r="IVW17" s="892"/>
      <c r="IVX17" s="892"/>
      <c r="IVY17" s="892"/>
      <c r="IVZ17" s="892"/>
      <c r="IWA17" s="892"/>
      <c r="IWB17" s="892"/>
      <c r="IWC17" s="892"/>
      <c r="IWD17" s="892"/>
      <c r="IWE17" s="892"/>
      <c r="IWF17" s="892"/>
      <c r="IWG17" s="892"/>
      <c r="IWH17" s="892"/>
      <c r="IWI17" s="892"/>
      <c r="IWJ17" s="892"/>
      <c r="IWK17" s="892"/>
      <c r="IWL17" s="892"/>
      <c r="IWM17" s="892"/>
      <c r="IWN17" s="892"/>
      <c r="IWO17" s="892"/>
      <c r="IWP17" s="892"/>
      <c r="IWQ17" s="892"/>
      <c r="IWR17" s="892"/>
      <c r="IWS17" s="892"/>
      <c r="IWT17" s="892"/>
      <c r="IWU17" s="892"/>
      <c r="IWV17" s="892"/>
      <c r="IWW17" s="892"/>
      <c r="IWX17" s="892"/>
      <c r="IWY17" s="892"/>
      <c r="IWZ17" s="892"/>
      <c r="IXA17" s="892"/>
      <c r="IXB17" s="892"/>
      <c r="IXC17" s="892"/>
      <c r="IXD17" s="892"/>
      <c r="IXE17" s="892"/>
      <c r="IXF17" s="892"/>
      <c r="IXG17" s="892"/>
      <c r="IXH17" s="892"/>
      <c r="IXI17" s="892"/>
      <c r="IXJ17" s="892"/>
      <c r="IXK17" s="892"/>
      <c r="IXL17" s="892"/>
      <c r="IXM17" s="892"/>
      <c r="IXN17" s="892"/>
      <c r="IXO17" s="892"/>
      <c r="IXP17" s="892"/>
      <c r="IXQ17" s="892"/>
      <c r="IXR17" s="892"/>
      <c r="IXS17" s="892"/>
      <c r="IXT17" s="892"/>
      <c r="IXU17" s="892"/>
      <c r="IXV17" s="892"/>
      <c r="IXW17" s="892"/>
      <c r="IXX17" s="892"/>
      <c r="IXY17" s="892"/>
      <c r="IXZ17" s="892"/>
      <c r="IYA17" s="892"/>
      <c r="IYB17" s="892"/>
      <c r="IYC17" s="892"/>
      <c r="IYD17" s="892"/>
      <c r="IYE17" s="892"/>
      <c r="IYF17" s="892"/>
      <c r="IYG17" s="892"/>
      <c r="IYH17" s="892"/>
      <c r="IYI17" s="892"/>
      <c r="IYJ17" s="892"/>
      <c r="IYK17" s="892"/>
      <c r="IYL17" s="892"/>
      <c r="IYM17" s="892"/>
      <c r="IYN17" s="892"/>
      <c r="IYO17" s="892"/>
      <c r="IYP17" s="892"/>
      <c r="IYQ17" s="892"/>
      <c r="IYR17" s="892"/>
      <c r="IYS17" s="892"/>
      <c r="IYT17" s="892"/>
      <c r="IYU17" s="892"/>
      <c r="IYV17" s="892"/>
      <c r="IYW17" s="892"/>
      <c r="IYX17" s="892"/>
      <c r="IYY17" s="892"/>
      <c r="IYZ17" s="892"/>
      <c r="IZA17" s="892"/>
      <c r="IZB17" s="892"/>
      <c r="IZC17" s="892"/>
      <c r="IZD17" s="892"/>
      <c r="IZE17" s="892"/>
      <c r="IZF17" s="892"/>
      <c r="IZG17" s="892"/>
      <c r="IZH17" s="892"/>
      <c r="IZI17" s="892"/>
      <c r="IZJ17" s="892"/>
      <c r="IZK17" s="892"/>
      <c r="IZL17" s="892"/>
      <c r="IZM17" s="892"/>
      <c r="IZN17" s="892"/>
      <c r="IZO17" s="892"/>
      <c r="IZP17" s="892"/>
      <c r="IZQ17" s="892"/>
      <c r="IZR17" s="892"/>
      <c r="IZS17" s="892"/>
      <c r="IZT17" s="892"/>
      <c r="IZU17" s="892"/>
      <c r="IZV17" s="892"/>
      <c r="IZW17" s="892"/>
      <c r="IZX17" s="892"/>
      <c r="IZY17" s="892"/>
      <c r="IZZ17" s="892"/>
      <c r="JAA17" s="892"/>
      <c r="JAB17" s="892"/>
      <c r="JAC17" s="892"/>
      <c r="JAD17" s="892"/>
      <c r="JAE17" s="892"/>
      <c r="JAF17" s="892"/>
      <c r="JAG17" s="892"/>
      <c r="JAH17" s="892"/>
      <c r="JAI17" s="892"/>
      <c r="JAJ17" s="892"/>
      <c r="JAK17" s="892"/>
      <c r="JAL17" s="892"/>
      <c r="JAM17" s="892"/>
      <c r="JAN17" s="892"/>
      <c r="JAO17" s="892"/>
      <c r="JAP17" s="892"/>
      <c r="JAQ17" s="892"/>
      <c r="JAR17" s="892"/>
      <c r="JAS17" s="892"/>
      <c r="JAT17" s="892"/>
      <c r="JAU17" s="892"/>
      <c r="JAV17" s="892"/>
      <c r="JAW17" s="892"/>
      <c r="JAX17" s="892"/>
      <c r="JAY17" s="892"/>
      <c r="JAZ17" s="892"/>
      <c r="JBA17" s="892"/>
      <c r="JBB17" s="892"/>
      <c r="JBC17" s="892"/>
      <c r="JBD17" s="892"/>
      <c r="JBE17" s="892"/>
      <c r="JBF17" s="892"/>
      <c r="JBG17" s="892"/>
      <c r="JBH17" s="892"/>
      <c r="JBI17" s="892"/>
      <c r="JBJ17" s="892"/>
      <c r="JBK17" s="892"/>
      <c r="JBL17" s="892"/>
      <c r="JBM17" s="892"/>
      <c r="JBN17" s="892"/>
      <c r="JBO17" s="892"/>
      <c r="JBP17" s="892"/>
      <c r="JBQ17" s="892"/>
      <c r="JBR17" s="892"/>
      <c r="JBS17" s="892"/>
      <c r="JBT17" s="892"/>
      <c r="JBU17" s="892"/>
      <c r="JBV17" s="892"/>
      <c r="JBW17" s="892"/>
      <c r="JBX17" s="892"/>
      <c r="JBY17" s="892"/>
      <c r="JBZ17" s="892"/>
      <c r="JCA17" s="892"/>
      <c r="JCB17" s="892"/>
      <c r="JCC17" s="892"/>
      <c r="JCD17" s="892"/>
      <c r="JCE17" s="892"/>
      <c r="JCF17" s="892"/>
      <c r="JCG17" s="892"/>
      <c r="JCH17" s="892"/>
      <c r="JCI17" s="892"/>
      <c r="JCJ17" s="892"/>
      <c r="JCK17" s="892"/>
      <c r="JCL17" s="892"/>
      <c r="JCM17" s="892"/>
      <c r="JCN17" s="892"/>
      <c r="JCO17" s="892"/>
      <c r="JCP17" s="892"/>
      <c r="JCQ17" s="892"/>
      <c r="JCR17" s="892"/>
      <c r="JCS17" s="892"/>
      <c r="JCT17" s="892"/>
      <c r="JCU17" s="892"/>
      <c r="JCV17" s="892"/>
      <c r="JCW17" s="892"/>
      <c r="JCX17" s="892"/>
      <c r="JCY17" s="892"/>
      <c r="JCZ17" s="892"/>
      <c r="JDA17" s="892"/>
      <c r="JDB17" s="892"/>
      <c r="JDC17" s="892"/>
      <c r="JDD17" s="892"/>
      <c r="JDE17" s="892"/>
      <c r="JDF17" s="892"/>
      <c r="JDG17" s="892"/>
      <c r="JDH17" s="892"/>
      <c r="JDI17" s="892"/>
      <c r="JDJ17" s="892"/>
      <c r="JDK17" s="892"/>
      <c r="JDL17" s="892"/>
      <c r="JDM17" s="892"/>
      <c r="JDN17" s="892"/>
      <c r="JDO17" s="892"/>
      <c r="JDP17" s="892"/>
      <c r="JDQ17" s="892"/>
      <c r="JDR17" s="892"/>
      <c r="JDS17" s="892"/>
      <c r="JDT17" s="892"/>
      <c r="JDU17" s="892"/>
      <c r="JDV17" s="892"/>
      <c r="JDW17" s="892"/>
      <c r="JDX17" s="892"/>
      <c r="JDY17" s="892"/>
      <c r="JDZ17" s="892"/>
      <c r="JEA17" s="892"/>
      <c r="JEB17" s="892"/>
      <c r="JEC17" s="892"/>
      <c r="JED17" s="892"/>
      <c r="JEE17" s="892"/>
      <c r="JEF17" s="892"/>
      <c r="JEG17" s="892"/>
      <c r="JEH17" s="892"/>
      <c r="JEI17" s="892"/>
      <c r="JEJ17" s="892"/>
      <c r="JEK17" s="892"/>
      <c r="JEL17" s="892"/>
      <c r="JEM17" s="892"/>
      <c r="JEN17" s="892"/>
      <c r="JEO17" s="892"/>
      <c r="JEP17" s="892"/>
      <c r="JEQ17" s="892"/>
      <c r="JER17" s="892"/>
      <c r="JES17" s="892"/>
      <c r="JET17" s="892"/>
      <c r="JEU17" s="892"/>
      <c r="JEV17" s="892"/>
      <c r="JEW17" s="892"/>
      <c r="JEX17" s="892"/>
      <c r="JEY17" s="892"/>
      <c r="JEZ17" s="892"/>
      <c r="JFA17" s="892"/>
      <c r="JFB17" s="892"/>
      <c r="JFC17" s="892"/>
      <c r="JFD17" s="892"/>
      <c r="JFE17" s="892"/>
      <c r="JFF17" s="892"/>
      <c r="JFG17" s="892"/>
      <c r="JFH17" s="892"/>
      <c r="JFI17" s="892"/>
      <c r="JFJ17" s="892"/>
      <c r="JFK17" s="892"/>
      <c r="JFL17" s="892"/>
      <c r="JFM17" s="892"/>
      <c r="JFN17" s="892"/>
      <c r="JFO17" s="892"/>
      <c r="JFP17" s="892"/>
      <c r="JFQ17" s="892"/>
      <c r="JFR17" s="892"/>
      <c r="JFS17" s="892"/>
      <c r="JFT17" s="892"/>
      <c r="JFU17" s="892"/>
      <c r="JFV17" s="892"/>
      <c r="JFW17" s="892"/>
      <c r="JFX17" s="892"/>
      <c r="JFY17" s="892"/>
      <c r="JFZ17" s="892"/>
      <c r="JGA17" s="892"/>
      <c r="JGB17" s="892"/>
      <c r="JGC17" s="892"/>
      <c r="JGD17" s="892"/>
      <c r="JGE17" s="892"/>
      <c r="JGF17" s="892"/>
      <c r="JGG17" s="892"/>
      <c r="JGH17" s="892"/>
      <c r="JGI17" s="892"/>
      <c r="JGJ17" s="892"/>
      <c r="JGK17" s="892"/>
      <c r="JGL17" s="892"/>
      <c r="JGM17" s="892"/>
      <c r="JGN17" s="892"/>
      <c r="JGO17" s="892"/>
      <c r="JGP17" s="892"/>
      <c r="JGQ17" s="892"/>
      <c r="JGR17" s="892"/>
      <c r="JGS17" s="892"/>
      <c r="JGT17" s="892"/>
      <c r="JGU17" s="892"/>
      <c r="JGV17" s="892"/>
      <c r="JGW17" s="892"/>
      <c r="JGX17" s="892"/>
      <c r="JGY17" s="892"/>
      <c r="JGZ17" s="892"/>
      <c r="JHA17" s="892"/>
      <c r="JHB17" s="892"/>
      <c r="JHC17" s="892"/>
      <c r="JHD17" s="892"/>
      <c r="JHE17" s="892"/>
      <c r="JHF17" s="892"/>
      <c r="JHG17" s="892"/>
      <c r="JHH17" s="892"/>
      <c r="JHI17" s="892"/>
      <c r="JHJ17" s="892"/>
      <c r="JHK17" s="892"/>
      <c r="JHL17" s="892"/>
      <c r="JHM17" s="892"/>
      <c r="JHN17" s="892"/>
      <c r="JHO17" s="892"/>
      <c r="JHP17" s="892"/>
      <c r="JHQ17" s="892"/>
      <c r="JHR17" s="892"/>
      <c r="JHS17" s="892"/>
      <c r="JHT17" s="892"/>
      <c r="JHU17" s="892"/>
      <c r="JHV17" s="892"/>
      <c r="JHW17" s="892"/>
      <c r="JHX17" s="892"/>
      <c r="JHY17" s="892"/>
      <c r="JHZ17" s="892"/>
      <c r="JIA17" s="892"/>
      <c r="JIB17" s="892"/>
      <c r="JIC17" s="892"/>
      <c r="JID17" s="892"/>
      <c r="JIE17" s="892"/>
      <c r="JIF17" s="892"/>
      <c r="JIG17" s="892"/>
      <c r="JIH17" s="892"/>
      <c r="JII17" s="892"/>
      <c r="JIJ17" s="892"/>
      <c r="JIK17" s="892"/>
      <c r="JIL17" s="892"/>
      <c r="JIM17" s="892"/>
      <c r="JIN17" s="892"/>
      <c r="JIO17" s="892"/>
      <c r="JIP17" s="892"/>
      <c r="JIQ17" s="892"/>
      <c r="JIR17" s="892"/>
      <c r="JIS17" s="892"/>
      <c r="JIT17" s="892"/>
      <c r="JIU17" s="892"/>
      <c r="JIV17" s="892"/>
      <c r="JIW17" s="892"/>
      <c r="JIX17" s="892"/>
      <c r="JIY17" s="892"/>
      <c r="JIZ17" s="892"/>
      <c r="JJA17" s="892"/>
      <c r="JJB17" s="892"/>
      <c r="JJC17" s="892"/>
      <c r="JJD17" s="892"/>
      <c r="JJE17" s="892"/>
      <c r="JJF17" s="892"/>
      <c r="JJG17" s="892"/>
      <c r="JJH17" s="892"/>
      <c r="JJI17" s="892"/>
      <c r="JJJ17" s="892"/>
      <c r="JJK17" s="892"/>
      <c r="JJL17" s="892"/>
      <c r="JJM17" s="892"/>
      <c r="JJN17" s="892"/>
      <c r="JJO17" s="892"/>
      <c r="JJP17" s="892"/>
      <c r="JJQ17" s="892"/>
      <c r="JJR17" s="892"/>
      <c r="JJS17" s="892"/>
      <c r="JJT17" s="892"/>
      <c r="JJU17" s="892"/>
      <c r="JJV17" s="892"/>
      <c r="JJW17" s="892"/>
      <c r="JJX17" s="892"/>
      <c r="JJY17" s="892"/>
      <c r="JJZ17" s="892"/>
      <c r="JKA17" s="892"/>
      <c r="JKB17" s="892"/>
      <c r="JKC17" s="892"/>
      <c r="JKD17" s="892"/>
      <c r="JKE17" s="892"/>
      <c r="JKF17" s="892"/>
      <c r="JKG17" s="892"/>
      <c r="JKH17" s="892"/>
      <c r="JKI17" s="892"/>
      <c r="JKJ17" s="892"/>
      <c r="JKK17" s="892"/>
      <c r="JKL17" s="892"/>
      <c r="JKM17" s="892"/>
      <c r="JKN17" s="892"/>
      <c r="JKO17" s="892"/>
      <c r="JKP17" s="892"/>
      <c r="JKQ17" s="892"/>
      <c r="JKR17" s="892"/>
      <c r="JKS17" s="892"/>
      <c r="JKT17" s="892"/>
      <c r="JKU17" s="892"/>
      <c r="JKV17" s="892"/>
      <c r="JKW17" s="892"/>
      <c r="JKX17" s="892"/>
      <c r="JKY17" s="892"/>
      <c r="JKZ17" s="892"/>
      <c r="JLA17" s="892"/>
      <c r="JLB17" s="892"/>
      <c r="JLC17" s="892"/>
      <c r="JLD17" s="892"/>
      <c r="JLE17" s="892"/>
      <c r="JLF17" s="892"/>
      <c r="JLG17" s="892"/>
      <c r="JLH17" s="892"/>
      <c r="JLI17" s="892"/>
      <c r="JLJ17" s="892"/>
      <c r="JLK17" s="892"/>
      <c r="JLL17" s="892"/>
      <c r="JLM17" s="892"/>
      <c r="JLN17" s="892"/>
      <c r="JLO17" s="892"/>
      <c r="JLP17" s="892"/>
      <c r="JLQ17" s="892"/>
      <c r="JLR17" s="892"/>
      <c r="JLS17" s="892"/>
      <c r="JLT17" s="892"/>
      <c r="JLU17" s="892"/>
      <c r="JLV17" s="892"/>
      <c r="JLW17" s="892"/>
      <c r="JLX17" s="892"/>
      <c r="JLY17" s="892"/>
      <c r="JLZ17" s="892"/>
      <c r="JMA17" s="892"/>
      <c r="JMB17" s="892"/>
      <c r="JMC17" s="892"/>
      <c r="JMD17" s="892"/>
      <c r="JME17" s="892"/>
      <c r="JMF17" s="892"/>
      <c r="JMG17" s="892"/>
      <c r="JMH17" s="892"/>
      <c r="JMI17" s="892"/>
      <c r="JMJ17" s="892"/>
      <c r="JMK17" s="892"/>
      <c r="JML17" s="892"/>
      <c r="JMM17" s="892"/>
      <c r="JMN17" s="892"/>
      <c r="JMO17" s="892"/>
      <c r="JMP17" s="892"/>
      <c r="JMQ17" s="892"/>
      <c r="JMR17" s="892"/>
      <c r="JMS17" s="892"/>
      <c r="JMT17" s="892"/>
      <c r="JMU17" s="892"/>
      <c r="JMV17" s="892"/>
      <c r="JMW17" s="892"/>
      <c r="JMX17" s="892"/>
      <c r="JMY17" s="892"/>
      <c r="JMZ17" s="892"/>
      <c r="JNA17" s="892"/>
      <c r="JNB17" s="892"/>
      <c r="JNC17" s="892"/>
      <c r="JND17" s="892"/>
      <c r="JNE17" s="892"/>
      <c r="JNF17" s="892"/>
      <c r="JNG17" s="892"/>
      <c r="JNH17" s="892"/>
      <c r="JNI17" s="892"/>
      <c r="JNJ17" s="892"/>
      <c r="JNK17" s="892"/>
      <c r="JNL17" s="892"/>
      <c r="JNM17" s="892"/>
      <c r="JNN17" s="892"/>
      <c r="JNO17" s="892"/>
      <c r="JNP17" s="892"/>
      <c r="JNQ17" s="892"/>
      <c r="JNR17" s="892"/>
      <c r="JNS17" s="892"/>
      <c r="JNT17" s="892"/>
      <c r="JNU17" s="892"/>
      <c r="JNV17" s="892"/>
      <c r="JNW17" s="892"/>
      <c r="JNX17" s="892"/>
      <c r="JNY17" s="892"/>
      <c r="JNZ17" s="892"/>
      <c r="JOA17" s="892"/>
      <c r="JOB17" s="892"/>
      <c r="JOC17" s="892"/>
      <c r="JOD17" s="892"/>
      <c r="JOE17" s="892"/>
      <c r="JOF17" s="892"/>
      <c r="JOG17" s="892"/>
      <c r="JOH17" s="892"/>
      <c r="JOI17" s="892"/>
      <c r="JOJ17" s="892"/>
      <c r="JOK17" s="892"/>
      <c r="JOL17" s="892"/>
      <c r="JOM17" s="892"/>
      <c r="JON17" s="892"/>
      <c r="JOO17" s="892"/>
      <c r="JOP17" s="892"/>
      <c r="JOQ17" s="892"/>
      <c r="JOR17" s="892"/>
      <c r="JOS17" s="892"/>
      <c r="JOT17" s="892"/>
      <c r="JOU17" s="892"/>
      <c r="JOV17" s="892"/>
      <c r="JOW17" s="892"/>
      <c r="JOX17" s="892"/>
      <c r="JOY17" s="892"/>
      <c r="JOZ17" s="892"/>
      <c r="JPA17" s="892"/>
      <c r="JPB17" s="892"/>
      <c r="JPC17" s="892"/>
      <c r="JPD17" s="892"/>
      <c r="JPE17" s="892"/>
      <c r="JPF17" s="892"/>
      <c r="JPG17" s="892"/>
      <c r="JPH17" s="892"/>
      <c r="JPI17" s="892"/>
      <c r="JPJ17" s="892"/>
      <c r="JPK17" s="892"/>
      <c r="JPL17" s="892"/>
      <c r="JPM17" s="892"/>
      <c r="JPN17" s="892"/>
      <c r="JPO17" s="892"/>
      <c r="JPP17" s="892"/>
      <c r="JPQ17" s="892"/>
      <c r="JPR17" s="892"/>
      <c r="JPS17" s="892"/>
      <c r="JPT17" s="892"/>
      <c r="JPU17" s="892"/>
      <c r="JPV17" s="892"/>
      <c r="JPW17" s="892"/>
      <c r="JPX17" s="892"/>
      <c r="JPY17" s="892"/>
      <c r="JPZ17" s="892"/>
      <c r="JQA17" s="892"/>
      <c r="JQB17" s="892"/>
      <c r="JQC17" s="892"/>
      <c r="JQD17" s="892"/>
      <c r="JQE17" s="892"/>
      <c r="JQF17" s="892"/>
      <c r="JQG17" s="892"/>
      <c r="JQH17" s="892"/>
      <c r="JQI17" s="892"/>
      <c r="JQJ17" s="892"/>
      <c r="JQK17" s="892"/>
      <c r="JQL17" s="892"/>
      <c r="JQM17" s="892"/>
      <c r="JQN17" s="892"/>
      <c r="JQO17" s="892"/>
      <c r="JQP17" s="892"/>
      <c r="JQQ17" s="892"/>
      <c r="JQR17" s="892"/>
      <c r="JQS17" s="892"/>
      <c r="JQT17" s="892"/>
      <c r="JQU17" s="892"/>
      <c r="JQV17" s="892"/>
      <c r="JQW17" s="892"/>
      <c r="JQX17" s="892"/>
      <c r="JQY17" s="892"/>
      <c r="JQZ17" s="892"/>
      <c r="JRA17" s="892"/>
      <c r="JRB17" s="892"/>
      <c r="JRC17" s="892"/>
      <c r="JRD17" s="892"/>
      <c r="JRE17" s="892"/>
      <c r="JRF17" s="892"/>
      <c r="JRG17" s="892"/>
      <c r="JRH17" s="892"/>
      <c r="JRI17" s="892"/>
      <c r="JRJ17" s="892"/>
      <c r="JRK17" s="892"/>
      <c r="JRL17" s="892"/>
      <c r="JRM17" s="892"/>
      <c r="JRN17" s="892"/>
      <c r="JRO17" s="892"/>
      <c r="JRP17" s="892"/>
      <c r="JRQ17" s="892"/>
      <c r="JRR17" s="892"/>
      <c r="JRS17" s="892"/>
      <c r="JRT17" s="892"/>
      <c r="JRU17" s="892"/>
      <c r="JRV17" s="892"/>
      <c r="JRW17" s="892"/>
      <c r="JRX17" s="892"/>
      <c r="JRY17" s="892"/>
      <c r="JRZ17" s="892"/>
      <c r="JSA17" s="892"/>
      <c r="JSB17" s="892"/>
      <c r="JSC17" s="892"/>
      <c r="JSD17" s="892"/>
      <c r="JSE17" s="892"/>
      <c r="JSF17" s="892"/>
      <c r="JSG17" s="892"/>
      <c r="JSH17" s="892"/>
      <c r="JSI17" s="892"/>
      <c r="JSJ17" s="892"/>
      <c r="JSK17" s="892"/>
      <c r="JSL17" s="892"/>
      <c r="JSM17" s="892"/>
      <c r="JSN17" s="892"/>
      <c r="JSO17" s="892"/>
      <c r="JSP17" s="892"/>
      <c r="JSQ17" s="892"/>
      <c r="JSR17" s="892"/>
      <c r="JSS17" s="892"/>
      <c r="JST17" s="892"/>
      <c r="JSU17" s="892"/>
      <c r="JSV17" s="892"/>
      <c r="JSW17" s="892"/>
      <c r="JSX17" s="892"/>
      <c r="JSY17" s="892"/>
      <c r="JSZ17" s="892"/>
      <c r="JTA17" s="892"/>
      <c r="JTB17" s="892"/>
      <c r="JTC17" s="892"/>
      <c r="JTD17" s="892"/>
      <c r="JTE17" s="892"/>
      <c r="JTF17" s="892"/>
      <c r="JTG17" s="892"/>
      <c r="JTH17" s="892"/>
      <c r="JTI17" s="892"/>
      <c r="JTJ17" s="892"/>
      <c r="JTK17" s="892"/>
      <c r="JTL17" s="892"/>
      <c r="JTM17" s="892"/>
      <c r="JTN17" s="892"/>
      <c r="JTO17" s="892"/>
      <c r="JTP17" s="892"/>
      <c r="JTQ17" s="892"/>
      <c r="JTR17" s="892"/>
      <c r="JTS17" s="892"/>
      <c r="JTT17" s="892"/>
      <c r="JTU17" s="892"/>
      <c r="JTV17" s="892"/>
      <c r="JTW17" s="892"/>
      <c r="JTX17" s="892"/>
      <c r="JTY17" s="892"/>
      <c r="JTZ17" s="892"/>
      <c r="JUA17" s="892"/>
      <c r="JUB17" s="892"/>
      <c r="JUC17" s="892"/>
      <c r="JUD17" s="892"/>
      <c r="JUE17" s="892"/>
      <c r="JUF17" s="892"/>
      <c r="JUG17" s="892"/>
      <c r="JUH17" s="892"/>
      <c r="JUI17" s="892"/>
      <c r="JUJ17" s="892"/>
      <c r="JUK17" s="892"/>
      <c r="JUL17" s="892"/>
      <c r="JUM17" s="892"/>
      <c r="JUN17" s="892"/>
      <c r="JUO17" s="892"/>
      <c r="JUP17" s="892"/>
      <c r="JUQ17" s="892"/>
      <c r="JUR17" s="892"/>
      <c r="JUS17" s="892"/>
      <c r="JUT17" s="892"/>
      <c r="JUU17" s="892"/>
      <c r="JUV17" s="892"/>
      <c r="JUW17" s="892"/>
      <c r="JUX17" s="892"/>
      <c r="JUY17" s="892"/>
      <c r="JUZ17" s="892"/>
      <c r="JVA17" s="892"/>
      <c r="JVB17" s="892"/>
      <c r="JVC17" s="892"/>
      <c r="JVD17" s="892"/>
      <c r="JVE17" s="892"/>
      <c r="JVF17" s="892"/>
      <c r="JVG17" s="892"/>
      <c r="JVH17" s="892"/>
      <c r="JVI17" s="892"/>
      <c r="JVJ17" s="892"/>
      <c r="JVK17" s="892"/>
      <c r="JVL17" s="892"/>
      <c r="JVM17" s="892"/>
      <c r="JVN17" s="892"/>
      <c r="JVO17" s="892"/>
      <c r="JVP17" s="892"/>
      <c r="JVQ17" s="892"/>
      <c r="JVR17" s="892"/>
      <c r="JVS17" s="892"/>
      <c r="JVT17" s="892"/>
      <c r="JVU17" s="892"/>
      <c r="JVV17" s="892"/>
      <c r="JVW17" s="892"/>
      <c r="JVX17" s="892"/>
      <c r="JVY17" s="892"/>
      <c r="JVZ17" s="892"/>
      <c r="JWA17" s="892"/>
      <c r="JWB17" s="892"/>
      <c r="JWC17" s="892"/>
      <c r="JWD17" s="892"/>
      <c r="JWE17" s="892"/>
      <c r="JWF17" s="892"/>
      <c r="JWG17" s="892"/>
      <c r="JWH17" s="892"/>
      <c r="JWI17" s="892"/>
      <c r="JWJ17" s="892"/>
      <c r="JWK17" s="892"/>
      <c r="JWL17" s="892"/>
      <c r="JWM17" s="892"/>
      <c r="JWN17" s="892"/>
      <c r="JWO17" s="892"/>
      <c r="JWP17" s="892"/>
      <c r="JWQ17" s="892"/>
      <c r="JWR17" s="892"/>
      <c r="JWS17" s="892"/>
      <c r="JWT17" s="892"/>
      <c r="JWU17" s="892"/>
      <c r="JWV17" s="892"/>
      <c r="JWW17" s="892"/>
      <c r="JWX17" s="892"/>
      <c r="JWY17" s="892"/>
      <c r="JWZ17" s="892"/>
      <c r="JXA17" s="892"/>
      <c r="JXB17" s="892"/>
      <c r="JXC17" s="892"/>
      <c r="JXD17" s="892"/>
      <c r="JXE17" s="892"/>
      <c r="JXF17" s="892"/>
      <c r="JXG17" s="892"/>
      <c r="JXH17" s="892"/>
      <c r="JXI17" s="892"/>
      <c r="JXJ17" s="892"/>
      <c r="JXK17" s="892"/>
      <c r="JXL17" s="892"/>
      <c r="JXM17" s="892"/>
      <c r="JXN17" s="892"/>
      <c r="JXO17" s="892"/>
      <c r="JXP17" s="892"/>
      <c r="JXQ17" s="892"/>
      <c r="JXR17" s="892"/>
      <c r="JXS17" s="892"/>
      <c r="JXT17" s="892"/>
      <c r="JXU17" s="892"/>
      <c r="JXV17" s="892"/>
      <c r="JXW17" s="892"/>
      <c r="JXX17" s="892"/>
      <c r="JXY17" s="892"/>
      <c r="JXZ17" s="892"/>
      <c r="JYA17" s="892"/>
      <c r="JYB17" s="892"/>
      <c r="JYC17" s="892"/>
      <c r="JYD17" s="892"/>
      <c r="JYE17" s="892"/>
      <c r="JYF17" s="892"/>
      <c r="JYG17" s="892"/>
      <c r="JYH17" s="892"/>
      <c r="JYI17" s="892"/>
      <c r="JYJ17" s="892"/>
      <c r="JYK17" s="892"/>
      <c r="JYL17" s="892"/>
      <c r="JYM17" s="892"/>
      <c r="JYN17" s="892"/>
      <c r="JYO17" s="892"/>
      <c r="JYP17" s="892"/>
      <c r="JYQ17" s="892"/>
      <c r="JYR17" s="892"/>
      <c r="JYS17" s="892"/>
      <c r="JYT17" s="892"/>
      <c r="JYU17" s="892"/>
      <c r="JYV17" s="892"/>
      <c r="JYW17" s="892"/>
      <c r="JYX17" s="892"/>
      <c r="JYY17" s="892"/>
      <c r="JYZ17" s="892"/>
      <c r="JZA17" s="892"/>
      <c r="JZB17" s="892"/>
      <c r="JZC17" s="892"/>
      <c r="JZD17" s="892"/>
      <c r="JZE17" s="892"/>
      <c r="JZF17" s="892"/>
      <c r="JZG17" s="892"/>
      <c r="JZH17" s="892"/>
      <c r="JZI17" s="892"/>
      <c r="JZJ17" s="892"/>
      <c r="JZK17" s="892"/>
      <c r="JZL17" s="892"/>
      <c r="JZM17" s="892"/>
      <c r="JZN17" s="892"/>
      <c r="JZO17" s="892"/>
      <c r="JZP17" s="892"/>
      <c r="JZQ17" s="892"/>
      <c r="JZR17" s="892"/>
      <c r="JZS17" s="892"/>
      <c r="JZT17" s="892"/>
      <c r="JZU17" s="892"/>
      <c r="JZV17" s="892"/>
      <c r="JZW17" s="892"/>
      <c r="JZX17" s="892"/>
      <c r="JZY17" s="892"/>
      <c r="JZZ17" s="892"/>
      <c r="KAA17" s="892"/>
      <c r="KAB17" s="892"/>
      <c r="KAC17" s="892"/>
      <c r="KAD17" s="892"/>
      <c r="KAE17" s="892"/>
      <c r="KAF17" s="892"/>
      <c r="KAG17" s="892"/>
      <c r="KAH17" s="892"/>
      <c r="KAI17" s="892"/>
      <c r="KAJ17" s="892"/>
      <c r="KAK17" s="892"/>
      <c r="KAL17" s="892"/>
      <c r="KAM17" s="892"/>
      <c r="KAN17" s="892"/>
      <c r="KAO17" s="892"/>
      <c r="KAP17" s="892"/>
      <c r="KAQ17" s="892"/>
      <c r="KAR17" s="892"/>
      <c r="KAS17" s="892"/>
      <c r="KAT17" s="892"/>
      <c r="KAU17" s="892"/>
      <c r="KAV17" s="892"/>
      <c r="KAW17" s="892"/>
      <c r="KAX17" s="892"/>
      <c r="KAY17" s="892"/>
      <c r="KAZ17" s="892"/>
      <c r="KBA17" s="892"/>
      <c r="KBB17" s="892"/>
      <c r="KBC17" s="892"/>
      <c r="KBD17" s="892"/>
      <c r="KBE17" s="892"/>
      <c r="KBF17" s="892"/>
      <c r="KBG17" s="892"/>
      <c r="KBH17" s="892"/>
      <c r="KBI17" s="892"/>
      <c r="KBJ17" s="892"/>
      <c r="KBK17" s="892"/>
      <c r="KBL17" s="892"/>
      <c r="KBM17" s="892"/>
      <c r="KBN17" s="892"/>
      <c r="KBO17" s="892"/>
      <c r="KBP17" s="892"/>
      <c r="KBQ17" s="892"/>
      <c r="KBR17" s="892"/>
      <c r="KBS17" s="892"/>
      <c r="KBT17" s="892"/>
      <c r="KBU17" s="892"/>
      <c r="KBV17" s="892"/>
      <c r="KBW17" s="892"/>
      <c r="KBX17" s="892"/>
      <c r="KBY17" s="892"/>
      <c r="KBZ17" s="892"/>
      <c r="KCA17" s="892"/>
      <c r="KCB17" s="892"/>
      <c r="KCC17" s="892"/>
      <c r="KCD17" s="892"/>
      <c r="KCE17" s="892"/>
      <c r="KCF17" s="892"/>
      <c r="KCG17" s="892"/>
      <c r="KCH17" s="892"/>
      <c r="KCI17" s="892"/>
      <c r="KCJ17" s="892"/>
      <c r="KCK17" s="892"/>
      <c r="KCL17" s="892"/>
      <c r="KCM17" s="892"/>
      <c r="KCN17" s="892"/>
      <c r="KCO17" s="892"/>
      <c r="KCP17" s="892"/>
      <c r="KCQ17" s="892"/>
      <c r="KCR17" s="892"/>
      <c r="KCS17" s="892"/>
      <c r="KCT17" s="892"/>
      <c r="KCU17" s="892"/>
      <c r="KCV17" s="892"/>
      <c r="KCW17" s="892"/>
      <c r="KCX17" s="892"/>
      <c r="KCY17" s="892"/>
      <c r="KCZ17" s="892"/>
      <c r="KDA17" s="892"/>
      <c r="KDB17" s="892"/>
      <c r="KDC17" s="892"/>
      <c r="KDD17" s="892"/>
      <c r="KDE17" s="892"/>
      <c r="KDF17" s="892"/>
      <c r="KDG17" s="892"/>
      <c r="KDH17" s="892"/>
      <c r="KDI17" s="892"/>
      <c r="KDJ17" s="892"/>
      <c r="KDK17" s="892"/>
      <c r="KDL17" s="892"/>
      <c r="KDM17" s="892"/>
      <c r="KDN17" s="892"/>
      <c r="KDO17" s="892"/>
      <c r="KDP17" s="892"/>
      <c r="KDQ17" s="892"/>
      <c r="KDR17" s="892"/>
      <c r="KDS17" s="892"/>
      <c r="KDT17" s="892"/>
      <c r="KDU17" s="892"/>
      <c r="KDV17" s="892"/>
      <c r="KDW17" s="892"/>
      <c r="KDX17" s="892"/>
      <c r="KDY17" s="892"/>
      <c r="KDZ17" s="892"/>
      <c r="KEA17" s="892"/>
      <c r="KEB17" s="892"/>
      <c r="KEC17" s="892"/>
      <c r="KED17" s="892"/>
      <c r="KEE17" s="892"/>
      <c r="KEF17" s="892"/>
      <c r="KEG17" s="892"/>
      <c r="KEH17" s="892"/>
      <c r="KEI17" s="892"/>
      <c r="KEJ17" s="892"/>
      <c r="KEK17" s="892"/>
      <c r="KEL17" s="892"/>
      <c r="KEM17" s="892"/>
      <c r="KEN17" s="892"/>
      <c r="KEO17" s="892"/>
      <c r="KEP17" s="892"/>
      <c r="KEQ17" s="892"/>
      <c r="KER17" s="892"/>
      <c r="KES17" s="892"/>
      <c r="KET17" s="892"/>
      <c r="KEU17" s="892"/>
      <c r="KEV17" s="892"/>
      <c r="KEW17" s="892"/>
      <c r="KEX17" s="892"/>
      <c r="KEY17" s="892"/>
      <c r="KEZ17" s="892"/>
      <c r="KFA17" s="892"/>
      <c r="KFB17" s="892"/>
      <c r="KFC17" s="892"/>
      <c r="KFD17" s="892"/>
      <c r="KFE17" s="892"/>
      <c r="KFF17" s="892"/>
      <c r="KFG17" s="892"/>
      <c r="KFH17" s="892"/>
      <c r="KFI17" s="892"/>
      <c r="KFJ17" s="892"/>
      <c r="KFK17" s="892"/>
      <c r="KFL17" s="892"/>
      <c r="KFM17" s="892"/>
      <c r="KFN17" s="892"/>
      <c r="KFO17" s="892"/>
      <c r="KFP17" s="892"/>
      <c r="KFQ17" s="892"/>
      <c r="KFR17" s="892"/>
      <c r="KFS17" s="892"/>
      <c r="KFT17" s="892"/>
      <c r="KFU17" s="892"/>
      <c r="KFV17" s="892"/>
      <c r="KFW17" s="892"/>
      <c r="KFX17" s="892"/>
      <c r="KFY17" s="892"/>
      <c r="KFZ17" s="892"/>
      <c r="KGA17" s="892"/>
      <c r="KGB17" s="892"/>
      <c r="KGC17" s="892"/>
      <c r="KGD17" s="892"/>
      <c r="KGE17" s="892"/>
      <c r="KGF17" s="892"/>
      <c r="KGG17" s="892"/>
      <c r="KGH17" s="892"/>
      <c r="KGI17" s="892"/>
      <c r="KGJ17" s="892"/>
      <c r="KGK17" s="892"/>
      <c r="KGL17" s="892"/>
      <c r="KGM17" s="892"/>
      <c r="KGN17" s="892"/>
      <c r="KGO17" s="892"/>
      <c r="KGP17" s="892"/>
      <c r="KGQ17" s="892"/>
      <c r="KGR17" s="892"/>
      <c r="KGS17" s="892"/>
      <c r="KGT17" s="892"/>
      <c r="KGU17" s="892"/>
      <c r="KGV17" s="892"/>
      <c r="KGW17" s="892"/>
      <c r="KGX17" s="892"/>
      <c r="KGY17" s="892"/>
      <c r="KGZ17" s="892"/>
      <c r="KHA17" s="892"/>
      <c r="KHB17" s="892"/>
      <c r="KHC17" s="892"/>
      <c r="KHD17" s="892"/>
      <c r="KHE17" s="892"/>
      <c r="KHF17" s="892"/>
      <c r="KHG17" s="892"/>
      <c r="KHH17" s="892"/>
      <c r="KHI17" s="892"/>
      <c r="KHJ17" s="892"/>
      <c r="KHK17" s="892"/>
      <c r="KHL17" s="892"/>
      <c r="KHM17" s="892"/>
      <c r="KHN17" s="892"/>
      <c r="KHO17" s="892"/>
      <c r="KHP17" s="892"/>
      <c r="KHQ17" s="892"/>
      <c r="KHR17" s="892"/>
      <c r="KHS17" s="892"/>
      <c r="KHT17" s="892"/>
      <c r="KHU17" s="892"/>
      <c r="KHV17" s="892"/>
      <c r="KHW17" s="892"/>
      <c r="KHX17" s="892"/>
      <c r="KHY17" s="892"/>
      <c r="KHZ17" s="892"/>
      <c r="KIA17" s="892"/>
      <c r="KIB17" s="892"/>
      <c r="KIC17" s="892"/>
      <c r="KID17" s="892"/>
      <c r="KIE17" s="892"/>
      <c r="KIF17" s="892"/>
      <c r="KIG17" s="892"/>
      <c r="KIH17" s="892"/>
      <c r="KII17" s="892"/>
      <c r="KIJ17" s="892"/>
      <c r="KIK17" s="892"/>
      <c r="KIL17" s="892"/>
      <c r="KIM17" s="892"/>
      <c r="KIN17" s="892"/>
      <c r="KIO17" s="892"/>
      <c r="KIP17" s="892"/>
      <c r="KIQ17" s="892"/>
      <c r="KIR17" s="892"/>
      <c r="KIS17" s="892"/>
      <c r="KIT17" s="892"/>
      <c r="KIU17" s="892"/>
      <c r="KIV17" s="892"/>
      <c r="KIW17" s="892"/>
      <c r="KIX17" s="892"/>
      <c r="KIY17" s="892"/>
      <c r="KIZ17" s="892"/>
      <c r="KJA17" s="892"/>
      <c r="KJB17" s="892"/>
      <c r="KJC17" s="892"/>
      <c r="KJD17" s="892"/>
      <c r="KJE17" s="892"/>
      <c r="KJF17" s="892"/>
      <c r="KJG17" s="892"/>
      <c r="KJH17" s="892"/>
      <c r="KJI17" s="892"/>
      <c r="KJJ17" s="892"/>
      <c r="KJK17" s="892"/>
      <c r="KJL17" s="892"/>
      <c r="KJM17" s="892"/>
      <c r="KJN17" s="892"/>
      <c r="KJO17" s="892"/>
      <c r="KJP17" s="892"/>
      <c r="KJQ17" s="892"/>
      <c r="KJR17" s="892"/>
      <c r="KJS17" s="892"/>
      <c r="KJT17" s="892"/>
      <c r="KJU17" s="892"/>
      <c r="KJV17" s="892"/>
      <c r="KJW17" s="892"/>
      <c r="KJX17" s="892"/>
      <c r="KJY17" s="892"/>
      <c r="KJZ17" s="892"/>
      <c r="KKA17" s="892"/>
      <c r="KKB17" s="892"/>
      <c r="KKC17" s="892"/>
      <c r="KKD17" s="892"/>
      <c r="KKE17" s="892"/>
      <c r="KKF17" s="892"/>
      <c r="KKG17" s="892"/>
      <c r="KKH17" s="892"/>
      <c r="KKI17" s="892"/>
      <c r="KKJ17" s="892"/>
      <c r="KKK17" s="892"/>
      <c r="KKL17" s="892"/>
      <c r="KKM17" s="892"/>
      <c r="KKN17" s="892"/>
      <c r="KKO17" s="892"/>
      <c r="KKP17" s="892"/>
      <c r="KKQ17" s="892"/>
      <c r="KKR17" s="892"/>
      <c r="KKS17" s="892"/>
      <c r="KKT17" s="892"/>
      <c r="KKU17" s="892"/>
      <c r="KKV17" s="892"/>
      <c r="KKW17" s="892"/>
      <c r="KKX17" s="892"/>
      <c r="KKY17" s="892"/>
      <c r="KKZ17" s="892"/>
      <c r="KLA17" s="892"/>
      <c r="KLB17" s="892"/>
      <c r="KLC17" s="892"/>
      <c r="KLD17" s="892"/>
      <c r="KLE17" s="892"/>
      <c r="KLF17" s="892"/>
      <c r="KLG17" s="892"/>
      <c r="KLH17" s="892"/>
      <c r="KLI17" s="892"/>
      <c r="KLJ17" s="892"/>
      <c r="KLK17" s="892"/>
      <c r="KLL17" s="892"/>
      <c r="KLM17" s="892"/>
      <c r="KLN17" s="892"/>
      <c r="KLO17" s="892"/>
      <c r="KLP17" s="892"/>
      <c r="KLQ17" s="892"/>
      <c r="KLR17" s="892"/>
      <c r="KLS17" s="892"/>
      <c r="KLT17" s="892"/>
      <c r="KLU17" s="892"/>
      <c r="KLV17" s="892"/>
      <c r="KLW17" s="892"/>
      <c r="KLX17" s="892"/>
      <c r="KLY17" s="892"/>
      <c r="KLZ17" s="892"/>
      <c r="KMA17" s="892"/>
      <c r="KMB17" s="892"/>
      <c r="KMC17" s="892"/>
      <c r="KMD17" s="892"/>
      <c r="KME17" s="892"/>
      <c r="KMF17" s="892"/>
      <c r="KMG17" s="892"/>
      <c r="KMH17" s="892"/>
      <c r="KMI17" s="892"/>
      <c r="KMJ17" s="892"/>
      <c r="KMK17" s="892"/>
      <c r="KML17" s="892"/>
      <c r="KMM17" s="892"/>
      <c r="KMN17" s="892"/>
      <c r="KMO17" s="892"/>
      <c r="KMP17" s="892"/>
      <c r="KMQ17" s="892"/>
      <c r="KMR17" s="892"/>
      <c r="KMS17" s="892"/>
      <c r="KMT17" s="892"/>
      <c r="KMU17" s="892"/>
      <c r="KMV17" s="892"/>
      <c r="KMW17" s="892"/>
      <c r="KMX17" s="892"/>
      <c r="KMY17" s="892"/>
      <c r="KMZ17" s="892"/>
      <c r="KNA17" s="892"/>
      <c r="KNB17" s="892"/>
      <c r="KNC17" s="892"/>
      <c r="KND17" s="892"/>
      <c r="KNE17" s="892"/>
      <c r="KNF17" s="892"/>
      <c r="KNG17" s="892"/>
      <c r="KNH17" s="892"/>
      <c r="KNI17" s="892"/>
      <c r="KNJ17" s="892"/>
      <c r="KNK17" s="892"/>
      <c r="KNL17" s="892"/>
      <c r="KNM17" s="892"/>
      <c r="KNN17" s="892"/>
      <c r="KNO17" s="892"/>
      <c r="KNP17" s="892"/>
      <c r="KNQ17" s="892"/>
      <c r="KNR17" s="892"/>
      <c r="KNS17" s="892"/>
      <c r="KNT17" s="892"/>
      <c r="KNU17" s="892"/>
      <c r="KNV17" s="892"/>
      <c r="KNW17" s="892"/>
      <c r="KNX17" s="892"/>
      <c r="KNY17" s="892"/>
      <c r="KNZ17" s="892"/>
      <c r="KOA17" s="892"/>
      <c r="KOB17" s="892"/>
      <c r="KOC17" s="892"/>
      <c r="KOD17" s="892"/>
      <c r="KOE17" s="892"/>
      <c r="KOF17" s="892"/>
      <c r="KOG17" s="892"/>
      <c r="KOH17" s="892"/>
      <c r="KOI17" s="892"/>
      <c r="KOJ17" s="892"/>
      <c r="KOK17" s="892"/>
      <c r="KOL17" s="892"/>
      <c r="KOM17" s="892"/>
      <c r="KON17" s="892"/>
      <c r="KOO17" s="892"/>
      <c r="KOP17" s="892"/>
      <c r="KOQ17" s="892"/>
      <c r="KOR17" s="892"/>
      <c r="KOS17" s="892"/>
      <c r="KOT17" s="892"/>
      <c r="KOU17" s="892"/>
      <c r="KOV17" s="892"/>
      <c r="KOW17" s="892"/>
      <c r="KOX17" s="892"/>
      <c r="KOY17" s="892"/>
      <c r="KOZ17" s="892"/>
      <c r="KPA17" s="892"/>
      <c r="KPB17" s="892"/>
      <c r="KPC17" s="892"/>
      <c r="KPD17" s="892"/>
      <c r="KPE17" s="892"/>
      <c r="KPF17" s="892"/>
      <c r="KPG17" s="892"/>
      <c r="KPH17" s="892"/>
      <c r="KPI17" s="892"/>
      <c r="KPJ17" s="892"/>
      <c r="KPK17" s="892"/>
      <c r="KPL17" s="892"/>
      <c r="KPM17" s="892"/>
      <c r="KPN17" s="892"/>
      <c r="KPO17" s="892"/>
      <c r="KPP17" s="892"/>
      <c r="KPQ17" s="892"/>
      <c r="KPR17" s="892"/>
      <c r="KPS17" s="892"/>
      <c r="KPT17" s="892"/>
      <c r="KPU17" s="892"/>
      <c r="KPV17" s="892"/>
      <c r="KPW17" s="892"/>
      <c r="KPX17" s="892"/>
      <c r="KPY17" s="892"/>
      <c r="KPZ17" s="892"/>
      <c r="KQA17" s="892"/>
      <c r="KQB17" s="892"/>
      <c r="KQC17" s="892"/>
      <c r="KQD17" s="892"/>
      <c r="KQE17" s="892"/>
      <c r="KQF17" s="892"/>
      <c r="KQG17" s="892"/>
      <c r="KQH17" s="892"/>
      <c r="KQI17" s="892"/>
      <c r="KQJ17" s="892"/>
      <c r="KQK17" s="892"/>
      <c r="KQL17" s="892"/>
      <c r="KQM17" s="892"/>
      <c r="KQN17" s="892"/>
      <c r="KQO17" s="892"/>
      <c r="KQP17" s="892"/>
      <c r="KQQ17" s="892"/>
      <c r="KQR17" s="892"/>
      <c r="KQS17" s="892"/>
      <c r="KQT17" s="892"/>
      <c r="KQU17" s="892"/>
      <c r="KQV17" s="892"/>
      <c r="KQW17" s="892"/>
      <c r="KQX17" s="892"/>
      <c r="KQY17" s="892"/>
      <c r="KQZ17" s="892"/>
      <c r="KRA17" s="892"/>
      <c r="KRB17" s="892"/>
      <c r="KRC17" s="892"/>
      <c r="KRD17" s="892"/>
      <c r="KRE17" s="892"/>
      <c r="KRF17" s="892"/>
      <c r="KRG17" s="892"/>
      <c r="KRH17" s="892"/>
      <c r="KRI17" s="892"/>
      <c r="KRJ17" s="892"/>
      <c r="KRK17" s="892"/>
      <c r="KRL17" s="892"/>
      <c r="KRM17" s="892"/>
      <c r="KRN17" s="892"/>
      <c r="KRO17" s="892"/>
      <c r="KRP17" s="892"/>
      <c r="KRQ17" s="892"/>
      <c r="KRR17" s="892"/>
      <c r="KRS17" s="892"/>
      <c r="KRT17" s="892"/>
      <c r="KRU17" s="892"/>
      <c r="KRV17" s="892"/>
      <c r="KRW17" s="892"/>
      <c r="KRX17" s="892"/>
      <c r="KRY17" s="892"/>
      <c r="KRZ17" s="892"/>
      <c r="KSA17" s="892"/>
      <c r="KSB17" s="892"/>
      <c r="KSC17" s="892"/>
      <c r="KSD17" s="892"/>
      <c r="KSE17" s="892"/>
      <c r="KSF17" s="892"/>
      <c r="KSG17" s="892"/>
      <c r="KSH17" s="892"/>
      <c r="KSI17" s="892"/>
      <c r="KSJ17" s="892"/>
      <c r="KSK17" s="892"/>
      <c r="KSL17" s="892"/>
      <c r="KSM17" s="892"/>
      <c r="KSN17" s="892"/>
      <c r="KSO17" s="892"/>
      <c r="KSP17" s="892"/>
      <c r="KSQ17" s="892"/>
      <c r="KSR17" s="892"/>
      <c r="KSS17" s="892"/>
      <c r="KST17" s="892"/>
      <c r="KSU17" s="892"/>
      <c r="KSV17" s="892"/>
      <c r="KSW17" s="892"/>
      <c r="KSX17" s="892"/>
      <c r="KSY17" s="892"/>
      <c r="KSZ17" s="892"/>
      <c r="KTA17" s="892"/>
      <c r="KTB17" s="892"/>
      <c r="KTC17" s="892"/>
      <c r="KTD17" s="892"/>
      <c r="KTE17" s="892"/>
      <c r="KTF17" s="892"/>
      <c r="KTG17" s="892"/>
      <c r="KTH17" s="892"/>
      <c r="KTI17" s="892"/>
      <c r="KTJ17" s="892"/>
      <c r="KTK17" s="892"/>
      <c r="KTL17" s="892"/>
      <c r="KTM17" s="892"/>
      <c r="KTN17" s="892"/>
      <c r="KTO17" s="892"/>
      <c r="KTP17" s="892"/>
      <c r="KTQ17" s="892"/>
      <c r="KTR17" s="892"/>
      <c r="KTS17" s="892"/>
      <c r="KTT17" s="892"/>
      <c r="KTU17" s="892"/>
      <c r="KTV17" s="892"/>
      <c r="KTW17" s="892"/>
      <c r="KTX17" s="892"/>
      <c r="KTY17" s="892"/>
      <c r="KTZ17" s="892"/>
      <c r="KUA17" s="892"/>
      <c r="KUB17" s="892"/>
      <c r="KUC17" s="892"/>
      <c r="KUD17" s="892"/>
      <c r="KUE17" s="892"/>
      <c r="KUF17" s="892"/>
      <c r="KUG17" s="892"/>
      <c r="KUH17" s="892"/>
      <c r="KUI17" s="892"/>
      <c r="KUJ17" s="892"/>
      <c r="KUK17" s="892"/>
      <c r="KUL17" s="892"/>
      <c r="KUM17" s="892"/>
      <c r="KUN17" s="892"/>
      <c r="KUO17" s="892"/>
      <c r="KUP17" s="892"/>
      <c r="KUQ17" s="892"/>
      <c r="KUR17" s="892"/>
      <c r="KUS17" s="892"/>
      <c r="KUT17" s="892"/>
      <c r="KUU17" s="892"/>
      <c r="KUV17" s="892"/>
      <c r="KUW17" s="892"/>
      <c r="KUX17" s="892"/>
      <c r="KUY17" s="892"/>
      <c r="KUZ17" s="892"/>
      <c r="KVA17" s="892"/>
      <c r="KVB17" s="892"/>
      <c r="KVC17" s="892"/>
      <c r="KVD17" s="892"/>
      <c r="KVE17" s="892"/>
      <c r="KVF17" s="892"/>
      <c r="KVG17" s="892"/>
      <c r="KVH17" s="892"/>
      <c r="KVI17" s="892"/>
      <c r="KVJ17" s="892"/>
      <c r="KVK17" s="892"/>
      <c r="KVL17" s="892"/>
      <c r="KVM17" s="892"/>
      <c r="KVN17" s="892"/>
      <c r="KVO17" s="892"/>
      <c r="KVP17" s="892"/>
      <c r="KVQ17" s="892"/>
      <c r="KVR17" s="892"/>
      <c r="KVS17" s="892"/>
      <c r="KVT17" s="892"/>
      <c r="KVU17" s="892"/>
      <c r="KVV17" s="892"/>
      <c r="KVW17" s="892"/>
      <c r="KVX17" s="892"/>
      <c r="KVY17" s="892"/>
      <c r="KVZ17" s="892"/>
      <c r="KWA17" s="892"/>
      <c r="KWB17" s="892"/>
      <c r="KWC17" s="892"/>
      <c r="KWD17" s="892"/>
      <c r="KWE17" s="892"/>
      <c r="KWF17" s="892"/>
      <c r="KWG17" s="892"/>
      <c r="KWH17" s="892"/>
      <c r="KWI17" s="892"/>
      <c r="KWJ17" s="892"/>
      <c r="KWK17" s="892"/>
      <c r="KWL17" s="892"/>
      <c r="KWM17" s="892"/>
      <c r="KWN17" s="892"/>
      <c r="KWO17" s="892"/>
      <c r="KWP17" s="892"/>
      <c r="KWQ17" s="892"/>
      <c r="KWR17" s="892"/>
      <c r="KWS17" s="892"/>
      <c r="KWT17" s="892"/>
      <c r="KWU17" s="892"/>
      <c r="KWV17" s="892"/>
      <c r="KWW17" s="892"/>
      <c r="KWX17" s="892"/>
      <c r="KWY17" s="892"/>
      <c r="KWZ17" s="892"/>
      <c r="KXA17" s="892"/>
      <c r="KXB17" s="892"/>
      <c r="KXC17" s="892"/>
      <c r="KXD17" s="892"/>
      <c r="KXE17" s="892"/>
      <c r="KXF17" s="892"/>
      <c r="KXG17" s="892"/>
      <c r="KXH17" s="892"/>
      <c r="KXI17" s="892"/>
      <c r="KXJ17" s="892"/>
      <c r="KXK17" s="892"/>
      <c r="KXL17" s="892"/>
      <c r="KXM17" s="892"/>
      <c r="KXN17" s="892"/>
      <c r="KXO17" s="892"/>
      <c r="KXP17" s="892"/>
      <c r="KXQ17" s="892"/>
      <c r="KXR17" s="892"/>
      <c r="KXS17" s="892"/>
      <c r="KXT17" s="892"/>
      <c r="KXU17" s="892"/>
      <c r="KXV17" s="892"/>
      <c r="KXW17" s="892"/>
      <c r="KXX17" s="892"/>
      <c r="KXY17" s="892"/>
      <c r="KXZ17" s="892"/>
      <c r="KYA17" s="892"/>
      <c r="KYB17" s="892"/>
      <c r="KYC17" s="892"/>
      <c r="KYD17" s="892"/>
      <c r="KYE17" s="892"/>
      <c r="KYF17" s="892"/>
      <c r="KYG17" s="892"/>
      <c r="KYH17" s="892"/>
      <c r="KYI17" s="892"/>
      <c r="KYJ17" s="892"/>
      <c r="KYK17" s="892"/>
      <c r="KYL17" s="892"/>
      <c r="KYM17" s="892"/>
      <c r="KYN17" s="892"/>
      <c r="KYO17" s="892"/>
      <c r="KYP17" s="892"/>
      <c r="KYQ17" s="892"/>
      <c r="KYR17" s="892"/>
      <c r="KYS17" s="892"/>
      <c r="KYT17" s="892"/>
      <c r="KYU17" s="892"/>
      <c r="KYV17" s="892"/>
      <c r="KYW17" s="892"/>
      <c r="KYX17" s="892"/>
      <c r="KYY17" s="892"/>
      <c r="KYZ17" s="892"/>
      <c r="KZA17" s="892"/>
      <c r="KZB17" s="892"/>
      <c r="KZC17" s="892"/>
      <c r="KZD17" s="892"/>
      <c r="KZE17" s="892"/>
      <c r="KZF17" s="892"/>
      <c r="KZG17" s="892"/>
      <c r="KZH17" s="892"/>
      <c r="KZI17" s="892"/>
      <c r="KZJ17" s="892"/>
      <c r="KZK17" s="892"/>
      <c r="KZL17" s="892"/>
      <c r="KZM17" s="892"/>
      <c r="KZN17" s="892"/>
      <c r="KZO17" s="892"/>
      <c r="KZP17" s="892"/>
      <c r="KZQ17" s="892"/>
      <c r="KZR17" s="892"/>
      <c r="KZS17" s="892"/>
      <c r="KZT17" s="892"/>
      <c r="KZU17" s="892"/>
      <c r="KZV17" s="892"/>
      <c r="KZW17" s="892"/>
      <c r="KZX17" s="892"/>
      <c r="KZY17" s="892"/>
      <c r="KZZ17" s="892"/>
      <c r="LAA17" s="892"/>
      <c r="LAB17" s="892"/>
      <c r="LAC17" s="892"/>
      <c r="LAD17" s="892"/>
      <c r="LAE17" s="892"/>
      <c r="LAF17" s="892"/>
      <c r="LAG17" s="892"/>
      <c r="LAH17" s="892"/>
      <c r="LAI17" s="892"/>
      <c r="LAJ17" s="892"/>
      <c r="LAK17" s="892"/>
      <c r="LAL17" s="892"/>
      <c r="LAM17" s="892"/>
      <c r="LAN17" s="892"/>
      <c r="LAO17" s="892"/>
      <c r="LAP17" s="892"/>
      <c r="LAQ17" s="892"/>
      <c r="LAR17" s="892"/>
      <c r="LAS17" s="892"/>
      <c r="LAT17" s="892"/>
      <c r="LAU17" s="892"/>
      <c r="LAV17" s="892"/>
      <c r="LAW17" s="892"/>
      <c r="LAX17" s="892"/>
      <c r="LAY17" s="892"/>
      <c r="LAZ17" s="892"/>
      <c r="LBA17" s="892"/>
      <c r="LBB17" s="892"/>
      <c r="LBC17" s="892"/>
      <c r="LBD17" s="892"/>
      <c r="LBE17" s="892"/>
      <c r="LBF17" s="892"/>
      <c r="LBG17" s="892"/>
      <c r="LBH17" s="892"/>
      <c r="LBI17" s="892"/>
      <c r="LBJ17" s="892"/>
      <c r="LBK17" s="892"/>
      <c r="LBL17" s="892"/>
      <c r="LBM17" s="892"/>
      <c r="LBN17" s="892"/>
      <c r="LBO17" s="892"/>
      <c r="LBP17" s="892"/>
      <c r="LBQ17" s="892"/>
      <c r="LBR17" s="892"/>
      <c r="LBS17" s="892"/>
      <c r="LBT17" s="892"/>
      <c r="LBU17" s="892"/>
      <c r="LBV17" s="892"/>
      <c r="LBW17" s="892"/>
      <c r="LBX17" s="892"/>
      <c r="LBY17" s="892"/>
      <c r="LBZ17" s="892"/>
      <c r="LCA17" s="892"/>
      <c r="LCB17" s="892"/>
      <c r="LCC17" s="892"/>
      <c r="LCD17" s="892"/>
      <c r="LCE17" s="892"/>
      <c r="LCF17" s="892"/>
      <c r="LCG17" s="892"/>
      <c r="LCH17" s="892"/>
      <c r="LCI17" s="892"/>
      <c r="LCJ17" s="892"/>
      <c r="LCK17" s="892"/>
      <c r="LCL17" s="892"/>
      <c r="LCM17" s="892"/>
      <c r="LCN17" s="892"/>
      <c r="LCO17" s="892"/>
      <c r="LCP17" s="892"/>
      <c r="LCQ17" s="892"/>
      <c r="LCR17" s="892"/>
      <c r="LCS17" s="892"/>
      <c r="LCT17" s="892"/>
      <c r="LCU17" s="892"/>
      <c r="LCV17" s="892"/>
      <c r="LCW17" s="892"/>
      <c r="LCX17" s="892"/>
      <c r="LCY17" s="892"/>
      <c r="LCZ17" s="892"/>
      <c r="LDA17" s="892"/>
      <c r="LDB17" s="892"/>
      <c r="LDC17" s="892"/>
      <c r="LDD17" s="892"/>
      <c r="LDE17" s="892"/>
      <c r="LDF17" s="892"/>
      <c r="LDG17" s="892"/>
      <c r="LDH17" s="892"/>
      <c r="LDI17" s="892"/>
      <c r="LDJ17" s="892"/>
      <c r="LDK17" s="892"/>
      <c r="LDL17" s="892"/>
      <c r="LDM17" s="892"/>
      <c r="LDN17" s="892"/>
      <c r="LDO17" s="892"/>
      <c r="LDP17" s="892"/>
      <c r="LDQ17" s="892"/>
      <c r="LDR17" s="892"/>
      <c r="LDS17" s="892"/>
      <c r="LDT17" s="892"/>
      <c r="LDU17" s="892"/>
      <c r="LDV17" s="892"/>
      <c r="LDW17" s="892"/>
      <c r="LDX17" s="892"/>
      <c r="LDY17" s="892"/>
      <c r="LDZ17" s="892"/>
      <c r="LEA17" s="892"/>
      <c r="LEB17" s="892"/>
      <c r="LEC17" s="892"/>
      <c r="LED17" s="892"/>
      <c r="LEE17" s="892"/>
      <c r="LEF17" s="892"/>
      <c r="LEG17" s="892"/>
      <c r="LEH17" s="892"/>
      <c r="LEI17" s="892"/>
      <c r="LEJ17" s="892"/>
      <c r="LEK17" s="892"/>
      <c r="LEL17" s="892"/>
      <c r="LEM17" s="892"/>
      <c r="LEN17" s="892"/>
      <c r="LEO17" s="892"/>
      <c r="LEP17" s="892"/>
      <c r="LEQ17" s="892"/>
      <c r="LER17" s="892"/>
      <c r="LES17" s="892"/>
      <c r="LET17" s="892"/>
      <c r="LEU17" s="892"/>
      <c r="LEV17" s="892"/>
      <c r="LEW17" s="892"/>
      <c r="LEX17" s="892"/>
      <c r="LEY17" s="892"/>
      <c r="LEZ17" s="892"/>
      <c r="LFA17" s="892"/>
      <c r="LFB17" s="892"/>
      <c r="LFC17" s="892"/>
      <c r="LFD17" s="892"/>
      <c r="LFE17" s="892"/>
      <c r="LFF17" s="892"/>
      <c r="LFG17" s="892"/>
      <c r="LFH17" s="892"/>
      <c r="LFI17" s="892"/>
      <c r="LFJ17" s="892"/>
      <c r="LFK17" s="892"/>
      <c r="LFL17" s="892"/>
      <c r="LFM17" s="892"/>
      <c r="LFN17" s="892"/>
      <c r="LFO17" s="892"/>
      <c r="LFP17" s="892"/>
      <c r="LFQ17" s="892"/>
      <c r="LFR17" s="892"/>
      <c r="LFS17" s="892"/>
      <c r="LFT17" s="892"/>
      <c r="LFU17" s="892"/>
      <c r="LFV17" s="892"/>
      <c r="LFW17" s="892"/>
      <c r="LFX17" s="892"/>
      <c r="LFY17" s="892"/>
      <c r="LFZ17" s="892"/>
      <c r="LGA17" s="892"/>
      <c r="LGB17" s="892"/>
      <c r="LGC17" s="892"/>
      <c r="LGD17" s="892"/>
      <c r="LGE17" s="892"/>
      <c r="LGF17" s="892"/>
      <c r="LGG17" s="892"/>
      <c r="LGH17" s="892"/>
      <c r="LGI17" s="892"/>
      <c r="LGJ17" s="892"/>
      <c r="LGK17" s="892"/>
      <c r="LGL17" s="892"/>
      <c r="LGM17" s="892"/>
      <c r="LGN17" s="892"/>
      <c r="LGO17" s="892"/>
      <c r="LGP17" s="892"/>
      <c r="LGQ17" s="892"/>
      <c r="LGR17" s="892"/>
      <c r="LGS17" s="892"/>
      <c r="LGT17" s="892"/>
      <c r="LGU17" s="892"/>
      <c r="LGV17" s="892"/>
      <c r="LGW17" s="892"/>
      <c r="LGX17" s="892"/>
      <c r="LGY17" s="892"/>
      <c r="LGZ17" s="892"/>
      <c r="LHA17" s="892"/>
      <c r="LHB17" s="892"/>
      <c r="LHC17" s="892"/>
      <c r="LHD17" s="892"/>
      <c r="LHE17" s="892"/>
      <c r="LHF17" s="892"/>
      <c r="LHG17" s="892"/>
      <c r="LHH17" s="892"/>
      <c r="LHI17" s="892"/>
      <c r="LHJ17" s="892"/>
      <c r="LHK17" s="892"/>
      <c r="LHL17" s="892"/>
      <c r="LHM17" s="892"/>
      <c r="LHN17" s="892"/>
      <c r="LHO17" s="892"/>
      <c r="LHP17" s="892"/>
      <c r="LHQ17" s="892"/>
      <c r="LHR17" s="892"/>
      <c r="LHS17" s="892"/>
      <c r="LHT17" s="892"/>
      <c r="LHU17" s="892"/>
      <c r="LHV17" s="892"/>
      <c r="LHW17" s="892"/>
      <c r="LHX17" s="892"/>
      <c r="LHY17" s="892"/>
      <c r="LHZ17" s="892"/>
      <c r="LIA17" s="892"/>
      <c r="LIB17" s="892"/>
      <c r="LIC17" s="892"/>
      <c r="LID17" s="892"/>
      <c r="LIE17" s="892"/>
      <c r="LIF17" s="892"/>
      <c r="LIG17" s="892"/>
      <c r="LIH17" s="892"/>
      <c r="LII17" s="892"/>
      <c r="LIJ17" s="892"/>
      <c r="LIK17" s="892"/>
      <c r="LIL17" s="892"/>
      <c r="LIM17" s="892"/>
      <c r="LIN17" s="892"/>
      <c r="LIO17" s="892"/>
      <c r="LIP17" s="892"/>
      <c r="LIQ17" s="892"/>
      <c r="LIR17" s="892"/>
      <c r="LIS17" s="892"/>
      <c r="LIT17" s="892"/>
      <c r="LIU17" s="892"/>
      <c r="LIV17" s="892"/>
      <c r="LIW17" s="892"/>
      <c r="LIX17" s="892"/>
      <c r="LIY17" s="892"/>
      <c r="LIZ17" s="892"/>
      <c r="LJA17" s="892"/>
      <c r="LJB17" s="892"/>
      <c r="LJC17" s="892"/>
      <c r="LJD17" s="892"/>
      <c r="LJE17" s="892"/>
      <c r="LJF17" s="892"/>
      <c r="LJG17" s="892"/>
      <c r="LJH17" s="892"/>
      <c r="LJI17" s="892"/>
      <c r="LJJ17" s="892"/>
      <c r="LJK17" s="892"/>
      <c r="LJL17" s="892"/>
      <c r="LJM17" s="892"/>
      <c r="LJN17" s="892"/>
      <c r="LJO17" s="892"/>
      <c r="LJP17" s="892"/>
      <c r="LJQ17" s="892"/>
      <c r="LJR17" s="892"/>
      <c r="LJS17" s="892"/>
      <c r="LJT17" s="892"/>
      <c r="LJU17" s="892"/>
      <c r="LJV17" s="892"/>
      <c r="LJW17" s="892"/>
      <c r="LJX17" s="892"/>
      <c r="LJY17" s="892"/>
      <c r="LJZ17" s="892"/>
      <c r="LKA17" s="892"/>
      <c r="LKB17" s="892"/>
      <c r="LKC17" s="892"/>
      <c r="LKD17" s="892"/>
      <c r="LKE17" s="892"/>
      <c r="LKF17" s="892"/>
      <c r="LKG17" s="892"/>
      <c r="LKH17" s="892"/>
      <c r="LKI17" s="892"/>
      <c r="LKJ17" s="892"/>
      <c r="LKK17" s="892"/>
      <c r="LKL17" s="892"/>
      <c r="LKM17" s="892"/>
      <c r="LKN17" s="892"/>
      <c r="LKO17" s="892"/>
      <c r="LKP17" s="892"/>
      <c r="LKQ17" s="892"/>
      <c r="LKR17" s="892"/>
      <c r="LKS17" s="892"/>
      <c r="LKT17" s="892"/>
      <c r="LKU17" s="892"/>
      <c r="LKV17" s="892"/>
      <c r="LKW17" s="892"/>
      <c r="LKX17" s="892"/>
      <c r="LKY17" s="892"/>
      <c r="LKZ17" s="892"/>
      <c r="LLA17" s="892"/>
      <c r="LLB17" s="892"/>
      <c r="LLC17" s="892"/>
      <c r="LLD17" s="892"/>
      <c r="LLE17" s="892"/>
      <c r="LLF17" s="892"/>
      <c r="LLG17" s="892"/>
      <c r="LLH17" s="892"/>
      <c r="LLI17" s="892"/>
      <c r="LLJ17" s="892"/>
      <c r="LLK17" s="892"/>
      <c r="LLL17" s="892"/>
      <c r="LLM17" s="892"/>
      <c r="LLN17" s="892"/>
      <c r="LLO17" s="892"/>
      <c r="LLP17" s="892"/>
      <c r="LLQ17" s="892"/>
      <c r="LLR17" s="892"/>
      <c r="LLS17" s="892"/>
      <c r="LLT17" s="892"/>
      <c r="LLU17" s="892"/>
      <c r="LLV17" s="892"/>
      <c r="LLW17" s="892"/>
      <c r="LLX17" s="892"/>
      <c r="LLY17" s="892"/>
      <c r="LLZ17" s="892"/>
      <c r="LMA17" s="892"/>
      <c r="LMB17" s="892"/>
      <c r="LMC17" s="892"/>
      <c r="LMD17" s="892"/>
      <c r="LME17" s="892"/>
      <c r="LMF17" s="892"/>
      <c r="LMG17" s="892"/>
      <c r="LMH17" s="892"/>
      <c r="LMI17" s="892"/>
      <c r="LMJ17" s="892"/>
      <c r="LMK17" s="892"/>
      <c r="LML17" s="892"/>
      <c r="LMM17" s="892"/>
      <c r="LMN17" s="892"/>
      <c r="LMO17" s="892"/>
      <c r="LMP17" s="892"/>
      <c r="LMQ17" s="892"/>
      <c r="LMR17" s="892"/>
      <c r="LMS17" s="892"/>
      <c r="LMT17" s="892"/>
      <c r="LMU17" s="892"/>
      <c r="LMV17" s="892"/>
      <c r="LMW17" s="892"/>
      <c r="LMX17" s="892"/>
      <c r="LMY17" s="892"/>
      <c r="LMZ17" s="892"/>
      <c r="LNA17" s="892"/>
      <c r="LNB17" s="892"/>
      <c r="LNC17" s="892"/>
      <c r="LND17" s="892"/>
      <c r="LNE17" s="892"/>
      <c r="LNF17" s="892"/>
      <c r="LNG17" s="892"/>
      <c r="LNH17" s="892"/>
      <c r="LNI17" s="892"/>
      <c r="LNJ17" s="892"/>
      <c r="LNK17" s="892"/>
      <c r="LNL17" s="892"/>
      <c r="LNM17" s="892"/>
      <c r="LNN17" s="892"/>
      <c r="LNO17" s="892"/>
      <c r="LNP17" s="892"/>
      <c r="LNQ17" s="892"/>
      <c r="LNR17" s="892"/>
      <c r="LNS17" s="892"/>
      <c r="LNT17" s="892"/>
      <c r="LNU17" s="892"/>
      <c r="LNV17" s="892"/>
      <c r="LNW17" s="892"/>
      <c r="LNX17" s="892"/>
      <c r="LNY17" s="892"/>
      <c r="LNZ17" s="892"/>
      <c r="LOA17" s="892"/>
      <c r="LOB17" s="892"/>
      <c r="LOC17" s="892"/>
      <c r="LOD17" s="892"/>
      <c r="LOE17" s="892"/>
      <c r="LOF17" s="892"/>
      <c r="LOG17" s="892"/>
      <c r="LOH17" s="892"/>
      <c r="LOI17" s="892"/>
      <c r="LOJ17" s="892"/>
      <c r="LOK17" s="892"/>
      <c r="LOL17" s="892"/>
      <c r="LOM17" s="892"/>
      <c r="LON17" s="892"/>
      <c r="LOO17" s="892"/>
      <c r="LOP17" s="892"/>
      <c r="LOQ17" s="892"/>
      <c r="LOR17" s="892"/>
      <c r="LOS17" s="892"/>
      <c r="LOT17" s="892"/>
      <c r="LOU17" s="892"/>
      <c r="LOV17" s="892"/>
      <c r="LOW17" s="892"/>
      <c r="LOX17" s="892"/>
      <c r="LOY17" s="892"/>
      <c r="LOZ17" s="892"/>
      <c r="LPA17" s="892"/>
      <c r="LPB17" s="892"/>
      <c r="LPC17" s="892"/>
      <c r="LPD17" s="892"/>
      <c r="LPE17" s="892"/>
      <c r="LPF17" s="892"/>
      <c r="LPG17" s="892"/>
      <c r="LPH17" s="892"/>
      <c r="LPI17" s="892"/>
      <c r="LPJ17" s="892"/>
      <c r="LPK17" s="892"/>
      <c r="LPL17" s="892"/>
      <c r="LPM17" s="892"/>
      <c r="LPN17" s="892"/>
      <c r="LPO17" s="892"/>
      <c r="LPP17" s="892"/>
      <c r="LPQ17" s="892"/>
      <c r="LPR17" s="892"/>
      <c r="LPS17" s="892"/>
      <c r="LPT17" s="892"/>
      <c r="LPU17" s="892"/>
      <c r="LPV17" s="892"/>
      <c r="LPW17" s="892"/>
      <c r="LPX17" s="892"/>
      <c r="LPY17" s="892"/>
      <c r="LPZ17" s="892"/>
      <c r="LQA17" s="892"/>
      <c r="LQB17" s="892"/>
      <c r="LQC17" s="892"/>
      <c r="LQD17" s="892"/>
      <c r="LQE17" s="892"/>
      <c r="LQF17" s="892"/>
      <c r="LQG17" s="892"/>
      <c r="LQH17" s="892"/>
      <c r="LQI17" s="892"/>
      <c r="LQJ17" s="892"/>
      <c r="LQK17" s="892"/>
      <c r="LQL17" s="892"/>
      <c r="LQM17" s="892"/>
      <c r="LQN17" s="892"/>
      <c r="LQO17" s="892"/>
      <c r="LQP17" s="892"/>
      <c r="LQQ17" s="892"/>
      <c r="LQR17" s="892"/>
      <c r="LQS17" s="892"/>
      <c r="LQT17" s="892"/>
      <c r="LQU17" s="892"/>
      <c r="LQV17" s="892"/>
      <c r="LQW17" s="892"/>
      <c r="LQX17" s="892"/>
      <c r="LQY17" s="892"/>
      <c r="LQZ17" s="892"/>
      <c r="LRA17" s="892"/>
      <c r="LRB17" s="892"/>
      <c r="LRC17" s="892"/>
      <c r="LRD17" s="892"/>
      <c r="LRE17" s="892"/>
      <c r="LRF17" s="892"/>
      <c r="LRG17" s="892"/>
      <c r="LRH17" s="892"/>
      <c r="LRI17" s="892"/>
      <c r="LRJ17" s="892"/>
      <c r="LRK17" s="892"/>
      <c r="LRL17" s="892"/>
      <c r="LRM17" s="892"/>
      <c r="LRN17" s="892"/>
      <c r="LRO17" s="892"/>
      <c r="LRP17" s="892"/>
      <c r="LRQ17" s="892"/>
      <c r="LRR17" s="892"/>
      <c r="LRS17" s="892"/>
      <c r="LRT17" s="892"/>
      <c r="LRU17" s="892"/>
      <c r="LRV17" s="892"/>
      <c r="LRW17" s="892"/>
      <c r="LRX17" s="892"/>
      <c r="LRY17" s="892"/>
      <c r="LRZ17" s="892"/>
      <c r="LSA17" s="892"/>
      <c r="LSB17" s="892"/>
      <c r="LSC17" s="892"/>
      <c r="LSD17" s="892"/>
      <c r="LSE17" s="892"/>
      <c r="LSF17" s="892"/>
      <c r="LSG17" s="892"/>
      <c r="LSH17" s="892"/>
      <c r="LSI17" s="892"/>
      <c r="LSJ17" s="892"/>
      <c r="LSK17" s="892"/>
      <c r="LSL17" s="892"/>
      <c r="LSM17" s="892"/>
      <c r="LSN17" s="892"/>
      <c r="LSO17" s="892"/>
      <c r="LSP17" s="892"/>
      <c r="LSQ17" s="892"/>
      <c r="LSR17" s="892"/>
      <c r="LSS17" s="892"/>
      <c r="LST17" s="892"/>
      <c r="LSU17" s="892"/>
      <c r="LSV17" s="892"/>
      <c r="LSW17" s="892"/>
      <c r="LSX17" s="892"/>
      <c r="LSY17" s="892"/>
      <c r="LSZ17" s="892"/>
      <c r="LTA17" s="892"/>
      <c r="LTB17" s="892"/>
      <c r="LTC17" s="892"/>
      <c r="LTD17" s="892"/>
      <c r="LTE17" s="892"/>
      <c r="LTF17" s="892"/>
      <c r="LTG17" s="892"/>
      <c r="LTH17" s="892"/>
      <c r="LTI17" s="892"/>
      <c r="LTJ17" s="892"/>
      <c r="LTK17" s="892"/>
      <c r="LTL17" s="892"/>
      <c r="LTM17" s="892"/>
      <c r="LTN17" s="892"/>
      <c r="LTO17" s="892"/>
      <c r="LTP17" s="892"/>
      <c r="LTQ17" s="892"/>
      <c r="LTR17" s="892"/>
      <c r="LTS17" s="892"/>
      <c r="LTT17" s="892"/>
      <c r="LTU17" s="892"/>
      <c r="LTV17" s="892"/>
      <c r="LTW17" s="892"/>
      <c r="LTX17" s="892"/>
      <c r="LTY17" s="892"/>
      <c r="LTZ17" s="892"/>
      <c r="LUA17" s="892"/>
      <c r="LUB17" s="892"/>
      <c r="LUC17" s="892"/>
      <c r="LUD17" s="892"/>
      <c r="LUE17" s="892"/>
      <c r="LUF17" s="892"/>
      <c r="LUG17" s="892"/>
      <c r="LUH17" s="892"/>
      <c r="LUI17" s="892"/>
      <c r="LUJ17" s="892"/>
      <c r="LUK17" s="892"/>
      <c r="LUL17" s="892"/>
      <c r="LUM17" s="892"/>
      <c r="LUN17" s="892"/>
      <c r="LUO17" s="892"/>
      <c r="LUP17" s="892"/>
      <c r="LUQ17" s="892"/>
      <c r="LUR17" s="892"/>
      <c r="LUS17" s="892"/>
      <c r="LUT17" s="892"/>
      <c r="LUU17" s="892"/>
      <c r="LUV17" s="892"/>
      <c r="LUW17" s="892"/>
      <c r="LUX17" s="892"/>
      <c r="LUY17" s="892"/>
      <c r="LUZ17" s="892"/>
      <c r="LVA17" s="892"/>
      <c r="LVB17" s="892"/>
      <c r="LVC17" s="892"/>
      <c r="LVD17" s="892"/>
      <c r="LVE17" s="892"/>
      <c r="LVF17" s="892"/>
      <c r="LVG17" s="892"/>
      <c r="LVH17" s="892"/>
      <c r="LVI17" s="892"/>
      <c r="LVJ17" s="892"/>
      <c r="LVK17" s="892"/>
      <c r="LVL17" s="892"/>
      <c r="LVM17" s="892"/>
      <c r="LVN17" s="892"/>
      <c r="LVO17" s="892"/>
      <c r="LVP17" s="892"/>
      <c r="LVQ17" s="892"/>
      <c r="LVR17" s="892"/>
      <c r="LVS17" s="892"/>
      <c r="LVT17" s="892"/>
      <c r="LVU17" s="892"/>
      <c r="LVV17" s="892"/>
      <c r="LVW17" s="892"/>
      <c r="LVX17" s="892"/>
      <c r="LVY17" s="892"/>
      <c r="LVZ17" s="892"/>
      <c r="LWA17" s="892"/>
      <c r="LWB17" s="892"/>
      <c r="LWC17" s="892"/>
      <c r="LWD17" s="892"/>
      <c r="LWE17" s="892"/>
      <c r="LWF17" s="892"/>
      <c r="LWG17" s="892"/>
      <c r="LWH17" s="892"/>
      <c r="LWI17" s="892"/>
      <c r="LWJ17" s="892"/>
      <c r="LWK17" s="892"/>
      <c r="LWL17" s="892"/>
      <c r="LWM17" s="892"/>
      <c r="LWN17" s="892"/>
      <c r="LWO17" s="892"/>
      <c r="LWP17" s="892"/>
      <c r="LWQ17" s="892"/>
      <c r="LWR17" s="892"/>
      <c r="LWS17" s="892"/>
      <c r="LWT17" s="892"/>
      <c r="LWU17" s="892"/>
      <c r="LWV17" s="892"/>
      <c r="LWW17" s="892"/>
      <c r="LWX17" s="892"/>
      <c r="LWY17" s="892"/>
      <c r="LWZ17" s="892"/>
      <c r="LXA17" s="892"/>
      <c r="LXB17" s="892"/>
      <c r="LXC17" s="892"/>
      <c r="LXD17" s="892"/>
      <c r="LXE17" s="892"/>
      <c r="LXF17" s="892"/>
      <c r="LXG17" s="892"/>
      <c r="LXH17" s="892"/>
      <c r="LXI17" s="892"/>
      <c r="LXJ17" s="892"/>
      <c r="LXK17" s="892"/>
      <c r="LXL17" s="892"/>
      <c r="LXM17" s="892"/>
      <c r="LXN17" s="892"/>
      <c r="LXO17" s="892"/>
      <c r="LXP17" s="892"/>
      <c r="LXQ17" s="892"/>
      <c r="LXR17" s="892"/>
      <c r="LXS17" s="892"/>
      <c r="LXT17" s="892"/>
      <c r="LXU17" s="892"/>
      <c r="LXV17" s="892"/>
      <c r="LXW17" s="892"/>
      <c r="LXX17" s="892"/>
      <c r="LXY17" s="892"/>
      <c r="LXZ17" s="892"/>
      <c r="LYA17" s="892"/>
      <c r="LYB17" s="892"/>
      <c r="LYC17" s="892"/>
      <c r="LYD17" s="892"/>
      <c r="LYE17" s="892"/>
      <c r="LYF17" s="892"/>
      <c r="LYG17" s="892"/>
      <c r="LYH17" s="892"/>
      <c r="LYI17" s="892"/>
      <c r="LYJ17" s="892"/>
      <c r="LYK17" s="892"/>
      <c r="LYL17" s="892"/>
      <c r="LYM17" s="892"/>
      <c r="LYN17" s="892"/>
      <c r="LYO17" s="892"/>
      <c r="LYP17" s="892"/>
      <c r="LYQ17" s="892"/>
      <c r="LYR17" s="892"/>
      <c r="LYS17" s="892"/>
      <c r="LYT17" s="892"/>
      <c r="LYU17" s="892"/>
      <c r="LYV17" s="892"/>
      <c r="LYW17" s="892"/>
      <c r="LYX17" s="892"/>
      <c r="LYY17" s="892"/>
      <c r="LYZ17" s="892"/>
      <c r="LZA17" s="892"/>
      <c r="LZB17" s="892"/>
      <c r="LZC17" s="892"/>
      <c r="LZD17" s="892"/>
      <c r="LZE17" s="892"/>
      <c r="LZF17" s="892"/>
      <c r="LZG17" s="892"/>
      <c r="LZH17" s="892"/>
      <c r="LZI17" s="892"/>
      <c r="LZJ17" s="892"/>
      <c r="LZK17" s="892"/>
      <c r="LZL17" s="892"/>
      <c r="LZM17" s="892"/>
      <c r="LZN17" s="892"/>
      <c r="LZO17" s="892"/>
      <c r="LZP17" s="892"/>
      <c r="LZQ17" s="892"/>
      <c r="LZR17" s="892"/>
      <c r="LZS17" s="892"/>
      <c r="LZT17" s="892"/>
      <c r="LZU17" s="892"/>
      <c r="LZV17" s="892"/>
      <c r="LZW17" s="892"/>
      <c r="LZX17" s="892"/>
      <c r="LZY17" s="892"/>
      <c r="LZZ17" s="892"/>
      <c r="MAA17" s="892"/>
      <c r="MAB17" s="892"/>
      <c r="MAC17" s="892"/>
      <c r="MAD17" s="892"/>
      <c r="MAE17" s="892"/>
      <c r="MAF17" s="892"/>
      <c r="MAG17" s="892"/>
      <c r="MAH17" s="892"/>
      <c r="MAI17" s="892"/>
      <c r="MAJ17" s="892"/>
      <c r="MAK17" s="892"/>
      <c r="MAL17" s="892"/>
      <c r="MAM17" s="892"/>
      <c r="MAN17" s="892"/>
      <c r="MAO17" s="892"/>
      <c r="MAP17" s="892"/>
      <c r="MAQ17" s="892"/>
      <c r="MAR17" s="892"/>
      <c r="MAS17" s="892"/>
      <c r="MAT17" s="892"/>
      <c r="MAU17" s="892"/>
      <c r="MAV17" s="892"/>
      <c r="MAW17" s="892"/>
      <c r="MAX17" s="892"/>
      <c r="MAY17" s="892"/>
      <c r="MAZ17" s="892"/>
      <c r="MBA17" s="892"/>
      <c r="MBB17" s="892"/>
      <c r="MBC17" s="892"/>
      <c r="MBD17" s="892"/>
      <c r="MBE17" s="892"/>
      <c r="MBF17" s="892"/>
      <c r="MBG17" s="892"/>
      <c r="MBH17" s="892"/>
      <c r="MBI17" s="892"/>
      <c r="MBJ17" s="892"/>
      <c r="MBK17" s="892"/>
      <c r="MBL17" s="892"/>
      <c r="MBM17" s="892"/>
      <c r="MBN17" s="892"/>
      <c r="MBO17" s="892"/>
      <c r="MBP17" s="892"/>
      <c r="MBQ17" s="892"/>
      <c r="MBR17" s="892"/>
      <c r="MBS17" s="892"/>
      <c r="MBT17" s="892"/>
      <c r="MBU17" s="892"/>
      <c r="MBV17" s="892"/>
      <c r="MBW17" s="892"/>
      <c r="MBX17" s="892"/>
      <c r="MBY17" s="892"/>
      <c r="MBZ17" s="892"/>
      <c r="MCA17" s="892"/>
      <c r="MCB17" s="892"/>
      <c r="MCC17" s="892"/>
      <c r="MCD17" s="892"/>
      <c r="MCE17" s="892"/>
      <c r="MCF17" s="892"/>
      <c r="MCG17" s="892"/>
      <c r="MCH17" s="892"/>
      <c r="MCI17" s="892"/>
      <c r="MCJ17" s="892"/>
      <c r="MCK17" s="892"/>
      <c r="MCL17" s="892"/>
      <c r="MCM17" s="892"/>
      <c r="MCN17" s="892"/>
      <c r="MCO17" s="892"/>
      <c r="MCP17" s="892"/>
      <c r="MCQ17" s="892"/>
      <c r="MCR17" s="892"/>
      <c r="MCS17" s="892"/>
      <c r="MCT17" s="892"/>
      <c r="MCU17" s="892"/>
      <c r="MCV17" s="892"/>
      <c r="MCW17" s="892"/>
      <c r="MCX17" s="892"/>
      <c r="MCY17" s="892"/>
      <c r="MCZ17" s="892"/>
      <c r="MDA17" s="892"/>
      <c r="MDB17" s="892"/>
      <c r="MDC17" s="892"/>
      <c r="MDD17" s="892"/>
      <c r="MDE17" s="892"/>
      <c r="MDF17" s="892"/>
      <c r="MDG17" s="892"/>
      <c r="MDH17" s="892"/>
      <c r="MDI17" s="892"/>
      <c r="MDJ17" s="892"/>
      <c r="MDK17" s="892"/>
      <c r="MDL17" s="892"/>
      <c r="MDM17" s="892"/>
      <c r="MDN17" s="892"/>
      <c r="MDO17" s="892"/>
      <c r="MDP17" s="892"/>
      <c r="MDQ17" s="892"/>
      <c r="MDR17" s="892"/>
      <c r="MDS17" s="892"/>
      <c r="MDT17" s="892"/>
      <c r="MDU17" s="892"/>
      <c r="MDV17" s="892"/>
      <c r="MDW17" s="892"/>
      <c r="MDX17" s="892"/>
      <c r="MDY17" s="892"/>
      <c r="MDZ17" s="892"/>
      <c r="MEA17" s="892"/>
      <c r="MEB17" s="892"/>
      <c r="MEC17" s="892"/>
      <c r="MED17" s="892"/>
      <c r="MEE17" s="892"/>
      <c r="MEF17" s="892"/>
      <c r="MEG17" s="892"/>
      <c r="MEH17" s="892"/>
      <c r="MEI17" s="892"/>
      <c r="MEJ17" s="892"/>
      <c r="MEK17" s="892"/>
      <c r="MEL17" s="892"/>
      <c r="MEM17" s="892"/>
      <c r="MEN17" s="892"/>
      <c r="MEO17" s="892"/>
      <c r="MEP17" s="892"/>
      <c r="MEQ17" s="892"/>
      <c r="MER17" s="892"/>
      <c r="MES17" s="892"/>
      <c r="MET17" s="892"/>
      <c r="MEU17" s="892"/>
      <c r="MEV17" s="892"/>
      <c r="MEW17" s="892"/>
      <c r="MEX17" s="892"/>
      <c r="MEY17" s="892"/>
      <c r="MEZ17" s="892"/>
      <c r="MFA17" s="892"/>
      <c r="MFB17" s="892"/>
      <c r="MFC17" s="892"/>
      <c r="MFD17" s="892"/>
      <c r="MFE17" s="892"/>
      <c r="MFF17" s="892"/>
      <c r="MFG17" s="892"/>
      <c r="MFH17" s="892"/>
      <c r="MFI17" s="892"/>
      <c r="MFJ17" s="892"/>
      <c r="MFK17" s="892"/>
      <c r="MFL17" s="892"/>
      <c r="MFM17" s="892"/>
      <c r="MFN17" s="892"/>
      <c r="MFO17" s="892"/>
      <c r="MFP17" s="892"/>
      <c r="MFQ17" s="892"/>
      <c r="MFR17" s="892"/>
      <c r="MFS17" s="892"/>
      <c r="MFT17" s="892"/>
      <c r="MFU17" s="892"/>
      <c r="MFV17" s="892"/>
      <c r="MFW17" s="892"/>
      <c r="MFX17" s="892"/>
      <c r="MFY17" s="892"/>
      <c r="MFZ17" s="892"/>
      <c r="MGA17" s="892"/>
      <c r="MGB17" s="892"/>
      <c r="MGC17" s="892"/>
      <c r="MGD17" s="892"/>
      <c r="MGE17" s="892"/>
      <c r="MGF17" s="892"/>
      <c r="MGG17" s="892"/>
      <c r="MGH17" s="892"/>
      <c r="MGI17" s="892"/>
      <c r="MGJ17" s="892"/>
      <c r="MGK17" s="892"/>
      <c r="MGL17" s="892"/>
      <c r="MGM17" s="892"/>
      <c r="MGN17" s="892"/>
      <c r="MGO17" s="892"/>
      <c r="MGP17" s="892"/>
      <c r="MGQ17" s="892"/>
      <c r="MGR17" s="892"/>
      <c r="MGS17" s="892"/>
      <c r="MGT17" s="892"/>
      <c r="MGU17" s="892"/>
      <c r="MGV17" s="892"/>
      <c r="MGW17" s="892"/>
      <c r="MGX17" s="892"/>
      <c r="MGY17" s="892"/>
      <c r="MGZ17" s="892"/>
      <c r="MHA17" s="892"/>
      <c r="MHB17" s="892"/>
      <c r="MHC17" s="892"/>
      <c r="MHD17" s="892"/>
      <c r="MHE17" s="892"/>
      <c r="MHF17" s="892"/>
      <c r="MHG17" s="892"/>
      <c r="MHH17" s="892"/>
      <c r="MHI17" s="892"/>
      <c r="MHJ17" s="892"/>
      <c r="MHK17" s="892"/>
      <c r="MHL17" s="892"/>
      <c r="MHM17" s="892"/>
      <c r="MHN17" s="892"/>
      <c r="MHO17" s="892"/>
      <c r="MHP17" s="892"/>
      <c r="MHQ17" s="892"/>
      <c r="MHR17" s="892"/>
      <c r="MHS17" s="892"/>
      <c r="MHT17" s="892"/>
      <c r="MHU17" s="892"/>
      <c r="MHV17" s="892"/>
      <c r="MHW17" s="892"/>
      <c r="MHX17" s="892"/>
      <c r="MHY17" s="892"/>
      <c r="MHZ17" s="892"/>
      <c r="MIA17" s="892"/>
      <c r="MIB17" s="892"/>
      <c r="MIC17" s="892"/>
      <c r="MID17" s="892"/>
      <c r="MIE17" s="892"/>
      <c r="MIF17" s="892"/>
      <c r="MIG17" s="892"/>
      <c r="MIH17" s="892"/>
      <c r="MII17" s="892"/>
      <c r="MIJ17" s="892"/>
      <c r="MIK17" s="892"/>
      <c r="MIL17" s="892"/>
      <c r="MIM17" s="892"/>
      <c r="MIN17" s="892"/>
      <c r="MIO17" s="892"/>
      <c r="MIP17" s="892"/>
      <c r="MIQ17" s="892"/>
      <c r="MIR17" s="892"/>
      <c r="MIS17" s="892"/>
      <c r="MIT17" s="892"/>
      <c r="MIU17" s="892"/>
      <c r="MIV17" s="892"/>
      <c r="MIW17" s="892"/>
      <c r="MIX17" s="892"/>
      <c r="MIY17" s="892"/>
      <c r="MIZ17" s="892"/>
      <c r="MJA17" s="892"/>
      <c r="MJB17" s="892"/>
      <c r="MJC17" s="892"/>
      <c r="MJD17" s="892"/>
      <c r="MJE17" s="892"/>
      <c r="MJF17" s="892"/>
      <c r="MJG17" s="892"/>
      <c r="MJH17" s="892"/>
      <c r="MJI17" s="892"/>
      <c r="MJJ17" s="892"/>
      <c r="MJK17" s="892"/>
      <c r="MJL17" s="892"/>
      <c r="MJM17" s="892"/>
      <c r="MJN17" s="892"/>
      <c r="MJO17" s="892"/>
      <c r="MJP17" s="892"/>
      <c r="MJQ17" s="892"/>
      <c r="MJR17" s="892"/>
      <c r="MJS17" s="892"/>
      <c r="MJT17" s="892"/>
      <c r="MJU17" s="892"/>
      <c r="MJV17" s="892"/>
      <c r="MJW17" s="892"/>
      <c r="MJX17" s="892"/>
      <c r="MJY17" s="892"/>
      <c r="MJZ17" s="892"/>
      <c r="MKA17" s="892"/>
      <c r="MKB17" s="892"/>
      <c r="MKC17" s="892"/>
      <c r="MKD17" s="892"/>
      <c r="MKE17" s="892"/>
      <c r="MKF17" s="892"/>
      <c r="MKG17" s="892"/>
      <c r="MKH17" s="892"/>
      <c r="MKI17" s="892"/>
      <c r="MKJ17" s="892"/>
      <c r="MKK17" s="892"/>
      <c r="MKL17" s="892"/>
      <c r="MKM17" s="892"/>
      <c r="MKN17" s="892"/>
      <c r="MKO17" s="892"/>
      <c r="MKP17" s="892"/>
      <c r="MKQ17" s="892"/>
      <c r="MKR17" s="892"/>
      <c r="MKS17" s="892"/>
      <c r="MKT17" s="892"/>
      <c r="MKU17" s="892"/>
      <c r="MKV17" s="892"/>
      <c r="MKW17" s="892"/>
      <c r="MKX17" s="892"/>
      <c r="MKY17" s="892"/>
      <c r="MKZ17" s="892"/>
      <c r="MLA17" s="892"/>
      <c r="MLB17" s="892"/>
      <c r="MLC17" s="892"/>
      <c r="MLD17" s="892"/>
      <c r="MLE17" s="892"/>
      <c r="MLF17" s="892"/>
      <c r="MLG17" s="892"/>
      <c r="MLH17" s="892"/>
      <c r="MLI17" s="892"/>
      <c r="MLJ17" s="892"/>
      <c r="MLK17" s="892"/>
      <c r="MLL17" s="892"/>
      <c r="MLM17" s="892"/>
      <c r="MLN17" s="892"/>
      <c r="MLO17" s="892"/>
      <c r="MLP17" s="892"/>
      <c r="MLQ17" s="892"/>
      <c r="MLR17" s="892"/>
      <c r="MLS17" s="892"/>
      <c r="MLT17" s="892"/>
      <c r="MLU17" s="892"/>
      <c r="MLV17" s="892"/>
      <c r="MLW17" s="892"/>
      <c r="MLX17" s="892"/>
      <c r="MLY17" s="892"/>
      <c r="MLZ17" s="892"/>
      <c r="MMA17" s="892"/>
      <c r="MMB17" s="892"/>
      <c r="MMC17" s="892"/>
      <c r="MMD17" s="892"/>
      <c r="MME17" s="892"/>
      <c r="MMF17" s="892"/>
      <c r="MMG17" s="892"/>
      <c r="MMH17" s="892"/>
      <c r="MMI17" s="892"/>
      <c r="MMJ17" s="892"/>
      <c r="MMK17" s="892"/>
      <c r="MML17" s="892"/>
      <c r="MMM17" s="892"/>
      <c r="MMN17" s="892"/>
      <c r="MMO17" s="892"/>
      <c r="MMP17" s="892"/>
      <c r="MMQ17" s="892"/>
      <c r="MMR17" s="892"/>
      <c r="MMS17" s="892"/>
      <c r="MMT17" s="892"/>
      <c r="MMU17" s="892"/>
      <c r="MMV17" s="892"/>
      <c r="MMW17" s="892"/>
      <c r="MMX17" s="892"/>
      <c r="MMY17" s="892"/>
      <c r="MMZ17" s="892"/>
      <c r="MNA17" s="892"/>
      <c r="MNB17" s="892"/>
      <c r="MNC17" s="892"/>
      <c r="MND17" s="892"/>
      <c r="MNE17" s="892"/>
      <c r="MNF17" s="892"/>
      <c r="MNG17" s="892"/>
      <c r="MNH17" s="892"/>
      <c r="MNI17" s="892"/>
      <c r="MNJ17" s="892"/>
      <c r="MNK17" s="892"/>
      <c r="MNL17" s="892"/>
      <c r="MNM17" s="892"/>
      <c r="MNN17" s="892"/>
      <c r="MNO17" s="892"/>
      <c r="MNP17" s="892"/>
      <c r="MNQ17" s="892"/>
      <c r="MNR17" s="892"/>
      <c r="MNS17" s="892"/>
      <c r="MNT17" s="892"/>
      <c r="MNU17" s="892"/>
      <c r="MNV17" s="892"/>
      <c r="MNW17" s="892"/>
      <c r="MNX17" s="892"/>
      <c r="MNY17" s="892"/>
      <c r="MNZ17" s="892"/>
      <c r="MOA17" s="892"/>
      <c r="MOB17" s="892"/>
      <c r="MOC17" s="892"/>
      <c r="MOD17" s="892"/>
      <c r="MOE17" s="892"/>
      <c r="MOF17" s="892"/>
      <c r="MOG17" s="892"/>
      <c r="MOH17" s="892"/>
      <c r="MOI17" s="892"/>
      <c r="MOJ17" s="892"/>
      <c r="MOK17" s="892"/>
      <c r="MOL17" s="892"/>
      <c r="MOM17" s="892"/>
      <c r="MON17" s="892"/>
      <c r="MOO17" s="892"/>
      <c r="MOP17" s="892"/>
      <c r="MOQ17" s="892"/>
      <c r="MOR17" s="892"/>
      <c r="MOS17" s="892"/>
      <c r="MOT17" s="892"/>
      <c r="MOU17" s="892"/>
      <c r="MOV17" s="892"/>
      <c r="MOW17" s="892"/>
      <c r="MOX17" s="892"/>
      <c r="MOY17" s="892"/>
      <c r="MOZ17" s="892"/>
      <c r="MPA17" s="892"/>
      <c r="MPB17" s="892"/>
      <c r="MPC17" s="892"/>
      <c r="MPD17" s="892"/>
      <c r="MPE17" s="892"/>
      <c r="MPF17" s="892"/>
      <c r="MPG17" s="892"/>
      <c r="MPH17" s="892"/>
      <c r="MPI17" s="892"/>
      <c r="MPJ17" s="892"/>
      <c r="MPK17" s="892"/>
      <c r="MPL17" s="892"/>
      <c r="MPM17" s="892"/>
      <c r="MPN17" s="892"/>
      <c r="MPO17" s="892"/>
      <c r="MPP17" s="892"/>
      <c r="MPQ17" s="892"/>
      <c r="MPR17" s="892"/>
      <c r="MPS17" s="892"/>
      <c r="MPT17" s="892"/>
      <c r="MPU17" s="892"/>
      <c r="MPV17" s="892"/>
      <c r="MPW17" s="892"/>
      <c r="MPX17" s="892"/>
      <c r="MPY17" s="892"/>
      <c r="MPZ17" s="892"/>
      <c r="MQA17" s="892"/>
      <c r="MQB17" s="892"/>
      <c r="MQC17" s="892"/>
      <c r="MQD17" s="892"/>
      <c r="MQE17" s="892"/>
      <c r="MQF17" s="892"/>
      <c r="MQG17" s="892"/>
      <c r="MQH17" s="892"/>
      <c r="MQI17" s="892"/>
      <c r="MQJ17" s="892"/>
      <c r="MQK17" s="892"/>
      <c r="MQL17" s="892"/>
      <c r="MQM17" s="892"/>
      <c r="MQN17" s="892"/>
      <c r="MQO17" s="892"/>
      <c r="MQP17" s="892"/>
      <c r="MQQ17" s="892"/>
      <c r="MQR17" s="892"/>
      <c r="MQS17" s="892"/>
      <c r="MQT17" s="892"/>
      <c r="MQU17" s="892"/>
      <c r="MQV17" s="892"/>
      <c r="MQW17" s="892"/>
      <c r="MQX17" s="892"/>
      <c r="MQY17" s="892"/>
      <c r="MQZ17" s="892"/>
      <c r="MRA17" s="892"/>
      <c r="MRB17" s="892"/>
      <c r="MRC17" s="892"/>
      <c r="MRD17" s="892"/>
      <c r="MRE17" s="892"/>
      <c r="MRF17" s="892"/>
      <c r="MRG17" s="892"/>
      <c r="MRH17" s="892"/>
      <c r="MRI17" s="892"/>
      <c r="MRJ17" s="892"/>
      <c r="MRK17" s="892"/>
      <c r="MRL17" s="892"/>
      <c r="MRM17" s="892"/>
      <c r="MRN17" s="892"/>
      <c r="MRO17" s="892"/>
      <c r="MRP17" s="892"/>
      <c r="MRQ17" s="892"/>
      <c r="MRR17" s="892"/>
      <c r="MRS17" s="892"/>
      <c r="MRT17" s="892"/>
      <c r="MRU17" s="892"/>
      <c r="MRV17" s="892"/>
      <c r="MRW17" s="892"/>
      <c r="MRX17" s="892"/>
      <c r="MRY17" s="892"/>
      <c r="MRZ17" s="892"/>
      <c r="MSA17" s="892"/>
      <c r="MSB17" s="892"/>
      <c r="MSC17" s="892"/>
      <c r="MSD17" s="892"/>
      <c r="MSE17" s="892"/>
      <c r="MSF17" s="892"/>
      <c r="MSG17" s="892"/>
      <c r="MSH17" s="892"/>
      <c r="MSI17" s="892"/>
      <c r="MSJ17" s="892"/>
      <c r="MSK17" s="892"/>
      <c r="MSL17" s="892"/>
      <c r="MSM17" s="892"/>
      <c r="MSN17" s="892"/>
      <c r="MSO17" s="892"/>
      <c r="MSP17" s="892"/>
      <c r="MSQ17" s="892"/>
      <c r="MSR17" s="892"/>
      <c r="MSS17" s="892"/>
      <c r="MST17" s="892"/>
      <c r="MSU17" s="892"/>
      <c r="MSV17" s="892"/>
      <c r="MSW17" s="892"/>
      <c r="MSX17" s="892"/>
      <c r="MSY17" s="892"/>
      <c r="MSZ17" s="892"/>
      <c r="MTA17" s="892"/>
      <c r="MTB17" s="892"/>
      <c r="MTC17" s="892"/>
      <c r="MTD17" s="892"/>
      <c r="MTE17" s="892"/>
      <c r="MTF17" s="892"/>
      <c r="MTG17" s="892"/>
      <c r="MTH17" s="892"/>
      <c r="MTI17" s="892"/>
      <c r="MTJ17" s="892"/>
      <c r="MTK17" s="892"/>
      <c r="MTL17" s="892"/>
      <c r="MTM17" s="892"/>
      <c r="MTN17" s="892"/>
      <c r="MTO17" s="892"/>
      <c r="MTP17" s="892"/>
      <c r="MTQ17" s="892"/>
      <c r="MTR17" s="892"/>
      <c r="MTS17" s="892"/>
      <c r="MTT17" s="892"/>
      <c r="MTU17" s="892"/>
      <c r="MTV17" s="892"/>
      <c r="MTW17" s="892"/>
      <c r="MTX17" s="892"/>
      <c r="MTY17" s="892"/>
      <c r="MTZ17" s="892"/>
      <c r="MUA17" s="892"/>
      <c r="MUB17" s="892"/>
      <c r="MUC17" s="892"/>
      <c r="MUD17" s="892"/>
      <c r="MUE17" s="892"/>
      <c r="MUF17" s="892"/>
      <c r="MUG17" s="892"/>
      <c r="MUH17" s="892"/>
      <c r="MUI17" s="892"/>
      <c r="MUJ17" s="892"/>
      <c r="MUK17" s="892"/>
      <c r="MUL17" s="892"/>
      <c r="MUM17" s="892"/>
      <c r="MUN17" s="892"/>
      <c r="MUO17" s="892"/>
      <c r="MUP17" s="892"/>
      <c r="MUQ17" s="892"/>
      <c r="MUR17" s="892"/>
      <c r="MUS17" s="892"/>
      <c r="MUT17" s="892"/>
      <c r="MUU17" s="892"/>
      <c r="MUV17" s="892"/>
      <c r="MUW17" s="892"/>
      <c r="MUX17" s="892"/>
      <c r="MUY17" s="892"/>
      <c r="MUZ17" s="892"/>
      <c r="MVA17" s="892"/>
      <c r="MVB17" s="892"/>
      <c r="MVC17" s="892"/>
      <c r="MVD17" s="892"/>
      <c r="MVE17" s="892"/>
      <c r="MVF17" s="892"/>
      <c r="MVG17" s="892"/>
      <c r="MVH17" s="892"/>
      <c r="MVI17" s="892"/>
      <c r="MVJ17" s="892"/>
      <c r="MVK17" s="892"/>
      <c r="MVL17" s="892"/>
      <c r="MVM17" s="892"/>
      <c r="MVN17" s="892"/>
      <c r="MVO17" s="892"/>
      <c r="MVP17" s="892"/>
      <c r="MVQ17" s="892"/>
      <c r="MVR17" s="892"/>
      <c r="MVS17" s="892"/>
      <c r="MVT17" s="892"/>
      <c r="MVU17" s="892"/>
      <c r="MVV17" s="892"/>
      <c r="MVW17" s="892"/>
      <c r="MVX17" s="892"/>
      <c r="MVY17" s="892"/>
      <c r="MVZ17" s="892"/>
      <c r="MWA17" s="892"/>
      <c r="MWB17" s="892"/>
      <c r="MWC17" s="892"/>
      <c r="MWD17" s="892"/>
      <c r="MWE17" s="892"/>
      <c r="MWF17" s="892"/>
      <c r="MWG17" s="892"/>
      <c r="MWH17" s="892"/>
      <c r="MWI17" s="892"/>
      <c r="MWJ17" s="892"/>
      <c r="MWK17" s="892"/>
      <c r="MWL17" s="892"/>
      <c r="MWM17" s="892"/>
      <c r="MWN17" s="892"/>
      <c r="MWO17" s="892"/>
      <c r="MWP17" s="892"/>
      <c r="MWQ17" s="892"/>
      <c r="MWR17" s="892"/>
      <c r="MWS17" s="892"/>
      <c r="MWT17" s="892"/>
      <c r="MWU17" s="892"/>
      <c r="MWV17" s="892"/>
      <c r="MWW17" s="892"/>
      <c r="MWX17" s="892"/>
      <c r="MWY17" s="892"/>
      <c r="MWZ17" s="892"/>
      <c r="MXA17" s="892"/>
      <c r="MXB17" s="892"/>
      <c r="MXC17" s="892"/>
      <c r="MXD17" s="892"/>
      <c r="MXE17" s="892"/>
      <c r="MXF17" s="892"/>
      <c r="MXG17" s="892"/>
      <c r="MXH17" s="892"/>
      <c r="MXI17" s="892"/>
      <c r="MXJ17" s="892"/>
      <c r="MXK17" s="892"/>
      <c r="MXL17" s="892"/>
      <c r="MXM17" s="892"/>
      <c r="MXN17" s="892"/>
      <c r="MXO17" s="892"/>
      <c r="MXP17" s="892"/>
      <c r="MXQ17" s="892"/>
      <c r="MXR17" s="892"/>
      <c r="MXS17" s="892"/>
      <c r="MXT17" s="892"/>
      <c r="MXU17" s="892"/>
      <c r="MXV17" s="892"/>
      <c r="MXW17" s="892"/>
      <c r="MXX17" s="892"/>
      <c r="MXY17" s="892"/>
      <c r="MXZ17" s="892"/>
      <c r="MYA17" s="892"/>
      <c r="MYB17" s="892"/>
      <c r="MYC17" s="892"/>
      <c r="MYD17" s="892"/>
      <c r="MYE17" s="892"/>
      <c r="MYF17" s="892"/>
      <c r="MYG17" s="892"/>
      <c r="MYH17" s="892"/>
      <c r="MYI17" s="892"/>
      <c r="MYJ17" s="892"/>
      <c r="MYK17" s="892"/>
      <c r="MYL17" s="892"/>
      <c r="MYM17" s="892"/>
      <c r="MYN17" s="892"/>
      <c r="MYO17" s="892"/>
      <c r="MYP17" s="892"/>
      <c r="MYQ17" s="892"/>
      <c r="MYR17" s="892"/>
      <c r="MYS17" s="892"/>
      <c r="MYT17" s="892"/>
      <c r="MYU17" s="892"/>
      <c r="MYV17" s="892"/>
      <c r="MYW17" s="892"/>
      <c r="MYX17" s="892"/>
      <c r="MYY17" s="892"/>
      <c r="MYZ17" s="892"/>
      <c r="MZA17" s="892"/>
      <c r="MZB17" s="892"/>
      <c r="MZC17" s="892"/>
      <c r="MZD17" s="892"/>
      <c r="MZE17" s="892"/>
      <c r="MZF17" s="892"/>
      <c r="MZG17" s="892"/>
      <c r="MZH17" s="892"/>
      <c r="MZI17" s="892"/>
      <c r="MZJ17" s="892"/>
      <c r="MZK17" s="892"/>
      <c r="MZL17" s="892"/>
      <c r="MZM17" s="892"/>
      <c r="MZN17" s="892"/>
      <c r="MZO17" s="892"/>
      <c r="MZP17" s="892"/>
      <c r="MZQ17" s="892"/>
      <c r="MZR17" s="892"/>
      <c r="MZS17" s="892"/>
      <c r="MZT17" s="892"/>
      <c r="MZU17" s="892"/>
      <c r="MZV17" s="892"/>
      <c r="MZW17" s="892"/>
      <c r="MZX17" s="892"/>
      <c r="MZY17" s="892"/>
      <c r="MZZ17" s="892"/>
      <c r="NAA17" s="892"/>
      <c r="NAB17" s="892"/>
      <c r="NAC17" s="892"/>
      <c r="NAD17" s="892"/>
      <c r="NAE17" s="892"/>
      <c r="NAF17" s="892"/>
      <c r="NAG17" s="892"/>
      <c r="NAH17" s="892"/>
      <c r="NAI17" s="892"/>
      <c r="NAJ17" s="892"/>
      <c r="NAK17" s="892"/>
      <c r="NAL17" s="892"/>
      <c r="NAM17" s="892"/>
      <c r="NAN17" s="892"/>
      <c r="NAO17" s="892"/>
      <c r="NAP17" s="892"/>
      <c r="NAQ17" s="892"/>
      <c r="NAR17" s="892"/>
      <c r="NAS17" s="892"/>
      <c r="NAT17" s="892"/>
      <c r="NAU17" s="892"/>
      <c r="NAV17" s="892"/>
      <c r="NAW17" s="892"/>
      <c r="NAX17" s="892"/>
      <c r="NAY17" s="892"/>
      <c r="NAZ17" s="892"/>
      <c r="NBA17" s="892"/>
      <c r="NBB17" s="892"/>
      <c r="NBC17" s="892"/>
      <c r="NBD17" s="892"/>
      <c r="NBE17" s="892"/>
      <c r="NBF17" s="892"/>
      <c r="NBG17" s="892"/>
      <c r="NBH17" s="892"/>
      <c r="NBI17" s="892"/>
      <c r="NBJ17" s="892"/>
      <c r="NBK17" s="892"/>
      <c r="NBL17" s="892"/>
      <c r="NBM17" s="892"/>
      <c r="NBN17" s="892"/>
      <c r="NBO17" s="892"/>
      <c r="NBP17" s="892"/>
      <c r="NBQ17" s="892"/>
      <c r="NBR17" s="892"/>
      <c r="NBS17" s="892"/>
      <c r="NBT17" s="892"/>
      <c r="NBU17" s="892"/>
      <c r="NBV17" s="892"/>
      <c r="NBW17" s="892"/>
      <c r="NBX17" s="892"/>
      <c r="NBY17" s="892"/>
      <c r="NBZ17" s="892"/>
      <c r="NCA17" s="892"/>
      <c r="NCB17" s="892"/>
      <c r="NCC17" s="892"/>
      <c r="NCD17" s="892"/>
      <c r="NCE17" s="892"/>
      <c r="NCF17" s="892"/>
      <c r="NCG17" s="892"/>
      <c r="NCH17" s="892"/>
      <c r="NCI17" s="892"/>
      <c r="NCJ17" s="892"/>
      <c r="NCK17" s="892"/>
      <c r="NCL17" s="892"/>
      <c r="NCM17" s="892"/>
      <c r="NCN17" s="892"/>
      <c r="NCO17" s="892"/>
      <c r="NCP17" s="892"/>
      <c r="NCQ17" s="892"/>
      <c r="NCR17" s="892"/>
      <c r="NCS17" s="892"/>
      <c r="NCT17" s="892"/>
      <c r="NCU17" s="892"/>
      <c r="NCV17" s="892"/>
      <c r="NCW17" s="892"/>
      <c r="NCX17" s="892"/>
      <c r="NCY17" s="892"/>
      <c r="NCZ17" s="892"/>
      <c r="NDA17" s="892"/>
      <c r="NDB17" s="892"/>
      <c r="NDC17" s="892"/>
      <c r="NDD17" s="892"/>
      <c r="NDE17" s="892"/>
      <c r="NDF17" s="892"/>
      <c r="NDG17" s="892"/>
      <c r="NDH17" s="892"/>
      <c r="NDI17" s="892"/>
      <c r="NDJ17" s="892"/>
      <c r="NDK17" s="892"/>
      <c r="NDL17" s="892"/>
      <c r="NDM17" s="892"/>
      <c r="NDN17" s="892"/>
      <c r="NDO17" s="892"/>
      <c r="NDP17" s="892"/>
      <c r="NDQ17" s="892"/>
      <c r="NDR17" s="892"/>
      <c r="NDS17" s="892"/>
      <c r="NDT17" s="892"/>
      <c r="NDU17" s="892"/>
      <c r="NDV17" s="892"/>
      <c r="NDW17" s="892"/>
      <c r="NDX17" s="892"/>
      <c r="NDY17" s="892"/>
      <c r="NDZ17" s="892"/>
      <c r="NEA17" s="892"/>
      <c r="NEB17" s="892"/>
      <c r="NEC17" s="892"/>
      <c r="NED17" s="892"/>
      <c r="NEE17" s="892"/>
      <c r="NEF17" s="892"/>
      <c r="NEG17" s="892"/>
      <c r="NEH17" s="892"/>
      <c r="NEI17" s="892"/>
      <c r="NEJ17" s="892"/>
      <c r="NEK17" s="892"/>
      <c r="NEL17" s="892"/>
      <c r="NEM17" s="892"/>
      <c r="NEN17" s="892"/>
      <c r="NEO17" s="892"/>
      <c r="NEP17" s="892"/>
      <c r="NEQ17" s="892"/>
      <c r="NER17" s="892"/>
      <c r="NES17" s="892"/>
      <c r="NET17" s="892"/>
      <c r="NEU17" s="892"/>
      <c r="NEV17" s="892"/>
      <c r="NEW17" s="892"/>
      <c r="NEX17" s="892"/>
      <c r="NEY17" s="892"/>
      <c r="NEZ17" s="892"/>
      <c r="NFA17" s="892"/>
      <c r="NFB17" s="892"/>
      <c r="NFC17" s="892"/>
      <c r="NFD17" s="892"/>
      <c r="NFE17" s="892"/>
      <c r="NFF17" s="892"/>
      <c r="NFG17" s="892"/>
      <c r="NFH17" s="892"/>
      <c r="NFI17" s="892"/>
      <c r="NFJ17" s="892"/>
      <c r="NFK17" s="892"/>
      <c r="NFL17" s="892"/>
      <c r="NFM17" s="892"/>
      <c r="NFN17" s="892"/>
      <c r="NFO17" s="892"/>
      <c r="NFP17" s="892"/>
      <c r="NFQ17" s="892"/>
      <c r="NFR17" s="892"/>
      <c r="NFS17" s="892"/>
      <c r="NFT17" s="892"/>
      <c r="NFU17" s="892"/>
      <c r="NFV17" s="892"/>
      <c r="NFW17" s="892"/>
      <c r="NFX17" s="892"/>
      <c r="NFY17" s="892"/>
      <c r="NFZ17" s="892"/>
      <c r="NGA17" s="892"/>
      <c r="NGB17" s="892"/>
      <c r="NGC17" s="892"/>
      <c r="NGD17" s="892"/>
      <c r="NGE17" s="892"/>
      <c r="NGF17" s="892"/>
      <c r="NGG17" s="892"/>
      <c r="NGH17" s="892"/>
      <c r="NGI17" s="892"/>
      <c r="NGJ17" s="892"/>
      <c r="NGK17" s="892"/>
      <c r="NGL17" s="892"/>
      <c r="NGM17" s="892"/>
      <c r="NGN17" s="892"/>
      <c r="NGO17" s="892"/>
      <c r="NGP17" s="892"/>
      <c r="NGQ17" s="892"/>
      <c r="NGR17" s="892"/>
      <c r="NGS17" s="892"/>
      <c r="NGT17" s="892"/>
      <c r="NGU17" s="892"/>
      <c r="NGV17" s="892"/>
      <c r="NGW17" s="892"/>
      <c r="NGX17" s="892"/>
      <c r="NGY17" s="892"/>
      <c r="NGZ17" s="892"/>
      <c r="NHA17" s="892"/>
      <c r="NHB17" s="892"/>
      <c r="NHC17" s="892"/>
      <c r="NHD17" s="892"/>
      <c r="NHE17" s="892"/>
      <c r="NHF17" s="892"/>
      <c r="NHG17" s="892"/>
      <c r="NHH17" s="892"/>
      <c r="NHI17" s="892"/>
      <c r="NHJ17" s="892"/>
      <c r="NHK17" s="892"/>
      <c r="NHL17" s="892"/>
      <c r="NHM17" s="892"/>
      <c r="NHN17" s="892"/>
      <c r="NHO17" s="892"/>
      <c r="NHP17" s="892"/>
      <c r="NHQ17" s="892"/>
      <c r="NHR17" s="892"/>
      <c r="NHS17" s="892"/>
      <c r="NHT17" s="892"/>
      <c r="NHU17" s="892"/>
      <c r="NHV17" s="892"/>
      <c r="NHW17" s="892"/>
      <c r="NHX17" s="892"/>
      <c r="NHY17" s="892"/>
      <c r="NHZ17" s="892"/>
      <c r="NIA17" s="892"/>
      <c r="NIB17" s="892"/>
      <c r="NIC17" s="892"/>
      <c r="NID17" s="892"/>
      <c r="NIE17" s="892"/>
      <c r="NIF17" s="892"/>
      <c r="NIG17" s="892"/>
      <c r="NIH17" s="892"/>
      <c r="NII17" s="892"/>
      <c r="NIJ17" s="892"/>
      <c r="NIK17" s="892"/>
      <c r="NIL17" s="892"/>
      <c r="NIM17" s="892"/>
      <c r="NIN17" s="892"/>
      <c r="NIO17" s="892"/>
      <c r="NIP17" s="892"/>
      <c r="NIQ17" s="892"/>
      <c r="NIR17" s="892"/>
      <c r="NIS17" s="892"/>
      <c r="NIT17" s="892"/>
      <c r="NIU17" s="892"/>
      <c r="NIV17" s="892"/>
      <c r="NIW17" s="892"/>
      <c r="NIX17" s="892"/>
      <c r="NIY17" s="892"/>
      <c r="NIZ17" s="892"/>
      <c r="NJA17" s="892"/>
      <c r="NJB17" s="892"/>
      <c r="NJC17" s="892"/>
      <c r="NJD17" s="892"/>
      <c r="NJE17" s="892"/>
      <c r="NJF17" s="892"/>
      <c r="NJG17" s="892"/>
      <c r="NJH17" s="892"/>
      <c r="NJI17" s="892"/>
      <c r="NJJ17" s="892"/>
      <c r="NJK17" s="892"/>
      <c r="NJL17" s="892"/>
      <c r="NJM17" s="892"/>
      <c r="NJN17" s="892"/>
      <c r="NJO17" s="892"/>
      <c r="NJP17" s="892"/>
      <c r="NJQ17" s="892"/>
      <c r="NJR17" s="892"/>
      <c r="NJS17" s="892"/>
      <c r="NJT17" s="892"/>
      <c r="NJU17" s="892"/>
      <c r="NJV17" s="892"/>
      <c r="NJW17" s="892"/>
      <c r="NJX17" s="892"/>
      <c r="NJY17" s="892"/>
      <c r="NJZ17" s="892"/>
      <c r="NKA17" s="892"/>
      <c r="NKB17" s="892"/>
      <c r="NKC17" s="892"/>
      <c r="NKD17" s="892"/>
      <c r="NKE17" s="892"/>
      <c r="NKF17" s="892"/>
      <c r="NKG17" s="892"/>
      <c r="NKH17" s="892"/>
      <c r="NKI17" s="892"/>
      <c r="NKJ17" s="892"/>
      <c r="NKK17" s="892"/>
      <c r="NKL17" s="892"/>
      <c r="NKM17" s="892"/>
      <c r="NKN17" s="892"/>
      <c r="NKO17" s="892"/>
      <c r="NKP17" s="892"/>
      <c r="NKQ17" s="892"/>
      <c r="NKR17" s="892"/>
      <c r="NKS17" s="892"/>
      <c r="NKT17" s="892"/>
      <c r="NKU17" s="892"/>
      <c r="NKV17" s="892"/>
      <c r="NKW17" s="892"/>
      <c r="NKX17" s="892"/>
      <c r="NKY17" s="892"/>
      <c r="NKZ17" s="892"/>
      <c r="NLA17" s="892"/>
      <c r="NLB17" s="892"/>
      <c r="NLC17" s="892"/>
      <c r="NLD17" s="892"/>
      <c r="NLE17" s="892"/>
      <c r="NLF17" s="892"/>
      <c r="NLG17" s="892"/>
      <c r="NLH17" s="892"/>
      <c r="NLI17" s="892"/>
      <c r="NLJ17" s="892"/>
      <c r="NLK17" s="892"/>
      <c r="NLL17" s="892"/>
      <c r="NLM17" s="892"/>
      <c r="NLN17" s="892"/>
      <c r="NLO17" s="892"/>
      <c r="NLP17" s="892"/>
      <c r="NLQ17" s="892"/>
      <c r="NLR17" s="892"/>
      <c r="NLS17" s="892"/>
      <c r="NLT17" s="892"/>
      <c r="NLU17" s="892"/>
      <c r="NLV17" s="892"/>
      <c r="NLW17" s="892"/>
      <c r="NLX17" s="892"/>
      <c r="NLY17" s="892"/>
      <c r="NLZ17" s="892"/>
      <c r="NMA17" s="892"/>
      <c r="NMB17" s="892"/>
      <c r="NMC17" s="892"/>
      <c r="NMD17" s="892"/>
      <c r="NME17" s="892"/>
      <c r="NMF17" s="892"/>
      <c r="NMG17" s="892"/>
      <c r="NMH17" s="892"/>
      <c r="NMI17" s="892"/>
      <c r="NMJ17" s="892"/>
      <c r="NMK17" s="892"/>
      <c r="NML17" s="892"/>
      <c r="NMM17" s="892"/>
      <c r="NMN17" s="892"/>
      <c r="NMO17" s="892"/>
      <c r="NMP17" s="892"/>
      <c r="NMQ17" s="892"/>
      <c r="NMR17" s="892"/>
      <c r="NMS17" s="892"/>
      <c r="NMT17" s="892"/>
      <c r="NMU17" s="892"/>
      <c r="NMV17" s="892"/>
      <c r="NMW17" s="892"/>
      <c r="NMX17" s="892"/>
      <c r="NMY17" s="892"/>
      <c r="NMZ17" s="892"/>
      <c r="NNA17" s="892"/>
      <c r="NNB17" s="892"/>
      <c r="NNC17" s="892"/>
      <c r="NND17" s="892"/>
      <c r="NNE17" s="892"/>
      <c r="NNF17" s="892"/>
      <c r="NNG17" s="892"/>
      <c r="NNH17" s="892"/>
      <c r="NNI17" s="892"/>
      <c r="NNJ17" s="892"/>
      <c r="NNK17" s="892"/>
      <c r="NNL17" s="892"/>
      <c r="NNM17" s="892"/>
      <c r="NNN17" s="892"/>
      <c r="NNO17" s="892"/>
      <c r="NNP17" s="892"/>
      <c r="NNQ17" s="892"/>
      <c r="NNR17" s="892"/>
      <c r="NNS17" s="892"/>
      <c r="NNT17" s="892"/>
      <c r="NNU17" s="892"/>
      <c r="NNV17" s="892"/>
      <c r="NNW17" s="892"/>
      <c r="NNX17" s="892"/>
      <c r="NNY17" s="892"/>
      <c r="NNZ17" s="892"/>
      <c r="NOA17" s="892"/>
      <c r="NOB17" s="892"/>
      <c r="NOC17" s="892"/>
      <c r="NOD17" s="892"/>
      <c r="NOE17" s="892"/>
      <c r="NOF17" s="892"/>
      <c r="NOG17" s="892"/>
      <c r="NOH17" s="892"/>
      <c r="NOI17" s="892"/>
      <c r="NOJ17" s="892"/>
      <c r="NOK17" s="892"/>
      <c r="NOL17" s="892"/>
      <c r="NOM17" s="892"/>
      <c r="NON17" s="892"/>
      <c r="NOO17" s="892"/>
      <c r="NOP17" s="892"/>
      <c r="NOQ17" s="892"/>
      <c r="NOR17" s="892"/>
      <c r="NOS17" s="892"/>
      <c r="NOT17" s="892"/>
      <c r="NOU17" s="892"/>
      <c r="NOV17" s="892"/>
      <c r="NOW17" s="892"/>
      <c r="NOX17" s="892"/>
      <c r="NOY17" s="892"/>
      <c r="NOZ17" s="892"/>
      <c r="NPA17" s="892"/>
      <c r="NPB17" s="892"/>
      <c r="NPC17" s="892"/>
      <c r="NPD17" s="892"/>
      <c r="NPE17" s="892"/>
      <c r="NPF17" s="892"/>
      <c r="NPG17" s="892"/>
      <c r="NPH17" s="892"/>
      <c r="NPI17" s="892"/>
      <c r="NPJ17" s="892"/>
      <c r="NPK17" s="892"/>
      <c r="NPL17" s="892"/>
      <c r="NPM17" s="892"/>
      <c r="NPN17" s="892"/>
      <c r="NPO17" s="892"/>
      <c r="NPP17" s="892"/>
      <c r="NPQ17" s="892"/>
      <c r="NPR17" s="892"/>
      <c r="NPS17" s="892"/>
      <c r="NPT17" s="892"/>
      <c r="NPU17" s="892"/>
      <c r="NPV17" s="892"/>
      <c r="NPW17" s="892"/>
      <c r="NPX17" s="892"/>
      <c r="NPY17" s="892"/>
      <c r="NPZ17" s="892"/>
      <c r="NQA17" s="892"/>
      <c r="NQB17" s="892"/>
      <c r="NQC17" s="892"/>
      <c r="NQD17" s="892"/>
      <c r="NQE17" s="892"/>
      <c r="NQF17" s="892"/>
      <c r="NQG17" s="892"/>
      <c r="NQH17" s="892"/>
      <c r="NQI17" s="892"/>
      <c r="NQJ17" s="892"/>
      <c r="NQK17" s="892"/>
      <c r="NQL17" s="892"/>
      <c r="NQM17" s="892"/>
      <c r="NQN17" s="892"/>
      <c r="NQO17" s="892"/>
      <c r="NQP17" s="892"/>
      <c r="NQQ17" s="892"/>
      <c r="NQR17" s="892"/>
      <c r="NQS17" s="892"/>
      <c r="NQT17" s="892"/>
      <c r="NQU17" s="892"/>
      <c r="NQV17" s="892"/>
      <c r="NQW17" s="892"/>
      <c r="NQX17" s="892"/>
      <c r="NQY17" s="892"/>
      <c r="NQZ17" s="892"/>
      <c r="NRA17" s="892"/>
      <c r="NRB17" s="892"/>
      <c r="NRC17" s="892"/>
      <c r="NRD17" s="892"/>
      <c r="NRE17" s="892"/>
      <c r="NRF17" s="892"/>
      <c r="NRG17" s="892"/>
      <c r="NRH17" s="892"/>
      <c r="NRI17" s="892"/>
      <c r="NRJ17" s="892"/>
      <c r="NRK17" s="892"/>
      <c r="NRL17" s="892"/>
      <c r="NRM17" s="892"/>
      <c r="NRN17" s="892"/>
      <c r="NRO17" s="892"/>
      <c r="NRP17" s="892"/>
      <c r="NRQ17" s="892"/>
      <c r="NRR17" s="892"/>
      <c r="NRS17" s="892"/>
      <c r="NRT17" s="892"/>
      <c r="NRU17" s="892"/>
      <c r="NRV17" s="892"/>
      <c r="NRW17" s="892"/>
      <c r="NRX17" s="892"/>
      <c r="NRY17" s="892"/>
      <c r="NRZ17" s="892"/>
      <c r="NSA17" s="892"/>
      <c r="NSB17" s="892"/>
      <c r="NSC17" s="892"/>
      <c r="NSD17" s="892"/>
      <c r="NSE17" s="892"/>
      <c r="NSF17" s="892"/>
      <c r="NSG17" s="892"/>
      <c r="NSH17" s="892"/>
      <c r="NSI17" s="892"/>
      <c r="NSJ17" s="892"/>
      <c r="NSK17" s="892"/>
      <c r="NSL17" s="892"/>
      <c r="NSM17" s="892"/>
      <c r="NSN17" s="892"/>
      <c r="NSO17" s="892"/>
      <c r="NSP17" s="892"/>
      <c r="NSQ17" s="892"/>
      <c r="NSR17" s="892"/>
      <c r="NSS17" s="892"/>
      <c r="NST17" s="892"/>
      <c r="NSU17" s="892"/>
      <c r="NSV17" s="892"/>
      <c r="NSW17" s="892"/>
      <c r="NSX17" s="892"/>
      <c r="NSY17" s="892"/>
      <c r="NSZ17" s="892"/>
      <c r="NTA17" s="892"/>
      <c r="NTB17" s="892"/>
      <c r="NTC17" s="892"/>
      <c r="NTD17" s="892"/>
      <c r="NTE17" s="892"/>
      <c r="NTF17" s="892"/>
      <c r="NTG17" s="892"/>
      <c r="NTH17" s="892"/>
      <c r="NTI17" s="892"/>
      <c r="NTJ17" s="892"/>
      <c r="NTK17" s="892"/>
      <c r="NTL17" s="892"/>
      <c r="NTM17" s="892"/>
      <c r="NTN17" s="892"/>
      <c r="NTO17" s="892"/>
      <c r="NTP17" s="892"/>
      <c r="NTQ17" s="892"/>
      <c r="NTR17" s="892"/>
      <c r="NTS17" s="892"/>
      <c r="NTT17" s="892"/>
      <c r="NTU17" s="892"/>
      <c r="NTV17" s="892"/>
      <c r="NTW17" s="892"/>
      <c r="NTX17" s="892"/>
      <c r="NTY17" s="892"/>
      <c r="NTZ17" s="892"/>
      <c r="NUA17" s="892"/>
      <c r="NUB17" s="892"/>
      <c r="NUC17" s="892"/>
      <c r="NUD17" s="892"/>
      <c r="NUE17" s="892"/>
      <c r="NUF17" s="892"/>
      <c r="NUG17" s="892"/>
      <c r="NUH17" s="892"/>
      <c r="NUI17" s="892"/>
      <c r="NUJ17" s="892"/>
      <c r="NUK17" s="892"/>
      <c r="NUL17" s="892"/>
      <c r="NUM17" s="892"/>
      <c r="NUN17" s="892"/>
      <c r="NUO17" s="892"/>
      <c r="NUP17" s="892"/>
      <c r="NUQ17" s="892"/>
      <c r="NUR17" s="892"/>
      <c r="NUS17" s="892"/>
      <c r="NUT17" s="892"/>
      <c r="NUU17" s="892"/>
      <c r="NUV17" s="892"/>
      <c r="NUW17" s="892"/>
      <c r="NUX17" s="892"/>
      <c r="NUY17" s="892"/>
      <c r="NUZ17" s="892"/>
      <c r="NVA17" s="892"/>
      <c r="NVB17" s="892"/>
      <c r="NVC17" s="892"/>
      <c r="NVD17" s="892"/>
      <c r="NVE17" s="892"/>
      <c r="NVF17" s="892"/>
      <c r="NVG17" s="892"/>
      <c r="NVH17" s="892"/>
      <c r="NVI17" s="892"/>
      <c r="NVJ17" s="892"/>
      <c r="NVK17" s="892"/>
      <c r="NVL17" s="892"/>
      <c r="NVM17" s="892"/>
      <c r="NVN17" s="892"/>
      <c r="NVO17" s="892"/>
      <c r="NVP17" s="892"/>
      <c r="NVQ17" s="892"/>
      <c r="NVR17" s="892"/>
      <c r="NVS17" s="892"/>
      <c r="NVT17" s="892"/>
      <c r="NVU17" s="892"/>
      <c r="NVV17" s="892"/>
      <c r="NVW17" s="892"/>
      <c r="NVX17" s="892"/>
      <c r="NVY17" s="892"/>
      <c r="NVZ17" s="892"/>
      <c r="NWA17" s="892"/>
      <c r="NWB17" s="892"/>
      <c r="NWC17" s="892"/>
      <c r="NWD17" s="892"/>
      <c r="NWE17" s="892"/>
      <c r="NWF17" s="892"/>
      <c r="NWG17" s="892"/>
      <c r="NWH17" s="892"/>
      <c r="NWI17" s="892"/>
      <c r="NWJ17" s="892"/>
      <c r="NWK17" s="892"/>
      <c r="NWL17" s="892"/>
      <c r="NWM17" s="892"/>
      <c r="NWN17" s="892"/>
      <c r="NWO17" s="892"/>
      <c r="NWP17" s="892"/>
      <c r="NWQ17" s="892"/>
      <c r="NWR17" s="892"/>
      <c r="NWS17" s="892"/>
      <c r="NWT17" s="892"/>
      <c r="NWU17" s="892"/>
      <c r="NWV17" s="892"/>
      <c r="NWW17" s="892"/>
      <c r="NWX17" s="892"/>
      <c r="NWY17" s="892"/>
      <c r="NWZ17" s="892"/>
      <c r="NXA17" s="892"/>
      <c r="NXB17" s="892"/>
      <c r="NXC17" s="892"/>
      <c r="NXD17" s="892"/>
      <c r="NXE17" s="892"/>
      <c r="NXF17" s="892"/>
      <c r="NXG17" s="892"/>
      <c r="NXH17" s="892"/>
      <c r="NXI17" s="892"/>
      <c r="NXJ17" s="892"/>
      <c r="NXK17" s="892"/>
      <c r="NXL17" s="892"/>
      <c r="NXM17" s="892"/>
      <c r="NXN17" s="892"/>
      <c r="NXO17" s="892"/>
      <c r="NXP17" s="892"/>
      <c r="NXQ17" s="892"/>
      <c r="NXR17" s="892"/>
      <c r="NXS17" s="892"/>
      <c r="NXT17" s="892"/>
      <c r="NXU17" s="892"/>
      <c r="NXV17" s="892"/>
      <c r="NXW17" s="892"/>
      <c r="NXX17" s="892"/>
      <c r="NXY17" s="892"/>
      <c r="NXZ17" s="892"/>
      <c r="NYA17" s="892"/>
      <c r="NYB17" s="892"/>
      <c r="NYC17" s="892"/>
      <c r="NYD17" s="892"/>
      <c r="NYE17" s="892"/>
      <c r="NYF17" s="892"/>
      <c r="NYG17" s="892"/>
      <c r="NYH17" s="892"/>
      <c r="NYI17" s="892"/>
      <c r="NYJ17" s="892"/>
      <c r="NYK17" s="892"/>
      <c r="NYL17" s="892"/>
      <c r="NYM17" s="892"/>
      <c r="NYN17" s="892"/>
      <c r="NYO17" s="892"/>
      <c r="NYP17" s="892"/>
      <c r="NYQ17" s="892"/>
      <c r="NYR17" s="892"/>
      <c r="NYS17" s="892"/>
      <c r="NYT17" s="892"/>
      <c r="NYU17" s="892"/>
      <c r="NYV17" s="892"/>
      <c r="NYW17" s="892"/>
      <c r="NYX17" s="892"/>
      <c r="NYY17" s="892"/>
      <c r="NYZ17" s="892"/>
      <c r="NZA17" s="892"/>
      <c r="NZB17" s="892"/>
      <c r="NZC17" s="892"/>
      <c r="NZD17" s="892"/>
      <c r="NZE17" s="892"/>
      <c r="NZF17" s="892"/>
      <c r="NZG17" s="892"/>
      <c r="NZH17" s="892"/>
      <c r="NZI17" s="892"/>
      <c r="NZJ17" s="892"/>
      <c r="NZK17" s="892"/>
      <c r="NZL17" s="892"/>
      <c r="NZM17" s="892"/>
      <c r="NZN17" s="892"/>
      <c r="NZO17" s="892"/>
      <c r="NZP17" s="892"/>
      <c r="NZQ17" s="892"/>
      <c r="NZR17" s="892"/>
      <c r="NZS17" s="892"/>
      <c r="NZT17" s="892"/>
      <c r="NZU17" s="892"/>
      <c r="NZV17" s="892"/>
      <c r="NZW17" s="892"/>
      <c r="NZX17" s="892"/>
      <c r="NZY17" s="892"/>
      <c r="NZZ17" s="892"/>
      <c r="OAA17" s="892"/>
      <c r="OAB17" s="892"/>
      <c r="OAC17" s="892"/>
      <c r="OAD17" s="892"/>
      <c r="OAE17" s="892"/>
      <c r="OAF17" s="892"/>
      <c r="OAG17" s="892"/>
      <c r="OAH17" s="892"/>
      <c r="OAI17" s="892"/>
      <c r="OAJ17" s="892"/>
      <c r="OAK17" s="892"/>
      <c r="OAL17" s="892"/>
      <c r="OAM17" s="892"/>
      <c r="OAN17" s="892"/>
      <c r="OAO17" s="892"/>
      <c r="OAP17" s="892"/>
      <c r="OAQ17" s="892"/>
      <c r="OAR17" s="892"/>
      <c r="OAS17" s="892"/>
      <c r="OAT17" s="892"/>
      <c r="OAU17" s="892"/>
      <c r="OAV17" s="892"/>
      <c r="OAW17" s="892"/>
      <c r="OAX17" s="892"/>
      <c r="OAY17" s="892"/>
      <c r="OAZ17" s="892"/>
      <c r="OBA17" s="892"/>
      <c r="OBB17" s="892"/>
      <c r="OBC17" s="892"/>
      <c r="OBD17" s="892"/>
      <c r="OBE17" s="892"/>
      <c r="OBF17" s="892"/>
      <c r="OBG17" s="892"/>
      <c r="OBH17" s="892"/>
      <c r="OBI17" s="892"/>
      <c r="OBJ17" s="892"/>
      <c r="OBK17" s="892"/>
      <c r="OBL17" s="892"/>
      <c r="OBM17" s="892"/>
      <c r="OBN17" s="892"/>
      <c r="OBO17" s="892"/>
      <c r="OBP17" s="892"/>
      <c r="OBQ17" s="892"/>
      <c r="OBR17" s="892"/>
      <c r="OBS17" s="892"/>
      <c r="OBT17" s="892"/>
      <c r="OBU17" s="892"/>
      <c r="OBV17" s="892"/>
      <c r="OBW17" s="892"/>
      <c r="OBX17" s="892"/>
      <c r="OBY17" s="892"/>
      <c r="OBZ17" s="892"/>
      <c r="OCA17" s="892"/>
      <c r="OCB17" s="892"/>
      <c r="OCC17" s="892"/>
      <c r="OCD17" s="892"/>
      <c r="OCE17" s="892"/>
      <c r="OCF17" s="892"/>
      <c r="OCG17" s="892"/>
      <c r="OCH17" s="892"/>
      <c r="OCI17" s="892"/>
      <c r="OCJ17" s="892"/>
      <c r="OCK17" s="892"/>
      <c r="OCL17" s="892"/>
      <c r="OCM17" s="892"/>
      <c r="OCN17" s="892"/>
      <c r="OCO17" s="892"/>
      <c r="OCP17" s="892"/>
      <c r="OCQ17" s="892"/>
      <c r="OCR17" s="892"/>
      <c r="OCS17" s="892"/>
      <c r="OCT17" s="892"/>
      <c r="OCU17" s="892"/>
      <c r="OCV17" s="892"/>
      <c r="OCW17" s="892"/>
      <c r="OCX17" s="892"/>
      <c r="OCY17" s="892"/>
      <c r="OCZ17" s="892"/>
      <c r="ODA17" s="892"/>
      <c r="ODB17" s="892"/>
      <c r="ODC17" s="892"/>
      <c r="ODD17" s="892"/>
      <c r="ODE17" s="892"/>
      <c r="ODF17" s="892"/>
      <c r="ODG17" s="892"/>
      <c r="ODH17" s="892"/>
      <c r="ODI17" s="892"/>
      <c r="ODJ17" s="892"/>
      <c r="ODK17" s="892"/>
      <c r="ODL17" s="892"/>
      <c r="ODM17" s="892"/>
      <c r="ODN17" s="892"/>
      <c r="ODO17" s="892"/>
      <c r="ODP17" s="892"/>
      <c r="ODQ17" s="892"/>
      <c r="ODR17" s="892"/>
      <c r="ODS17" s="892"/>
      <c r="ODT17" s="892"/>
      <c r="ODU17" s="892"/>
      <c r="ODV17" s="892"/>
      <c r="ODW17" s="892"/>
      <c r="ODX17" s="892"/>
      <c r="ODY17" s="892"/>
      <c r="ODZ17" s="892"/>
      <c r="OEA17" s="892"/>
      <c r="OEB17" s="892"/>
      <c r="OEC17" s="892"/>
      <c r="OED17" s="892"/>
      <c r="OEE17" s="892"/>
      <c r="OEF17" s="892"/>
      <c r="OEG17" s="892"/>
      <c r="OEH17" s="892"/>
      <c r="OEI17" s="892"/>
      <c r="OEJ17" s="892"/>
      <c r="OEK17" s="892"/>
      <c r="OEL17" s="892"/>
      <c r="OEM17" s="892"/>
      <c r="OEN17" s="892"/>
      <c r="OEO17" s="892"/>
      <c r="OEP17" s="892"/>
      <c r="OEQ17" s="892"/>
      <c r="OER17" s="892"/>
      <c r="OES17" s="892"/>
      <c r="OET17" s="892"/>
      <c r="OEU17" s="892"/>
      <c r="OEV17" s="892"/>
      <c r="OEW17" s="892"/>
      <c r="OEX17" s="892"/>
      <c r="OEY17" s="892"/>
      <c r="OEZ17" s="892"/>
      <c r="OFA17" s="892"/>
      <c r="OFB17" s="892"/>
      <c r="OFC17" s="892"/>
      <c r="OFD17" s="892"/>
      <c r="OFE17" s="892"/>
      <c r="OFF17" s="892"/>
      <c r="OFG17" s="892"/>
      <c r="OFH17" s="892"/>
      <c r="OFI17" s="892"/>
      <c r="OFJ17" s="892"/>
      <c r="OFK17" s="892"/>
      <c r="OFL17" s="892"/>
      <c r="OFM17" s="892"/>
      <c r="OFN17" s="892"/>
      <c r="OFO17" s="892"/>
      <c r="OFP17" s="892"/>
      <c r="OFQ17" s="892"/>
      <c r="OFR17" s="892"/>
      <c r="OFS17" s="892"/>
      <c r="OFT17" s="892"/>
      <c r="OFU17" s="892"/>
      <c r="OFV17" s="892"/>
      <c r="OFW17" s="892"/>
      <c r="OFX17" s="892"/>
      <c r="OFY17" s="892"/>
      <c r="OFZ17" s="892"/>
      <c r="OGA17" s="892"/>
      <c r="OGB17" s="892"/>
      <c r="OGC17" s="892"/>
      <c r="OGD17" s="892"/>
      <c r="OGE17" s="892"/>
      <c r="OGF17" s="892"/>
      <c r="OGG17" s="892"/>
      <c r="OGH17" s="892"/>
      <c r="OGI17" s="892"/>
      <c r="OGJ17" s="892"/>
      <c r="OGK17" s="892"/>
      <c r="OGL17" s="892"/>
      <c r="OGM17" s="892"/>
      <c r="OGN17" s="892"/>
      <c r="OGO17" s="892"/>
      <c r="OGP17" s="892"/>
      <c r="OGQ17" s="892"/>
      <c r="OGR17" s="892"/>
      <c r="OGS17" s="892"/>
      <c r="OGT17" s="892"/>
      <c r="OGU17" s="892"/>
      <c r="OGV17" s="892"/>
      <c r="OGW17" s="892"/>
      <c r="OGX17" s="892"/>
      <c r="OGY17" s="892"/>
      <c r="OGZ17" s="892"/>
      <c r="OHA17" s="892"/>
      <c r="OHB17" s="892"/>
      <c r="OHC17" s="892"/>
      <c r="OHD17" s="892"/>
      <c r="OHE17" s="892"/>
      <c r="OHF17" s="892"/>
      <c r="OHG17" s="892"/>
      <c r="OHH17" s="892"/>
      <c r="OHI17" s="892"/>
      <c r="OHJ17" s="892"/>
      <c r="OHK17" s="892"/>
      <c r="OHL17" s="892"/>
      <c r="OHM17" s="892"/>
      <c r="OHN17" s="892"/>
      <c r="OHO17" s="892"/>
      <c r="OHP17" s="892"/>
      <c r="OHQ17" s="892"/>
      <c r="OHR17" s="892"/>
      <c r="OHS17" s="892"/>
      <c r="OHT17" s="892"/>
      <c r="OHU17" s="892"/>
      <c r="OHV17" s="892"/>
      <c r="OHW17" s="892"/>
      <c r="OHX17" s="892"/>
      <c r="OHY17" s="892"/>
      <c r="OHZ17" s="892"/>
      <c r="OIA17" s="892"/>
      <c r="OIB17" s="892"/>
      <c r="OIC17" s="892"/>
      <c r="OID17" s="892"/>
      <c r="OIE17" s="892"/>
      <c r="OIF17" s="892"/>
      <c r="OIG17" s="892"/>
      <c r="OIH17" s="892"/>
      <c r="OII17" s="892"/>
      <c r="OIJ17" s="892"/>
      <c r="OIK17" s="892"/>
      <c r="OIL17" s="892"/>
      <c r="OIM17" s="892"/>
      <c r="OIN17" s="892"/>
      <c r="OIO17" s="892"/>
      <c r="OIP17" s="892"/>
      <c r="OIQ17" s="892"/>
      <c r="OIR17" s="892"/>
      <c r="OIS17" s="892"/>
      <c r="OIT17" s="892"/>
      <c r="OIU17" s="892"/>
      <c r="OIV17" s="892"/>
      <c r="OIW17" s="892"/>
      <c r="OIX17" s="892"/>
      <c r="OIY17" s="892"/>
      <c r="OIZ17" s="892"/>
      <c r="OJA17" s="892"/>
      <c r="OJB17" s="892"/>
      <c r="OJC17" s="892"/>
      <c r="OJD17" s="892"/>
      <c r="OJE17" s="892"/>
      <c r="OJF17" s="892"/>
      <c r="OJG17" s="892"/>
      <c r="OJH17" s="892"/>
      <c r="OJI17" s="892"/>
      <c r="OJJ17" s="892"/>
      <c r="OJK17" s="892"/>
      <c r="OJL17" s="892"/>
      <c r="OJM17" s="892"/>
      <c r="OJN17" s="892"/>
      <c r="OJO17" s="892"/>
      <c r="OJP17" s="892"/>
      <c r="OJQ17" s="892"/>
      <c r="OJR17" s="892"/>
      <c r="OJS17" s="892"/>
      <c r="OJT17" s="892"/>
      <c r="OJU17" s="892"/>
      <c r="OJV17" s="892"/>
      <c r="OJW17" s="892"/>
      <c r="OJX17" s="892"/>
      <c r="OJY17" s="892"/>
      <c r="OJZ17" s="892"/>
      <c r="OKA17" s="892"/>
      <c r="OKB17" s="892"/>
      <c r="OKC17" s="892"/>
      <c r="OKD17" s="892"/>
      <c r="OKE17" s="892"/>
      <c r="OKF17" s="892"/>
      <c r="OKG17" s="892"/>
      <c r="OKH17" s="892"/>
      <c r="OKI17" s="892"/>
      <c r="OKJ17" s="892"/>
      <c r="OKK17" s="892"/>
      <c r="OKL17" s="892"/>
      <c r="OKM17" s="892"/>
      <c r="OKN17" s="892"/>
      <c r="OKO17" s="892"/>
      <c r="OKP17" s="892"/>
      <c r="OKQ17" s="892"/>
      <c r="OKR17" s="892"/>
      <c r="OKS17" s="892"/>
      <c r="OKT17" s="892"/>
      <c r="OKU17" s="892"/>
      <c r="OKV17" s="892"/>
      <c r="OKW17" s="892"/>
      <c r="OKX17" s="892"/>
      <c r="OKY17" s="892"/>
      <c r="OKZ17" s="892"/>
      <c r="OLA17" s="892"/>
      <c r="OLB17" s="892"/>
      <c r="OLC17" s="892"/>
      <c r="OLD17" s="892"/>
      <c r="OLE17" s="892"/>
      <c r="OLF17" s="892"/>
      <c r="OLG17" s="892"/>
      <c r="OLH17" s="892"/>
      <c r="OLI17" s="892"/>
      <c r="OLJ17" s="892"/>
      <c r="OLK17" s="892"/>
      <c r="OLL17" s="892"/>
      <c r="OLM17" s="892"/>
      <c r="OLN17" s="892"/>
      <c r="OLO17" s="892"/>
      <c r="OLP17" s="892"/>
      <c r="OLQ17" s="892"/>
      <c r="OLR17" s="892"/>
      <c r="OLS17" s="892"/>
      <c r="OLT17" s="892"/>
      <c r="OLU17" s="892"/>
      <c r="OLV17" s="892"/>
      <c r="OLW17" s="892"/>
      <c r="OLX17" s="892"/>
      <c r="OLY17" s="892"/>
      <c r="OLZ17" s="892"/>
      <c r="OMA17" s="892"/>
      <c r="OMB17" s="892"/>
      <c r="OMC17" s="892"/>
      <c r="OMD17" s="892"/>
      <c r="OME17" s="892"/>
      <c r="OMF17" s="892"/>
      <c r="OMG17" s="892"/>
      <c r="OMH17" s="892"/>
      <c r="OMI17" s="892"/>
      <c r="OMJ17" s="892"/>
      <c r="OMK17" s="892"/>
      <c r="OML17" s="892"/>
      <c r="OMM17" s="892"/>
      <c r="OMN17" s="892"/>
      <c r="OMO17" s="892"/>
      <c r="OMP17" s="892"/>
      <c r="OMQ17" s="892"/>
      <c r="OMR17" s="892"/>
      <c r="OMS17" s="892"/>
      <c r="OMT17" s="892"/>
      <c r="OMU17" s="892"/>
      <c r="OMV17" s="892"/>
      <c r="OMW17" s="892"/>
      <c r="OMX17" s="892"/>
      <c r="OMY17" s="892"/>
      <c r="OMZ17" s="892"/>
      <c r="ONA17" s="892"/>
      <c r="ONB17" s="892"/>
      <c r="ONC17" s="892"/>
      <c r="OND17" s="892"/>
      <c r="ONE17" s="892"/>
      <c r="ONF17" s="892"/>
      <c r="ONG17" s="892"/>
      <c r="ONH17" s="892"/>
      <c r="ONI17" s="892"/>
      <c r="ONJ17" s="892"/>
      <c r="ONK17" s="892"/>
      <c r="ONL17" s="892"/>
      <c r="ONM17" s="892"/>
      <c r="ONN17" s="892"/>
      <c r="ONO17" s="892"/>
      <c r="ONP17" s="892"/>
      <c r="ONQ17" s="892"/>
      <c r="ONR17" s="892"/>
      <c r="ONS17" s="892"/>
      <c r="ONT17" s="892"/>
      <c r="ONU17" s="892"/>
      <c r="ONV17" s="892"/>
      <c r="ONW17" s="892"/>
      <c r="ONX17" s="892"/>
      <c r="ONY17" s="892"/>
      <c r="ONZ17" s="892"/>
      <c r="OOA17" s="892"/>
      <c r="OOB17" s="892"/>
      <c r="OOC17" s="892"/>
      <c r="OOD17" s="892"/>
      <c r="OOE17" s="892"/>
      <c r="OOF17" s="892"/>
      <c r="OOG17" s="892"/>
      <c r="OOH17" s="892"/>
      <c r="OOI17" s="892"/>
      <c r="OOJ17" s="892"/>
      <c r="OOK17" s="892"/>
      <c r="OOL17" s="892"/>
      <c r="OOM17" s="892"/>
      <c r="OON17" s="892"/>
      <c r="OOO17" s="892"/>
      <c r="OOP17" s="892"/>
      <c r="OOQ17" s="892"/>
      <c r="OOR17" s="892"/>
      <c r="OOS17" s="892"/>
      <c r="OOT17" s="892"/>
      <c r="OOU17" s="892"/>
      <c r="OOV17" s="892"/>
      <c r="OOW17" s="892"/>
      <c r="OOX17" s="892"/>
      <c r="OOY17" s="892"/>
      <c r="OOZ17" s="892"/>
      <c r="OPA17" s="892"/>
      <c r="OPB17" s="892"/>
      <c r="OPC17" s="892"/>
      <c r="OPD17" s="892"/>
      <c r="OPE17" s="892"/>
      <c r="OPF17" s="892"/>
      <c r="OPG17" s="892"/>
      <c r="OPH17" s="892"/>
      <c r="OPI17" s="892"/>
      <c r="OPJ17" s="892"/>
      <c r="OPK17" s="892"/>
      <c r="OPL17" s="892"/>
      <c r="OPM17" s="892"/>
      <c r="OPN17" s="892"/>
      <c r="OPO17" s="892"/>
      <c r="OPP17" s="892"/>
      <c r="OPQ17" s="892"/>
      <c r="OPR17" s="892"/>
      <c r="OPS17" s="892"/>
      <c r="OPT17" s="892"/>
      <c r="OPU17" s="892"/>
      <c r="OPV17" s="892"/>
      <c r="OPW17" s="892"/>
      <c r="OPX17" s="892"/>
      <c r="OPY17" s="892"/>
      <c r="OPZ17" s="892"/>
      <c r="OQA17" s="892"/>
      <c r="OQB17" s="892"/>
      <c r="OQC17" s="892"/>
      <c r="OQD17" s="892"/>
      <c r="OQE17" s="892"/>
      <c r="OQF17" s="892"/>
      <c r="OQG17" s="892"/>
      <c r="OQH17" s="892"/>
      <c r="OQI17" s="892"/>
      <c r="OQJ17" s="892"/>
      <c r="OQK17" s="892"/>
      <c r="OQL17" s="892"/>
      <c r="OQM17" s="892"/>
      <c r="OQN17" s="892"/>
      <c r="OQO17" s="892"/>
      <c r="OQP17" s="892"/>
      <c r="OQQ17" s="892"/>
      <c r="OQR17" s="892"/>
      <c r="OQS17" s="892"/>
      <c r="OQT17" s="892"/>
      <c r="OQU17" s="892"/>
      <c r="OQV17" s="892"/>
      <c r="OQW17" s="892"/>
      <c r="OQX17" s="892"/>
      <c r="OQY17" s="892"/>
      <c r="OQZ17" s="892"/>
      <c r="ORA17" s="892"/>
      <c r="ORB17" s="892"/>
      <c r="ORC17" s="892"/>
      <c r="ORD17" s="892"/>
      <c r="ORE17" s="892"/>
      <c r="ORF17" s="892"/>
      <c r="ORG17" s="892"/>
      <c r="ORH17" s="892"/>
      <c r="ORI17" s="892"/>
      <c r="ORJ17" s="892"/>
      <c r="ORK17" s="892"/>
      <c r="ORL17" s="892"/>
      <c r="ORM17" s="892"/>
      <c r="ORN17" s="892"/>
      <c r="ORO17" s="892"/>
      <c r="ORP17" s="892"/>
      <c r="ORQ17" s="892"/>
      <c r="ORR17" s="892"/>
      <c r="ORS17" s="892"/>
      <c r="ORT17" s="892"/>
      <c r="ORU17" s="892"/>
      <c r="ORV17" s="892"/>
      <c r="ORW17" s="892"/>
      <c r="ORX17" s="892"/>
      <c r="ORY17" s="892"/>
      <c r="ORZ17" s="892"/>
      <c r="OSA17" s="892"/>
      <c r="OSB17" s="892"/>
      <c r="OSC17" s="892"/>
      <c r="OSD17" s="892"/>
      <c r="OSE17" s="892"/>
      <c r="OSF17" s="892"/>
      <c r="OSG17" s="892"/>
      <c r="OSH17" s="892"/>
      <c r="OSI17" s="892"/>
      <c r="OSJ17" s="892"/>
      <c r="OSK17" s="892"/>
      <c r="OSL17" s="892"/>
      <c r="OSM17" s="892"/>
      <c r="OSN17" s="892"/>
      <c r="OSO17" s="892"/>
      <c r="OSP17" s="892"/>
      <c r="OSQ17" s="892"/>
      <c r="OSR17" s="892"/>
      <c r="OSS17" s="892"/>
      <c r="OST17" s="892"/>
      <c r="OSU17" s="892"/>
      <c r="OSV17" s="892"/>
      <c r="OSW17" s="892"/>
      <c r="OSX17" s="892"/>
      <c r="OSY17" s="892"/>
      <c r="OSZ17" s="892"/>
      <c r="OTA17" s="892"/>
      <c r="OTB17" s="892"/>
      <c r="OTC17" s="892"/>
      <c r="OTD17" s="892"/>
      <c r="OTE17" s="892"/>
      <c r="OTF17" s="892"/>
      <c r="OTG17" s="892"/>
      <c r="OTH17" s="892"/>
      <c r="OTI17" s="892"/>
      <c r="OTJ17" s="892"/>
      <c r="OTK17" s="892"/>
      <c r="OTL17" s="892"/>
      <c r="OTM17" s="892"/>
      <c r="OTN17" s="892"/>
      <c r="OTO17" s="892"/>
      <c r="OTP17" s="892"/>
      <c r="OTQ17" s="892"/>
      <c r="OTR17" s="892"/>
      <c r="OTS17" s="892"/>
      <c r="OTT17" s="892"/>
      <c r="OTU17" s="892"/>
      <c r="OTV17" s="892"/>
      <c r="OTW17" s="892"/>
      <c r="OTX17" s="892"/>
      <c r="OTY17" s="892"/>
      <c r="OTZ17" s="892"/>
      <c r="OUA17" s="892"/>
      <c r="OUB17" s="892"/>
      <c r="OUC17" s="892"/>
      <c r="OUD17" s="892"/>
      <c r="OUE17" s="892"/>
      <c r="OUF17" s="892"/>
      <c r="OUG17" s="892"/>
      <c r="OUH17" s="892"/>
      <c r="OUI17" s="892"/>
      <c r="OUJ17" s="892"/>
      <c r="OUK17" s="892"/>
      <c r="OUL17" s="892"/>
      <c r="OUM17" s="892"/>
      <c r="OUN17" s="892"/>
      <c r="OUO17" s="892"/>
      <c r="OUP17" s="892"/>
      <c r="OUQ17" s="892"/>
      <c r="OUR17" s="892"/>
      <c r="OUS17" s="892"/>
      <c r="OUT17" s="892"/>
      <c r="OUU17" s="892"/>
      <c r="OUV17" s="892"/>
      <c r="OUW17" s="892"/>
      <c r="OUX17" s="892"/>
      <c r="OUY17" s="892"/>
      <c r="OUZ17" s="892"/>
      <c r="OVA17" s="892"/>
      <c r="OVB17" s="892"/>
      <c r="OVC17" s="892"/>
      <c r="OVD17" s="892"/>
      <c r="OVE17" s="892"/>
      <c r="OVF17" s="892"/>
      <c r="OVG17" s="892"/>
      <c r="OVH17" s="892"/>
      <c r="OVI17" s="892"/>
      <c r="OVJ17" s="892"/>
      <c r="OVK17" s="892"/>
      <c r="OVL17" s="892"/>
      <c r="OVM17" s="892"/>
      <c r="OVN17" s="892"/>
      <c r="OVO17" s="892"/>
      <c r="OVP17" s="892"/>
      <c r="OVQ17" s="892"/>
      <c r="OVR17" s="892"/>
      <c r="OVS17" s="892"/>
      <c r="OVT17" s="892"/>
      <c r="OVU17" s="892"/>
      <c r="OVV17" s="892"/>
      <c r="OVW17" s="892"/>
      <c r="OVX17" s="892"/>
      <c r="OVY17" s="892"/>
      <c r="OVZ17" s="892"/>
      <c r="OWA17" s="892"/>
      <c r="OWB17" s="892"/>
      <c r="OWC17" s="892"/>
      <c r="OWD17" s="892"/>
      <c r="OWE17" s="892"/>
      <c r="OWF17" s="892"/>
      <c r="OWG17" s="892"/>
      <c r="OWH17" s="892"/>
      <c r="OWI17" s="892"/>
      <c r="OWJ17" s="892"/>
      <c r="OWK17" s="892"/>
      <c r="OWL17" s="892"/>
      <c r="OWM17" s="892"/>
      <c r="OWN17" s="892"/>
      <c r="OWO17" s="892"/>
      <c r="OWP17" s="892"/>
      <c r="OWQ17" s="892"/>
      <c r="OWR17" s="892"/>
      <c r="OWS17" s="892"/>
      <c r="OWT17" s="892"/>
      <c r="OWU17" s="892"/>
      <c r="OWV17" s="892"/>
      <c r="OWW17" s="892"/>
      <c r="OWX17" s="892"/>
      <c r="OWY17" s="892"/>
      <c r="OWZ17" s="892"/>
      <c r="OXA17" s="892"/>
      <c r="OXB17" s="892"/>
      <c r="OXC17" s="892"/>
      <c r="OXD17" s="892"/>
      <c r="OXE17" s="892"/>
      <c r="OXF17" s="892"/>
      <c r="OXG17" s="892"/>
      <c r="OXH17" s="892"/>
      <c r="OXI17" s="892"/>
      <c r="OXJ17" s="892"/>
      <c r="OXK17" s="892"/>
      <c r="OXL17" s="892"/>
      <c r="OXM17" s="892"/>
      <c r="OXN17" s="892"/>
      <c r="OXO17" s="892"/>
      <c r="OXP17" s="892"/>
      <c r="OXQ17" s="892"/>
      <c r="OXR17" s="892"/>
      <c r="OXS17" s="892"/>
      <c r="OXT17" s="892"/>
      <c r="OXU17" s="892"/>
      <c r="OXV17" s="892"/>
      <c r="OXW17" s="892"/>
      <c r="OXX17" s="892"/>
      <c r="OXY17" s="892"/>
      <c r="OXZ17" s="892"/>
      <c r="OYA17" s="892"/>
      <c r="OYB17" s="892"/>
      <c r="OYC17" s="892"/>
      <c r="OYD17" s="892"/>
      <c r="OYE17" s="892"/>
      <c r="OYF17" s="892"/>
      <c r="OYG17" s="892"/>
      <c r="OYH17" s="892"/>
      <c r="OYI17" s="892"/>
      <c r="OYJ17" s="892"/>
      <c r="OYK17" s="892"/>
      <c r="OYL17" s="892"/>
      <c r="OYM17" s="892"/>
      <c r="OYN17" s="892"/>
      <c r="OYO17" s="892"/>
      <c r="OYP17" s="892"/>
      <c r="OYQ17" s="892"/>
      <c r="OYR17" s="892"/>
      <c r="OYS17" s="892"/>
      <c r="OYT17" s="892"/>
      <c r="OYU17" s="892"/>
      <c r="OYV17" s="892"/>
      <c r="OYW17" s="892"/>
      <c r="OYX17" s="892"/>
      <c r="OYY17" s="892"/>
      <c r="OYZ17" s="892"/>
      <c r="OZA17" s="892"/>
      <c r="OZB17" s="892"/>
      <c r="OZC17" s="892"/>
      <c r="OZD17" s="892"/>
      <c r="OZE17" s="892"/>
      <c r="OZF17" s="892"/>
      <c r="OZG17" s="892"/>
      <c r="OZH17" s="892"/>
      <c r="OZI17" s="892"/>
      <c r="OZJ17" s="892"/>
      <c r="OZK17" s="892"/>
      <c r="OZL17" s="892"/>
      <c r="OZM17" s="892"/>
      <c r="OZN17" s="892"/>
      <c r="OZO17" s="892"/>
      <c r="OZP17" s="892"/>
      <c r="OZQ17" s="892"/>
      <c r="OZR17" s="892"/>
      <c r="OZS17" s="892"/>
      <c r="OZT17" s="892"/>
      <c r="OZU17" s="892"/>
      <c r="OZV17" s="892"/>
      <c r="OZW17" s="892"/>
      <c r="OZX17" s="892"/>
      <c r="OZY17" s="892"/>
      <c r="OZZ17" s="892"/>
      <c r="PAA17" s="892"/>
      <c r="PAB17" s="892"/>
      <c r="PAC17" s="892"/>
      <c r="PAD17" s="892"/>
      <c r="PAE17" s="892"/>
      <c r="PAF17" s="892"/>
      <c r="PAG17" s="892"/>
      <c r="PAH17" s="892"/>
      <c r="PAI17" s="892"/>
      <c r="PAJ17" s="892"/>
      <c r="PAK17" s="892"/>
      <c r="PAL17" s="892"/>
      <c r="PAM17" s="892"/>
      <c r="PAN17" s="892"/>
      <c r="PAO17" s="892"/>
      <c r="PAP17" s="892"/>
      <c r="PAQ17" s="892"/>
      <c r="PAR17" s="892"/>
      <c r="PAS17" s="892"/>
      <c r="PAT17" s="892"/>
      <c r="PAU17" s="892"/>
      <c r="PAV17" s="892"/>
      <c r="PAW17" s="892"/>
      <c r="PAX17" s="892"/>
      <c r="PAY17" s="892"/>
      <c r="PAZ17" s="892"/>
      <c r="PBA17" s="892"/>
      <c r="PBB17" s="892"/>
      <c r="PBC17" s="892"/>
      <c r="PBD17" s="892"/>
      <c r="PBE17" s="892"/>
      <c r="PBF17" s="892"/>
      <c r="PBG17" s="892"/>
      <c r="PBH17" s="892"/>
      <c r="PBI17" s="892"/>
      <c r="PBJ17" s="892"/>
      <c r="PBK17" s="892"/>
      <c r="PBL17" s="892"/>
      <c r="PBM17" s="892"/>
      <c r="PBN17" s="892"/>
      <c r="PBO17" s="892"/>
      <c r="PBP17" s="892"/>
      <c r="PBQ17" s="892"/>
      <c r="PBR17" s="892"/>
      <c r="PBS17" s="892"/>
      <c r="PBT17" s="892"/>
      <c r="PBU17" s="892"/>
      <c r="PBV17" s="892"/>
      <c r="PBW17" s="892"/>
      <c r="PBX17" s="892"/>
      <c r="PBY17" s="892"/>
      <c r="PBZ17" s="892"/>
      <c r="PCA17" s="892"/>
      <c r="PCB17" s="892"/>
      <c r="PCC17" s="892"/>
      <c r="PCD17" s="892"/>
      <c r="PCE17" s="892"/>
      <c r="PCF17" s="892"/>
      <c r="PCG17" s="892"/>
      <c r="PCH17" s="892"/>
      <c r="PCI17" s="892"/>
      <c r="PCJ17" s="892"/>
      <c r="PCK17" s="892"/>
      <c r="PCL17" s="892"/>
      <c r="PCM17" s="892"/>
      <c r="PCN17" s="892"/>
      <c r="PCO17" s="892"/>
      <c r="PCP17" s="892"/>
      <c r="PCQ17" s="892"/>
      <c r="PCR17" s="892"/>
      <c r="PCS17" s="892"/>
      <c r="PCT17" s="892"/>
      <c r="PCU17" s="892"/>
      <c r="PCV17" s="892"/>
      <c r="PCW17" s="892"/>
      <c r="PCX17" s="892"/>
      <c r="PCY17" s="892"/>
      <c r="PCZ17" s="892"/>
      <c r="PDA17" s="892"/>
      <c r="PDB17" s="892"/>
      <c r="PDC17" s="892"/>
      <c r="PDD17" s="892"/>
      <c r="PDE17" s="892"/>
      <c r="PDF17" s="892"/>
      <c r="PDG17" s="892"/>
      <c r="PDH17" s="892"/>
      <c r="PDI17" s="892"/>
      <c r="PDJ17" s="892"/>
      <c r="PDK17" s="892"/>
      <c r="PDL17" s="892"/>
      <c r="PDM17" s="892"/>
      <c r="PDN17" s="892"/>
      <c r="PDO17" s="892"/>
      <c r="PDP17" s="892"/>
      <c r="PDQ17" s="892"/>
      <c r="PDR17" s="892"/>
      <c r="PDS17" s="892"/>
      <c r="PDT17" s="892"/>
      <c r="PDU17" s="892"/>
      <c r="PDV17" s="892"/>
      <c r="PDW17" s="892"/>
      <c r="PDX17" s="892"/>
      <c r="PDY17" s="892"/>
      <c r="PDZ17" s="892"/>
      <c r="PEA17" s="892"/>
      <c r="PEB17" s="892"/>
      <c r="PEC17" s="892"/>
      <c r="PED17" s="892"/>
      <c r="PEE17" s="892"/>
      <c r="PEF17" s="892"/>
      <c r="PEG17" s="892"/>
      <c r="PEH17" s="892"/>
      <c r="PEI17" s="892"/>
      <c r="PEJ17" s="892"/>
      <c r="PEK17" s="892"/>
      <c r="PEL17" s="892"/>
      <c r="PEM17" s="892"/>
      <c r="PEN17" s="892"/>
      <c r="PEO17" s="892"/>
      <c r="PEP17" s="892"/>
      <c r="PEQ17" s="892"/>
      <c r="PER17" s="892"/>
      <c r="PES17" s="892"/>
      <c r="PET17" s="892"/>
      <c r="PEU17" s="892"/>
      <c r="PEV17" s="892"/>
      <c r="PEW17" s="892"/>
      <c r="PEX17" s="892"/>
      <c r="PEY17" s="892"/>
      <c r="PEZ17" s="892"/>
      <c r="PFA17" s="892"/>
      <c r="PFB17" s="892"/>
      <c r="PFC17" s="892"/>
      <c r="PFD17" s="892"/>
      <c r="PFE17" s="892"/>
      <c r="PFF17" s="892"/>
      <c r="PFG17" s="892"/>
      <c r="PFH17" s="892"/>
      <c r="PFI17" s="892"/>
      <c r="PFJ17" s="892"/>
      <c r="PFK17" s="892"/>
      <c r="PFL17" s="892"/>
      <c r="PFM17" s="892"/>
      <c r="PFN17" s="892"/>
      <c r="PFO17" s="892"/>
      <c r="PFP17" s="892"/>
      <c r="PFQ17" s="892"/>
      <c r="PFR17" s="892"/>
      <c r="PFS17" s="892"/>
      <c r="PFT17" s="892"/>
      <c r="PFU17" s="892"/>
      <c r="PFV17" s="892"/>
      <c r="PFW17" s="892"/>
      <c r="PFX17" s="892"/>
      <c r="PFY17" s="892"/>
      <c r="PFZ17" s="892"/>
      <c r="PGA17" s="892"/>
      <c r="PGB17" s="892"/>
      <c r="PGC17" s="892"/>
      <c r="PGD17" s="892"/>
      <c r="PGE17" s="892"/>
      <c r="PGF17" s="892"/>
      <c r="PGG17" s="892"/>
      <c r="PGH17" s="892"/>
      <c r="PGI17" s="892"/>
      <c r="PGJ17" s="892"/>
      <c r="PGK17" s="892"/>
      <c r="PGL17" s="892"/>
      <c r="PGM17" s="892"/>
      <c r="PGN17" s="892"/>
      <c r="PGO17" s="892"/>
      <c r="PGP17" s="892"/>
      <c r="PGQ17" s="892"/>
      <c r="PGR17" s="892"/>
      <c r="PGS17" s="892"/>
      <c r="PGT17" s="892"/>
      <c r="PGU17" s="892"/>
      <c r="PGV17" s="892"/>
      <c r="PGW17" s="892"/>
      <c r="PGX17" s="892"/>
      <c r="PGY17" s="892"/>
      <c r="PGZ17" s="892"/>
      <c r="PHA17" s="892"/>
      <c r="PHB17" s="892"/>
      <c r="PHC17" s="892"/>
      <c r="PHD17" s="892"/>
      <c r="PHE17" s="892"/>
      <c r="PHF17" s="892"/>
      <c r="PHG17" s="892"/>
      <c r="PHH17" s="892"/>
      <c r="PHI17" s="892"/>
      <c r="PHJ17" s="892"/>
      <c r="PHK17" s="892"/>
      <c r="PHL17" s="892"/>
      <c r="PHM17" s="892"/>
      <c r="PHN17" s="892"/>
      <c r="PHO17" s="892"/>
      <c r="PHP17" s="892"/>
      <c r="PHQ17" s="892"/>
      <c r="PHR17" s="892"/>
      <c r="PHS17" s="892"/>
      <c r="PHT17" s="892"/>
      <c r="PHU17" s="892"/>
      <c r="PHV17" s="892"/>
      <c r="PHW17" s="892"/>
      <c r="PHX17" s="892"/>
      <c r="PHY17" s="892"/>
      <c r="PHZ17" s="892"/>
      <c r="PIA17" s="892"/>
      <c r="PIB17" s="892"/>
      <c r="PIC17" s="892"/>
      <c r="PID17" s="892"/>
      <c r="PIE17" s="892"/>
      <c r="PIF17" s="892"/>
      <c r="PIG17" s="892"/>
      <c r="PIH17" s="892"/>
      <c r="PII17" s="892"/>
      <c r="PIJ17" s="892"/>
      <c r="PIK17" s="892"/>
      <c r="PIL17" s="892"/>
      <c r="PIM17" s="892"/>
      <c r="PIN17" s="892"/>
      <c r="PIO17" s="892"/>
      <c r="PIP17" s="892"/>
      <c r="PIQ17" s="892"/>
      <c r="PIR17" s="892"/>
      <c r="PIS17" s="892"/>
      <c r="PIT17" s="892"/>
      <c r="PIU17" s="892"/>
      <c r="PIV17" s="892"/>
      <c r="PIW17" s="892"/>
      <c r="PIX17" s="892"/>
      <c r="PIY17" s="892"/>
      <c r="PIZ17" s="892"/>
      <c r="PJA17" s="892"/>
      <c r="PJB17" s="892"/>
      <c r="PJC17" s="892"/>
      <c r="PJD17" s="892"/>
      <c r="PJE17" s="892"/>
      <c r="PJF17" s="892"/>
      <c r="PJG17" s="892"/>
      <c r="PJH17" s="892"/>
      <c r="PJI17" s="892"/>
      <c r="PJJ17" s="892"/>
      <c r="PJK17" s="892"/>
      <c r="PJL17" s="892"/>
      <c r="PJM17" s="892"/>
      <c r="PJN17" s="892"/>
      <c r="PJO17" s="892"/>
      <c r="PJP17" s="892"/>
      <c r="PJQ17" s="892"/>
      <c r="PJR17" s="892"/>
      <c r="PJS17" s="892"/>
      <c r="PJT17" s="892"/>
      <c r="PJU17" s="892"/>
      <c r="PJV17" s="892"/>
      <c r="PJW17" s="892"/>
      <c r="PJX17" s="892"/>
      <c r="PJY17" s="892"/>
      <c r="PJZ17" s="892"/>
      <c r="PKA17" s="892"/>
      <c r="PKB17" s="892"/>
      <c r="PKC17" s="892"/>
      <c r="PKD17" s="892"/>
      <c r="PKE17" s="892"/>
      <c r="PKF17" s="892"/>
      <c r="PKG17" s="892"/>
      <c r="PKH17" s="892"/>
      <c r="PKI17" s="892"/>
      <c r="PKJ17" s="892"/>
      <c r="PKK17" s="892"/>
      <c r="PKL17" s="892"/>
      <c r="PKM17" s="892"/>
      <c r="PKN17" s="892"/>
      <c r="PKO17" s="892"/>
      <c r="PKP17" s="892"/>
      <c r="PKQ17" s="892"/>
      <c r="PKR17" s="892"/>
      <c r="PKS17" s="892"/>
      <c r="PKT17" s="892"/>
      <c r="PKU17" s="892"/>
      <c r="PKV17" s="892"/>
      <c r="PKW17" s="892"/>
      <c r="PKX17" s="892"/>
      <c r="PKY17" s="892"/>
      <c r="PKZ17" s="892"/>
      <c r="PLA17" s="892"/>
      <c r="PLB17" s="892"/>
      <c r="PLC17" s="892"/>
      <c r="PLD17" s="892"/>
      <c r="PLE17" s="892"/>
      <c r="PLF17" s="892"/>
      <c r="PLG17" s="892"/>
      <c r="PLH17" s="892"/>
      <c r="PLI17" s="892"/>
      <c r="PLJ17" s="892"/>
      <c r="PLK17" s="892"/>
      <c r="PLL17" s="892"/>
      <c r="PLM17" s="892"/>
      <c r="PLN17" s="892"/>
      <c r="PLO17" s="892"/>
      <c r="PLP17" s="892"/>
      <c r="PLQ17" s="892"/>
      <c r="PLR17" s="892"/>
      <c r="PLS17" s="892"/>
      <c r="PLT17" s="892"/>
      <c r="PLU17" s="892"/>
      <c r="PLV17" s="892"/>
      <c r="PLW17" s="892"/>
      <c r="PLX17" s="892"/>
      <c r="PLY17" s="892"/>
      <c r="PLZ17" s="892"/>
      <c r="PMA17" s="892"/>
      <c r="PMB17" s="892"/>
      <c r="PMC17" s="892"/>
      <c r="PMD17" s="892"/>
      <c r="PME17" s="892"/>
      <c r="PMF17" s="892"/>
      <c r="PMG17" s="892"/>
      <c r="PMH17" s="892"/>
      <c r="PMI17" s="892"/>
      <c r="PMJ17" s="892"/>
      <c r="PMK17" s="892"/>
      <c r="PML17" s="892"/>
      <c r="PMM17" s="892"/>
      <c r="PMN17" s="892"/>
      <c r="PMO17" s="892"/>
      <c r="PMP17" s="892"/>
      <c r="PMQ17" s="892"/>
      <c r="PMR17" s="892"/>
      <c r="PMS17" s="892"/>
      <c r="PMT17" s="892"/>
      <c r="PMU17" s="892"/>
      <c r="PMV17" s="892"/>
      <c r="PMW17" s="892"/>
      <c r="PMX17" s="892"/>
      <c r="PMY17" s="892"/>
      <c r="PMZ17" s="892"/>
      <c r="PNA17" s="892"/>
      <c r="PNB17" s="892"/>
      <c r="PNC17" s="892"/>
      <c r="PND17" s="892"/>
      <c r="PNE17" s="892"/>
      <c r="PNF17" s="892"/>
      <c r="PNG17" s="892"/>
      <c r="PNH17" s="892"/>
      <c r="PNI17" s="892"/>
      <c r="PNJ17" s="892"/>
      <c r="PNK17" s="892"/>
      <c r="PNL17" s="892"/>
      <c r="PNM17" s="892"/>
      <c r="PNN17" s="892"/>
      <c r="PNO17" s="892"/>
      <c r="PNP17" s="892"/>
      <c r="PNQ17" s="892"/>
      <c r="PNR17" s="892"/>
      <c r="PNS17" s="892"/>
      <c r="PNT17" s="892"/>
      <c r="PNU17" s="892"/>
      <c r="PNV17" s="892"/>
      <c r="PNW17" s="892"/>
      <c r="PNX17" s="892"/>
      <c r="PNY17" s="892"/>
      <c r="PNZ17" s="892"/>
      <c r="POA17" s="892"/>
      <c r="POB17" s="892"/>
      <c r="POC17" s="892"/>
      <c r="POD17" s="892"/>
      <c r="POE17" s="892"/>
      <c r="POF17" s="892"/>
      <c r="POG17" s="892"/>
      <c r="POH17" s="892"/>
      <c r="POI17" s="892"/>
      <c r="POJ17" s="892"/>
      <c r="POK17" s="892"/>
      <c r="POL17" s="892"/>
      <c r="POM17" s="892"/>
      <c r="PON17" s="892"/>
      <c r="POO17" s="892"/>
      <c r="POP17" s="892"/>
      <c r="POQ17" s="892"/>
      <c r="POR17" s="892"/>
      <c r="POS17" s="892"/>
      <c r="POT17" s="892"/>
      <c r="POU17" s="892"/>
      <c r="POV17" s="892"/>
      <c r="POW17" s="892"/>
      <c r="POX17" s="892"/>
      <c r="POY17" s="892"/>
      <c r="POZ17" s="892"/>
      <c r="PPA17" s="892"/>
      <c r="PPB17" s="892"/>
      <c r="PPC17" s="892"/>
      <c r="PPD17" s="892"/>
      <c r="PPE17" s="892"/>
      <c r="PPF17" s="892"/>
      <c r="PPG17" s="892"/>
      <c r="PPH17" s="892"/>
      <c r="PPI17" s="892"/>
      <c r="PPJ17" s="892"/>
      <c r="PPK17" s="892"/>
      <c r="PPL17" s="892"/>
      <c r="PPM17" s="892"/>
      <c r="PPN17" s="892"/>
      <c r="PPO17" s="892"/>
      <c r="PPP17" s="892"/>
      <c r="PPQ17" s="892"/>
      <c r="PPR17" s="892"/>
      <c r="PPS17" s="892"/>
      <c r="PPT17" s="892"/>
      <c r="PPU17" s="892"/>
      <c r="PPV17" s="892"/>
      <c r="PPW17" s="892"/>
      <c r="PPX17" s="892"/>
      <c r="PPY17" s="892"/>
      <c r="PPZ17" s="892"/>
      <c r="PQA17" s="892"/>
      <c r="PQB17" s="892"/>
      <c r="PQC17" s="892"/>
      <c r="PQD17" s="892"/>
      <c r="PQE17" s="892"/>
      <c r="PQF17" s="892"/>
      <c r="PQG17" s="892"/>
      <c r="PQH17" s="892"/>
      <c r="PQI17" s="892"/>
      <c r="PQJ17" s="892"/>
      <c r="PQK17" s="892"/>
      <c r="PQL17" s="892"/>
      <c r="PQM17" s="892"/>
      <c r="PQN17" s="892"/>
      <c r="PQO17" s="892"/>
      <c r="PQP17" s="892"/>
      <c r="PQQ17" s="892"/>
      <c r="PQR17" s="892"/>
      <c r="PQS17" s="892"/>
      <c r="PQT17" s="892"/>
      <c r="PQU17" s="892"/>
      <c r="PQV17" s="892"/>
      <c r="PQW17" s="892"/>
      <c r="PQX17" s="892"/>
      <c r="PQY17" s="892"/>
      <c r="PQZ17" s="892"/>
      <c r="PRA17" s="892"/>
      <c r="PRB17" s="892"/>
      <c r="PRC17" s="892"/>
      <c r="PRD17" s="892"/>
      <c r="PRE17" s="892"/>
      <c r="PRF17" s="892"/>
      <c r="PRG17" s="892"/>
      <c r="PRH17" s="892"/>
      <c r="PRI17" s="892"/>
      <c r="PRJ17" s="892"/>
      <c r="PRK17" s="892"/>
      <c r="PRL17" s="892"/>
      <c r="PRM17" s="892"/>
      <c r="PRN17" s="892"/>
      <c r="PRO17" s="892"/>
      <c r="PRP17" s="892"/>
      <c r="PRQ17" s="892"/>
      <c r="PRR17" s="892"/>
      <c r="PRS17" s="892"/>
      <c r="PRT17" s="892"/>
      <c r="PRU17" s="892"/>
      <c r="PRV17" s="892"/>
      <c r="PRW17" s="892"/>
      <c r="PRX17" s="892"/>
      <c r="PRY17" s="892"/>
      <c r="PRZ17" s="892"/>
      <c r="PSA17" s="892"/>
      <c r="PSB17" s="892"/>
      <c r="PSC17" s="892"/>
      <c r="PSD17" s="892"/>
      <c r="PSE17" s="892"/>
      <c r="PSF17" s="892"/>
      <c r="PSG17" s="892"/>
      <c r="PSH17" s="892"/>
      <c r="PSI17" s="892"/>
      <c r="PSJ17" s="892"/>
      <c r="PSK17" s="892"/>
      <c r="PSL17" s="892"/>
      <c r="PSM17" s="892"/>
      <c r="PSN17" s="892"/>
      <c r="PSO17" s="892"/>
      <c r="PSP17" s="892"/>
      <c r="PSQ17" s="892"/>
      <c r="PSR17" s="892"/>
      <c r="PSS17" s="892"/>
      <c r="PST17" s="892"/>
      <c r="PSU17" s="892"/>
      <c r="PSV17" s="892"/>
      <c r="PSW17" s="892"/>
      <c r="PSX17" s="892"/>
      <c r="PSY17" s="892"/>
      <c r="PSZ17" s="892"/>
      <c r="PTA17" s="892"/>
      <c r="PTB17" s="892"/>
      <c r="PTC17" s="892"/>
      <c r="PTD17" s="892"/>
      <c r="PTE17" s="892"/>
      <c r="PTF17" s="892"/>
      <c r="PTG17" s="892"/>
      <c r="PTH17" s="892"/>
      <c r="PTI17" s="892"/>
      <c r="PTJ17" s="892"/>
      <c r="PTK17" s="892"/>
      <c r="PTL17" s="892"/>
      <c r="PTM17" s="892"/>
      <c r="PTN17" s="892"/>
      <c r="PTO17" s="892"/>
      <c r="PTP17" s="892"/>
      <c r="PTQ17" s="892"/>
      <c r="PTR17" s="892"/>
      <c r="PTS17" s="892"/>
      <c r="PTT17" s="892"/>
      <c r="PTU17" s="892"/>
      <c r="PTV17" s="892"/>
      <c r="PTW17" s="892"/>
      <c r="PTX17" s="892"/>
      <c r="PTY17" s="892"/>
      <c r="PTZ17" s="892"/>
      <c r="PUA17" s="892"/>
      <c r="PUB17" s="892"/>
      <c r="PUC17" s="892"/>
      <c r="PUD17" s="892"/>
      <c r="PUE17" s="892"/>
      <c r="PUF17" s="892"/>
      <c r="PUG17" s="892"/>
      <c r="PUH17" s="892"/>
      <c r="PUI17" s="892"/>
      <c r="PUJ17" s="892"/>
      <c r="PUK17" s="892"/>
      <c r="PUL17" s="892"/>
      <c r="PUM17" s="892"/>
      <c r="PUN17" s="892"/>
      <c r="PUO17" s="892"/>
      <c r="PUP17" s="892"/>
      <c r="PUQ17" s="892"/>
      <c r="PUR17" s="892"/>
      <c r="PUS17" s="892"/>
      <c r="PUT17" s="892"/>
      <c r="PUU17" s="892"/>
      <c r="PUV17" s="892"/>
      <c r="PUW17" s="892"/>
      <c r="PUX17" s="892"/>
      <c r="PUY17" s="892"/>
      <c r="PUZ17" s="892"/>
      <c r="PVA17" s="892"/>
      <c r="PVB17" s="892"/>
      <c r="PVC17" s="892"/>
      <c r="PVD17" s="892"/>
      <c r="PVE17" s="892"/>
      <c r="PVF17" s="892"/>
      <c r="PVG17" s="892"/>
      <c r="PVH17" s="892"/>
      <c r="PVI17" s="892"/>
      <c r="PVJ17" s="892"/>
      <c r="PVK17" s="892"/>
      <c r="PVL17" s="892"/>
      <c r="PVM17" s="892"/>
      <c r="PVN17" s="892"/>
      <c r="PVO17" s="892"/>
      <c r="PVP17" s="892"/>
      <c r="PVQ17" s="892"/>
      <c r="PVR17" s="892"/>
      <c r="PVS17" s="892"/>
      <c r="PVT17" s="892"/>
      <c r="PVU17" s="892"/>
      <c r="PVV17" s="892"/>
      <c r="PVW17" s="892"/>
      <c r="PVX17" s="892"/>
      <c r="PVY17" s="892"/>
      <c r="PVZ17" s="892"/>
      <c r="PWA17" s="892"/>
      <c r="PWB17" s="892"/>
      <c r="PWC17" s="892"/>
      <c r="PWD17" s="892"/>
      <c r="PWE17" s="892"/>
      <c r="PWF17" s="892"/>
      <c r="PWG17" s="892"/>
      <c r="PWH17" s="892"/>
      <c r="PWI17" s="892"/>
      <c r="PWJ17" s="892"/>
      <c r="PWK17" s="892"/>
      <c r="PWL17" s="892"/>
      <c r="PWM17" s="892"/>
      <c r="PWN17" s="892"/>
      <c r="PWO17" s="892"/>
      <c r="PWP17" s="892"/>
      <c r="PWQ17" s="892"/>
      <c r="PWR17" s="892"/>
      <c r="PWS17" s="892"/>
      <c r="PWT17" s="892"/>
      <c r="PWU17" s="892"/>
      <c r="PWV17" s="892"/>
      <c r="PWW17" s="892"/>
      <c r="PWX17" s="892"/>
      <c r="PWY17" s="892"/>
      <c r="PWZ17" s="892"/>
      <c r="PXA17" s="892"/>
      <c r="PXB17" s="892"/>
      <c r="PXC17" s="892"/>
      <c r="PXD17" s="892"/>
      <c r="PXE17" s="892"/>
      <c r="PXF17" s="892"/>
      <c r="PXG17" s="892"/>
      <c r="PXH17" s="892"/>
      <c r="PXI17" s="892"/>
      <c r="PXJ17" s="892"/>
      <c r="PXK17" s="892"/>
      <c r="PXL17" s="892"/>
      <c r="PXM17" s="892"/>
      <c r="PXN17" s="892"/>
      <c r="PXO17" s="892"/>
      <c r="PXP17" s="892"/>
      <c r="PXQ17" s="892"/>
      <c r="PXR17" s="892"/>
      <c r="PXS17" s="892"/>
      <c r="PXT17" s="892"/>
      <c r="PXU17" s="892"/>
      <c r="PXV17" s="892"/>
      <c r="PXW17" s="892"/>
      <c r="PXX17" s="892"/>
      <c r="PXY17" s="892"/>
      <c r="PXZ17" s="892"/>
      <c r="PYA17" s="892"/>
      <c r="PYB17" s="892"/>
      <c r="PYC17" s="892"/>
      <c r="PYD17" s="892"/>
      <c r="PYE17" s="892"/>
      <c r="PYF17" s="892"/>
      <c r="PYG17" s="892"/>
      <c r="PYH17" s="892"/>
      <c r="PYI17" s="892"/>
      <c r="PYJ17" s="892"/>
      <c r="PYK17" s="892"/>
      <c r="PYL17" s="892"/>
      <c r="PYM17" s="892"/>
      <c r="PYN17" s="892"/>
      <c r="PYO17" s="892"/>
      <c r="PYP17" s="892"/>
      <c r="PYQ17" s="892"/>
      <c r="PYR17" s="892"/>
      <c r="PYS17" s="892"/>
      <c r="PYT17" s="892"/>
      <c r="PYU17" s="892"/>
      <c r="PYV17" s="892"/>
      <c r="PYW17" s="892"/>
      <c r="PYX17" s="892"/>
      <c r="PYY17" s="892"/>
      <c r="PYZ17" s="892"/>
      <c r="PZA17" s="892"/>
      <c r="PZB17" s="892"/>
      <c r="PZC17" s="892"/>
      <c r="PZD17" s="892"/>
      <c r="PZE17" s="892"/>
      <c r="PZF17" s="892"/>
      <c r="PZG17" s="892"/>
      <c r="PZH17" s="892"/>
      <c r="PZI17" s="892"/>
      <c r="PZJ17" s="892"/>
      <c r="PZK17" s="892"/>
      <c r="PZL17" s="892"/>
      <c r="PZM17" s="892"/>
      <c r="PZN17" s="892"/>
      <c r="PZO17" s="892"/>
      <c r="PZP17" s="892"/>
      <c r="PZQ17" s="892"/>
      <c r="PZR17" s="892"/>
      <c r="PZS17" s="892"/>
      <c r="PZT17" s="892"/>
      <c r="PZU17" s="892"/>
      <c r="PZV17" s="892"/>
      <c r="PZW17" s="892"/>
      <c r="PZX17" s="892"/>
      <c r="PZY17" s="892"/>
      <c r="PZZ17" s="892"/>
      <c r="QAA17" s="892"/>
      <c r="QAB17" s="892"/>
      <c r="QAC17" s="892"/>
      <c r="QAD17" s="892"/>
      <c r="QAE17" s="892"/>
      <c r="QAF17" s="892"/>
      <c r="QAG17" s="892"/>
      <c r="QAH17" s="892"/>
      <c r="QAI17" s="892"/>
      <c r="QAJ17" s="892"/>
      <c r="QAK17" s="892"/>
      <c r="QAL17" s="892"/>
      <c r="QAM17" s="892"/>
      <c r="QAN17" s="892"/>
      <c r="QAO17" s="892"/>
      <c r="QAP17" s="892"/>
      <c r="QAQ17" s="892"/>
      <c r="QAR17" s="892"/>
      <c r="QAS17" s="892"/>
      <c r="QAT17" s="892"/>
      <c r="QAU17" s="892"/>
      <c r="QAV17" s="892"/>
      <c r="QAW17" s="892"/>
      <c r="QAX17" s="892"/>
      <c r="QAY17" s="892"/>
      <c r="QAZ17" s="892"/>
      <c r="QBA17" s="892"/>
      <c r="QBB17" s="892"/>
      <c r="QBC17" s="892"/>
      <c r="QBD17" s="892"/>
      <c r="QBE17" s="892"/>
      <c r="QBF17" s="892"/>
      <c r="QBG17" s="892"/>
      <c r="QBH17" s="892"/>
      <c r="QBI17" s="892"/>
      <c r="QBJ17" s="892"/>
      <c r="QBK17" s="892"/>
      <c r="QBL17" s="892"/>
      <c r="QBM17" s="892"/>
      <c r="QBN17" s="892"/>
      <c r="QBO17" s="892"/>
      <c r="QBP17" s="892"/>
      <c r="QBQ17" s="892"/>
      <c r="QBR17" s="892"/>
      <c r="QBS17" s="892"/>
      <c r="QBT17" s="892"/>
      <c r="QBU17" s="892"/>
      <c r="QBV17" s="892"/>
      <c r="QBW17" s="892"/>
      <c r="QBX17" s="892"/>
      <c r="QBY17" s="892"/>
      <c r="QBZ17" s="892"/>
      <c r="QCA17" s="892"/>
      <c r="QCB17" s="892"/>
      <c r="QCC17" s="892"/>
      <c r="QCD17" s="892"/>
      <c r="QCE17" s="892"/>
      <c r="QCF17" s="892"/>
      <c r="QCG17" s="892"/>
      <c r="QCH17" s="892"/>
      <c r="QCI17" s="892"/>
      <c r="QCJ17" s="892"/>
      <c r="QCK17" s="892"/>
      <c r="QCL17" s="892"/>
      <c r="QCM17" s="892"/>
      <c r="QCN17" s="892"/>
      <c r="QCO17" s="892"/>
      <c r="QCP17" s="892"/>
      <c r="QCQ17" s="892"/>
      <c r="QCR17" s="892"/>
      <c r="QCS17" s="892"/>
      <c r="QCT17" s="892"/>
      <c r="QCU17" s="892"/>
      <c r="QCV17" s="892"/>
      <c r="QCW17" s="892"/>
      <c r="QCX17" s="892"/>
      <c r="QCY17" s="892"/>
      <c r="QCZ17" s="892"/>
      <c r="QDA17" s="892"/>
      <c r="QDB17" s="892"/>
      <c r="QDC17" s="892"/>
      <c r="QDD17" s="892"/>
      <c r="QDE17" s="892"/>
      <c r="QDF17" s="892"/>
      <c r="QDG17" s="892"/>
      <c r="QDH17" s="892"/>
      <c r="QDI17" s="892"/>
      <c r="QDJ17" s="892"/>
      <c r="QDK17" s="892"/>
      <c r="QDL17" s="892"/>
      <c r="QDM17" s="892"/>
      <c r="QDN17" s="892"/>
      <c r="QDO17" s="892"/>
      <c r="QDP17" s="892"/>
      <c r="QDQ17" s="892"/>
      <c r="QDR17" s="892"/>
      <c r="QDS17" s="892"/>
      <c r="QDT17" s="892"/>
      <c r="QDU17" s="892"/>
      <c r="QDV17" s="892"/>
      <c r="QDW17" s="892"/>
      <c r="QDX17" s="892"/>
      <c r="QDY17" s="892"/>
      <c r="QDZ17" s="892"/>
      <c r="QEA17" s="892"/>
      <c r="QEB17" s="892"/>
      <c r="QEC17" s="892"/>
      <c r="QED17" s="892"/>
      <c r="QEE17" s="892"/>
      <c r="QEF17" s="892"/>
      <c r="QEG17" s="892"/>
      <c r="QEH17" s="892"/>
      <c r="QEI17" s="892"/>
      <c r="QEJ17" s="892"/>
      <c r="QEK17" s="892"/>
      <c r="QEL17" s="892"/>
      <c r="QEM17" s="892"/>
      <c r="QEN17" s="892"/>
      <c r="QEO17" s="892"/>
      <c r="QEP17" s="892"/>
      <c r="QEQ17" s="892"/>
      <c r="QER17" s="892"/>
      <c r="QES17" s="892"/>
      <c r="QET17" s="892"/>
      <c r="QEU17" s="892"/>
      <c r="QEV17" s="892"/>
      <c r="QEW17" s="892"/>
      <c r="QEX17" s="892"/>
      <c r="QEY17" s="892"/>
      <c r="QEZ17" s="892"/>
      <c r="QFA17" s="892"/>
      <c r="QFB17" s="892"/>
      <c r="QFC17" s="892"/>
      <c r="QFD17" s="892"/>
      <c r="QFE17" s="892"/>
      <c r="QFF17" s="892"/>
      <c r="QFG17" s="892"/>
      <c r="QFH17" s="892"/>
      <c r="QFI17" s="892"/>
      <c r="QFJ17" s="892"/>
      <c r="QFK17" s="892"/>
      <c r="QFL17" s="892"/>
      <c r="QFM17" s="892"/>
      <c r="QFN17" s="892"/>
      <c r="QFO17" s="892"/>
      <c r="QFP17" s="892"/>
      <c r="QFQ17" s="892"/>
      <c r="QFR17" s="892"/>
      <c r="QFS17" s="892"/>
      <c r="QFT17" s="892"/>
      <c r="QFU17" s="892"/>
      <c r="QFV17" s="892"/>
      <c r="QFW17" s="892"/>
      <c r="QFX17" s="892"/>
      <c r="QFY17" s="892"/>
      <c r="QFZ17" s="892"/>
      <c r="QGA17" s="892"/>
      <c r="QGB17" s="892"/>
      <c r="QGC17" s="892"/>
      <c r="QGD17" s="892"/>
      <c r="QGE17" s="892"/>
      <c r="QGF17" s="892"/>
      <c r="QGG17" s="892"/>
      <c r="QGH17" s="892"/>
      <c r="QGI17" s="892"/>
      <c r="QGJ17" s="892"/>
      <c r="QGK17" s="892"/>
      <c r="QGL17" s="892"/>
      <c r="QGM17" s="892"/>
      <c r="QGN17" s="892"/>
      <c r="QGO17" s="892"/>
      <c r="QGP17" s="892"/>
      <c r="QGQ17" s="892"/>
      <c r="QGR17" s="892"/>
      <c r="QGS17" s="892"/>
      <c r="QGT17" s="892"/>
      <c r="QGU17" s="892"/>
      <c r="QGV17" s="892"/>
      <c r="QGW17" s="892"/>
      <c r="QGX17" s="892"/>
      <c r="QGY17" s="892"/>
      <c r="QGZ17" s="892"/>
      <c r="QHA17" s="892"/>
      <c r="QHB17" s="892"/>
      <c r="QHC17" s="892"/>
      <c r="QHD17" s="892"/>
      <c r="QHE17" s="892"/>
      <c r="QHF17" s="892"/>
      <c r="QHG17" s="892"/>
      <c r="QHH17" s="892"/>
      <c r="QHI17" s="892"/>
      <c r="QHJ17" s="892"/>
      <c r="QHK17" s="892"/>
      <c r="QHL17" s="892"/>
      <c r="QHM17" s="892"/>
      <c r="QHN17" s="892"/>
      <c r="QHO17" s="892"/>
      <c r="QHP17" s="892"/>
      <c r="QHQ17" s="892"/>
      <c r="QHR17" s="892"/>
      <c r="QHS17" s="892"/>
      <c r="QHT17" s="892"/>
      <c r="QHU17" s="892"/>
      <c r="QHV17" s="892"/>
      <c r="QHW17" s="892"/>
      <c r="QHX17" s="892"/>
      <c r="QHY17" s="892"/>
      <c r="QHZ17" s="892"/>
      <c r="QIA17" s="892"/>
      <c r="QIB17" s="892"/>
      <c r="QIC17" s="892"/>
      <c r="QID17" s="892"/>
      <c r="QIE17" s="892"/>
      <c r="QIF17" s="892"/>
      <c r="QIG17" s="892"/>
      <c r="QIH17" s="892"/>
      <c r="QII17" s="892"/>
      <c r="QIJ17" s="892"/>
      <c r="QIK17" s="892"/>
      <c r="QIL17" s="892"/>
      <c r="QIM17" s="892"/>
      <c r="QIN17" s="892"/>
      <c r="QIO17" s="892"/>
      <c r="QIP17" s="892"/>
      <c r="QIQ17" s="892"/>
      <c r="QIR17" s="892"/>
      <c r="QIS17" s="892"/>
      <c r="QIT17" s="892"/>
      <c r="QIU17" s="892"/>
      <c r="QIV17" s="892"/>
      <c r="QIW17" s="892"/>
      <c r="QIX17" s="892"/>
      <c r="QIY17" s="892"/>
      <c r="QIZ17" s="892"/>
      <c r="QJA17" s="892"/>
      <c r="QJB17" s="892"/>
      <c r="QJC17" s="892"/>
      <c r="QJD17" s="892"/>
      <c r="QJE17" s="892"/>
      <c r="QJF17" s="892"/>
      <c r="QJG17" s="892"/>
      <c r="QJH17" s="892"/>
      <c r="QJI17" s="892"/>
      <c r="QJJ17" s="892"/>
      <c r="QJK17" s="892"/>
      <c r="QJL17" s="892"/>
      <c r="QJM17" s="892"/>
      <c r="QJN17" s="892"/>
      <c r="QJO17" s="892"/>
      <c r="QJP17" s="892"/>
      <c r="QJQ17" s="892"/>
      <c r="QJR17" s="892"/>
      <c r="QJS17" s="892"/>
      <c r="QJT17" s="892"/>
      <c r="QJU17" s="892"/>
      <c r="QJV17" s="892"/>
      <c r="QJW17" s="892"/>
      <c r="QJX17" s="892"/>
      <c r="QJY17" s="892"/>
      <c r="QJZ17" s="892"/>
      <c r="QKA17" s="892"/>
      <c r="QKB17" s="892"/>
      <c r="QKC17" s="892"/>
      <c r="QKD17" s="892"/>
      <c r="QKE17" s="892"/>
      <c r="QKF17" s="892"/>
      <c r="QKG17" s="892"/>
      <c r="QKH17" s="892"/>
      <c r="QKI17" s="892"/>
      <c r="QKJ17" s="892"/>
      <c r="QKK17" s="892"/>
      <c r="QKL17" s="892"/>
      <c r="QKM17" s="892"/>
      <c r="QKN17" s="892"/>
      <c r="QKO17" s="892"/>
      <c r="QKP17" s="892"/>
      <c r="QKQ17" s="892"/>
      <c r="QKR17" s="892"/>
      <c r="QKS17" s="892"/>
      <c r="QKT17" s="892"/>
      <c r="QKU17" s="892"/>
      <c r="QKV17" s="892"/>
      <c r="QKW17" s="892"/>
      <c r="QKX17" s="892"/>
      <c r="QKY17" s="892"/>
      <c r="QKZ17" s="892"/>
      <c r="QLA17" s="892"/>
      <c r="QLB17" s="892"/>
      <c r="QLC17" s="892"/>
      <c r="QLD17" s="892"/>
      <c r="QLE17" s="892"/>
      <c r="QLF17" s="892"/>
      <c r="QLG17" s="892"/>
      <c r="QLH17" s="892"/>
      <c r="QLI17" s="892"/>
      <c r="QLJ17" s="892"/>
      <c r="QLK17" s="892"/>
      <c r="QLL17" s="892"/>
      <c r="QLM17" s="892"/>
      <c r="QLN17" s="892"/>
      <c r="QLO17" s="892"/>
      <c r="QLP17" s="892"/>
      <c r="QLQ17" s="892"/>
      <c r="QLR17" s="892"/>
      <c r="QLS17" s="892"/>
      <c r="QLT17" s="892"/>
      <c r="QLU17" s="892"/>
      <c r="QLV17" s="892"/>
      <c r="QLW17" s="892"/>
      <c r="QLX17" s="892"/>
      <c r="QLY17" s="892"/>
      <c r="QLZ17" s="892"/>
      <c r="QMA17" s="892"/>
      <c r="QMB17" s="892"/>
      <c r="QMC17" s="892"/>
      <c r="QMD17" s="892"/>
      <c r="QME17" s="892"/>
      <c r="QMF17" s="892"/>
      <c r="QMG17" s="892"/>
      <c r="QMH17" s="892"/>
      <c r="QMI17" s="892"/>
      <c r="QMJ17" s="892"/>
      <c r="QMK17" s="892"/>
      <c r="QML17" s="892"/>
      <c r="QMM17" s="892"/>
      <c r="QMN17" s="892"/>
      <c r="QMO17" s="892"/>
      <c r="QMP17" s="892"/>
      <c r="QMQ17" s="892"/>
      <c r="QMR17" s="892"/>
      <c r="QMS17" s="892"/>
      <c r="QMT17" s="892"/>
      <c r="QMU17" s="892"/>
      <c r="QMV17" s="892"/>
      <c r="QMW17" s="892"/>
      <c r="QMX17" s="892"/>
      <c r="QMY17" s="892"/>
      <c r="QMZ17" s="892"/>
      <c r="QNA17" s="892"/>
      <c r="QNB17" s="892"/>
      <c r="QNC17" s="892"/>
      <c r="QND17" s="892"/>
      <c r="QNE17" s="892"/>
      <c r="QNF17" s="892"/>
      <c r="QNG17" s="892"/>
      <c r="QNH17" s="892"/>
      <c r="QNI17" s="892"/>
      <c r="QNJ17" s="892"/>
      <c r="QNK17" s="892"/>
      <c r="QNL17" s="892"/>
      <c r="QNM17" s="892"/>
      <c r="QNN17" s="892"/>
      <c r="QNO17" s="892"/>
      <c r="QNP17" s="892"/>
      <c r="QNQ17" s="892"/>
      <c r="QNR17" s="892"/>
      <c r="QNS17" s="892"/>
      <c r="QNT17" s="892"/>
      <c r="QNU17" s="892"/>
      <c r="QNV17" s="892"/>
      <c r="QNW17" s="892"/>
      <c r="QNX17" s="892"/>
      <c r="QNY17" s="892"/>
      <c r="QNZ17" s="892"/>
      <c r="QOA17" s="892"/>
      <c r="QOB17" s="892"/>
      <c r="QOC17" s="892"/>
      <c r="QOD17" s="892"/>
      <c r="QOE17" s="892"/>
      <c r="QOF17" s="892"/>
      <c r="QOG17" s="892"/>
      <c r="QOH17" s="892"/>
      <c r="QOI17" s="892"/>
      <c r="QOJ17" s="892"/>
      <c r="QOK17" s="892"/>
      <c r="QOL17" s="892"/>
      <c r="QOM17" s="892"/>
      <c r="QON17" s="892"/>
      <c r="QOO17" s="892"/>
      <c r="QOP17" s="892"/>
      <c r="QOQ17" s="892"/>
      <c r="QOR17" s="892"/>
      <c r="QOS17" s="892"/>
      <c r="QOT17" s="892"/>
      <c r="QOU17" s="892"/>
      <c r="QOV17" s="892"/>
      <c r="QOW17" s="892"/>
      <c r="QOX17" s="892"/>
      <c r="QOY17" s="892"/>
      <c r="QOZ17" s="892"/>
      <c r="QPA17" s="892"/>
      <c r="QPB17" s="892"/>
      <c r="QPC17" s="892"/>
      <c r="QPD17" s="892"/>
      <c r="QPE17" s="892"/>
      <c r="QPF17" s="892"/>
      <c r="QPG17" s="892"/>
      <c r="QPH17" s="892"/>
      <c r="QPI17" s="892"/>
      <c r="QPJ17" s="892"/>
      <c r="QPK17" s="892"/>
      <c r="QPL17" s="892"/>
      <c r="QPM17" s="892"/>
      <c r="QPN17" s="892"/>
      <c r="QPO17" s="892"/>
      <c r="QPP17" s="892"/>
      <c r="QPQ17" s="892"/>
      <c r="QPR17" s="892"/>
      <c r="QPS17" s="892"/>
      <c r="QPT17" s="892"/>
      <c r="QPU17" s="892"/>
      <c r="QPV17" s="892"/>
      <c r="QPW17" s="892"/>
      <c r="QPX17" s="892"/>
      <c r="QPY17" s="892"/>
      <c r="QPZ17" s="892"/>
      <c r="QQA17" s="892"/>
      <c r="QQB17" s="892"/>
      <c r="QQC17" s="892"/>
      <c r="QQD17" s="892"/>
      <c r="QQE17" s="892"/>
      <c r="QQF17" s="892"/>
      <c r="QQG17" s="892"/>
      <c r="QQH17" s="892"/>
      <c r="QQI17" s="892"/>
      <c r="QQJ17" s="892"/>
      <c r="QQK17" s="892"/>
      <c r="QQL17" s="892"/>
      <c r="QQM17" s="892"/>
      <c r="QQN17" s="892"/>
      <c r="QQO17" s="892"/>
      <c r="QQP17" s="892"/>
      <c r="QQQ17" s="892"/>
      <c r="QQR17" s="892"/>
      <c r="QQS17" s="892"/>
      <c r="QQT17" s="892"/>
      <c r="QQU17" s="892"/>
      <c r="QQV17" s="892"/>
      <c r="QQW17" s="892"/>
      <c r="QQX17" s="892"/>
      <c r="QQY17" s="892"/>
      <c r="QQZ17" s="892"/>
      <c r="QRA17" s="892"/>
      <c r="QRB17" s="892"/>
      <c r="QRC17" s="892"/>
      <c r="QRD17" s="892"/>
      <c r="QRE17" s="892"/>
      <c r="QRF17" s="892"/>
      <c r="QRG17" s="892"/>
      <c r="QRH17" s="892"/>
      <c r="QRI17" s="892"/>
      <c r="QRJ17" s="892"/>
      <c r="QRK17" s="892"/>
      <c r="QRL17" s="892"/>
      <c r="QRM17" s="892"/>
      <c r="QRN17" s="892"/>
      <c r="QRO17" s="892"/>
      <c r="QRP17" s="892"/>
      <c r="QRQ17" s="892"/>
      <c r="QRR17" s="892"/>
      <c r="QRS17" s="892"/>
      <c r="QRT17" s="892"/>
      <c r="QRU17" s="892"/>
      <c r="QRV17" s="892"/>
      <c r="QRW17" s="892"/>
      <c r="QRX17" s="892"/>
      <c r="QRY17" s="892"/>
      <c r="QRZ17" s="892"/>
      <c r="QSA17" s="892"/>
      <c r="QSB17" s="892"/>
      <c r="QSC17" s="892"/>
      <c r="QSD17" s="892"/>
      <c r="QSE17" s="892"/>
      <c r="QSF17" s="892"/>
      <c r="QSG17" s="892"/>
      <c r="QSH17" s="892"/>
      <c r="QSI17" s="892"/>
      <c r="QSJ17" s="892"/>
      <c r="QSK17" s="892"/>
      <c r="QSL17" s="892"/>
      <c r="QSM17" s="892"/>
      <c r="QSN17" s="892"/>
      <c r="QSO17" s="892"/>
      <c r="QSP17" s="892"/>
      <c r="QSQ17" s="892"/>
      <c r="QSR17" s="892"/>
      <c r="QSS17" s="892"/>
      <c r="QST17" s="892"/>
      <c r="QSU17" s="892"/>
      <c r="QSV17" s="892"/>
      <c r="QSW17" s="892"/>
      <c r="QSX17" s="892"/>
      <c r="QSY17" s="892"/>
      <c r="QSZ17" s="892"/>
      <c r="QTA17" s="892"/>
      <c r="QTB17" s="892"/>
      <c r="QTC17" s="892"/>
      <c r="QTD17" s="892"/>
      <c r="QTE17" s="892"/>
      <c r="QTF17" s="892"/>
      <c r="QTG17" s="892"/>
      <c r="QTH17" s="892"/>
      <c r="QTI17" s="892"/>
      <c r="QTJ17" s="892"/>
      <c r="QTK17" s="892"/>
      <c r="QTL17" s="892"/>
      <c r="QTM17" s="892"/>
      <c r="QTN17" s="892"/>
      <c r="QTO17" s="892"/>
      <c r="QTP17" s="892"/>
      <c r="QTQ17" s="892"/>
      <c r="QTR17" s="892"/>
      <c r="QTS17" s="892"/>
      <c r="QTT17" s="892"/>
      <c r="QTU17" s="892"/>
      <c r="QTV17" s="892"/>
      <c r="QTW17" s="892"/>
      <c r="QTX17" s="892"/>
      <c r="QTY17" s="892"/>
      <c r="QTZ17" s="892"/>
      <c r="QUA17" s="892"/>
      <c r="QUB17" s="892"/>
      <c r="QUC17" s="892"/>
      <c r="QUD17" s="892"/>
      <c r="QUE17" s="892"/>
      <c r="QUF17" s="892"/>
      <c r="QUG17" s="892"/>
      <c r="QUH17" s="892"/>
      <c r="QUI17" s="892"/>
      <c r="QUJ17" s="892"/>
      <c r="QUK17" s="892"/>
      <c r="QUL17" s="892"/>
      <c r="QUM17" s="892"/>
      <c r="QUN17" s="892"/>
      <c r="QUO17" s="892"/>
      <c r="QUP17" s="892"/>
      <c r="QUQ17" s="892"/>
      <c r="QUR17" s="892"/>
      <c r="QUS17" s="892"/>
      <c r="QUT17" s="892"/>
      <c r="QUU17" s="892"/>
      <c r="QUV17" s="892"/>
      <c r="QUW17" s="892"/>
      <c r="QUX17" s="892"/>
      <c r="QUY17" s="892"/>
      <c r="QUZ17" s="892"/>
      <c r="QVA17" s="892"/>
      <c r="QVB17" s="892"/>
      <c r="QVC17" s="892"/>
      <c r="QVD17" s="892"/>
      <c r="QVE17" s="892"/>
      <c r="QVF17" s="892"/>
      <c r="QVG17" s="892"/>
      <c r="QVH17" s="892"/>
      <c r="QVI17" s="892"/>
      <c r="QVJ17" s="892"/>
      <c r="QVK17" s="892"/>
      <c r="QVL17" s="892"/>
      <c r="QVM17" s="892"/>
      <c r="QVN17" s="892"/>
      <c r="QVO17" s="892"/>
      <c r="QVP17" s="892"/>
      <c r="QVQ17" s="892"/>
      <c r="QVR17" s="892"/>
      <c r="QVS17" s="892"/>
      <c r="QVT17" s="892"/>
      <c r="QVU17" s="892"/>
      <c r="QVV17" s="892"/>
      <c r="QVW17" s="892"/>
      <c r="QVX17" s="892"/>
      <c r="QVY17" s="892"/>
      <c r="QVZ17" s="892"/>
      <c r="QWA17" s="892"/>
      <c r="QWB17" s="892"/>
      <c r="QWC17" s="892"/>
      <c r="QWD17" s="892"/>
      <c r="QWE17" s="892"/>
      <c r="QWF17" s="892"/>
      <c r="QWG17" s="892"/>
      <c r="QWH17" s="892"/>
      <c r="QWI17" s="892"/>
      <c r="QWJ17" s="892"/>
      <c r="QWK17" s="892"/>
      <c r="QWL17" s="892"/>
      <c r="QWM17" s="892"/>
      <c r="QWN17" s="892"/>
      <c r="QWO17" s="892"/>
      <c r="QWP17" s="892"/>
      <c r="QWQ17" s="892"/>
      <c r="QWR17" s="892"/>
      <c r="QWS17" s="892"/>
      <c r="QWT17" s="892"/>
      <c r="QWU17" s="892"/>
      <c r="QWV17" s="892"/>
      <c r="QWW17" s="892"/>
      <c r="QWX17" s="892"/>
      <c r="QWY17" s="892"/>
      <c r="QWZ17" s="892"/>
      <c r="QXA17" s="892"/>
      <c r="QXB17" s="892"/>
      <c r="QXC17" s="892"/>
      <c r="QXD17" s="892"/>
      <c r="QXE17" s="892"/>
      <c r="QXF17" s="892"/>
      <c r="QXG17" s="892"/>
      <c r="QXH17" s="892"/>
      <c r="QXI17" s="892"/>
      <c r="QXJ17" s="892"/>
      <c r="QXK17" s="892"/>
      <c r="QXL17" s="892"/>
      <c r="QXM17" s="892"/>
      <c r="QXN17" s="892"/>
      <c r="QXO17" s="892"/>
      <c r="QXP17" s="892"/>
      <c r="QXQ17" s="892"/>
      <c r="QXR17" s="892"/>
      <c r="QXS17" s="892"/>
      <c r="QXT17" s="892"/>
      <c r="QXU17" s="892"/>
      <c r="QXV17" s="892"/>
      <c r="QXW17" s="892"/>
      <c r="QXX17" s="892"/>
      <c r="QXY17" s="892"/>
      <c r="QXZ17" s="892"/>
      <c r="QYA17" s="892"/>
      <c r="QYB17" s="892"/>
      <c r="QYC17" s="892"/>
      <c r="QYD17" s="892"/>
      <c r="QYE17" s="892"/>
      <c r="QYF17" s="892"/>
      <c r="QYG17" s="892"/>
      <c r="QYH17" s="892"/>
      <c r="QYI17" s="892"/>
      <c r="QYJ17" s="892"/>
      <c r="QYK17" s="892"/>
      <c r="QYL17" s="892"/>
      <c r="QYM17" s="892"/>
      <c r="QYN17" s="892"/>
      <c r="QYO17" s="892"/>
      <c r="QYP17" s="892"/>
      <c r="QYQ17" s="892"/>
      <c r="QYR17" s="892"/>
      <c r="QYS17" s="892"/>
      <c r="QYT17" s="892"/>
      <c r="QYU17" s="892"/>
      <c r="QYV17" s="892"/>
      <c r="QYW17" s="892"/>
      <c r="QYX17" s="892"/>
      <c r="QYY17" s="892"/>
      <c r="QYZ17" s="892"/>
      <c r="QZA17" s="892"/>
      <c r="QZB17" s="892"/>
      <c r="QZC17" s="892"/>
      <c r="QZD17" s="892"/>
      <c r="QZE17" s="892"/>
      <c r="QZF17" s="892"/>
      <c r="QZG17" s="892"/>
      <c r="QZH17" s="892"/>
      <c r="QZI17" s="892"/>
      <c r="QZJ17" s="892"/>
      <c r="QZK17" s="892"/>
      <c r="QZL17" s="892"/>
      <c r="QZM17" s="892"/>
      <c r="QZN17" s="892"/>
      <c r="QZO17" s="892"/>
      <c r="QZP17" s="892"/>
      <c r="QZQ17" s="892"/>
      <c r="QZR17" s="892"/>
      <c r="QZS17" s="892"/>
      <c r="QZT17" s="892"/>
      <c r="QZU17" s="892"/>
      <c r="QZV17" s="892"/>
      <c r="QZW17" s="892"/>
      <c r="QZX17" s="892"/>
      <c r="QZY17" s="892"/>
      <c r="QZZ17" s="892"/>
      <c r="RAA17" s="892"/>
      <c r="RAB17" s="892"/>
      <c r="RAC17" s="892"/>
      <c r="RAD17" s="892"/>
      <c r="RAE17" s="892"/>
      <c r="RAF17" s="892"/>
      <c r="RAG17" s="892"/>
      <c r="RAH17" s="892"/>
      <c r="RAI17" s="892"/>
      <c r="RAJ17" s="892"/>
      <c r="RAK17" s="892"/>
      <c r="RAL17" s="892"/>
      <c r="RAM17" s="892"/>
      <c r="RAN17" s="892"/>
      <c r="RAO17" s="892"/>
      <c r="RAP17" s="892"/>
      <c r="RAQ17" s="892"/>
      <c r="RAR17" s="892"/>
      <c r="RAS17" s="892"/>
      <c r="RAT17" s="892"/>
      <c r="RAU17" s="892"/>
      <c r="RAV17" s="892"/>
      <c r="RAW17" s="892"/>
      <c r="RAX17" s="892"/>
      <c r="RAY17" s="892"/>
      <c r="RAZ17" s="892"/>
      <c r="RBA17" s="892"/>
      <c r="RBB17" s="892"/>
      <c r="RBC17" s="892"/>
      <c r="RBD17" s="892"/>
      <c r="RBE17" s="892"/>
      <c r="RBF17" s="892"/>
      <c r="RBG17" s="892"/>
      <c r="RBH17" s="892"/>
      <c r="RBI17" s="892"/>
      <c r="RBJ17" s="892"/>
      <c r="RBK17" s="892"/>
      <c r="RBL17" s="892"/>
      <c r="RBM17" s="892"/>
      <c r="RBN17" s="892"/>
      <c r="RBO17" s="892"/>
      <c r="RBP17" s="892"/>
      <c r="RBQ17" s="892"/>
      <c r="RBR17" s="892"/>
      <c r="RBS17" s="892"/>
      <c r="RBT17" s="892"/>
      <c r="RBU17" s="892"/>
      <c r="RBV17" s="892"/>
      <c r="RBW17" s="892"/>
      <c r="RBX17" s="892"/>
      <c r="RBY17" s="892"/>
      <c r="RBZ17" s="892"/>
      <c r="RCA17" s="892"/>
      <c r="RCB17" s="892"/>
      <c r="RCC17" s="892"/>
      <c r="RCD17" s="892"/>
      <c r="RCE17" s="892"/>
      <c r="RCF17" s="892"/>
      <c r="RCG17" s="892"/>
      <c r="RCH17" s="892"/>
      <c r="RCI17" s="892"/>
      <c r="RCJ17" s="892"/>
      <c r="RCK17" s="892"/>
      <c r="RCL17" s="892"/>
      <c r="RCM17" s="892"/>
      <c r="RCN17" s="892"/>
      <c r="RCO17" s="892"/>
      <c r="RCP17" s="892"/>
      <c r="RCQ17" s="892"/>
      <c r="RCR17" s="892"/>
      <c r="RCS17" s="892"/>
      <c r="RCT17" s="892"/>
      <c r="RCU17" s="892"/>
      <c r="RCV17" s="892"/>
      <c r="RCW17" s="892"/>
      <c r="RCX17" s="892"/>
      <c r="RCY17" s="892"/>
      <c r="RCZ17" s="892"/>
      <c r="RDA17" s="892"/>
      <c r="RDB17" s="892"/>
      <c r="RDC17" s="892"/>
      <c r="RDD17" s="892"/>
      <c r="RDE17" s="892"/>
      <c r="RDF17" s="892"/>
      <c r="RDG17" s="892"/>
      <c r="RDH17" s="892"/>
      <c r="RDI17" s="892"/>
      <c r="RDJ17" s="892"/>
      <c r="RDK17" s="892"/>
      <c r="RDL17" s="892"/>
      <c r="RDM17" s="892"/>
      <c r="RDN17" s="892"/>
      <c r="RDO17" s="892"/>
      <c r="RDP17" s="892"/>
      <c r="RDQ17" s="892"/>
      <c r="RDR17" s="892"/>
      <c r="RDS17" s="892"/>
      <c r="RDT17" s="892"/>
      <c r="RDU17" s="892"/>
      <c r="RDV17" s="892"/>
      <c r="RDW17" s="892"/>
      <c r="RDX17" s="892"/>
      <c r="RDY17" s="892"/>
      <c r="RDZ17" s="892"/>
      <c r="REA17" s="892"/>
      <c r="REB17" s="892"/>
      <c r="REC17" s="892"/>
      <c r="RED17" s="892"/>
      <c r="REE17" s="892"/>
      <c r="REF17" s="892"/>
      <c r="REG17" s="892"/>
      <c r="REH17" s="892"/>
      <c r="REI17" s="892"/>
      <c r="REJ17" s="892"/>
      <c r="REK17" s="892"/>
      <c r="REL17" s="892"/>
      <c r="REM17" s="892"/>
      <c r="REN17" s="892"/>
      <c r="REO17" s="892"/>
      <c r="REP17" s="892"/>
      <c r="REQ17" s="892"/>
      <c r="RER17" s="892"/>
      <c r="RES17" s="892"/>
      <c r="RET17" s="892"/>
      <c r="REU17" s="892"/>
      <c r="REV17" s="892"/>
      <c r="REW17" s="892"/>
      <c r="REX17" s="892"/>
      <c r="REY17" s="892"/>
      <c r="REZ17" s="892"/>
      <c r="RFA17" s="892"/>
      <c r="RFB17" s="892"/>
      <c r="RFC17" s="892"/>
      <c r="RFD17" s="892"/>
      <c r="RFE17" s="892"/>
      <c r="RFF17" s="892"/>
      <c r="RFG17" s="892"/>
      <c r="RFH17" s="892"/>
      <c r="RFI17" s="892"/>
      <c r="RFJ17" s="892"/>
      <c r="RFK17" s="892"/>
      <c r="RFL17" s="892"/>
      <c r="RFM17" s="892"/>
      <c r="RFN17" s="892"/>
      <c r="RFO17" s="892"/>
      <c r="RFP17" s="892"/>
      <c r="RFQ17" s="892"/>
      <c r="RFR17" s="892"/>
      <c r="RFS17" s="892"/>
      <c r="RFT17" s="892"/>
      <c r="RFU17" s="892"/>
      <c r="RFV17" s="892"/>
      <c r="RFW17" s="892"/>
      <c r="RFX17" s="892"/>
      <c r="RFY17" s="892"/>
      <c r="RFZ17" s="892"/>
      <c r="RGA17" s="892"/>
      <c r="RGB17" s="892"/>
      <c r="RGC17" s="892"/>
      <c r="RGD17" s="892"/>
      <c r="RGE17" s="892"/>
      <c r="RGF17" s="892"/>
      <c r="RGG17" s="892"/>
      <c r="RGH17" s="892"/>
      <c r="RGI17" s="892"/>
      <c r="RGJ17" s="892"/>
      <c r="RGK17" s="892"/>
      <c r="RGL17" s="892"/>
      <c r="RGM17" s="892"/>
      <c r="RGN17" s="892"/>
      <c r="RGO17" s="892"/>
      <c r="RGP17" s="892"/>
      <c r="RGQ17" s="892"/>
      <c r="RGR17" s="892"/>
      <c r="RGS17" s="892"/>
      <c r="RGT17" s="892"/>
      <c r="RGU17" s="892"/>
      <c r="RGV17" s="892"/>
      <c r="RGW17" s="892"/>
      <c r="RGX17" s="892"/>
      <c r="RGY17" s="892"/>
      <c r="RGZ17" s="892"/>
      <c r="RHA17" s="892"/>
      <c r="RHB17" s="892"/>
      <c r="RHC17" s="892"/>
      <c r="RHD17" s="892"/>
      <c r="RHE17" s="892"/>
      <c r="RHF17" s="892"/>
      <c r="RHG17" s="892"/>
      <c r="RHH17" s="892"/>
      <c r="RHI17" s="892"/>
      <c r="RHJ17" s="892"/>
      <c r="RHK17" s="892"/>
      <c r="RHL17" s="892"/>
      <c r="RHM17" s="892"/>
      <c r="RHN17" s="892"/>
      <c r="RHO17" s="892"/>
      <c r="RHP17" s="892"/>
      <c r="RHQ17" s="892"/>
      <c r="RHR17" s="892"/>
      <c r="RHS17" s="892"/>
      <c r="RHT17" s="892"/>
      <c r="RHU17" s="892"/>
      <c r="RHV17" s="892"/>
      <c r="RHW17" s="892"/>
      <c r="RHX17" s="892"/>
      <c r="RHY17" s="892"/>
      <c r="RHZ17" s="892"/>
      <c r="RIA17" s="892"/>
      <c r="RIB17" s="892"/>
      <c r="RIC17" s="892"/>
      <c r="RID17" s="892"/>
      <c r="RIE17" s="892"/>
      <c r="RIF17" s="892"/>
      <c r="RIG17" s="892"/>
      <c r="RIH17" s="892"/>
      <c r="RII17" s="892"/>
      <c r="RIJ17" s="892"/>
      <c r="RIK17" s="892"/>
      <c r="RIL17" s="892"/>
      <c r="RIM17" s="892"/>
      <c r="RIN17" s="892"/>
      <c r="RIO17" s="892"/>
      <c r="RIP17" s="892"/>
      <c r="RIQ17" s="892"/>
      <c r="RIR17" s="892"/>
      <c r="RIS17" s="892"/>
      <c r="RIT17" s="892"/>
      <c r="RIU17" s="892"/>
      <c r="RIV17" s="892"/>
      <c r="RIW17" s="892"/>
      <c r="RIX17" s="892"/>
      <c r="RIY17" s="892"/>
      <c r="RIZ17" s="892"/>
      <c r="RJA17" s="892"/>
      <c r="RJB17" s="892"/>
      <c r="RJC17" s="892"/>
      <c r="RJD17" s="892"/>
      <c r="RJE17" s="892"/>
      <c r="RJF17" s="892"/>
      <c r="RJG17" s="892"/>
      <c r="RJH17" s="892"/>
      <c r="RJI17" s="892"/>
      <c r="RJJ17" s="892"/>
      <c r="RJK17" s="892"/>
      <c r="RJL17" s="892"/>
      <c r="RJM17" s="892"/>
      <c r="RJN17" s="892"/>
      <c r="RJO17" s="892"/>
      <c r="RJP17" s="892"/>
      <c r="RJQ17" s="892"/>
      <c r="RJR17" s="892"/>
      <c r="RJS17" s="892"/>
      <c r="RJT17" s="892"/>
      <c r="RJU17" s="892"/>
      <c r="RJV17" s="892"/>
      <c r="RJW17" s="892"/>
      <c r="RJX17" s="892"/>
      <c r="RJY17" s="892"/>
      <c r="RJZ17" s="892"/>
      <c r="RKA17" s="892"/>
      <c r="RKB17" s="892"/>
      <c r="RKC17" s="892"/>
      <c r="RKD17" s="892"/>
      <c r="RKE17" s="892"/>
      <c r="RKF17" s="892"/>
      <c r="RKG17" s="892"/>
      <c r="RKH17" s="892"/>
      <c r="RKI17" s="892"/>
      <c r="RKJ17" s="892"/>
      <c r="RKK17" s="892"/>
      <c r="RKL17" s="892"/>
      <c r="RKM17" s="892"/>
      <c r="RKN17" s="892"/>
      <c r="RKO17" s="892"/>
      <c r="RKP17" s="892"/>
      <c r="RKQ17" s="892"/>
      <c r="RKR17" s="892"/>
      <c r="RKS17" s="892"/>
      <c r="RKT17" s="892"/>
      <c r="RKU17" s="892"/>
      <c r="RKV17" s="892"/>
      <c r="RKW17" s="892"/>
      <c r="RKX17" s="892"/>
      <c r="RKY17" s="892"/>
      <c r="RKZ17" s="892"/>
      <c r="RLA17" s="892"/>
      <c r="RLB17" s="892"/>
      <c r="RLC17" s="892"/>
      <c r="RLD17" s="892"/>
      <c r="RLE17" s="892"/>
      <c r="RLF17" s="892"/>
      <c r="RLG17" s="892"/>
      <c r="RLH17" s="892"/>
      <c r="RLI17" s="892"/>
      <c r="RLJ17" s="892"/>
      <c r="RLK17" s="892"/>
      <c r="RLL17" s="892"/>
      <c r="RLM17" s="892"/>
      <c r="RLN17" s="892"/>
      <c r="RLO17" s="892"/>
      <c r="RLP17" s="892"/>
      <c r="RLQ17" s="892"/>
      <c r="RLR17" s="892"/>
      <c r="RLS17" s="892"/>
      <c r="RLT17" s="892"/>
      <c r="RLU17" s="892"/>
      <c r="RLV17" s="892"/>
      <c r="RLW17" s="892"/>
      <c r="RLX17" s="892"/>
      <c r="RLY17" s="892"/>
      <c r="RLZ17" s="892"/>
      <c r="RMA17" s="892"/>
      <c r="RMB17" s="892"/>
      <c r="RMC17" s="892"/>
      <c r="RMD17" s="892"/>
      <c r="RME17" s="892"/>
      <c r="RMF17" s="892"/>
      <c r="RMG17" s="892"/>
      <c r="RMH17" s="892"/>
      <c r="RMI17" s="892"/>
      <c r="RMJ17" s="892"/>
      <c r="RMK17" s="892"/>
      <c r="RML17" s="892"/>
      <c r="RMM17" s="892"/>
      <c r="RMN17" s="892"/>
      <c r="RMO17" s="892"/>
      <c r="RMP17" s="892"/>
      <c r="RMQ17" s="892"/>
      <c r="RMR17" s="892"/>
      <c r="RMS17" s="892"/>
      <c r="RMT17" s="892"/>
      <c r="RMU17" s="892"/>
      <c r="RMV17" s="892"/>
      <c r="RMW17" s="892"/>
      <c r="RMX17" s="892"/>
      <c r="RMY17" s="892"/>
      <c r="RMZ17" s="892"/>
      <c r="RNA17" s="892"/>
      <c r="RNB17" s="892"/>
      <c r="RNC17" s="892"/>
      <c r="RND17" s="892"/>
      <c r="RNE17" s="892"/>
      <c r="RNF17" s="892"/>
      <c r="RNG17" s="892"/>
      <c r="RNH17" s="892"/>
      <c r="RNI17" s="892"/>
      <c r="RNJ17" s="892"/>
      <c r="RNK17" s="892"/>
      <c r="RNL17" s="892"/>
      <c r="RNM17" s="892"/>
      <c r="RNN17" s="892"/>
      <c r="RNO17" s="892"/>
      <c r="RNP17" s="892"/>
      <c r="RNQ17" s="892"/>
      <c r="RNR17" s="892"/>
      <c r="RNS17" s="892"/>
      <c r="RNT17" s="892"/>
      <c r="RNU17" s="892"/>
      <c r="RNV17" s="892"/>
      <c r="RNW17" s="892"/>
      <c r="RNX17" s="892"/>
      <c r="RNY17" s="892"/>
      <c r="RNZ17" s="892"/>
      <c r="ROA17" s="892"/>
      <c r="ROB17" s="892"/>
      <c r="ROC17" s="892"/>
      <c r="ROD17" s="892"/>
      <c r="ROE17" s="892"/>
      <c r="ROF17" s="892"/>
      <c r="ROG17" s="892"/>
      <c r="ROH17" s="892"/>
      <c r="ROI17" s="892"/>
      <c r="ROJ17" s="892"/>
      <c r="ROK17" s="892"/>
      <c r="ROL17" s="892"/>
      <c r="ROM17" s="892"/>
      <c r="RON17" s="892"/>
      <c r="ROO17" s="892"/>
      <c r="ROP17" s="892"/>
      <c r="ROQ17" s="892"/>
      <c r="ROR17" s="892"/>
      <c r="ROS17" s="892"/>
      <c r="ROT17" s="892"/>
      <c r="ROU17" s="892"/>
      <c r="ROV17" s="892"/>
      <c r="ROW17" s="892"/>
      <c r="ROX17" s="892"/>
      <c r="ROY17" s="892"/>
      <c r="ROZ17" s="892"/>
      <c r="RPA17" s="892"/>
      <c r="RPB17" s="892"/>
      <c r="RPC17" s="892"/>
      <c r="RPD17" s="892"/>
      <c r="RPE17" s="892"/>
      <c r="RPF17" s="892"/>
      <c r="RPG17" s="892"/>
      <c r="RPH17" s="892"/>
      <c r="RPI17" s="892"/>
      <c r="RPJ17" s="892"/>
      <c r="RPK17" s="892"/>
      <c r="RPL17" s="892"/>
      <c r="RPM17" s="892"/>
      <c r="RPN17" s="892"/>
      <c r="RPO17" s="892"/>
      <c r="RPP17" s="892"/>
      <c r="RPQ17" s="892"/>
      <c r="RPR17" s="892"/>
      <c r="RPS17" s="892"/>
      <c r="RPT17" s="892"/>
      <c r="RPU17" s="892"/>
      <c r="RPV17" s="892"/>
      <c r="RPW17" s="892"/>
      <c r="RPX17" s="892"/>
      <c r="RPY17" s="892"/>
      <c r="RPZ17" s="892"/>
      <c r="RQA17" s="892"/>
      <c r="RQB17" s="892"/>
      <c r="RQC17" s="892"/>
      <c r="RQD17" s="892"/>
      <c r="RQE17" s="892"/>
      <c r="RQF17" s="892"/>
      <c r="RQG17" s="892"/>
      <c r="RQH17" s="892"/>
      <c r="RQI17" s="892"/>
      <c r="RQJ17" s="892"/>
      <c r="RQK17" s="892"/>
      <c r="RQL17" s="892"/>
      <c r="RQM17" s="892"/>
      <c r="RQN17" s="892"/>
      <c r="RQO17" s="892"/>
      <c r="RQP17" s="892"/>
      <c r="RQQ17" s="892"/>
      <c r="RQR17" s="892"/>
      <c r="RQS17" s="892"/>
      <c r="RQT17" s="892"/>
      <c r="RQU17" s="892"/>
      <c r="RQV17" s="892"/>
      <c r="RQW17" s="892"/>
      <c r="RQX17" s="892"/>
      <c r="RQY17" s="892"/>
      <c r="RQZ17" s="892"/>
      <c r="RRA17" s="892"/>
      <c r="RRB17" s="892"/>
      <c r="RRC17" s="892"/>
      <c r="RRD17" s="892"/>
      <c r="RRE17" s="892"/>
      <c r="RRF17" s="892"/>
      <c r="RRG17" s="892"/>
      <c r="RRH17" s="892"/>
      <c r="RRI17" s="892"/>
      <c r="RRJ17" s="892"/>
      <c r="RRK17" s="892"/>
      <c r="RRL17" s="892"/>
      <c r="RRM17" s="892"/>
      <c r="RRN17" s="892"/>
      <c r="RRO17" s="892"/>
      <c r="RRP17" s="892"/>
      <c r="RRQ17" s="892"/>
      <c r="RRR17" s="892"/>
      <c r="RRS17" s="892"/>
      <c r="RRT17" s="892"/>
      <c r="RRU17" s="892"/>
      <c r="RRV17" s="892"/>
      <c r="RRW17" s="892"/>
      <c r="RRX17" s="892"/>
      <c r="RRY17" s="892"/>
      <c r="RRZ17" s="892"/>
      <c r="RSA17" s="892"/>
      <c r="RSB17" s="892"/>
      <c r="RSC17" s="892"/>
      <c r="RSD17" s="892"/>
      <c r="RSE17" s="892"/>
      <c r="RSF17" s="892"/>
      <c r="RSG17" s="892"/>
      <c r="RSH17" s="892"/>
      <c r="RSI17" s="892"/>
      <c r="RSJ17" s="892"/>
      <c r="RSK17" s="892"/>
      <c r="RSL17" s="892"/>
      <c r="RSM17" s="892"/>
      <c r="RSN17" s="892"/>
      <c r="RSO17" s="892"/>
      <c r="RSP17" s="892"/>
      <c r="RSQ17" s="892"/>
      <c r="RSR17" s="892"/>
      <c r="RSS17" s="892"/>
      <c r="RST17" s="892"/>
      <c r="RSU17" s="892"/>
      <c r="RSV17" s="892"/>
      <c r="RSW17" s="892"/>
      <c r="RSX17" s="892"/>
      <c r="RSY17" s="892"/>
      <c r="RSZ17" s="892"/>
      <c r="RTA17" s="892"/>
      <c r="RTB17" s="892"/>
      <c r="RTC17" s="892"/>
      <c r="RTD17" s="892"/>
      <c r="RTE17" s="892"/>
      <c r="RTF17" s="892"/>
      <c r="RTG17" s="892"/>
      <c r="RTH17" s="892"/>
      <c r="RTI17" s="892"/>
      <c r="RTJ17" s="892"/>
      <c r="RTK17" s="892"/>
      <c r="RTL17" s="892"/>
      <c r="RTM17" s="892"/>
      <c r="RTN17" s="892"/>
      <c r="RTO17" s="892"/>
      <c r="RTP17" s="892"/>
      <c r="RTQ17" s="892"/>
      <c r="RTR17" s="892"/>
      <c r="RTS17" s="892"/>
      <c r="RTT17" s="892"/>
      <c r="RTU17" s="892"/>
      <c r="RTV17" s="892"/>
      <c r="RTW17" s="892"/>
      <c r="RTX17" s="892"/>
      <c r="RTY17" s="892"/>
      <c r="RTZ17" s="892"/>
      <c r="RUA17" s="892"/>
      <c r="RUB17" s="892"/>
      <c r="RUC17" s="892"/>
      <c r="RUD17" s="892"/>
      <c r="RUE17" s="892"/>
      <c r="RUF17" s="892"/>
      <c r="RUG17" s="892"/>
      <c r="RUH17" s="892"/>
      <c r="RUI17" s="892"/>
      <c r="RUJ17" s="892"/>
      <c r="RUK17" s="892"/>
      <c r="RUL17" s="892"/>
      <c r="RUM17" s="892"/>
      <c r="RUN17" s="892"/>
      <c r="RUO17" s="892"/>
      <c r="RUP17" s="892"/>
      <c r="RUQ17" s="892"/>
      <c r="RUR17" s="892"/>
      <c r="RUS17" s="892"/>
      <c r="RUT17" s="892"/>
      <c r="RUU17" s="892"/>
      <c r="RUV17" s="892"/>
      <c r="RUW17" s="892"/>
      <c r="RUX17" s="892"/>
      <c r="RUY17" s="892"/>
      <c r="RUZ17" s="892"/>
      <c r="RVA17" s="892"/>
      <c r="RVB17" s="892"/>
      <c r="RVC17" s="892"/>
      <c r="RVD17" s="892"/>
      <c r="RVE17" s="892"/>
      <c r="RVF17" s="892"/>
      <c r="RVG17" s="892"/>
      <c r="RVH17" s="892"/>
      <c r="RVI17" s="892"/>
      <c r="RVJ17" s="892"/>
      <c r="RVK17" s="892"/>
      <c r="RVL17" s="892"/>
      <c r="RVM17" s="892"/>
      <c r="RVN17" s="892"/>
      <c r="RVO17" s="892"/>
      <c r="RVP17" s="892"/>
      <c r="RVQ17" s="892"/>
      <c r="RVR17" s="892"/>
      <c r="RVS17" s="892"/>
      <c r="RVT17" s="892"/>
      <c r="RVU17" s="892"/>
      <c r="RVV17" s="892"/>
      <c r="RVW17" s="892"/>
      <c r="RVX17" s="892"/>
      <c r="RVY17" s="892"/>
      <c r="RVZ17" s="892"/>
      <c r="RWA17" s="892"/>
      <c r="RWB17" s="892"/>
      <c r="RWC17" s="892"/>
      <c r="RWD17" s="892"/>
      <c r="RWE17" s="892"/>
      <c r="RWF17" s="892"/>
      <c r="RWG17" s="892"/>
      <c r="RWH17" s="892"/>
      <c r="RWI17" s="892"/>
      <c r="RWJ17" s="892"/>
      <c r="RWK17" s="892"/>
      <c r="RWL17" s="892"/>
      <c r="RWM17" s="892"/>
      <c r="RWN17" s="892"/>
      <c r="RWO17" s="892"/>
      <c r="RWP17" s="892"/>
      <c r="RWQ17" s="892"/>
      <c r="RWR17" s="892"/>
      <c r="RWS17" s="892"/>
      <c r="RWT17" s="892"/>
      <c r="RWU17" s="892"/>
      <c r="RWV17" s="892"/>
      <c r="RWW17" s="892"/>
      <c r="RWX17" s="892"/>
      <c r="RWY17" s="892"/>
      <c r="RWZ17" s="892"/>
      <c r="RXA17" s="892"/>
      <c r="RXB17" s="892"/>
      <c r="RXC17" s="892"/>
      <c r="RXD17" s="892"/>
      <c r="RXE17" s="892"/>
      <c r="RXF17" s="892"/>
      <c r="RXG17" s="892"/>
      <c r="RXH17" s="892"/>
      <c r="RXI17" s="892"/>
      <c r="RXJ17" s="892"/>
      <c r="RXK17" s="892"/>
      <c r="RXL17" s="892"/>
      <c r="RXM17" s="892"/>
      <c r="RXN17" s="892"/>
      <c r="RXO17" s="892"/>
      <c r="RXP17" s="892"/>
      <c r="RXQ17" s="892"/>
      <c r="RXR17" s="892"/>
      <c r="RXS17" s="892"/>
      <c r="RXT17" s="892"/>
      <c r="RXU17" s="892"/>
      <c r="RXV17" s="892"/>
      <c r="RXW17" s="892"/>
      <c r="RXX17" s="892"/>
      <c r="RXY17" s="892"/>
      <c r="RXZ17" s="892"/>
      <c r="RYA17" s="892"/>
      <c r="RYB17" s="892"/>
      <c r="RYC17" s="892"/>
      <c r="RYD17" s="892"/>
      <c r="RYE17" s="892"/>
      <c r="RYF17" s="892"/>
      <c r="RYG17" s="892"/>
      <c r="RYH17" s="892"/>
      <c r="RYI17" s="892"/>
      <c r="RYJ17" s="892"/>
      <c r="RYK17" s="892"/>
      <c r="RYL17" s="892"/>
      <c r="RYM17" s="892"/>
      <c r="RYN17" s="892"/>
      <c r="RYO17" s="892"/>
      <c r="RYP17" s="892"/>
      <c r="RYQ17" s="892"/>
      <c r="RYR17" s="892"/>
      <c r="RYS17" s="892"/>
      <c r="RYT17" s="892"/>
      <c r="RYU17" s="892"/>
      <c r="RYV17" s="892"/>
      <c r="RYW17" s="892"/>
      <c r="RYX17" s="892"/>
      <c r="RYY17" s="892"/>
      <c r="RYZ17" s="892"/>
      <c r="RZA17" s="892"/>
      <c r="RZB17" s="892"/>
      <c r="RZC17" s="892"/>
      <c r="RZD17" s="892"/>
      <c r="RZE17" s="892"/>
      <c r="RZF17" s="892"/>
      <c r="RZG17" s="892"/>
      <c r="RZH17" s="892"/>
      <c r="RZI17" s="892"/>
      <c r="RZJ17" s="892"/>
      <c r="RZK17" s="892"/>
      <c r="RZL17" s="892"/>
      <c r="RZM17" s="892"/>
      <c r="RZN17" s="892"/>
      <c r="RZO17" s="892"/>
      <c r="RZP17" s="892"/>
      <c r="RZQ17" s="892"/>
      <c r="RZR17" s="892"/>
      <c r="RZS17" s="892"/>
      <c r="RZT17" s="892"/>
      <c r="RZU17" s="892"/>
      <c r="RZV17" s="892"/>
      <c r="RZW17" s="892"/>
      <c r="RZX17" s="892"/>
      <c r="RZY17" s="892"/>
      <c r="RZZ17" s="892"/>
      <c r="SAA17" s="892"/>
      <c r="SAB17" s="892"/>
      <c r="SAC17" s="892"/>
      <c r="SAD17" s="892"/>
      <c r="SAE17" s="892"/>
      <c r="SAF17" s="892"/>
      <c r="SAG17" s="892"/>
      <c r="SAH17" s="892"/>
      <c r="SAI17" s="892"/>
      <c r="SAJ17" s="892"/>
      <c r="SAK17" s="892"/>
      <c r="SAL17" s="892"/>
      <c r="SAM17" s="892"/>
      <c r="SAN17" s="892"/>
      <c r="SAO17" s="892"/>
      <c r="SAP17" s="892"/>
      <c r="SAQ17" s="892"/>
      <c r="SAR17" s="892"/>
      <c r="SAS17" s="892"/>
      <c r="SAT17" s="892"/>
      <c r="SAU17" s="892"/>
      <c r="SAV17" s="892"/>
      <c r="SAW17" s="892"/>
      <c r="SAX17" s="892"/>
      <c r="SAY17" s="892"/>
      <c r="SAZ17" s="892"/>
      <c r="SBA17" s="892"/>
      <c r="SBB17" s="892"/>
      <c r="SBC17" s="892"/>
      <c r="SBD17" s="892"/>
      <c r="SBE17" s="892"/>
      <c r="SBF17" s="892"/>
      <c r="SBG17" s="892"/>
      <c r="SBH17" s="892"/>
      <c r="SBI17" s="892"/>
      <c r="SBJ17" s="892"/>
      <c r="SBK17" s="892"/>
      <c r="SBL17" s="892"/>
      <c r="SBM17" s="892"/>
      <c r="SBN17" s="892"/>
      <c r="SBO17" s="892"/>
      <c r="SBP17" s="892"/>
      <c r="SBQ17" s="892"/>
      <c r="SBR17" s="892"/>
      <c r="SBS17" s="892"/>
      <c r="SBT17" s="892"/>
      <c r="SBU17" s="892"/>
      <c r="SBV17" s="892"/>
      <c r="SBW17" s="892"/>
      <c r="SBX17" s="892"/>
      <c r="SBY17" s="892"/>
      <c r="SBZ17" s="892"/>
      <c r="SCA17" s="892"/>
      <c r="SCB17" s="892"/>
      <c r="SCC17" s="892"/>
      <c r="SCD17" s="892"/>
      <c r="SCE17" s="892"/>
      <c r="SCF17" s="892"/>
      <c r="SCG17" s="892"/>
      <c r="SCH17" s="892"/>
      <c r="SCI17" s="892"/>
      <c r="SCJ17" s="892"/>
      <c r="SCK17" s="892"/>
      <c r="SCL17" s="892"/>
      <c r="SCM17" s="892"/>
      <c r="SCN17" s="892"/>
      <c r="SCO17" s="892"/>
      <c r="SCP17" s="892"/>
      <c r="SCQ17" s="892"/>
      <c r="SCR17" s="892"/>
      <c r="SCS17" s="892"/>
      <c r="SCT17" s="892"/>
      <c r="SCU17" s="892"/>
      <c r="SCV17" s="892"/>
      <c r="SCW17" s="892"/>
      <c r="SCX17" s="892"/>
      <c r="SCY17" s="892"/>
      <c r="SCZ17" s="892"/>
      <c r="SDA17" s="892"/>
      <c r="SDB17" s="892"/>
      <c r="SDC17" s="892"/>
      <c r="SDD17" s="892"/>
      <c r="SDE17" s="892"/>
      <c r="SDF17" s="892"/>
      <c r="SDG17" s="892"/>
      <c r="SDH17" s="892"/>
      <c r="SDI17" s="892"/>
      <c r="SDJ17" s="892"/>
      <c r="SDK17" s="892"/>
      <c r="SDL17" s="892"/>
      <c r="SDM17" s="892"/>
      <c r="SDN17" s="892"/>
      <c r="SDO17" s="892"/>
      <c r="SDP17" s="892"/>
      <c r="SDQ17" s="892"/>
      <c r="SDR17" s="892"/>
      <c r="SDS17" s="892"/>
      <c r="SDT17" s="892"/>
      <c r="SDU17" s="892"/>
      <c r="SDV17" s="892"/>
      <c r="SDW17" s="892"/>
      <c r="SDX17" s="892"/>
      <c r="SDY17" s="892"/>
      <c r="SDZ17" s="892"/>
      <c r="SEA17" s="892"/>
      <c r="SEB17" s="892"/>
      <c r="SEC17" s="892"/>
      <c r="SED17" s="892"/>
      <c r="SEE17" s="892"/>
      <c r="SEF17" s="892"/>
      <c r="SEG17" s="892"/>
      <c r="SEH17" s="892"/>
      <c r="SEI17" s="892"/>
      <c r="SEJ17" s="892"/>
      <c r="SEK17" s="892"/>
      <c r="SEL17" s="892"/>
      <c r="SEM17" s="892"/>
      <c r="SEN17" s="892"/>
      <c r="SEO17" s="892"/>
      <c r="SEP17" s="892"/>
      <c r="SEQ17" s="892"/>
      <c r="SER17" s="892"/>
      <c r="SES17" s="892"/>
      <c r="SET17" s="892"/>
      <c r="SEU17" s="892"/>
      <c r="SEV17" s="892"/>
      <c r="SEW17" s="892"/>
      <c r="SEX17" s="892"/>
      <c r="SEY17" s="892"/>
      <c r="SEZ17" s="892"/>
      <c r="SFA17" s="892"/>
      <c r="SFB17" s="892"/>
      <c r="SFC17" s="892"/>
      <c r="SFD17" s="892"/>
      <c r="SFE17" s="892"/>
      <c r="SFF17" s="892"/>
      <c r="SFG17" s="892"/>
      <c r="SFH17" s="892"/>
      <c r="SFI17" s="892"/>
      <c r="SFJ17" s="892"/>
      <c r="SFK17" s="892"/>
      <c r="SFL17" s="892"/>
      <c r="SFM17" s="892"/>
      <c r="SFN17" s="892"/>
      <c r="SFO17" s="892"/>
      <c r="SFP17" s="892"/>
      <c r="SFQ17" s="892"/>
      <c r="SFR17" s="892"/>
      <c r="SFS17" s="892"/>
      <c r="SFT17" s="892"/>
      <c r="SFU17" s="892"/>
      <c r="SFV17" s="892"/>
      <c r="SFW17" s="892"/>
      <c r="SFX17" s="892"/>
      <c r="SFY17" s="892"/>
      <c r="SFZ17" s="892"/>
      <c r="SGA17" s="892"/>
      <c r="SGB17" s="892"/>
      <c r="SGC17" s="892"/>
      <c r="SGD17" s="892"/>
      <c r="SGE17" s="892"/>
      <c r="SGF17" s="892"/>
      <c r="SGG17" s="892"/>
      <c r="SGH17" s="892"/>
      <c r="SGI17" s="892"/>
      <c r="SGJ17" s="892"/>
      <c r="SGK17" s="892"/>
      <c r="SGL17" s="892"/>
      <c r="SGM17" s="892"/>
      <c r="SGN17" s="892"/>
      <c r="SGO17" s="892"/>
      <c r="SGP17" s="892"/>
      <c r="SGQ17" s="892"/>
      <c r="SGR17" s="892"/>
      <c r="SGS17" s="892"/>
      <c r="SGT17" s="892"/>
      <c r="SGU17" s="892"/>
      <c r="SGV17" s="892"/>
      <c r="SGW17" s="892"/>
      <c r="SGX17" s="892"/>
      <c r="SGY17" s="892"/>
      <c r="SGZ17" s="892"/>
      <c r="SHA17" s="892"/>
      <c r="SHB17" s="892"/>
      <c r="SHC17" s="892"/>
      <c r="SHD17" s="892"/>
      <c r="SHE17" s="892"/>
      <c r="SHF17" s="892"/>
      <c r="SHG17" s="892"/>
      <c r="SHH17" s="892"/>
      <c r="SHI17" s="892"/>
      <c r="SHJ17" s="892"/>
      <c r="SHK17" s="892"/>
      <c r="SHL17" s="892"/>
      <c r="SHM17" s="892"/>
      <c r="SHN17" s="892"/>
      <c r="SHO17" s="892"/>
      <c r="SHP17" s="892"/>
      <c r="SHQ17" s="892"/>
      <c r="SHR17" s="892"/>
      <c r="SHS17" s="892"/>
      <c r="SHT17" s="892"/>
      <c r="SHU17" s="892"/>
      <c r="SHV17" s="892"/>
      <c r="SHW17" s="892"/>
      <c r="SHX17" s="892"/>
      <c r="SHY17" s="892"/>
      <c r="SHZ17" s="892"/>
      <c r="SIA17" s="892"/>
      <c r="SIB17" s="892"/>
      <c r="SIC17" s="892"/>
      <c r="SID17" s="892"/>
      <c r="SIE17" s="892"/>
      <c r="SIF17" s="892"/>
      <c r="SIG17" s="892"/>
      <c r="SIH17" s="892"/>
      <c r="SII17" s="892"/>
      <c r="SIJ17" s="892"/>
      <c r="SIK17" s="892"/>
      <c r="SIL17" s="892"/>
      <c r="SIM17" s="892"/>
      <c r="SIN17" s="892"/>
      <c r="SIO17" s="892"/>
      <c r="SIP17" s="892"/>
      <c r="SIQ17" s="892"/>
      <c r="SIR17" s="892"/>
      <c r="SIS17" s="892"/>
      <c r="SIT17" s="892"/>
      <c r="SIU17" s="892"/>
      <c r="SIV17" s="892"/>
      <c r="SIW17" s="892"/>
      <c r="SIX17" s="892"/>
      <c r="SIY17" s="892"/>
      <c r="SIZ17" s="892"/>
      <c r="SJA17" s="892"/>
      <c r="SJB17" s="892"/>
      <c r="SJC17" s="892"/>
      <c r="SJD17" s="892"/>
      <c r="SJE17" s="892"/>
      <c r="SJF17" s="892"/>
      <c r="SJG17" s="892"/>
      <c r="SJH17" s="892"/>
      <c r="SJI17" s="892"/>
      <c r="SJJ17" s="892"/>
      <c r="SJK17" s="892"/>
      <c r="SJL17" s="892"/>
      <c r="SJM17" s="892"/>
      <c r="SJN17" s="892"/>
      <c r="SJO17" s="892"/>
      <c r="SJP17" s="892"/>
      <c r="SJQ17" s="892"/>
      <c r="SJR17" s="892"/>
      <c r="SJS17" s="892"/>
      <c r="SJT17" s="892"/>
      <c r="SJU17" s="892"/>
      <c r="SJV17" s="892"/>
      <c r="SJW17" s="892"/>
      <c r="SJX17" s="892"/>
      <c r="SJY17" s="892"/>
      <c r="SJZ17" s="892"/>
      <c r="SKA17" s="892"/>
      <c r="SKB17" s="892"/>
      <c r="SKC17" s="892"/>
      <c r="SKD17" s="892"/>
      <c r="SKE17" s="892"/>
      <c r="SKF17" s="892"/>
      <c r="SKG17" s="892"/>
      <c r="SKH17" s="892"/>
      <c r="SKI17" s="892"/>
      <c r="SKJ17" s="892"/>
      <c r="SKK17" s="892"/>
      <c r="SKL17" s="892"/>
      <c r="SKM17" s="892"/>
      <c r="SKN17" s="892"/>
      <c r="SKO17" s="892"/>
      <c r="SKP17" s="892"/>
      <c r="SKQ17" s="892"/>
      <c r="SKR17" s="892"/>
      <c r="SKS17" s="892"/>
      <c r="SKT17" s="892"/>
      <c r="SKU17" s="892"/>
      <c r="SKV17" s="892"/>
      <c r="SKW17" s="892"/>
      <c r="SKX17" s="892"/>
      <c r="SKY17" s="892"/>
      <c r="SKZ17" s="892"/>
      <c r="SLA17" s="892"/>
      <c r="SLB17" s="892"/>
      <c r="SLC17" s="892"/>
      <c r="SLD17" s="892"/>
      <c r="SLE17" s="892"/>
      <c r="SLF17" s="892"/>
      <c r="SLG17" s="892"/>
      <c r="SLH17" s="892"/>
      <c r="SLI17" s="892"/>
      <c r="SLJ17" s="892"/>
      <c r="SLK17" s="892"/>
      <c r="SLL17" s="892"/>
      <c r="SLM17" s="892"/>
      <c r="SLN17" s="892"/>
      <c r="SLO17" s="892"/>
      <c r="SLP17" s="892"/>
      <c r="SLQ17" s="892"/>
      <c r="SLR17" s="892"/>
      <c r="SLS17" s="892"/>
      <c r="SLT17" s="892"/>
      <c r="SLU17" s="892"/>
      <c r="SLV17" s="892"/>
      <c r="SLW17" s="892"/>
      <c r="SLX17" s="892"/>
      <c r="SLY17" s="892"/>
      <c r="SLZ17" s="892"/>
      <c r="SMA17" s="892"/>
      <c r="SMB17" s="892"/>
      <c r="SMC17" s="892"/>
      <c r="SMD17" s="892"/>
      <c r="SME17" s="892"/>
      <c r="SMF17" s="892"/>
      <c r="SMG17" s="892"/>
      <c r="SMH17" s="892"/>
      <c r="SMI17" s="892"/>
      <c r="SMJ17" s="892"/>
      <c r="SMK17" s="892"/>
      <c r="SML17" s="892"/>
      <c r="SMM17" s="892"/>
      <c r="SMN17" s="892"/>
      <c r="SMO17" s="892"/>
      <c r="SMP17" s="892"/>
      <c r="SMQ17" s="892"/>
      <c r="SMR17" s="892"/>
      <c r="SMS17" s="892"/>
      <c r="SMT17" s="892"/>
      <c r="SMU17" s="892"/>
      <c r="SMV17" s="892"/>
      <c r="SMW17" s="892"/>
      <c r="SMX17" s="892"/>
      <c r="SMY17" s="892"/>
      <c r="SMZ17" s="892"/>
      <c r="SNA17" s="892"/>
      <c r="SNB17" s="892"/>
      <c r="SNC17" s="892"/>
      <c r="SND17" s="892"/>
      <c r="SNE17" s="892"/>
      <c r="SNF17" s="892"/>
      <c r="SNG17" s="892"/>
      <c r="SNH17" s="892"/>
      <c r="SNI17" s="892"/>
      <c r="SNJ17" s="892"/>
      <c r="SNK17" s="892"/>
      <c r="SNL17" s="892"/>
      <c r="SNM17" s="892"/>
      <c r="SNN17" s="892"/>
      <c r="SNO17" s="892"/>
      <c r="SNP17" s="892"/>
      <c r="SNQ17" s="892"/>
      <c r="SNR17" s="892"/>
      <c r="SNS17" s="892"/>
      <c r="SNT17" s="892"/>
      <c r="SNU17" s="892"/>
      <c r="SNV17" s="892"/>
      <c r="SNW17" s="892"/>
      <c r="SNX17" s="892"/>
      <c r="SNY17" s="892"/>
      <c r="SNZ17" s="892"/>
      <c r="SOA17" s="892"/>
      <c r="SOB17" s="892"/>
      <c r="SOC17" s="892"/>
      <c r="SOD17" s="892"/>
      <c r="SOE17" s="892"/>
      <c r="SOF17" s="892"/>
      <c r="SOG17" s="892"/>
      <c r="SOH17" s="892"/>
      <c r="SOI17" s="892"/>
      <c r="SOJ17" s="892"/>
      <c r="SOK17" s="892"/>
      <c r="SOL17" s="892"/>
      <c r="SOM17" s="892"/>
      <c r="SON17" s="892"/>
      <c r="SOO17" s="892"/>
      <c r="SOP17" s="892"/>
      <c r="SOQ17" s="892"/>
      <c r="SOR17" s="892"/>
      <c r="SOS17" s="892"/>
      <c r="SOT17" s="892"/>
      <c r="SOU17" s="892"/>
      <c r="SOV17" s="892"/>
      <c r="SOW17" s="892"/>
      <c r="SOX17" s="892"/>
      <c r="SOY17" s="892"/>
      <c r="SOZ17" s="892"/>
      <c r="SPA17" s="892"/>
      <c r="SPB17" s="892"/>
      <c r="SPC17" s="892"/>
      <c r="SPD17" s="892"/>
      <c r="SPE17" s="892"/>
      <c r="SPF17" s="892"/>
      <c r="SPG17" s="892"/>
      <c r="SPH17" s="892"/>
      <c r="SPI17" s="892"/>
      <c r="SPJ17" s="892"/>
      <c r="SPK17" s="892"/>
      <c r="SPL17" s="892"/>
      <c r="SPM17" s="892"/>
      <c r="SPN17" s="892"/>
      <c r="SPO17" s="892"/>
      <c r="SPP17" s="892"/>
      <c r="SPQ17" s="892"/>
      <c r="SPR17" s="892"/>
      <c r="SPS17" s="892"/>
      <c r="SPT17" s="892"/>
      <c r="SPU17" s="892"/>
      <c r="SPV17" s="892"/>
      <c r="SPW17" s="892"/>
      <c r="SPX17" s="892"/>
      <c r="SPY17" s="892"/>
      <c r="SPZ17" s="892"/>
      <c r="SQA17" s="892"/>
      <c r="SQB17" s="892"/>
      <c r="SQC17" s="892"/>
      <c r="SQD17" s="892"/>
      <c r="SQE17" s="892"/>
      <c r="SQF17" s="892"/>
      <c r="SQG17" s="892"/>
      <c r="SQH17" s="892"/>
      <c r="SQI17" s="892"/>
      <c r="SQJ17" s="892"/>
      <c r="SQK17" s="892"/>
      <c r="SQL17" s="892"/>
      <c r="SQM17" s="892"/>
      <c r="SQN17" s="892"/>
      <c r="SQO17" s="892"/>
      <c r="SQP17" s="892"/>
      <c r="SQQ17" s="892"/>
      <c r="SQR17" s="892"/>
      <c r="SQS17" s="892"/>
      <c r="SQT17" s="892"/>
      <c r="SQU17" s="892"/>
      <c r="SQV17" s="892"/>
      <c r="SQW17" s="892"/>
      <c r="SQX17" s="892"/>
      <c r="SQY17" s="892"/>
      <c r="SQZ17" s="892"/>
      <c r="SRA17" s="892"/>
      <c r="SRB17" s="892"/>
      <c r="SRC17" s="892"/>
      <c r="SRD17" s="892"/>
      <c r="SRE17" s="892"/>
      <c r="SRF17" s="892"/>
      <c r="SRG17" s="892"/>
      <c r="SRH17" s="892"/>
      <c r="SRI17" s="892"/>
      <c r="SRJ17" s="892"/>
      <c r="SRK17" s="892"/>
      <c r="SRL17" s="892"/>
      <c r="SRM17" s="892"/>
      <c r="SRN17" s="892"/>
      <c r="SRO17" s="892"/>
      <c r="SRP17" s="892"/>
      <c r="SRQ17" s="892"/>
      <c r="SRR17" s="892"/>
      <c r="SRS17" s="892"/>
      <c r="SRT17" s="892"/>
      <c r="SRU17" s="892"/>
      <c r="SRV17" s="892"/>
      <c r="SRW17" s="892"/>
      <c r="SRX17" s="892"/>
      <c r="SRY17" s="892"/>
      <c r="SRZ17" s="892"/>
      <c r="SSA17" s="892"/>
      <c r="SSB17" s="892"/>
      <c r="SSC17" s="892"/>
      <c r="SSD17" s="892"/>
      <c r="SSE17" s="892"/>
      <c r="SSF17" s="892"/>
      <c r="SSG17" s="892"/>
      <c r="SSH17" s="892"/>
      <c r="SSI17" s="892"/>
      <c r="SSJ17" s="892"/>
      <c r="SSK17" s="892"/>
      <c r="SSL17" s="892"/>
      <c r="SSM17" s="892"/>
      <c r="SSN17" s="892"/>
      <c r="SSO17" s="892"/>
      <c r="SSP17" s="892"/>
      <c r="SSQ17" s="892"/>
      <c r="SSR17" s="892"/>
      <c r="SSS17" s="892"/>
      <c r="SST17" s="892"/>
      <c r="SSU17" s="892"/>
      <c r="SSV17" s="892"/>
      <c r="SSW17" s="892"/>
      <c r="SSX17" s="892"/>
      <c r="SSY17" s="892"/>
      <c r="SSZ17" s="892"/>
      <c r="STA17" s="892"/>
      <c r="STB17" s="892"/>
      <c r="STC17" s="892"/>
      <c r="STD17" s="892"/>
      <c r="STE17" s="892"/>
      <c r="STF17" s="892"/>
      <c r="STG17" s="892"/>
      <c r="STH17" s="892"/>
      <c r="STI17" s="892"/>
      <c r="STJ17" s="892"/>
      <c r="STK17" s="892"/>
      <c r="STL17" s="892"/>
      <c r="STM17" s="892"/>
      <c r="STN17" s="892"/>
      <c r="STO17" s="892"/>
      <c r="STP17" s="892"/>
      <c r="STQ17" s="892"/>
      <c r="STR17" s="892"/>
      <c r="STS17" s="892"/>
      <c r="STT17" s="892"/>
      <c r="STU17" s="892"/>
      <c r="STV17" s="892"/>
      <c r="STW17" s="892"/>
      <c r="STX17" s="892"/>
      <c r="STY17" s="892"/>
      <c r="STZ17" s="892"/>
      <c r="SUA17" s="892"/>
      <c r="SUB17" s="892"/>
      <c r="SUC17" s="892"/>
      <c r="SUD17" s="892"/>
      <c r="SUE17" s="892"/>
      <c r="SUF17" s="892"/>
      <c r="SUG17" s="892"/>
      <c r="SUH17" s="892"/>
      <c r="SUI17" s="892"/>
      <c r="SUJ17" s="892"/>
      <c r="SUK17" s="892"/>
      <c r="SUL17" s="892"/>
      <c r="SUM17" s="892"/>
      <c r="SUN17" s="892"/>
      <c r="SUO17" s="892"/>
      <c r="SUP17" s="892"/>
      <c r="SUQ17" s="892"/>
      <c r="SUR17" s="892"/>
      <c r="SUS17" s="892"/>
      <c r="SUT17" s="892"/>
      <c r="SUU17" s="892"/>
      <c r="SUV17" s="892"/>
      <c r="SUW17" s="892"/>
      <c r="SUX17" s="892"/>
      <c r="SUY17" s="892"/>
      <c r="SUZ17" s="892"/>
      <c r="SVA17" s="892"/>
      <c r="SVB17" s="892"/>
      <c r="SVC17" s="892"/>
      <c r="SVD17" s="892"/>
      <c r="SVE17" s="892"/>
      <c r="SVF17" s="892"/>
      <c r="SVG17" s="892"/>
      <c r="SVH17" s="892"/>
      <c r="SVI17" s="892"/>
      <c r="SVJ17" s="892"/>
      <c r="SVK17" s="892"/>
      <c r="SVL17" s="892"/>
      <c r="SVM17" s="892"/>
      <c r="SVN17" s="892"/>
      <c r="SVO17" s="892"/>
      <c r="SVP17" s="892"/>
      <c r="SVQ17" s="892"/>
      <c r="SVR17" s="892"/>
      <c r="SVS17" s="892"/>
      <c r="SVT17" s="892"/>
      <c r="SVU17" s="892"/>
      <c r="SVV17" s="892"/>
      <c r="SVW17" s="892"/>
      <c r="SVX17" s="892"/>
      <c r="SVY17" s="892"/>
      <c r="SVZ17" s="892"/>
      <c r="SWA17" s="892"/>
      <c r="SWB17" s="892"/>
      <c r="SWC17" s="892"/>
      <c r="SWD17" s="892"/>
      <c r="SWE17" s="892"/>
      <c r="SWF17" s="892"/>
      <c r="SWG17" s="892"/>
      <c r="SWH17" s="892"/>
      <c r="SWI17" s="892"/>
      <c r="SWJ17" s="892"/>
      <c r="SWK17" s="892"/>
      <c r="SWL17" s="892"/>
      <c r="SWM17" s="892"/>
      <c r="SWN17" s="892"/>
      <c r="SWO17" s="892"/>
      <c r="SWP17" s="892"/>
      <c r="SWQ17" s="892"/>
      <c r="SWR17" s="892"/>
      <c r="SWS17" s="892"/>
      <c r="SWT17" s="892"/>
      <c r="SWU17" s="892"/>
      <c r="SWV17" s="892"/>
      <c r="SWW17" s="892"/>
      <c r="SWX17" s="892"/>
      <c r="SWY17" s="892"/>
      <c r="SWZ17" s="892"/>
      <c r="SXA17" s="892"/>
      <c r="SXB17" s="892"/>
      <c r="SXC17" s="892"/>
      <c r="SXD17" s="892"/>
      <c r="SXE17" s="892"/>
      <c r="SXF17" s="892"/>
      <c r="SXG17" s="892"/>
      <c r="SXH17" s="892"/>
      <c r="SXI17" s="892"/>
      <c r="SXJ17" s="892"/>
      <c r="SXK17" s="892"/>
      <c r="SXL17" s="892"/>
      <c r="SXM17" s="892"/>
      <c r="SXN17" s="892"/>
      <c r="SXO17" s="892"/>
      <c r="SXP17" s="892"/>
      <c r="SXQ17" s="892"/>
      <c r="SXR17" s="892"/>
      <c r="SXS17" s="892"/>
      <c r="SXT17" s="892"/>
      <c r="SXU17" s="892"/>
      <c r="SXV17" s="892"/>
      <c r="SXW17" s="892"/>
      <c r="SXX17" s="892"/>
      <c r="SXY17" s="892"/>
      <c r="SXZ17" s="892"/>
      <c r="SYA17" s="892"/>
      <c r="SYB17" s="892"/>
      <c r="SYC17" s="892"/>
      <c r="SYD17" s="892"/>
      <c r="SYE17" s="892"/>
      <c r="SYF17" s="892"/>
      <c r="SYG17" s="892"/>
      <c r="SYH17" s="892"/>
      <c r="SYI17" s="892"/>
      <c r="SYJ17" s="892"/>
      <c r="SYK17" s="892"/>
      <c r="SYL17" s="892"/>
      <c r="SYM17" s="892"/>
      <c r="SYN17" s="892"/>
      <c r="SYO17" s="892"/>
      <c r="SYP17" s="892"/>
      <c r="SYQ17" s="892"/>
      <c r="SYR17" s="892"/>
      <c r="SYS17" s="892"/>
      <c r="SYT17" s="892"/>
      <c r="SYU17" s="892"/>
      <c r="SYV17" s="892"/>
      <c r="SYW17" s="892"/>
      <c r="SYX17" s="892"/>
      <c r="SYY17" s="892"/>
      <c r="SYZ17" s="892"/>
      <c r="SZA17" s="892"/>
      <c r="SZB17" s="892"/>
      <c r="SZC17" s="892"/>
      <c r="SZD17" s="892"/>
      <c r="SZE17" s="892"/>
      <c r="SZF17" s="892"/>
      <c r="SZG17" s="892"/>
      <c r="SZH17" s="892"/>
      <c r="SZI17" s="892"/>
      <c r="SZJ17" s="892"/>
      <c r="SZK17" s="892"/>
      <c r="SZL17" s="892"/>
      <c r="SZM17" s="892"/>
      <c r="SZN17" s="892"/>
      <c r="SZO17" s="892"/>
      <c r="SZP17" s="892"/>
      <c r="SZQ17" s="892"/>
      <c r="SZR17" s="892"/>
      <c r="SZS17" s="892"/>
      <c r="SZT17" s="892"/>
      <c r="SZU17" s="892"/>
      <c r="SZV17" s="892"/>
      <c r="SZW17" s="892"/>
      <c r="SZX17" s="892"/>
      <c r="SZY17" s="892"/>
      <c r="SZZ17" s="892"/>
      <c r="TAA17" s="892"/>
      <c r="TAB17" s="892"/>
      <c r="TAC17" s="892"/>
      <c r="TAD17" s="892"/>
      <c r="TAE17" s="892"/>
      <c r="TAF17" s="892"/>
      <c r="TAG17" s="892"/>
      <c r="TAH17" s="892"/>
      <c r="TAI17" s="892"/>
      <c r="TAJ17" s="892"/>
      <c r="TAK17" s="892"/>
      <c r="TAL17" s="892"/>
      <c r="TAM17" s="892"/>
      <c r="TAN17" s="892"/>
      <c r="TAO17" s="892"/>
      <c r="TAP17" s="892"/>
      <c r="TAQ17" s="892"/>
      <c r="TAR17" s="892"/>
      <c r="TAS17" s="892"/>
      <c r="TAT17" s="892"/>
      <c r="TAU17" s="892"/>
      <c r="TAV17" s="892"/>
      <c r="TAW17" s="892"/>
      <c r="TAX17" s="892"/>
      <c r="TAY17" s="892"/>
      <c r="TAZ17" s="892"/>
      <c r="TBA17" s="892"/>
      <c r="TBB17" s="892"/>
      <c r="TBC17" s="892"/>
      <c r="TBD17" s="892"/>
      <c r="TBE17" s="892"/>
      <c r="TBF17" s="892"/>
      <c r="TBG17" s="892"/>
      <c r="TBH17" s="892"/>
      <c r="TBI17" s="892"/>
      <c r="TBJ17" s="892"/>
      <c r="TBK17" s="892"/>
      <c r="TBL17" s="892"/>
      <c r="TBM17" s="892"/>
      <c r="TBN17" s="892"/>
      <c r="TBO17" s="892"/>
      <c r="TBP17" s="892"/>
      <c r="TBQ17" s="892"/>
      <c r="TBR17" s="892"/>
      <c r="TBS17" s="892"/>
      <c r="TBT17" s="892"/>
      <c r="TBU17" s="892"/>
      <c r="TBV17" s="892"/>
      <c r="TBW17" s="892"/>
      <c r="TBX17" s="892"/>
      <c r="TBY17" s="892"/>
      <c r="TBZ17" s="892"/>
      <c r="TCA17" s="892"/>
      <c r="TCB17" s="892"/>
      <c r="TCC17" s="892"/>
      <c r="TCD17" s="892"/>
      <c r="TCE17" s="892"/>
      <c r="TCF17" s="892"/>
      <c r="TCG17" s="892"/>
      <c r="TCH17" s="892"/>
      <c r="TCI17" s="892"/>
      <c r="TCJ17" s="892"/>
      <c r="TCK17" s="892"/>
      <c r="TCL17" s="892"/>
      <c r="TCM17" s="892"/>
      <c r="TCN17" s="892"/>
      <c r="TCO17" s="892"/>
      <c r="TCP17" s="892"/>
      <c r="TCQ17" s="892"/>
      <c r="TCR17" s="892"/>
      <c r="TCS17" s="892"/>
      <c r="TCT17" s="892"/>
      <c r="TCU17" s="892"/>
      <c r="TCV17" s="892"/>
      <c r="TCW17" s="892"/>
      <c r="TCX17" s="892"/>
      <c r="TCY17" s="892"/>
      <c r="TCZ17" s="892"/>
      <c r="TDA17" s="892"/>
      <c r="TDB17" s="892"/>
      <c r="TDC17" s="892"/>
      <c r="TDD17" s="892"/>
      <c r="TDE17" s="892"/>
      <c r="TDF17" s="892"/>
      <c r="TDG17" s="892"/>
      <c r="TDH17" s="892"/>
      <c r="TDI17" s="892"/>
      <c r="TDJ17" s="892"/>
      <c r="TDK17" s="892"/>
      <c r="TDL17" s="892"/>
      <c r="TDM17" s="892"/>
      <c r="TDN17" s="892"/>
      <c r="TDO17" s="892"/>
      <c r="TDP17" s="892"/>
      <c r="TDQ17" s="892"/>
      <c r="TDR17" s="892"/>
      <c r="TDS17" s="892"/>
      <c r="TDT17" s="892"/>
      <c r="TDU17" s="892"/>
      <c r="TDV17" s="892"/>
      <c r="TDW17" s="892"/>
      <c r="TDX17" s="892"/>
      <c r="TDY17" s="892"/>
      <c r="TDZ17" s="892"/>
      <c r="TEA17" s="892"/>
      <c r="TEB17" s="892"/>
      <c r="TEC17" s="892"/>
      <c r="TED17" s="892"/>
      <c r="TEE17" s="892"/>
      <c r="TEF17" s="892"/>
      <c r="TEG17" s="892"/>
      <c r="TEH17" s="892"/>
      <c r="TEI17" s="892"/>
      <c r="TEJ17" s="892"/>
      <c r="TEK17" s="892"/>
      <c r="TEL17" s="892"/>
      <c r="TEM17" s="892"/>
      <c r="TEN17" s="892"/>
      <c r="TEO17" s="892"/>
      <c r="TEP17" s="892"/>
      <c r="TEQ17" s="892"/>
      <c r="TER17" s="892"/>
      <c r="TES17" s="892"/>
      <c r="TET17" s="892"/>
      <c r="TEU17" s="892"/>
      <c r="TEV17" s="892"/>
      <c r="TEW17" s="892"/>
      <c r="TEX17" s="892"/>
      <c r="TEY17" s="892"/>
      <c r="TEZ17" s="892"/>
      <c r="TFA17" s="892"/>
      <c r="TFB17" s="892"/>
      <c r="TFC17" s="892"/>
      <c r="TFD17" s="892"/>
      <c r="TFE17" s="892"/>
      <c r="TFF17" s="892"/>
      <c r="TFG17" s="892"/>
      <c r="TFH17" s="892"/>
      <c r="TFI17" s="892"/>
      <c r="TFJ17" s="892"/>
      <c r="TFK17" s="892"/>
      <c r="TFL17" s="892"/>
      <c r="TFM17" s="892"/>
      <c r="TFN17" s="892"/>
      <c r="TFO17" s="892"/>
      <c r="TFP17" s="892"/>
      <c r="TFQ17" s="892"/>
      <c r="TFR17" s="892"/>
      <c r="TFS17" s="892"/>
      <c r="TFT17" s="892"/>
      <c r="TFU17" s="892"/>
      <c r="TFV17" s="892"/>
      <c r="TFW17" s="892"/>
      <c r="TFX17" s="892"/>
      <c r="TFY17" s="892"/>
      <c r="TFZ17" s="892"/>
      <c r="TGA17" s="892"/>
      <c r="TGB17" s="892"/>
      <c r="TGC17" s="892"/>
      <c r="TGD17" s="892"/>
      <c r="TGE17" s="892"/>
      <c r="TGF17" s="892"/>
      <c r="TGG17" s="892"/>
      <c r="TGH17" s="892"/>
      <c r="TGI17" s="892"/>
      <c r="TGJ17" s="892"/>
      <c r="TGK17" s="892"/>
      <c r="TGL17" s="892"/>
      <c r="TGM17" s="892"/>
      <c r="TGN17" s="892"/>
      <c r="TGO17" s="892"/>
      <c r="TGP17" s="892"/>
      <c r="TGQ17" s="892"/>
      <c r="TGR17" s="892"/>
      <c r="TGS17" s="892"/>
      <c r="TGT17" s="892"/>
      <c r="TGU17" s="892"/>
      <c r="TGV17" s="892"/>
      <c r="TGW17" s="892"/>
      <c r="TGX17" s="892"/>
      <c r="TGY17" s="892"/>
      <c r="TGZ17" s="892"/>
      <c r="THA17" s="892"/>
      <c r="THB17" s="892"/>
      <c r="THC17" s="892"/>
      <c r="THD17" s="892"/>
      <c r="THE17" s="892"/>
      <c r="THF17" s="892"/>
      <c r="THG17" s="892"/>
      <c r="THH17" s="892"/>
      <c r="THI17" s="892"/>
      <c r="THJ17" s="892"/>
      <c r="THK17" s="892"/>
      <c r="THL17" s="892"/>
      <c r="THM17" s="892"/>
      <c r="THN17" s="892"/>
      <c r="THO17" s="892"/>
      <c r="THP17" s="892"/>
      <c r="THQ17" s="892"/>
      <c r="THR17" s="892"/>
      <c r="THS17" s="892"/>
      <c r="THT17" s="892"/>
      <c r="THU17" s="892"/>
      <c r="THV17" s="892"/>
      <c r="THW17" s="892"/>
      <c r="THX17" s="892"/>
      <c r="THY17" s="892"/>
      <c r="THZ17" s="892"/>
      <c r="TIA17" s="892"/>
      <c r="TIB17" s="892"/>
      <c r="TIC17" s="892"/>
      <c r="TID17" s="892"/>
      <c r="TIE17" s="892"/>
      <c r="TIF17" s="892"/>
      <c r="TIG17" s="892"/>
      <c r="TIH17" s="892"/>
      <c r="TII17" s="892"/>
      <c r="TIJ17" s="892"/>
      <c r="TIK17" s="892"/>
      <c r="TIL17" s="892"/>
      <c r="TIM17" s="892"/>
      <c r="TIN17" s="892"/>
      <c r="TIO17" s="892"/>
      <c r="TIP17" s="892"/>
      <c r="TIQ17" s="892"/>
      <c r="TIR17" s="892"/>
      <c r="TIS17" s="892"/>
      <c r="TIT17" s="892"/>
      <c r="TIU17" s="892"/>
      <c r="TIV17" s="892"/>
      <c r="TIW17" s="892"/>
      <c r="TIX17" s="892"/>
      <c r="TIY17" s="892"/>
      <c r="TIZ17" s="892"/>
      <c r="TJA17" s="892"/>
      <c r="TJB17" s="892"/>
      <c r="TJC17" s="892"/>
      <c r="TJD17" s="892"/>
      <c r="TJE17" s="892"/>
      <c r="TJF17" s="892"/>
      <c r="TJG17" s="892"/>
      <c r="TJH17" s="892"/>
      <c r="TJI17" s="892"/>
      <c r="TJJ17" s="892"/>
      <c r="TJK17" s="892"/>
      <c r="TJL17" s="892"/>
      <c r="TJM17" s="892"/>
      <c r="TJN17" s="892"/>
      <c r="TJO17" s="892"/>
      <c r="TJP17" s="892"/>
      <c r="TJQ17" s="892"/>
      <c r="TJR17" s="892"/>
      <c r="TJS17" s="892"/>
      <c r="TJT17" s="892"/>
      <c r="TJU17" s="892"/>
      <c r="TJV17" s="892"/>
      <c r="TJW17" s="892"/>
      <c r="TJX17" s="892"/>
      <c r="TJY17" s="892"/>
      <c r="TJZ17" s="892"/>
      <c r="TKA17" s="892"/>
      <c r="TKB17" s="892"/>
      <c r="TKC17" s="892"/>
      <c r="TKD17" s="892"/>
      <c r="TKE17" s="892"/>
      <c r="TKF17" s="892"/>
      <c r="TKG17" s="892"/>
      <c r="TKH17" s="892"/>
      <c r="TKI17" s="892"/>
      <c r="TKJ17" s="892"/>
      <c r="TKK17" s="892"/>
      <c r="TKL17" s="892"/>
      <c r="TKM17" s="892"/>
      <c r="TKN17" s="892"/>
      <c r="TKO17" s="892"/>
      <c r="TKP17" s="892"/>
      <c r="TKQ17" s="892"/>
      <c r="TKR17" s="892"/>
      <c r="TKS17" s="892"/>
      <c r="TKT17" s="892"/>
      <c r="TKU17" s="892"/>
      <c r="TKV17" s="892"/>
      <c r="TKW17" s="892"/>
      <c r="TKX17" s="892"/>
      <c r="TKY17" s="892"/>
      <c r="TKZ17" s="892"/>
      <c r="TLA17" s="892"/>
      <c r="TLB17" s="892"/>
      <c r="TLC17" s="892"/>
      <c r="TLD17" s="892"/>
      <c r="TLE17" s="892"/>
      <c r="TLF17" s="892"/>
      <c r="TLG17" s="892"/>
      <c r="TLH17" s="892"/>
      <c r="TLI17" s="892"/>
      <c r="TLJ17" s="892"/>
      <c r="TLK17" s="892"/>
      <c r="TLL17" s="892"/>
      <c r="TLM17" s="892"/>
      <c r="TLN17" s="892"/>
      <c r="TLO17" s="892"/>
      <c r="TLP17" s="892"/>
      <c r="TLQ17" s="892"/>
      <c r="TLR17" s="892"/>
      <c r="TLS17" s="892"/>
      <c r="TLT17" s="892"/>
      <c r="TLU17" s="892"/>
      <c r="TLV17" s="892"/>
      <c r="TLW17" s="892"/>
      <c r="TLX17" s="892"/>
      <c r="TLY17" s="892"/>
      <c r="TLZ17" s="892"/>
      <c r="TMA17" s="892"/>
      <c r="TMB17" s="892"/>
      <c r="TMC17" s="892"/>
      <c r="TMD17" s="892"/>
      <c r="TME17" s="892"/>
      <c r="TMF17" s="892"/>
      <c r="TMG17" s="892"/>
      <c r="TMH17" s="892"/>
      <c r="TMI17" s="892"/>
      <c r="TMJ17" s="892"/>
      <c r="TMK17" s="892"/>
      <c r="TML17" s="892"/>
      <c r="TMM17" s="892"/>
      <c r="TMN17" s="892"/>
      <c r="TMO17" s="892"/>
      <c r="TMP17" s="892"/>
      <c r="TMQ17" s="892"/>
      <c r="TMR17" s="892"/>
      <c r="TMS17" s="892"/>
      <c r="TMT17" s="892"/>
      <c r="TMU17" s="892"/>
      <c r="TMV17" s="892"/>
      <c r="TMW17" s="892"/>
      <c r="TMX17" s="892"/>
      <c r="TMY17" s="892"/>
      <c r="TMZ17" s="892"/>
      <c r="TNA17" s="892"/>
      <c r="TNB17" s="892"/>
      <c r="TNC17" s="892"/>
      <c r="TND17" s="892"/>
      <c r="TNE17" s="892"/>
      <c r="TNF17" s="892"/>
      <c r="TNG17" s="892"/>
      <c r="TNH17" s="892"/>
      <c r="TNI17" s="892"/>
      <c r="TNJ17" s="892"/>
      <c r="TNK17" s="892"/>
      <c r="TNL17" s="892"/>
      <c r="TNM17" s="892"/>
      <c r="TNN17" s="892"/>
      <c r="TNO17" s="892"/>
      <c r="TNP17" s="892"/>
      <c r="TNQ17" s="892"/>
      <c r="TNR17" s="892"/>
      <c r="TNS17" s="892"/>
      <c r="TNT17" s="892"/>
      <c r="TNU17" s="892"/>
      <c r="TNV17" s="892"/>
      <c r="TNW17" s="892"/>
      <c r="TNX17" s="892"/>
      <c r="TNY17" s="892"/>
      <c r="TNZ17" s="892"/>
      <c r="TOA17" s="892"/>
      <c r="TOB17" s="892"/>
      <c r="TOC17" s="892"/>
      <c r="TOD17" s="892"/>
      <c r="TOE17" s="892"/>
      <c r="TOF17" s="892"/>
      <c r="TOG17" s="892"/>
      <c r="TOH17" s="892"/>
      <c r="TOI17" s="892"/>
      <c r="TOJ17" s="892"/>
      <c r="TOK17" s="892"/>
      <c r="TOL17" s="892"/>
      <c r="TOM17" s="892"/>
      <c r="TON17" s="892"/>
      <c r="TOO17" s="892"/>
      <c r="TOP17" s="892"/>
      <c r="TOQ17" s="892"/>
      <c r="TOR17" s="892"/>
      <c r="TOS17" s="892"/>
      <c r="TOT17" s="892"/>
      <c r="TOU17" s="892"/>
      <c r="TOV17" s="892"/>
      <c r="TOW17" s="892"/>
      <c r="TOX17" s="892"/>
      <c r="TOY17" s="892"/>
      <c r="TOZ17" s="892"/>
      <c r="TPA17" s="892"/>
      <c r="TPB17" s="892"/>
      <c r="TPC17" s="892"/>
      <c r="TPD17" s="892"/>
      <c r="TPE17" s="892"/>
      <c r="TPF17" s="892"/>
      <c r="TPG17" s="892"/>
      <c r="TPH17" s="892"/>
      <c r="TPI17" s="892"/>
      <c r="TPJ17" s="892"/>
      <c r="TPK17" s="892"/>
      <c r="TPL17" s="892"/>
      <c r="TPM17" s="892"/>
      <c r="TPN17" s="892"/>
      <c r="TPO17" s="892"/>
      <c r="TPP17" s="892"/>
      <c r="TPQ17" s="892"/>
      <c r="TPR17" s="892"/>
      <c r="TPS17" s="892"/>
      <c r="TPT17" s="892"/>
      <c r="TPU17" s="892"/>
      <c r="TPV17" s="892"/>
      <c r="TPW17" s="892"/>
      <c r="TPX17" s="892"/>
      <c r="TPY17" s="892"/>
      <c r="TPZ17" s="892"/>
      <c r="TQA17" s="892"/>
      <c r="TQB17" s="892"/>
      <c r="TQC17" s="892"/>
      <c r="TQD17" s="892"/>
      <c r="TQE17" s="892"/>
      <c r="TQF17" s="892"/>
      <c r="TQG17" s="892"/>
      <c r="TQH17" s="892"/>
      <c r="TQI17" s="892"/>
      <c r="TQJ17" s="892"/>
      <c r="TQK17" s="892"/>
      <c r="TQL17" s="892"/>
      <c r="TQM17" s="892"/>
      <c r="TQN17" s="892"/>
      <c r="TQO17" s="892"/>
      <c r="TQP17" s="892"/>
      <c r="TQQ17" s="892"/>
      <c r="TQR17" s="892"/>
      <c r="TQS17" s="892"/>
      <c r="TQT17" s="892"/>
      <c r="TQU17" s="892"/>
      <c r="TQV17" s="892"/>
      <c r="TQW17" s="892"/>
      <c r="TQX17" s="892"/>
      <c r="TQY17" s="892"/>
      <c r="TQZ17" s="892"/>
      <c r="TRA17" s="892"/>
      <c r="TRB17" s="892"/>
      <c r="TRC17" s="892"/>
      <c r="TRD17" s="892"/>
      <c r="TRE17" s="892"/>
      <c r="TRF17" s="892"/>
      <c r="TRG17" s="892"/>
      <c r="TRH17" s="892"/>
      <c r="TRI17" s="892"/>
      <c r="TRJ17" s="892"/>
      <c r="TRK17" s="892"/>
      <c r="TRL17" s="892"/>
      <c r="TRM17" s="892"/>
      <c r="TRN17" s="892"/>
      <c r="TRO17" s="892"/>
      <c r="TRP17" s="892"/>
      <c r="TRQ17" s="892"/>
      <c r="TRR17" s="892"/>
      <c r="TRS17" s="892"/>
      <c r="TRT17" s="892"/>
      <c r="TRU17" s="892"/>
      <c r="TRV17" s="892"/>
      <c r="TRW17" s="892"/>
      <c r="TRX17" s="892"/>
      <c r="TRY17" s="892"/>
      <c r="TRZ17" s="892"/>
      <c r="TSA17" s="892"/>
      <c r="TSB17" s="892"/>
      <c r="TSC17" s="892"/>
      <c r="TSD17" s="892"/>
      <c r="TSE17" s="892"/>
      <c r="TSF17" s="892"/>
      <c r="TSG17" s="892"/>
      <c r="TSH17" s="892"/>
      <c r="TSI17" s="892"/>
      <c r="TSJ17" s="892"/>
      <c r="TSK17" s="892"/>
      <c r="TSL17" s="892"/>
      <c r="TSM17" s="892"/>
      <c r="TSN17" s="892"/>
      <c r="TSO17" s="892"/>
      <c r="TSP17" s="892"/>
      <c r="TSQ17" s="892"/>
      <c r="TSR17" s="892"/>
      <c r="TSS17" s="892"/>
      <c r="TST17" s="892"/>
      <c r="TSU17" s="892"/>
      <c r="TSV17" s="892"/>
      <c r="TSW17" s="892"/>
      <c r="TSX17" s="892"/>
      <c r="TSY17" s="892"/>
      <c r="TSZ17" s="892"/>
      <c r="TTA17" s="892"/>
      <c r="TTB17" s="892"/>
      <c r="TTC17" s="892"/>
      <c r="TTD17" s="892"/>
      <c r="TTE17" s="892"/>
      <c r="TTF17" s="892"/>
      <c r="TTG17" s="892"/>
      <c r="TTH17" s="892"/>
      <c r="TTI17" s="892"/>
      <c r="TTJ17" s="892"/>
      <c r="TTK17" s="892"/>
      <c r="TTL17" s="892"/>
      <c r="TTM17" s="892"/>
      <c r="TTN17" s="892"/>
      <c r="TTO17" s="892"/>
      <c r="TTP17" s="892"/>
      <c r="TTQ17" s="892"/>
      <c r="TTR17" s="892"/>
      <c r="TTS17" s="892"/>
      <c r="TTT17" s="892"/>
      <c r="TTU17" s="892"/>
      <c r="TTV17" s="892"/>
      <c r="TTW17" s="892"/>
      <c r="TTX17" s="892"/>
      <c r="TTY17" s="892"/>
      <c r="TTZ17" s="892"/>
      <c r="TUA17" s="892"/>
      <c r="TUB17" s="892"/>
      <c r="TUC17" s="892"/>
      <c r="TUD17" s="892"/>
      <c r="TUE17" s="892"/>
      <c r="TUF17" s="892"/>
      <c r="TUG17" s="892"/>
      <c r="TUH17" s="892"/>
      <c r="TUI17" s="892"/>
      <c r="TUJ17" s="892"/>
      <c r="TUK17" s="892"/>
      <c r="TUL17" s="892"/>
      <c r="TUM17" s="892"/>
      <c r="TUN17" s="892"/>
      <c r="TUO17" s="892"/>
      <c r="TUP17" s="892"/>
      <c r="TUQ17" s="892"/>
      <c r="TUR17" s="892"/>
      <c r="TUS17" s="892"/>
      <c r="TUT17" s="892"/>
      <c r="TUU17" s="892"/>
      <c r="TUV17" s="892"/>
      <c r="TUW17" s="892"/>
      <c r="TUX17" s="892"/>
      <c r="TUY17" s="892"/>
      <c r="TUZ17" s="892"/>
      <c r="TVA17" s="892"/>
      <c r="TVB17" s="892"/>
      <c r="TVC17" s="892"/>
      <c r="TVD17" s="892"/>
      <c r="TVE17" s="892"/>
      <c r="TVF17" s="892"/>
      <c r="TVG17" s="892"/>
      <c r="TVH17" s="892"/>
      <c r="TVI17" s="892"/>
      <c r="TVJ17" s="892"/>
      <c r="TVK17" s="892"/>
      <c r="TVL17" s="892"/>
      <c r="TVM17" s="892"/>
      <c r="TVN17" s="892"/>
      <c r="TVO17" s="892"/>
      <c r="TVP17" s="892"/>
      <c r="TVQ17" s="892"/>
      <c r="TVR17" s="892"/>
      <c r="TVS17" s="892"/>
      <c r="TVT17" s="892"/>
      <c r="TVU17" s="892"/>
      <c r="TVV17" s="892"/>
      <c r="TVW17" s="892"/>
      <c r="TVX17" s="892"/>
      <c r="TVY17" s="892"/>
      <c r="TVZ17" s="892"/>
      <c r="TWA17" s="892"/>
      <c r="TWB17" s="892"/>
      <c r="TWC17" s="892"/>
      <c r="TWD17" s="892"/>
      <c r="TWE17" s="892"/>
      <c r="TWF17" s="892"/>
      <c r="TWG17" s="892"/>
      <c r="TWH17" s="892"/>
      <c r="TWI17" s="892"/>
      <c r="TWJ17" s="892"/>
      <c r="TWK17" s="892"/>
      <c r="TWL17" s="892"/>
      <c r="TWM17" s="892"/>
      <c r="TWN17" s="892"/>
      <c r="TWO17" s="892"/>
      <c r="TWP17" s="892"/>
      <c r="TWQ17" s="892"/>
      <c r="TWR17" s="892"/>
      <c r="TWS17" s="892"/>
      <c r="TWT17" s="892"/>
      <c r="TWU17" s="892"/>
      <c r="TWV17" s="892"/>
      <c r="TWW17" s="892"/>
      <c r="TWX17" s="892"/>
      <c r="TWY17" s="892"/>
      <c r="TWZ17" s="892"/>
      <c r="TXA17" s="892"/>
      <c r="TXB17" s="892"/>
      <c r="TXC17" s="892"/>
      <c r="TXD17" s="892"/>
      <c r="TXE17" s="892"/>
      <c r="TXF17" s="892"/>
      <c r="TXG17" s="892"/>
      <c r="TXH17" s="892"/>
      <c r="TXI17" s="892"/>
      <c r="TXJ17" s="892"/>
      <c r="TXK17" s="892"/>
      <c r="TXL17" s="892"/>
      <c r="TXM17" s="892"/>
      <c r="TXN17" s="892"/>
      <c r="TXO17" s="892"/>
      <c r="TXP17" s="892"/>
      <c r="TXQ17" s="892"/>
      <c r="TXR17" s="892"/>
      <c r="TXS17" s="892"/>
      <c r="TXT17" s="892"/>
      <c r="TXU17" s="892"/>
      <c r="TXV17" s="892"/>
      <c r="TXW17" s="892"/>
      <c r="TXX17" s="892"/>
      <c r="TXY17" s="892"/>
      <c r="TXZ17" s="892"/>
      <c r="TYA17" s="892"/>
      <c r="TYB17" s="892"/>
      <c r="TYC17" s="892"/>
      <c r="TYD17" s="892"/>
      <c r="TYE17" s="892"/>
      <c r="TYF17" s="892"/>
      <c r="TYG17" s="892"/>
      <c r="TYH17" s="892"/>
      <c r="TYI17" s="892"/>
      <c r="TYJ17" s="892"/>
      <c r="TYK17" s="892"/>
      <c r="TYL17" s="892"/>
      <c r="TYM17" s="892"/>
      <c r="TYN17" s="892"/>
      <c r="TYO17" s="892"/>
      <c r="TYP17" s="892"/>
      <c r="TYQ17" s="892"/>
      <c r="TYR17" s="892"/>
      <c r="TYS17" s="892"/>
      <c r="TYT17" s="892"/>
      <c r="TYU17" s="892"/>
      <c r="TYV17" s="892"/>
      <c r="TYW17" s="892"/>
      <c r="TYX17" s="892"/>
      <c r="TYY17" s="892"/>
      <c r="TYZ17" s="892"/>
      <c r="TZA17" s="892"/>
      <c r="TZB17" s="892"/>
      <c r="TZC17" s="892"/>
      <c r="TZD17" s="892"/>
      <c r="TZE17" s="892"/>
      <c r="TZF17" s="892"/>
      <c r="TZG17" s="892"/>
      <c r="TZH17" s="892"/>
      <c r="TZI17" s="892"/>
      <c r="TZJ17" s="892"/>
      <c r="TZK17" s="892"/>
      <c r="TZL17" s="892"/>
      <c r="TZM17" s="892"/>
      <c r="TZN17" s="892"/>
      <c r="TZO17" s="892"/>
      <c r="TZP17" s="892"/>
      <c r="TZQ17" s="892"/>
      <c r="TZR17" s="892"/>
      <c r="TZS17" s="892"/>
      <c r="TZT17" s="892"/>
      <c r="TZU17" s="892"/>
      <c r="TZV17" s="892"/>
      <c r="TZW17" s="892"/>
      <c r="TZX17" s="892"/>
      <c r="TZY17" s="892"/>
      <c r="TZZ17" s="892"/>
      <c r="UAA17" s="892"/>
      <c r="UAB17" s="892"/>
      <c r="UAC17" s="892"/>
      <c r="UAD17" s="892"/>
      <c r="UAE17" s="892"/>
      <c r="UAF17" s="892"/>
      <c r="UAG17" s="892"/>
      <c r="UAH17" s="892"/>
      <c r="UAI17" s="892"/>
      <c r="UAJ17" s="892"/>
      <c r="UAK17" s="892"/>
      <c r="UAL17" s="892"/>
      <c r="UAM17" s="892"/>
      <c r="UAN17" s="892"/>
      <c r="UAO17" s="892"/>
      <c r="UAP17" s="892"/>
      <c r="UAQ17" s="892"/>
      <c r="UAR17" s="892"/>
      <c r="UAS17" s="892"/>
      <c r="UAT17" s="892"/>
      <c r="UAU17" s="892"/>
      <c r="UAV17" s="892"/>
      <c r="UAW17" s="892"/>
      <c r="UAX17" s="892"/>
      <c r="UAY17" s="892"/>
      <c r="UAZ17" s="892"/>
      <c r="UBA17" s="892"/>
      <c r="UBB17" s="892"/>
      <c r="UBC17" s="892"/>
      <c r="UBD17" s="892"/>
      <c r="UBE17" s="892"/>
      <c r="UBF17" s="892"/>
      <c r="UBG17" s="892"/>
      <c r="UBH17" s="892"/>
      <c r="UBI17" s="892"/>
      <c r="UBJ17" s="892"/>
      <c r="UBK17" s="892"/>
      <c r="UBL17" s="892"/>
      <c r="UBM17" s="892"/>
      <c r="UBN17" s="892"/>
      <c r="UBO17" s="892"/>
      <c r="UBP17" s="892"/>
      <c r="UBQ17" s="892"/>
      <c r="UBR17" s="892"/>
      <c r="UBS17" s="892"/>
      <c r="UBT17" s="892"/>
      <c r="UBU17" s="892"/>
      <c r="UBV17" s="892"/>
      <c r="UBW17" s="892"/>
      <c r="UBX17" s="892"/>
      <c r="UBY17" s="892"/>
      <c r="UBZ17" s="892"/>
      <c r="UCA17" s="892"/>
      <c r="UCB17" s="892"/>
      <c r="UCC17" s="892"/>
      <c r="UCD17" s="892"/>
      <c r="UCE17" s="892"/>
      <c r="UCF17" s="892"/>
      <c r="UCG17" s="892"/>
      <c r="UCH17" s="892"/>
      <c r="UCI17" s="892"/>
      <c r="UCJ17" s="892"/>
      <c r="UCK17" s="892"/>
      <c r="UCL17" s="892"/>
      <c r="UCM17" s="892"/>
      <c r="UCN17" s="892"/>
      <c r="UCO17" s="892"/>
      <c r="UCP17" s="892"/>
      <c r="UCQ17" s="892"/>
      <c r="UCR17" s="892"/>
      <c r="UCS17" s="892"/>
      <c r="UCT17" s="892"/>
      <c r="UCU17" s="892"/>
      <c r="UCV17" s="892"/>
      <c r="UCW17" s="892"/>
      <c r="UCX17" s="892"/>
      <c r="UCY17" s="892"/>
      <c r="UCZ17" s="892"/>
      <c r="UDA17" s="892"/>
      <c r="UDB17" s="892"/>
      <c r="UDC17" s="892"/>
      <c r="UDD17" s="892"/>
      <c r="UDE17" s="892"/>
      <c r="UDF17" s="892"/>
      <c r="UDG17" s="892"/>
      <c r="UDH17" s="892"/>
      <c r="UDI17" s="892"/>
      <c r="UDJ17" s="892"/>
      <c r="UDK17" s="892"/>
      <c r="UDL17" s="892"/>
      <c r="UDM17" s="892"/>
      <c r="UDN17" s="892"/>
      <c r="UDO17" s="892"/>
      <c r="UDP17" s="892"/>
      <c r="UDQ17" s="892"/>
      <c r="UDR17" s="892"/>
      <c r="UDS17" s="892"/>
      <c r="UDT17" s="892"/>
      <c r="UDU17" s="892"/>
      <c r="UDV17" s="892"/>
      <c r="UDW17" s="892"/>
      <c r="UDX17" s="892"/>
      <c r="UDY17" s="892"/>
      <c r="UDZ17" s="892"/>
      <c r="UEA17" s="892"/>
      <c r="UEB17" s="892"/>
      <c r="UEC17" s="892"/>
      <c r="UED17" s="892"/>
      <c r="UEE17" s="892"/>
      <c r="UEF17" s="892"/>
      <c r="UEG17" s="892"/>
      <c r="UEH17" s="892"/>
      <c r="UEI17" s="892"/>
      <c r="UEJ17" s="892"/>
      <c r="UEK17" s="892"/>
      <c r="UEL17" s="892"/>
      <c r="UEM17" s="892"/>
      <c r="UEN17" s="892"/>
      <c r="UEO17" s="892"/>
      <c r="UEP17" s="892"/>
      <c r="UEQ17" s="892"/>
      <c r="UER17" s="892"/>
      <c r="UES17" s="892"/>
      <c r="UET17" s="892"/>
      <c r="UEU17" s="892"/>
      <c r="UEV17" s="892"/>
      <c r="UEW17" s="892"/>
      <c r="UEX17" s="892"/>
      <c r="UEY17" s="892"/>
      <c r="UEZ17" s="892"/>
      <c r="UFA17" s="892"/>
      <c r="UFB17" s="892"/>
      <c r="UFC17" s="892"/>
      <c r="UFD17" s="892"/>
      <c r="UFE17" s="892"/>
      <c r="UFF17" s="892"/>
      <c r="UFG17" s="892"/>
      <c r="UFH17" s="892"/>
      <c r="UFI17" s="892"/>
      <c r="UFJ17" s="892"/>
      <c r="UFK17" s="892"/>
      <c r="UFL17" s="892"/>
      <c r="UFM17" s="892"/>
      <c r="UFN17" s="892"/>
      <c r="UFO17" s="892"/>
      <c r="UFP17" s="892"/>
      <c r="UFQ17" s="892"/>
      <c r="UFR17" s="892"/>
      <c r="UFS17" s="892"/>
      <c r="UFT17" s="892"/>
      <c r="UFU17" s="892"/>
      <c r="UFV17" s="892"/>
      <c r="UFW17" s="892"/>
      <c r="UFX17" s="892"/>
      <c r="UFY17" s="892"/>
      <c r="UFZ17" s="892"/>
      <c r="UGA17" s="892"/>
      <c r="UGB17" s="892"/>
      <c r="UGC17" s="892"/>
      <c r="UGD17" s="892"/>
      <c r="UGE17" s="892"/>
      <c r="UGF17" s="892"/>
      <c r="UGG17" s="892"/>
      <c r="UGH17" s="892"/>
      <c r="UGI17" s="892"/>
      <c r="UGJ17" s="892"/>
      <c r="UGK17" s="892"/>
      <c r="UGL17" s="892"/>
      <c r="UGM17" s="892"/>
      <c r="UGN17" s="892"/>
      <c r="UGO17" s="892"/>
      <c r="UGP17" s="892"/>
      <c r="UGQ17" s="892"/>
      <c r="UGR17" s="892"/>
      <c r="UGS17" s="892"/>
      <c r="UGT17" s="892"/>
      <c r="UGU17" s="892"/>
      <c r="UGV17" s="892"/>
      <c r="UGW17" s="892"/>
      <c r="UGX17" s="892"/>
      <c r="UGY17" s="892"/>
      <c r="UGZ17" s="892"/>
      <c r="UHA17" s="892"/>
      <c r="UHB17" s="892"/>
      <c r="UHC17" s="892"/>
      <c r="UHD17" s="892"/>
      <c r="UHE17" s="892"/>
      <c r="UHF17" s="892"/>
      <c r="UHG17" s="892"/>
      <c r="UHH17" s="892"/>
      <c r="UHI17" s="892"/>
      <c r="UHJ17" s="892"/>
      <c r="UHK17" s="892"/>
      <c r="UHL17" s="892"/>
      <c r="UHM17" s="892"/>
      <c r="UHN17" s="892"/>
      <c r="UHO17" s="892"/>
      <c r="UHP17" s="892"/>
      <c r="UHQ17" s="892"/>
      <c r="UHR17" s="892"/>
      <c r="UHS17" s="892"/>
      <c r="UHT17" s="892"/>
      <c r="UHU17" s="892"/>
      <c r="UHV17" s="892"/>
      <c r="UHW17" s="892"/>
      <c r="UHX17" s="892"/>
      <c r="UHY17" s="892"/>
      <c r="UHZ17" s="892"/>
      <c r="UIA17" s="892"/>
      <c r="UIB17" s="892"/>
      <c r="UIC17" s="892"/>
      <c r="UID17" s="892"/>
      <c r="UIE17" s="892"/>
      <c r="UIF17" s="892"/>
      <c r="UIG17" s="892"/>
      <c r="UIH17" s="892"/>
      <c r="UII17" s="892"/>
      <c r="UIJ17" s="892"/>
      <c r="UIK17" s="892"/>
      <c r="UIL17" s="892"/>
      <c r="UIM17" s="892"/>
      <c r="UIN17" s="892"/>
      <c r="UIO17" s="892"/>
      <c r="UIP17" s="892"/>
      <c r="UIQ17" s="892"/>
      <c r="UIR17" s="892"/>
      <c r="UIS17" s="892"/>
      <c r="UIT17" s="892"/>
      <c r="UIU17" s="892"/>
      <c r="UIV17" s="892"/>
      <c r="UIW17" s="892"/>
      <c r="UIX17" s="892"/>
      <c r="UIY17" s="892"/>
      <c r="UIZ17" s="892"/>
      <c r="UJA17" s="892"/>
      <c r="UJB17" s="892"/>
      <c r="UJC17" s="892"/>
      <c r="UJD17" s="892"/>
      <c r="UJE17" s="892"/>
      <c r="UJF17" s="892"/>
      <c r="UJG17" s="892"/>
      <c r="UJH17" s="892"/>
      <c r="UJI17" s="892"/>
      <c r="UJJ17" s="892"/>
      <c r="UJK17" s="892"/>
      <c r="UJL17" s="892"/>
      <c r="UJM17" s="892"/>
      <c r="UJN17" s="892"/>
      <c r="UJO17" s="892"/>
      <c r="UJP17" s="892"/>
      <c r="UJQ17" s="892"/>
      <c r="UJR17" s="892"/>
      <c r="UJS17" s="892"/>
      <c r="UJT17" s="892"/>
      <c r="UJU17" s="892"/>
      <c r="UJV17" s="892"/>
      <c r="UJW17" s="892"/>
      <c r="UJX17" s="892"/>
      <c r="UJY17" s="892"/>
      <c r="UJZ17" s="892"/>
      <c r="UKA17" s="892"/>
      <c r="UKB17" s="892"/>
      <c r="UKC17" s="892"/>
      <c r="UKD17" s="892"/>
      <c r="UKE17" s="892"/>
      <c r="UKF17" s="892"/>
      <c r="UKG17" s="892"/>
      <c r="UKH17" s="892"/>
      <c r="UKI17" s="892"/>
      <c r="UKJ17" s="892"/>
      <c r="UKK17" s="892"/>
      <c r="UKL17" s="892"/>
      <c r="UKM17" s="892"/>
      <c r="UKN17" s="892"/>
      <c r="UKO17" s="892"/>
      <c r="UKP17" s="892"/>
      <c r="UKQ17" s="892"/>
      <c r="UKR17" s="892"/>
      <c r="UKS17" s="892"/>
      <c r="UKT17" s="892"/>
      <c r="UKU17" s="892"/>
      <c r="UKV17" s="892"/>
      <c r="UKW17" s="892"/>
      <c r="UKX17" s="892"/>
      <c r="UKY17" s="892"/>
      <c r="UKZ17" s="892"/>
      <c r="ULA17" s="892"/>
      <c r="ULB17" s="892"/>
      <c r="ULC17" s="892"/>
      <c r="ULD17" s="892"/>
      <c r="ULE17" s="892"/>
      <c r="ULF17" s="892"/>
      <c r="ULG17" s="892"/>
      <c r="ULH17" s="892"/>
      <c r="ULI17" s="892"/>
      <c r="ULJ17" s="892"/>
      <c r="ULK17" s="892"/>
      <c r="ULL17" s="892"/>
      <c r="ULM17" s="892"/>
      <c r="ULN17" s="892"/>
      <c r="ULO17" s="892"/>
      <c r="ULP17" s="892"/>
      <c r="ULQ17" s="892"/>
      <c r="ULR17" s="892"/>
      <c r="ULS17" s="892"/>
      <c r="ULT17" s="892"/>
      <c r="ULU17" s="892"/>
      <c r="ULV17" s="892"/>
      <c r="ULW17" s="892"/>
      <c r="ULX17" s="892"/>
      <c r="ULY17" s="892"/>
      <c r="ULZ17" s="892"/>
      <c r="UMA17" s="892"/>
      <c r="UMB17" s="892"/>
      <c r="UMC17" s="892"/>
      <c r="UMD17" s="892"/>
      <c r="UME17" s="892"/>
      <c r="UMF17" s="892"/>
      <c r="UMG17" s="892"/>
      <c r="UMH17" s="892"/>
      <c r="UMI17" s="892"/>
      <c r="UMJ17" s="892"/>
      <c r="UMK17" s="892"/>
      <c r="UML17" s="892"/>
      <c r="UMM17" s="892"/>
      <c r="UMN17" s="892"/>
      <c r="UMO17" s="892"/>
      <c r="UMP17" s="892"/>
      <c r="UMQ17" s="892"/>
      <c r="UMR17" s="892"/>
      <c r="UMS17" s="892"/>
      <c r="UMT17" s="892"/>
      <c r="UMU17" s="892"/>
      <c r="UMV17" s="892"/>
      <c r="UMW17" s="892"/>
      <c r="UMX17" s="892"/>
      <c r="UMY17" s="892"/>
      <c r="UMZ17" s="892"/>
      <c r="UNA17" s="892"/>
      <c r="UNB17" s="892"/>
      <c r="UNC17" s="892"/>
      <c r="UND17" s="892"/>
      <c r="UNE17" s="892"/>
      <c r="UNF17" s="892"/>
      <c r="UNG17" s="892"/>
      <c r="UNH17" s="892"/>
      <c r="UNI17" s="892"/>
      <c r="UNJ17" s="892"/>
      <c r="UNK17" s="892"/>
      <c r="UNL17" s="892"/>
      <c r="UNM17" s="892"/>
      <c r="UNN17" s="892"/>
      <c r="UNO17" s="892"/>
      <c r="UNP17" s="892"/>
      <c r="UNQ17" s="892"/>
      <c r="UNR17" s="892"/>
      <c r="UNS17" s="892"/>
      <c r="UNT17" s="892"/>
      <c r="UNU17" s="892"/>
      <c r="UNV17" s="892"/>
      <c r="UNW17" s="892"/>
      <c r="UNX17" s="892"/>
      <c r="UNY17" s="892"/>
      <c r="UNZ17" s="892"/>
      <c r="UOA17" s="892"/>
      <c r="UOB17" s="892"/>
      <c r="UOC17" s="892"/>
      <c r="UOD17" s="892"/>
      <c r="UOE17" s="892"/>
      <c r="UOF17" s="892"/>
      <c r="UOG17" s="892"/>
      <c r="UOH17" s="892"/>
      <c r="UOI17" s="892"/>
      <c r="UOJ17" s="892"/>
      <c r="UOK17" s="892"/>
      <c r="UOL17" s="892"/>
      <c r="UOM17" s="892"/>
      <c r="UON17" s="892"/>
      <c r="UOO17" s="892"/>
      <c r="UOP17" s="892"/>
      <c r="UOQ17" s="892"/>
      <c r="UOR17" s="892"/>
      <c r="UOS17" s="892"/>
      <c r="UOT17" s="892"/>
      <c r="UOU17" s="892"/>
      <c r="UOV17" s="892"/>
      <c r="UOW17" s="892"/>
      <c r="UOX17" s="892"/>
      <c r="UOY17" s="892"/>
      <c r="UOZ17" s="892"/>
      <c r="UPA17" s="892"/>
      <c r="UPB17" s="892"/>
      <c r="UPC17" s="892"/>
      <c r="UPD17" s="892"/>
      <c r="UPE17" s="892"/>
      <c r="UPF17" s="892"/>
      <c r="UPG17" s="892"/>
      <c r="UPH17" s="892"/>
      <c r="UPI17" s="892"/>
      <c r="UPJ17" s="892"/>
      <c r="UPK17" s="892"/>
      <c r="UPL17" s="892"/>
      <c r="UPM17" s="892"/>
      <c r="UPN17" s="892"/>
      <c r="UPO17" s="892"/>
      <c r="UPP17" s="892"/>
      <c r="UPQ17" s="892"/>
      <c r="UPR17" s="892"/>
      <c r="UPS17" s="892"/>
      <c r="UPT17" s="892"/>
      <c r="UPU17" s="892"/>
      <c r="UPV17" s="892"/>
      <c r="UPW17" s="892"/>
      <c r="UPX17" s="892"/>
      <c r="UPY17" s="892"/>
      <c r="UPZ17" s="892"/>
      <c r="UQA17" s="892"/>
      <c r="UQB17" s="892"/>
      <c r="UQC17" s="892"/>
      <c r="UQD17" s="892"/>
      <c r="UQE17" s="892"/>
      <c r="UQF17" s="892"/>
      <c r="UQG17" s="892"/>
      <c r="UQH17" s="892"/>
      <c r="UQI17" s="892"/>
      <c r="UQJ17" s="892"/>
      <c r="UQK17" s="892"/>
      <c r="UQL17" s="892"/>
      <c r="UQM17" s="892"/>
      <c r="UQN17" s="892"/>
      <c r="UQO17" s="892"/>
      <c r="UQP17" s="892"/>
      <c r="UQQ17" s="892"/>
      <c r="UQR17" s="892"/>
      <c r="UQS17" s="892"/>
      <c r="UQT17" s="892"/>
      <c r="UQU17" s="892"/>
      <c r="UQV17" s="892"/>
      <c r="UQW17" s="892"/>
      <c r="UQX17" s="892"/>
      <c r="UQY17" s="892"/>
      <c r="UQZ17" s="892"/>
      <c r="URA17" s="892"/>
      <c r="URB17" s="892"/>
      <c r="URC17" s="892"/>
      <c r="URD17" s="892"/>
      <c r="URE17" s="892"/>
      <c r="URF17" s="892"/>
      <c r="URG17" s="892"/>
      <c r="URH17" s="892"/>
      <c r="URI17" s="892"/>
      <c r="URJ17" s="892"/>
      <c r="URK17" s="892"/>
      <c r="URL17" s="892"/>
      <c r="URM17" s="892"/>
      <c r="URN17" s="892"/>
      <c r="URO17" s="892"/>
      <c r="URP17" s="892"/>
      <c r="URQ17" s="892"/>
      <c r="URR17" s="892"/>
      <c r="URS17" s="892"/>
      <c r="URT17" s="892"/>
      <c r="URU17" s="892"/>
      <c r="URV17" s="892"/>
      <c r="URW17" s="892"/>
      <c r="URX17" s="892"/>
      <c r="URY17" s="892"/>
      <c r="URZ17" s="892"/>
      <c r="USA17" s="892"/>
      <c r="USB17" s="892"/>
      <c r="USC17" s="892"/>
      <c r="USD17" s="892"/>
      <c r="USE17" s="892"/>
      <c r="USF17" s="892"/>
      <c r="USG17" s="892"/>
      <c r="USH17" s="892"/>
      <c r="USI17" s="892"/>
      <c r="USJ17" s="892"/>
      <c r="USK17" s="892"/>
      <c r="USL17" s="892"/>
      <c r="USM17" s="892"/>
      <c r="USN17" s="892"/>
      <c r="USO17" s="892"/>
      <c r="USP17" s="892"/>
      <c r="USQ17" s="892"/>
      <c r="USR17" s="892"/>
      <c r="USS17" s="892"/>
      <c r="UST17" s="892"/>
      <c r="USU17" s="892"/>
      <c r="USV17" s="892"/>
      <c r="USW17" s="892"/>
      <c r="USX17" s="892"/>
      <c r="USY17" s="892"/>
      <c r="USZ17" s="892"/>
      <c r="UTA17" s="892"/>
      <c r="UTB17" s="892"/>
      <c r="UTC17" s="892"/>
      <c r="UTD17" s="892"/>
      <c r="UTE17" s="892"/>
      <c r="UTF17" s="892"/>
      <c r="UTG17" s="892"/>
      <c r="UTH17" s="892"/>
      <c r="UTI17" s="892"/>
      <c r="UTJ17" s="892"/>
      <c r="UTK17" s="892"/>
      <c r="UTL17" s="892"/>
      <c r="UTM17" s="892"/>
      <c r="UTN17" s="892"/>
      <c r="UTO17" s="892"/>
      <c r="UTP17" s="892"/>
      <c r="UTQ17" s="892"/>
      <c r="UTR17" s="892"/>
      <c r="UTS17" s="892"/>
      <c r="UTT17" s="892"/>
      <c r="UTU17" s="892"/>
      <c r="UTV17" s="892"/>
      <c r="UTW17" s="892"/>
      <c r="UTX17" s="892"/>
      <c r="UTY17" s="892"/>
      <c r="UTZ17" s="892"/>
      <c r="UUA17" s="892"/>
      <c r="UUB17" s="892"/>
      <c r="UUC17" s="892"/>
      <c r="UUD17" s="892"/>
      <c r="UUE17" s="892"/>
      <c r="UUF17" s="892"/>
      <c r="UUG17" s="892"/>
      <c r="UUH17" s="892"/>
      <c r="UUI17" s="892"/>
      <c r="UUJ17" s="892"/>
      <c r="UUK17" s="892"/>
      <c r="UUL17" s="892"/>
      <c r="UUM17" s="892"/>
      <c r="UUN17" s="892"/>
      <c r="UUO17" s="892"/>
      <c r="UUP17" s="892"/>
      <c r="UUQ17" s="892"/>
      <c r="UUR17" s="892"/>
      <c r="UUS17" s="892"/>
      <c r="UUT17" s="892"/>
      <c r="UUU17" s="892"/>
      <c r="UUV17" s="892"/>
      <c r="UUW17" s="892"/>
      <c r="UUX17" s="892"/>
      <c r="UUY17" s="892"/>
      <c r="UUZ17" s="892"/>
      <c r="UVA17" s="892"/>
      <c r="UVB17" s="892"/>
      <c r="UVC17" s="892"/>
      <c r="UVD17" s="892"/>
      <c r="UVE17" s="892"/>
      <c r="UVF17" s="892"/>
      <c r="UVG17" s="892"/>
      <c r="UVH17" s="892"/>
      <c r="UVI17" s="892"/>
      <c r="UVJ17" s="892"/>
      <c r="UVK17" s="892"/>
      <c r="UVL17" s="892"/>
      <c r="UVM17" s="892"/>
      <c r="UVN17" s="892"/>
      <c r="UVO17" s="892"/>
      <c r="UVP17" s="892"/>
      <c r="UVQ17" s="892"/>
      <c r="UVR17" s="892"/>
      <c r="UVS17" s="892"/>
      <c r="UVT17" s="892"/>
      <c r="UVU17" s="892"/>
      <c r="UVV17" s="892"/>
      <c r="UVW17" s="892"/>
      <c r="UVX17" s="892"/>
      <c r="UVY17" s="892"/>
      <c r="UVZ17" s="892"/>
      <c r="UWA17" s="892"/>
      <c r="UWB17" s="892"/>
      <c r="UWC17" s="892"/>
      <c r="UWD17" s="892"/>
      <c r="UWE17" s="892"/>
      <c r="UWF17" s="892"/>
      <c r="UWG17" s="892"/>
      <c r="UWH17" s="892"/>
      <c r="UWI17" s="892"/>
      <c r="UWJ17" s="892"/>
      <c r="UWK17" s="892"/>
      <c r="UWL17" s="892"/>
      <c r="UWM17" s="892"/>
      <c r="UWN17" s="892"/>
      <c r="UWO17" s="892"/>
      <c r="UWP17" s="892"/>
      <c r="UWQ17" s="892"/>
      <c r="UWR17" s="892"/>
      <c r="UWS17" s="892"/>
      <c r="UWT17" s="892"/>
      <c r="UWU17" s="892"/>
      <c r="UWV17" s="892"/>
      <c r="UWW17" s="892"/>
      <c r="UWX17" s="892"/>
      <c r="UWY17" s="892"/>
      <c r="UWZ17" s="892"/>
      <c r="UXA17" s="892"/>
      <c r="UXB17" s="892"/>
      <c r="UXC17" s="892"/>
      <c r="UXD17" s="892"/>
      <c r="UXE17" s="892"/>
      <c r="UXF17" s="892"/>
      <c r="UXG17" s="892"/>
      <c r="UXH17" s="892"/>
      <c r="UXI17" s="892"/>
      <c r="UXJ17" s="892"/>
      <c r="UXK17" s="892"/>
      <c r="UXL17" s="892"/>
      <c r="UXM17" s="892"/>
      <c r="UXN17" s="892"/>
      <c r="UXO17" s="892"/>
      <c r="UXP17" s="892"/>
      <c r="UXQ17" s="892"/>
      <c r="UXR17" s="892"/>
      <c r="UXS17" s="892"/>
      <c r="UXT17" s="892"/>
      <c r="UXU17" s="892"/>
      <c r="UXV17" s="892"/>
      <c r="UXW17" s="892"/>
      <c r="UXX17" s="892"/>
      <c r="UXY17" s="892"/>
      <c r="UXZ17" s="892"/>
      <c r="UYA17" s="892"/>
      <c r="UYB17" s="892"/>
      <c r="UYC17" s="892"/>
      <c r="UYD17" s="892"/>
      <c r="UYE17" s="892"/>
      <c r="UYF17" s="892"/>
      <c r="UYG17" s="892"/>
      <c r="UYH17" s="892"/>
      <c r="UYI17" s="892"/>
      <c r="UYJ17" s="892"/>
      <c r="UYK17" s="892"/>
      <c r="UYL17" s="892"/>
      <c r="UYM17" s="892"/>
      <c r="UYN17" s="892"/>
      <c r="UYO17" s="892"/>
      <c r="UYP17" s="892"/>
      <c r="UYQ17" s="892"/>
      <c r="UYR17" s="892"/>
      <c r="UYS17" s="892"/>
      <c r="UYT17" s="892"/>
      <c r="UYU17" s="892"/>
      <c r="UYV17" s="892"/>
      <c r="UYW17" s="892"/>
      <c r="UYX17" s="892"/>
      <c r="UYY17" s="892"/>
      <c r="UYZ17" s="892"/>
      <c r="UZA17" s="892"/>
      <c r="UZB17" s="892"/>
      <c r="UZC17" s="892"/>
      <c r="UZD17" s="892"/>
      <c r="UZE17" s="892"/>
      <c r="UZF17" s="892"/>
      <c r="UZG17" s="892"/>
      <c r="UZH17" s="892"/>
      <c r="UZI17" s="892"/>
      <c r="UZJ17" s="892"/>
      <c r="UZK17" s="892"/>
      <c r="UZL17" s="892"/>
      <c r="UZM17" s="892"/>
      <c r="UZN17" s="892"/>
      <c r="UZO17" s="892"/>
      <c r="UZP17" s="892"/>
      <c r="UZQ17" s="892"/>
      <c r="UZR17" s="892"/>
      <c r="UZS17" s="892"/>
      <c r="UZT17" s="892"/>
      <c r="UZU17" s="892"/>
      <c r="UZV17" s="892"/>
      <c r="UZW17" s="892"/>
      <c r="UZX17" s="892"/>
      <c r="UZY17" s="892"/>
      <c r="UZZ17" s="892"/>
      <c r="VAA17" s="892"/>
      <c r="VAB17" s="892"/>
      <c r="VAC17" s="892"/>
      <c r="VAD17" s="892"/>
      <c r="VAE17" s="892"/>
      <c r="VAF17" s="892"/>
      <c r="VAG17" s="892"/>
      <c r="VAH17" s="892"/>
      <c r="VAI17" s="892"/>
      <c r="VAJ17" s="892"/>
      <c r="VAK17" s="892"/>
      <c r="VAL17" s="892"/>
      <c r="VAM17" s="892"/>
      <c r="VAN17" s="892"/>
      <c r="VAO17" s="892"/>
      <c r="VAP17" s="892"/>
      <c r="VAQ17" s="892"/>
      <c r="VAR17" s="892"/>
      <c r="VAS17" s="892"/>
      <c r="VAT17" s="892"/>
      <c r="VAU17" s="892"/>
      <c r="VAV17" s="892"/>
      <c r="VAW17" s="892"/>
      <c r="VAX17" s="892"/>
      <c r="VAY17" s="892"/>
      <c r="VAZ17" s="892"/>
      <c r="VBA17" s="892"/>
      <c r="VBB17" s="892"/>
      <c r="VBC17" s="892"/>
      <c r="VBD17" s="892"/>
      <c r="VBE17" s="892"/>
      <c r="VBF17" s="892"/>
      <c r="VBG17" s="892"/>
      <c r="VBH17" s="892"/>
      <c r="VBI17" s="892"/>
      <c r="VBJ17" s="892"/>
      <c r="VBK17" s="892"/>
      <c r="VBL17" s="892"/>
      <c r="VBM17" s="892"/>
      <c r="VBN17" s="892"/>
      <c r="VBO17" s="892"/>
      <c r="VBP17" s="892"/>
      <c r="VBQ17" s="892"/>
      <c r="VBR17" s="892"/>
      <c r="VBS17" s="892"/>
      <c r="VBT17" s="892"/>
      <c r="VBU17" s="892"/>
      <c r="VBV17" s="892"/>
      <c r="VBW17" s="892"/>
      <c r="VBX17" s="892"/>
      <c r="VBY17" s="892"/>
      <c r="VBZ17" s="892"/>
      <c r="VCA17" s="892"/>
      <c r="VCB17" s="892"/>
      <c r="VCC17" s="892"/>
      <c r="VCD17" s="892"/>
      <c r="VCE17" s="892"/>
      <c r="VCF17" s="892"/>
      <c r="VCG17" s="892"/>
      <c r="VCH17" s="892"/>
      <c r="VCI17" s="892"/>
      <c r="VCJ17" s="892"/>
      <c r="VCK17" s="892"/>
      <c r="VCL17" s="892"/>
      <c r="VCM17" s="892"/>
      <c r="VCN17" s="892"/>
      <c r="VCO17" s="892"/>
      <c r="VCP17" s="892"/>
      <c r="VCQ17" s="892"/>
      <c r="VCR17" s="892"/>
      <c r="VCS17" s="892"/>
      <c r="VCT17" s="892"/>
      <c r="VCU17" s="892"/>
      <c r="VCV17" s="892"/>
      <c r="VCW17" s="892"/>
      <c r="VCX17" s="892"/>
      <c r="VCY17" s="892"/>
      <c r="VCZ17" s="892"/>
      <c r="VDA17" s="892"/>
      <c r="VDB17" s="892"/>
      <c r="VDC17" s="892"/>
      <c r="VDD17" s="892"/>
      <c r="VDE17" s="892"/>
      <c r="VDF17" s="892"/>
      <c r="VDG17" s="892"/>
      <c r="VDH17" s="892"/>
      <c r="VDI17" s="892"/>
      <c r="VDJ17" s="892"/>
      <c r="VDK17" s="892"/>
      <c r="VDL17" s="892"/>
      <c r="VDM17" s="892"/>
      <c r="VDN17" s="892"/>
      <c r="VDO17" s="892"/>
      <c r="VDP17" s="892"/>
      <c r="VDQ17" s="892"/>
      <c r="VDR17" s="892"/>
      <c r="VDS17" s="892"/>
      <c r="VDT17" s="892"/>
      <c r="VDU17" s="892"/>
      <c r="VDV17" s="892"/>
      <c r="VDW17" s="892"/>
      <c r="VDX17" s="892"/>
      <c r="VDY17" s="892"/>
      <c r="VDZ17" s="892"/>
      <c r="VEA17" s="892"/>
      <c r="VEB17" s="892"/>
      <c r="VEC17" s="892"/>
      <c r="VED17" s="892"/>
      <c r="VEE17" s="892"/>
      <c r="VEF17" s="892"/>
      <c r="VEG17" s="892"/>
      <c r="VEH17" s="892"/>
      <c r="VEI17" s="892"/>
      <c r="VEJ17" s="892"/>
      <c r="VEK17" s="892"/>
      <c r="VEL17" s="892"/>
      <c r="VEM17" s="892"/>
      <c r="VEN17" s="892"/>
      <c r="VEO17" s="892"/>
      <c r="VEP17" s="892"/>
      <c r="VEQ17" s="892"/>
      <c r="VER17" s="892"/>
      <c r="VES17" s="892"/>
      <c r="VET17" s="892"/>
      <c r="VEU17" s="892"/>
      <c r="VEV17" s="892"/>
      <c r="VEW17" s="892"/>
      <c r="VEX17" s="892"/>
      <c r="VEY17" s="892"/>
      <c r="VEZ17" s="892"/>
      <c r="VFA17" s="892"/>
      <c r="VFB17" s="892"/>
      <c r="VFC17" s="892"/>
      <c r="VFD17" s="892"/>
      <c r="VFE17" s="892"/>
      <c r="VFF17" s="892"/>
      <c r="VFG17" s="892"/>
      <c r="VFH17" s="892"/>
      <c r="VFI17" s="892"/>
      <c r="VFJ17" s="892"/>
      <c r="VFK17" s="892"/>
      <c r="VFL17" s="892"/>
      <c r="VFM17" s="892"/>
      <c r="VFN17" s="892"/>
      <c r="VFO17" s="892"/>
      <c r="VFP17" s="892"/>
      <c r="VFQ17" s="892"/>
      <c r="VFR17" s="892"/>
      <c r="VFS17" s="892"/>
      <c r="VFT17" s="892"/>
      <c r="VFU17" s="892"/>
      <c r="VFV17" s="892"/>
      <c r="VFW17" s="892"/>
      <c r="VFX17" s="892"/>
      <c r="VFY17" s="892"/>
      <c r="VFZ17" s="892"/>
      <c r="VGA17" s="892"/>
      <c r="VGB17" s="892"/>
      <c r="VGC17" s="892"/>
      <c r="VGD17" s="892"/>
      <c r="VGE17" s="892"/>
      <c r="VGF17" s="892"/>
      <c r="VGG17" s="892"/>
      <c r="VGH17" s="892"/>
      <c r="VGI17" s="892"/>
      <c r="VGJ17" s="892"/>
      <c r="VGK17" s="892"/>
      <c r="VGL17" s="892"/>
      <c r="VGM17" s="892"/>
      <c r="VGN17" s="892"/>
      <c r="VGO17" s="892"/>
      <c r="VGP17" s="892"/>
      <c r="VGQ17" s="892"/>
      <c r="VGR17" s="892"/>
      <c r="VGS17" s="892"/>
      <c r="VGT17" s="892"/>
      <c r="VGU17" s="892"/>
      <c r="VGV17" s="892"/>
      <c r="VGW17" s="892"/>
      <c r="VGX17" s="892"/>
      <c r="VGY17" s="892"/>
      <c r="VGZ17" s="892"/>
      <c r="VHA17" s="892"/>
      <c r="VHB17" s="892"/>
      <c r="VHC17" s="892"/>
      <c r="VHD17" s="892"/>
      <c r="VHE17" s="892"/>
      <c r="VHF17" s="892"/>
      <c r="VHG17" s="892"/>
      <c r="VHH17" s="892"/>
      <c r="VHI17" s="892"/>
      <c r="VHJ17" s="892"/>
      <c r="VHK17" s="892"/>
      <c r="VHL17" s="892"/>
      <c r="VHM17" s="892"/>
      <c r="VHN17" s="892"/>
      <c r="VHO17" s="892"/>
      <c r="VHP17" s="892"/>
      <c r="VHQ17" s="892"/>
      <c r="VHR17" s="892"/>
      <c r="VHS17" s="892"/>
      <c r="VHT17" s="892"/>
      <c r="VHU17" s="892"/>
      <c r="VHV17" s="892"/>
      <c r="VHW17" s="892"/>
      <c r="VHX17" s="892"/>
      <c r="VHY17" s="892"/>
      <c r="VHZ17" s="892"/>
      <c r="VIA17" s="892"/>
      <c r="VIB17" s="892"/>
      <c r="VIC17" s="892"/>
      <c r="VID17" s="892"/>
      <c r="VIE17" s="892"/>
      <c r="VIF17" s="892"/>
      <c r="VIG17" s="892"/>
      <c r="VIH17" s="892"/>
      <c r="VII17" s="892"/>
      <c r="VIJ17" s="892"/>
      <c r="VIK17" s="892"/>
      <c r="VIL17" s="892"/>
      <c r="VIM17" s="892"/>
      <c r="VIN17" s="892"/>
      <c r="VIO17" s="892"/>
      <c r="VIP17" s="892"/>
      <c r="VIQ17" s="892"/>
      <c r="VIR17" s="892"/>
      <c r="VIS17" s="892"/>
      <c r="VIT17" s="892"/>
      <c r="VIU17" s="892"/>
      <c r="VIV17" s="892"/>
      <c r="VIW17" s="892"/>
      <c r="VIX17" s="892"/>
      <c r="VIY17" s="892"/>
      <c r="VIZ17" s="892"/>
      <c r="VJA17" s="892"/>
      <c r="VJB17" s="892"/>
      <c r="VJC17" s="892"/>
      <c r="VJD17" s="892"/>
      <c r="VJE17" s="892"/>
      <c r="VJF17" s="892"/>
      <c r="VJG17" s="892"/>
      <c r="VJH17" s="892"/>
      <c r="VJI17" s="892"/>
      <c r="VJJ17" s="892"/>
      <c r="VJK17" s="892"/>
      <c r="VJL17" s="892"/>
      <c r="VJM17" s="892"/>
      <c r="VJN17" s="892"/>
      <c r="VJO17" s="892"/>
      <c r="VJP17" s="892"/>
      <c r="VJQ17" s="892"/>
      <c r="VJR17" s="892"/>
      <c r="VJS17" s="892"/>
      <c r="VJT17" s="892"/>
      <c r="VJU17" s="892"/>
      <c r="VJV17" s="892"/>
      <c r="VJW17" s="892"/>
      <c r="VJX17" s="892"/>
      <c r="VJY17" s="892"/>
      <c r="VJZ17" s="892"/>
      <c r="VKA17" s="892"/>
      <c r="VKB17" s="892"/>
      <c r="VKC17" s="892"/>
      <c r="VKD17" s="892"/>
      <c r="VKE17" s="892"/>
      <c r="VKF17" s="892"/>
      <c r="VKG17" s="892"/>
      <c r="VKH17" s="892"/>
      <c r="VKI17" s="892"/>
      <c r="VKJ17" s="892"/>
      <c r="VKK17" s="892"/>
      <c r="VKL17" s="892"/>
      <c r="VKM17" s="892"/>
      <c r="VKN17" s="892"/>
      <c r="VKO17" s="892"/>
      <c r="VKP17" s="892"/>
      <c r="VKQ17" s="892"/>
      <c r="VKR17" s="892"/>
      <c r="VKS17" s="892"/>
      <c r="VKT17" s="892"/>
      <c r="VKU17" s="892"/>
      <c r="VKV17" s="892"/>
      <c r="VKW17" s="892"/>
      <c r="VKX17" s="892"/>
      <c r="VKY17" s="892"/>
      <c r="VKZ17" s="892"/>
      <c r="VLA17" s="892"/>
      <c r="VLB17" s="892"/>
      <c r="VLC17" s="892"/>
      <c r="VLD17" s="892"/>
      <c r="VLE17" s="892"/>
      <c r="VLF17" s="892"/>
      <c r="VLG17" s="892"/>
      <c r="VLH17" s="892"/>
      <c r="VLI17" s="892"/>
      <c r="VLJ17" s="892"/>
      <c r="VLK17" s="892"/>
      <c r="VLL17" s="892"/>
      <c r="VLM17" s="892"/>
      <c r="VLN17" s="892"/>
      <c r="VLO17" s="892"/>
      <c r="VLP17" s="892"/>
      <c r="VLQ17" s="892"/>
      <c r="VLR17" s="892"/>
      <c r="VLS17" s="892"/>
      <c r="VLT17" s="892"/>
      <c r="VLU17" s="892"/>
      <c r="VLV17" s="892"/>
      <c r="VLW17" s="892"/>
      <c r="VLX17" s="892"/>
      <c r="VLY17" s="892"/>
      <c r="VLZ17" s="892"/>
      <c r="VMA17" s="892"/>
      <c r="VMB17" s="892"/>
      <c r="VMC17" s="892"/>
      <c r="VMD17" s="892"/>
      <c r="VME17" s="892"/>
      <c r="VMF17" s="892"/>
      <c r="VMG17" s="892"/>
      <c r="VMH17" s="892"/>
      <c r="VMI17" s="892"/>
      <c r="VMJ17" s="892"/>
      <c r="VMK17" s="892"/>
      <c r="VML17" s="892"/>
      <c r="VMM17" s="892"/>
      <c r="VMN17" s="892"/>
      <c r="VMO17" s="892"/>
      <c r="VMP17" s="892"/>
      <c r="VMQ17" s="892"/>
      <c r="VMR17" s="892"/>
      <c r="VMS17" s="892"/>
      <c r="VMT17" s="892"/>
      <c r="VMU17" s="892"/>
      <c r="VMV17" s="892"/>
      <c r="VMW17" s="892"/>
      <c r="VMX17" s="892"/>
      <c r="VMY17" s="892"/>
      <c r="VMZ17" s="892"/>
      <c r="VNA17" s="892"/>
      <c r="VNB17" s="892"/>
      <c r="VNC17" s="892"/>
      <c r="VND17" s="892"/>
      <c r="VNE17" s="892"/>
      <c r="VNF17" s="892"/>
      <c r="VNG17" s="892"/>
      <c r="VNH17" s="892"/>
      <c r="VNI17" s="892"/>
      <c r="VNJ17" s="892"/>
      <c r="VNK17" s="892"/>
      <c r="VNL17" s="892"/>
      <c r="VNM17" s="892"/>
      <c r="VNN17" s="892"/>
      <c r="VNO17" s="892"/>
      <c r="VNP17" s="892"/>
      <c r="VNQ17" s="892"/>
      <c r="VNR17" s="892"/>
      <c r="VNS17" s="892"/>
      <c r="VNT17" s="892"/>
      <c r="VNU17" s="892"/>
      <c r="VNV17" s="892"/>
      <c r="VNW17" s="892"/>
      <c r="VNX17" s="892"/>
      <c r="VNY17" s="892"/>
      <c r="VNZ17" s="892"/>
      <c r="VOA17" s="892"/>
      <c r="VOB17" s="892"/>
      <c r="VOC17" s="892"/>
      <c r="VOD17" s="892"/>
      <c r="VOE17" s="892"/>
      <c r="VOF17" s="892"/>
      <c r="VOG17" s="892"/>
      <c r="VOH17" s="892"/>
      <c r="VOI17" s="892"/>
      <c r="VOJ17" s="892"/>
      <c r="VOK17" s="892"/>
      <c r="VOL17" s="892"/>
      <c r="VOM17" s="892"/>
      <c r="VON17" s="892"/>
      <c r="VOO17" s="892"/>
      <c r="VOP17" s="892"/>
      <c r="VOQ17" s="892"/>
      <c r="VOR17" s="892"/>
      <c r="VOS17" s="892"/>
      <c r="VOT17" s="892"/>
      <c r="VOU17" s="892"/>
      <c r="VOV17" s="892"/>
      <c r="VOW17" s="892"/>
      <c r="VOX17" s="892"/>
      <c r="VOY17" s="892"/>
      <c r="VOZ17" s="892"/>
      <c r="VPA17" s="892"/>
      <c r="VPB17" s="892"/>
      <c r="VPC17" s="892"/>
      <c r="VPD17" s="892"/>
      <c r="VPE17" s="892"/>
      <c r="VPF17" s="892"/>
      <c r="VPG17" s="892"/>
      <c r="VPH17" s="892"/>
      <c r="VPI17" s="892"/>
      <c r="VPJ17" s="892"/>
      <c r="VPK17" s="892"/>
      <c r="VPL17" s="892"/>
      <c r="VPM17" s="892"/>
      <c r="VPN17" s="892"/>
      <c r="VPO17" s="892"/>
      <c r="VPP17" s="892"/>
      <c r="VPQ17" s="892"/>
      <c r="VPR17" s="892"/>
      <c r="VPS17" s="892"/>
      <c r="VPT17" s="892"/>
      <c r="VPU17" s="892"/>
      <c r="VPV17" s="892"/>
      <c r="VPW17" s="892"/>
      <c r="VPX17" s="892"/>
      <c r="VPY17" s="892"/>
      <c r="VPZ17" s="892"/>
      <c r="VQA17" s="892"/>
      <c r="VQB17" s="892"/>
      <c r="VQC17" s="892"/>
      <c r="VQD17" s="892"/>
      <c r="VQE17" s="892"/>
      <c r="VQF17" s="892"/>
      <c r="VQG17" s="892"/>
      <c r="VQH17" s="892"/>
      <c r="VQI17" s="892"/>
      <c r="VQJ17" s="892"/>
      <c r="VQK17" s="892"/>
      <c r="VQL17" s="892"/>
      <c r="VQM17" s="892"/>
      <c r="VQN17" s="892"/>
      <c r="VQO17" s="892"/>
      <c r="VQP17" s="892"/>
      <c r="VQQ17" s="892"/>
      <c r="VQR17" s="892"/>
      <c r="VQS17" s="892"/>
      <c r="VQT17" s="892"/>
      <c r="VQU17" s="892"/>
      <c r="VQV17" s="892"/>
      <c r="VQW17" s="892"/>
      <c r="VQX17" s="892"/>
      <c r="VQY17" s="892"/>
      <c r="VQZ17" s="892"/>
      <c r="VRA17" s="892"/>
      <c r="VRB17" s="892"/>
      <c r="VRC17" s="892"/>
      <c r="VRD17" s="892"/>
      <c r="VRE17" s="892"/>
      <c r="VRF17" s="892"/>
      <c r="VRG17" s="892"/>
      <c r="VRH17" s="892"/>
      <c r="VRI17" s="892"/>
      <c r="VRJ17" s="892"/>
      <c r="VRK17" s="892"/>
      <c r="VRL17" s="892"/>
      <c r="VRM17" s="892"/>
      <c r="VRN17" s="892"/>
      <c r="VRO17" s="892"/>
      <c r="VRP17" s="892"/>
      <c r="VRQ17" s="892"/>
      <c r="VRR17" s="892"/>
      <c r="VRS17" s="892"/>
      <c r="VRT17" s="892"/>
      <c r="VRU17" s="892"/>
      <c r="VRV17" s="892"/>
      <c r="VRW17" s="892"/>
      <c r="VRX17" s="892"/>
      <c r="VRY17" s="892"/>
      <c r="VRZ17" s="892"/>
      <c r="VSA17" s="892"/>
      <c r="VSB17" s="892"/>
      <c r="VSC17" s="892"/>
      <c r="VSD17" s="892"/>
      <c r="VSE17" s="892"/>
      <c r="VSF17" s="892"/>
      <c r="VSG17" s="892"/>
      <c r="VSH17" s="892"/>
      <c r="VSI17" s="892"/>
      <c r="VSJ17" s="892"/>
      <c r="VSK17" s="892"/>
      <c r="VSL17" s="892"/>
      <c r="VSM17" s="892"/>
      <c r="VSN17" s="892"/>
      <c r="VSO17" s="892"/>
      <c r="VSP17" s="892"/>
      <c r="VSQ17" s="892"/>
      <c r="VSR17" s="892"/>
      <c r="VSS17" s="892"/>
      <c r="VST17" s="892"/>
      <c r="VSU17" s="892"/>
      <c r="VSV17" s="892"/>
      <c r="VSW17" s="892"/>
      <c r="VSX17" s="892"/>
      <c r="VSY17" s="892"/>
      <c r="VSZ17" s="892"/>
      <c r="VTA17" s="892"/>
      <c r="VTB17" s="892"/>
      <c r="VTC17" s="892"/>
      <c r="VTD17" s="892"/>
      <c r="VTE17" s="892"/>
      <c r="VTF17" s="892"/>
      <c r="VTG17" s="892"/>
      <c r="VTH17" s="892"/>
      <c r="VTI17" s="892"/>
      <c r="VTJ17" s="892"/>
      <c r="VTK17" s="892"/>
      <c r="VTL17" s="892"/>
      <c r="VTM17" s="892"/>
      <c r="VTN17" s="892"/>
      <c r="VTO17" s="892"/>
      <c r="VTP17" s="892"/>
      <c r="VTQ17" s="892"/>
      <c r="VTR17" s="892"/>
      <c r="VTS17" s="892"/>
      <c r="VTT17" s="892"/>
      <c r="VTU17" s="892"/>
      <c r="VTV17" s="892"/>
      <c r="VTW17" s="892"/>
      <c r="VTX17" s="892"/>
      <c r="VTY17" s="892"/>
      <c r="VTZ17" s="892"/>
      <c r="VUA17" s="892"/>
      <c r="VUB17" s="892"/>
      <c r="VUC17" s="892"/>
      <c r="VUD17" s="892"/>
      <c r="VUE17" s="892"/>
      <c r="VUF17" s="892"/>
      <c r="VUG17" s="892"/>
      <c r="VUH17" s="892"/>
      <c r="VUI17" s="892"/>
      <c r="VUJ17" s="892"/>
      <c r="VUK17" s="892"/>
      <c r="VUL17" s="892"/>
      <c r="VUM17" s="892"/>
      <c r="VUN17" s="892"/>
      <c r="VUO17" s="892"/>
      <c r="VUP17" s="892"/>
      <c r="VUQ17" s="892"/>
      <c r="VUR17" s="892"/>
      <c r="VUS17" s="892"/>
      <c r="VUT17" s="892"/>
      <c r="VUU17" s="892"/>
      <c r="VUV17" s="892"/>
      <c r="VUW17" s="892"/>
      <c r="VUX17" s="892"/>
      <c r="VUY17" s="892"/>
      <c r="VUZ17" s="892"/>
      <c r="VVA17" s="892"/>
      <c r="VVB17" s="892"/>
      <c r="VVC17" s="892"/>
      <c r="VVD17" s="892"/>
      <c r="VVE17" s="892"/>
      <c r="VVF17" s="892"/>
      <c r="VVG17" s="892"/>
      <c r="VVH17" s="892"/>
      <c r="VVI17" s="892"/>
      <c r="VVJ17" s="892"/>
      <c r="VVK17" s="892"/>
      <c r="VVL17" s="892"/>
      <c r="VVM17" s="892"/>
      <c r="VVN17" s="892"/>
      <c r="VVO17" s="892"/>
      <c r="VVP17" s="892"/>
      <c r="VVQ17" s="892"/>
      <c r="VVR17" s="892"/>
      <c r="VVS17" s="892"/>
      <c r="VVT17" s="892"/>
      <c r="VVU17" s="892"/>
      <c r="VVV17" s="892"/>
      <c r="VVW17" s="892"/>
      <c r="VVX17" s="892"/>
      <c r="VVY17" s="892"/>
      <c r="VVZ17" s="892"/>
      <c r="VWA17" s="892"/>
      <c r="VWB17" s="892"/>
      <c r="VWC17" s="892"/>
      <c r="VWD17" s="892"/>
      <c r="VWE17" s="892"/>
      <c r="VWF17" s="892"/>
      <c r="VWG17" s="892"/>
      <c r="VWH17" s="892"/>
      <c r="VWI17" s="892"/>
      <c r="VWJ17" s="892"/>
      <c r="VWK17" s="892"/>
      <c r="VWL17" s="892"/>
      <c r="VWM17" s="892"/>
      <c r="VWN17" s="892"/>
      <c r="VWO17" s="892"/>
      <c r="VWP17" s="892"/>
      <c r="VWQ17" s="892"/>
      <c r="VWR17" s="892"/>
      <c r="VWS17" s="892"/>
      <c r="VWT17" s="892"/>
      <c r="VWU17" s="892"/>
      <c r="VWV17" s="892"/>
      <c r="VWW17" s="892"/>
      <c r="VWX17" s="892"/>
      <c r="VWY17" s="892"/>
      <c r="VWZ17" s="892"/>
      <c r="VXA17" s="892"/>
      <c r="VXB17" s="892"/>
      <c r="VXC17" s="892"/>
      <c r="VXD17" s="892"/>
      <c r="VXE17" s="892"/>
      <c r="VXF17" s="892"/>
      <c r="VXG17" s="892"/>
      <c r="VXH17" s="892"/>
      <c r="VXI17" s="892"/>
      <c r="VXJ17" s="892"/>
      <c r="VXK17" s="892"/>
      <c r="VXL17" s="892"/>
      <c r="VXM17" s="892"/>
      <c r="VXN17" s="892"/>
      <c r="VXO17" s="892"/>
      <c r="VXP17" s="892"/>
      <c r="VXQ17" s="892"/>
      <c r="VXR17" s="892"/>
      <c r="VXS17" s="892"/>
      <c r="VXT17" s="892"/>
      <c r="VXU17" s="892"/>
      <c r="VXV17" s="892"/>
      <c r="VXW17" s="892"/>
      <c r="VXX17" s="892"/>
      <c r="VXY17" s="892"/>
      <c r="VXZ17" s="892"/>
      <c r="VYA17" s="892"/>
      <c r="VYB17" s="892"/>
      <c r="VYC17" s="892"/>
      <c r="VYD17" s="892"/>
      <c r="VYE17" s="892"/>
      <c r="VYF17" s="892"/>
      <c r="VYG17" s="892"/>
      <c r="VYH17" s="892"/>
      <c r="VYI17" s="892"/>
      <c r="VYJ17" s="892"/>
      <c r="VYK17" s="892"/>
      <c r="VYL17" s="892"/>
      <c r="VYM17" s="892"/>
      <c r="VYN17" s="892"/>
      <c r="VYO17" s="892"/>
      <c r="VYP17" s="892"/>
      <c r="VYQ17" s="892"/>
      <c r="VYR17" s="892"/>
      <c r="VYS17" s="892"/>
      <c r="VYT17" s="892"/>
      <c r="VYU17" s="892"/>
      <c r="VYV17" s="892"/>
      <c r="VYW17" s="892"/>
      <c r="VYX17" s="892"/>
      <c r="VYY17" s="892"/>
      <c r="VYZ17" s="892"/>
      <c r="VZA17" s="892"/>
      <c r="VZB17" s="892"/>
      <c r="VZC17" s="892"/>
      <c r="VZD17" s="892"/>
      <c r="VZE17" s="892"/>
      <c r="VZF17" s="892"/>
      <c r="VZG17" s="892"/>
      <c r="VZH17" s="892"/>
      <c r="VZI17" s="892"/>
      <c r="VZJ17" s="892"/>
      <c r="VZK17" s="892"/>
      <c r="VZL17" s="892"/>
      <c r="VZM17" s="892"/>
      <c r="VZN17" s="892"/>
      <c r="VZO17" s="892"/>
      <c r="VZP17" s="892"/>
      <c r="VZQ17" s="892"/>
      <c r="VZR17" s="892"/>
      <c r="VZS17" s="892"/>
      <c r="VZT17" s="892"/>
      <c r="VZU17" s="892"/>
      <c r="VZV17" s="892"/>
      <c r="VZW17" s="892"/>
      <c r="VZX17" s="892"/>
      <c r="VZY17" s="892"/>
      <c r="VZZ17" s="892"/>
      <c r="WAA17" s="892"/>
      <c r="WAB17" s="892"/>
      <c r="WAC17" s="892"/>
      <c r="WAD17" s="892"/>
      <c r="WAE17" s="892"/>
      <c r="WAF17" s="892"/>
      <c r="WAG17" s="892"/>
      <c r="WAH17" s="892"/>
      <c r="WAI17" s="892"/>
      <c r="WAJ17" s="892"/>
      <c r="WAK17" s="892"/>
      <c r="WAL17" s="892"/>
      <c r="WAM17" s="892"/>
      <c r="WAN17" s="892"/>
      <c r="WAO17" s="892"/>
      <c r="WAP17" s="892"/>
      <c r="WAQ17" s="892"/>
      <c r="WAR17" s="892"/>
      <c r="WAS17" s="892"/>
      <c r="WAT17" s="892"/>
      <c r="WAU17" s="892"/>
      <c r="WAV17" s="892"/>
      <c r="WAW17" s="892"/>
      <c r="WAX17" s="892"/>
      <c r="WAY17" s="892"/>
      <c r="WAZ17" s="892"/>
      <c r="WBA17" s="892"/>
      <c r="WBB17" s="892"/>
      <c r="WBC17" s="892"/>
      <c r="WBD17" s="892"/>
      <c r="WBE17" s="892"/>
      <c r="WBF17" s="892"/>
      <c r="WBG17" s="892"/>
      <c r="WBH17" s="892"/>
      <c r="WBI17" s="892"/>
      <c r="WBJ17" s="892"/>
      <c r="WBK17" s="892"/>
      <c r="WBL17" s="892"/>
      <c r="WBM17" s="892"/>
      <c r="WBN17" s="892"/>
      <c r="WBO17" s="892"/>
      <c r="WBP17" s="892"/>
      <c r="WBQ17" s="892"/>
      <c r="WBR17" s="892"/>
      <c r="WBS17" s="892"/>
      <c r="WBT17" s="892"/>
      <c r="WBU17" s="892"/>
      <c r="WBV17" s="892"/>
      <c r="WBW17" s="892"/>
      <c r="WBX17" s="892"/>
      <c r="WBY17" s="892"/>
      <c r="WBZ17" s="892"/>
      <c r="WCA17" s="892"/>
      <c r="WCB17" s="892"/>
      <c r="WCC17" s="892"/>
      <c r="WCD17" s="892"/>
      <c r="WCE17" s="892"/>
      <c r="WCF17" s="892"/>
      <c r="WCG17" s="892"/>
      <c r="WCH17" s="892"/>
      <c r="WCI17" s="892"/>
      <c r="WCJ17" s="892"/>
      <c r="WCK17" s="892"/>
      <c r="WCL17" s="892"/>
      <c r="WCM17" s="892"/>
      <c r="WCN17" s="892"/>
      <c r="WCO17" s="892"/>
      <c r="WCP17" s="892"/>
      <c r="WCQ17" s="892"/>
      <c r="WCR17" s="892"/>
      <c r="WCS17" s="892"/>
      <c r="WCT17" s="892"/>
      <c r="WCU17" s="892"/>
      <c r="WCV17" s="892"/>
      <c r="WCW17" s="892"/>
      <c r="WCX17" s="892"/>
      <c r="WCY17" s="892"/>
      <c r="WCZ17" s="892"/>
      <c r="WDA17" s="892"/>
      <c r="WDB17" s="892"/>
      <c r="WDC17" s="892"/>
      <c r="WDD17" s="892"/>
      <c r="WDE17" s="892"/>
      <c r="WDF17" s="892"/>
      <c r="WDG17" s="892"/>
      <c r="WDH17" s="892"/>
      <c r="WDI17" s="892"/>
      <c r="WDJ17" s="892"/>
      <c r="WDK17" s="892"/>
      <c r="WDL17" s="892"/>
      <c r="WDM17" s="892"/>
      <c r="WDN17" s="892"/>
      <c r="WDO17" s="892"/>
      <c r="WDP17" s="892"/>
      <c r="WDQ17" s="892"/>
      <c r="WDR17" s="892"/>
      <c r="WDS17" s="892"/>
      <c r="WDT17" s="892"/>
      <c r="WDU17" s="892"/>
      <c r="WDV17" s="892"/>
      <c r="WDW17" s="892"/>
      <c r="WDX17" s="892"/>
      <c r="WDY17" s="892"/>
      <c r="WDZ17" s="892"/>
      <c r="WEA17" s="892"/>
      <c r="WEB17" s="892"/>
      <c r="WEC17" s="892"/>
      <c r="WED17" s="892"/>
      <c r="WEE17" s="892"/>
      <c r="WEF17" s="892"/>
      <c r="WEG17" s="892"/>
      <c r="WEH17" s="892"/>
      <c r="WEI17" s="892"/>
      <c r="WEJ17" s="892"/>
      <c r="WEK17" s="892"/>
      <c r="WEL17" s="892"/>
      <c r="WEM17" s="892"/>
      <c r="WEN17" s="892"/>
      <c r="WEO17" s="892"/>
      <c r="WEP17" s="892"/>
      <c r="WEQ17" s="892"/>
      <c r="WER17" s="892"/>
      <c r="WES17" s="892"/>
      <c r="WET17" s="892"/>
      <c r="WEU17" s="892"/>
      <c r="WEV17" s="892"/>
      <c r="WEW17" s="892"/>
      <c r="WEX17" s="892"/>
      <c r="WEY17" s="892"/>
      <c r="WEZ17" s="892"/>
      <c r="WFA17" s="892"/>
      <c r="WFB17" s="892"/>
      <c r="WFC17" s="892"/>
      <c r="WFD17" s="892"/>
      <c r="WFE17" s="892"/>
      <c r="WFF17" s="892"/>
      <c r="WFG17" s="892"/>
      <c r="WFH17" s="892"/>
      <c r="WFI17" s="892"/>
      <c r="WFJ17" s="892"/>
      <c r="WFK17" s="892"/>
      <c r="WFL17" s="892"/>
      <c r="WFM17" s="892"/>
      <c r="WFN17" s="892"/>
      <c r="WFO17" s="892"/>
      <c r="WFP17" s="892"/>
      <c r="WFQ17" s="892"/>
      <c r="WFR17" s="892"/>
      <c r="WFS17" s="892"/>
      <c r="WFT17" s="892"/>
      <c r="WFU17" s="892"/>
      <c r="WFV17" s="892"/>
      <c r="WFW17" s="892"/>
      <c r="WFX17" s="892"/>
      <c r="WFY17" s="892"/>
      <c r="WFZ17" s="892"/>
      <c r="WGA17" s="892"/>
      <c r="WGB17" s="892"/>
      <c r="WGC17" s="892"/>
      <c r="WGD17" s="892"/>
      <c r="WGE17" s="892"/>
      <c r="WGF17" s="892"/>
      <c r="WGG17" s="892"/>
      <c r="WGH17" s="892"/>
      <c r="WGI17" s="892"/>
      <c r="WGJ17" s="892"/>
      <c r="WGK17" s="892"/>
      <c r="WGL17" s="892"/>
      <c r="WGM17" s="892"/>
      <c r="WGN17" s="892"/>
      <c r="WGO17" s="892"/>
      <c r="WGP17" s="892"/>
      <c r="WGQ17" s="892"/>
      <c r="WGR17" s="892"/>
      <c r="WGS17" s="892"/>
      <c r="WGT17" s="892"/>
      <c r="WGU17" s="892"/>
      <c r="WGV17" s="892"/>
      <c r="WGW17" s="892"/>
      <c r="WGX17" s="892"/>
      <c r="WGY17" s="892"/>
      <c r="WGZ17" s="892"/>
      <c r="WHA17" s="892"/>
      <c r="WHB17" s="892"/>
      <c r="WHC17" s="892"/>
      <c r="WHD17" s="892"/>
      <c r="WHE17" s="892"/>
      <c r="WHF17" s="892"/>
      <c r="WHG17" s="892"/>
      <c r="WHH17" s="892"/>
      <c r="WHI17" s="892"/>
      <c r="WHJ17" s="892"/>
      <c r="WHK17" s="892"/>
      <c r="WHL17" s="892"/>
      <c r="WHM17" s="892"/>
      <c r="WHN17" s="892"/>
      <c r="WHO17" s="892"/>
      <c r="WHP17" s="892"/>
      <c r="WHQ17" s="892"/>
      <c r="WHR17" s="892"/>
      <c r="WHS17" s="892"/>
      <c r="WHT17" s="892"/>
      <c r="WHU17" s="892"/>
      <c r="WHV17" s="892"/>
      <c r="WHW17" s="892"/>
      <c r="WHX17" s="892"/>
      <c r="WHY17" s="892"/>
      <c r="WHZ17" s="892"/>
      <c r="WIA17" s="892"/>
      <c r="WIB17" s="892"/>
      <c r="WIC17" s="892"/>
      <c r="WID17" s="892"/>
      <c r="WIE17" s="892"/>
      <c r="WIF17" s="892"/>
      <c r="WIG17" s="892"/>
      <c r="WIH17" s="892"/>
      <c r="WII17" s="892"/>
      <c r="WIJ17" s="892"/>
      <c r="WIK17" s="892"/>
      <c r="WIL17" s="892"/>
      <c r="WIM17" s="892"/>
      <c r="WIN17" s="892"/>
      <c r="WIO17" s="892"/>
      <c r="WIP17" s="892"/>
      <c r="WIQ17" s="892"/>
      <c r="WIR17" s="892"/>
      <c r="WIS17" s="892"/>
      <c r="WIT17" s="892"/>
      <c r="WIU17" s="892"/>
      <c r="WIV17" s="892"/>
      <c r="WIW17" s="892"/>
      <c r="WIX17" s="892"/>
      <c r="WIY17" s="892"/>
      <c r="WIZ17" s="892"/>
      <c r="WJA17" s="892"/>
      <c r="WJB17" s="892"/>
      <c r="WJC17" s="892"/>
      <c r="WJD17" s="892"/>
      <c r="WJE17" s="892"/>
      <c r="WJF17" s="892"/>
      <c r="WJG17" s="892"/>
      <c r="WJH17" s="892"/>
      <c r="WJI17" s="892"/>
      <c r="WJJ17" s="892"/>
      <c r="WJK17" s="892"/>
      <c r="WJL17" s="892"/>
      <c r="WJM17" s="892"/>
      <c r="WJN17" s="892"/>
      <c r="WJO17" s="892"/>
      <c r="WJP17" s="892"/>
      <c r="WJQ17" s="892"/>
      <c r="WJR17" s="892"/>
      <c r="WJS17" s="892"/>
      <c r="WJT17" s="892"/>
      <c r="WJU17" s="892"/>
      <c r="WJV17" s="892"/>
      <c r="WJW17" s="892"/>
      <c r="WJX17" s="892"/>
      <c r="WJY17" s="892"/>
      <c r="WJZ17" s="892"/>
      <c r="WKA17" s="892"/>
      <c r="WKB17" s="892"/>
      <c r="WKC17" s="892"/>
      <c r="WKD17" s="892"/>
      <c r="WKE17" s="892"/>
      <c r="WKF17" s="892"/>
      <c r="WKG17" s="892"/>
      <c r="WKH17" s="892"/>
      <c r="WKI17" s="892"/>
      <c r="WKJ17" s="892"/>
      <c r="WKK17" s="892"/>
      <c r="WKL17" s="892"/>
      <c r="WKM17" s="892"/>
      <c r="WKN17" s="892"/>
      <c r="WKO17" s="892"/>
      <c r="WKP17" s="892"/>
      <c r="WKQ17" s="892"/>
      <c r="WKR17" s="892"/>
      <c r="WKS17" s="892"/>
      <c r="WKT17" s="892"/>
      <c r="WKU17" s="892"/>
      <c r="WKV17" s="892"/>
      <c r="WKW17" s="892"/>
      <c r="WKX17" s="892"/>
      <c r="WKY17" s="892"/>
      <c r="WKZ17" s="892"/>
      <c r="WLA17" s="892"/>
      <c r="WLB17" s="892"/>
      <c r="WLC17" s="892"/>
      <c r="WLD17" s="892"/>
      <c r="WLE17" s="892"/>
      <c r="WLF17" s="892"/>
      <c r="WLG17" s="892"/>
      <c r="WLH17" s="892"/>
      <c r="WLI17" s="892"/>
      <c r="WLJ17" s="892"/>
      <c r="WLK17" s="892"/>
      <c r="WLL17" s="892"/>
      <c r="WLM17" s="892"/>
      <c r="WLN17" s="892"/>
      <c r="WLO17" s="892"/>
      <c r="WLP17" s="892"/>
      <c r="WLQ17" s="892"/>
      <c r="WLR17" s="892"/>
      <c r="WLS17" s="892"/>
      <c r="WLT17" s="892"/>
      <c r="WLU17" s="892"/>
      <c r="WLV17" s="892"/>
      <c r="WLW17" s="892"/>
      <c r="WLX17" s="892"/>
      <c r="WLY17" s="892"/>
      <c r="WLZ17" s="892"/>
      <c r="WMA17" s="892"/>
      <c r="WMB17" s="892"/>
      <c r="WMC17" s="892"/>
      <c r="WMD17" s="892"/>
      <c r="WME17" s="892"/>
      <c r="WMF17" s="892"/>
      <c r="WMG17" s="892"/>
      <c r="WMH17" s="892"/>
      <c r="WMI17" s="892"/>
      <c r="WMJ17" s="892"/>
      <c r="WMK17" s="892"/>
      <c r="WML17" s="892"/>
      <c r="WMM17" s="892"/>
      <c r="WMN17" s="892"/>
      <c r="WMO17" s="892"/>
      <c r="WMP17" s="892"/>
      <c r="WMQ17" s="892"/>
      <c r="WMR17" s="892"/>
      <c r="WMS17" s="892"/>
      <c r="WMT17" s="892"/>
      <c r="WMU17" s="892"/>
      <c r="WMV17" s="892"/>
      <c r="WMW17" s="892"/>
      <c r="WMX17" s="892"/>
      <c r="WMY17" s="892"/>
      <c r="WMZ17" s="892"/>
      <c r="WNA17" s="892"/>
      <c r="WNB17" s="892"/>
      <c r="WNC17" s="892"/>
      <c r="WND17" s="892"/>
      <c r="WNE17" s="892"/>
      <c r="WNF17" s="892"/>
      <c r="WNG17" s="892"/>
      <c r="WNH17" s="892"/>
      <c r="WNI17" s="892"/>
      <c r="WNJ17" s="892"/>
      <c r="WNK17" s="892"/>
      <c r="WNL17" s="892"/>
      <c r="WNM17" s="892"/>
      <c r="WNN17" s="892"/>
      <c r="WNO17" s="892"/>
      <c r="WNP17" s="892"/>
      <c r="WNQ17" s="892"/>
      <c r="WNR17" s="892"/>
      <c r="WNS17" s="892"/>
      <c r="WNT17" s="892"/>
      <c r="WNU17" s="892"/>
      <c r="WNV17" s="892"/>
      <c r="WNW17" s="892"/>
      <c r="WNX17" s="892"/>
      <c r="WNY17" s="892"/>
      <c r="WNZ17" s="892"/>
      <c r="WOA17" s="892"/>
      <c r="WOB17" s="892"/>
      <c r="WOC17" s="892"/>
      <c r="WOD17" s="892"/>
      <c r="WOE17" s="892"/>
      <c r="WOF17" s="892"/>
      <c r="WOG17" s="892"/>
      <c r="WOH17" s="892"/>
      <c r="WOI17" s="892"/>
      <c r="WOJ17" s="892"/>
      <c r="WOK17" s="892"/>
      <c r="WOL17" s="892"/>
      <c r="WOM17" s="892"/>
      <c r="WON17" s="892"/>
      <c r="WOO17" s="892"/>
      <c r="WOP17" s="892"/>
      <c r="WOQ17" s="892"/>
      <c r="WOR17" s="892"/>
      <c r="WOS17" s="892"/>
      <c r="WOT17" s="892"/>
      <c r="WOU17" s="892"/>
      <c r="WOV17" s="892"/>
      <c r="WOW17" s="892"/>
      <c r="WOX17" s="892"/>
      <c r="WOY17" s="892"/>
      <c r="WOZ17" s="892"/>
      <c r="WPA17" s="892"/>
      <c r="WPB17" s="892"/>
      <c r="WPC17" s="892"/>
      <c r="WPD17" s="892"/>
      <c r="WPE17" s="892"/>
      <c r="WPF17" s="892"/>
      <c r="WPG17" s="892"/>
      <c r="WPH17" s="892"/>
      <c r="WPI17" s="892"/>
      <c r="WPJ17" s="892"/>
      <c r="WPK17" s="892"/>
      <c r="WPL17" s="892"/>
      <c r="WPM17" s="892"/>
      <c r="WPN17" s="892"/>
      <c r="WPO17" s="892"/>
      <c r="WPP17" s="892"/>
      <c r="WPQ17" s="892"/>
      <c r="WPR17" s="892"/>
      <c r="WPS17" s="892"/>
      <c r="WPT17" s="892"/>
      <c r="WPU17" s="892"/>
      <c r="WPV17" s="892"/>
      <c r="WPW17" s="892"/>
      <c r="WPX17" s="892"/>
      <c r="WPY17" s="892"/>
      <c r="WPZ17" s="892"/>
      <c r="WQA17" s="892"/>
      <c r="WQB17" s="892"/>
      <c r="WQC17" s="892"/>
      <c r="WQD17" s="892"/>
      <c r="WQE17" s="892"/>
      <c r="WQF17" s="892"/>
      <c r="WQG17" s="892"/>
      <c r="WQH17" s="892"/>
      <c r="WQI17" s="892"/>
      <c r="WQJ17" s="892"/>
      <c r="WQK17" s="892"/>
      <c r="WQL17" s="892"/>
      <c r="WQM17" s="892"/>
      <c r="WQN17" s="892"/>
      <c r="WQO17" s="892"/>
      <c r="WQP17" s="892"/>
      <c r="WQQ17" s="892"/>
      <c r="WQR17" s="892"/>
      <c r="WQS17" s="892"/>
      <c r="WQT17" s="892"/>
      <c r="WQU17" s="892"/>
      <c r="WQV17" s="892"/>
      <c r="WQW17" s="892"/>
      <c r="WQX17" s="892"/>
      <c r="WQY17" s="892"/>
      <c r="WQZ17" s="892"/>
      <c r="WRA17" s="892"/>
      <c r="WRB17" s="892"/>
      <c r="WRC17" s="892"/>
      <c r="WRD17" s="892"/>
      <c r="WRE17" s="892"/>
      <c r="WRF17" s="892"/>
      <c r="WRG17" s="892"/>
      <c r="WRH17" s="892"/>
      <c r="WRI17" s="892"/>
      <c r="WRJ17" s="892"/>
      <c r="WRK17" s="892"/>
      <c r="WRL17" s="892"/>
      <c r="WRM17" s="892"/>
      <c r="WRN17" s="892"/>
      <c r="WRO17" s="892"/>
      <c r="WRP17" s="892"/>
      <c r="WRQ17" s="892"/>
      <c r="WRR17" s="892"/>
      <c r="WRS17" s="892"/>
      <c r="WRT17" s="892"/>
      <c r="WRU17" s="892"/>
      <c r="WRV17" s="892"/>
      <c r="WRW17" s="892"/>
      <c r="WRX17" s="892"/>
      <c r="WRY17" s="892"/>
      <c r="WRZ17" s="892"/>
      <c r="WSA17" s="892"/>
      <c r="WSB17" s="892"/>
      <c r="WSC17" s="892"/>
      <c r="WSD17" s="892"/>
      <c r="WSE17" s="892"/>
      <c r="WSF17" s="892"/>
      <c r="WSG17" s="892"/>
      <c r="WSH17" s="892"/>
      <c r="WSI17" s="892"/>
      <c r="WSJ17" s="892"/>
      <c r="WSK17" s="892"/>
      <c r="WSL17" s="892"/>
      <c r="WSM17" s="892"/>
      <c r="WSN17" s="892"/>
      <c r="WSO17" s="892"/>
      <c r="WSP17" s="892"/>
      <c r="WSQ17" s="892"/>
      <c r="WSR17" s="892"/>
      <c r="WSS17" s="892"/>
      <c r="WST17" s="892"/>
      <c r="WSU17" s="892"/>
      <c r="WSV17" s="892"/>
      <c r="WSW17" s="892"/>
      <c r="WSX17" s="892"/>
      <c r="WSY17" s="892"/>
      <c r="WSZ17" s="892"/>
      <c r="WTA17" s="892"/>
      <c r="WTB17" s="892"/>
      <c r="WTC17" s="892"/>
      <c r="WTD17" s="892"/>
      <c r="WTE17" s="892"/>
      <c r="WTF17" s="892"/>
      <c r="WTG17" s="892"/>
      <c r="WTH17" s="892"/>
      <c r="WTI17" s="892"/>
      <c r="WTJ17" s="892"/>
      <c r="WTK17" s="892"/>
      <c r="WTL17" s="892"/>
      <c r="WTM17" s="892"/>
      <c r="WTN17" s="892"/>
      <c r="WTO17" s="892"/>
      <c r="WTP17" s="892"/>
      <c r="WTQ17" s="892"/>
      <c r="WTR17" s="892"/>
      <c r="WTS17" s="892"/>
      <c r="WTT17" s="892"/>
      <c r="WTU17" s="892"/>
      <c r="WTV17" s="892"/>
      <c r="WTW17" s="892"/>
      <c r="WTX17" s="892"/>
      <c r="WTY17" s="892"/>
      <c r="WTZ17" s="892"/>
      <c r="WUA17" s="892"/>
      <c r="WUB17" s="892"/>
      <c r="WUC17" s="892"/>
      <c r="WUD17" s="892"/>
      <c r="WUE17" s="892"/>
      <c r="WUF17" s="892"/>
      <c r="WUG17" s="892"/>
      <c r="WUH17" s="892"/>
      <c r="WUI17" s="892"/>
      <c r="WUJ17" s="892"/>
      <c r="WUK17" s="892"/>
      <c r="WUL17" s="892"/>
      <c r="WUM17" s="892"/>
      <c r="WUN17" s="892"/>
      <c r="WUO17" s="892"/>
      <c r="WUP17" s="892"/>
      <c r="WUQ17" s="892"/>
      <c r="WUR17" s="892"/>
      <c r="WUS17" s="892"/>
      <c r="WUT17" s="892"/>
      <c r="WUU17" s="892"/>
      <c r="WUV17" s="892"/>
      <c r="WUW17" s="892"/>
      <c r="WUX17" s="892"/>
      <c r="WUY17" s="892"/>
      <c r="WUZ17" s="892"/>
      <c r="WVA17" s="892"/>
      <c r="WVB17" s="892"/>
      <c r="WVC17" s="892"/>
      <c r="WVD17" s="892"/>
      <c r="WVE17" s="892"/>
      <c r="WVF17" s="892"/>
      <c r="WVG17" s="892"/>
      <c r="WVH17" s="892"/>
      <c r="WVI17" s="892"/>
      <c r="WVJ17" s="892"/>
      <c r="WVK17" s="892"/>
      <c r="WVL17" s="892"/>
      <c r="WVM17" s="892"/>
      <c r="WVN17" s="892"/>
      <c r="WVO17" s="892"/>
      <c r="WVP17" s="892"/>
      <c r="WVQ17" s="892"/>
      <c r="WVR17" s="892"/>
      <c r="WVS17" s="892"/>
      <c r="WVT17" s="892"/>
      <c r="WVU17" s="892"/>
      <c r="WVV17" s="892"/>
      <c r="WVW17" s="892"/>
      <c r="WVX17" s="892"/>
      <c r="WVY17" s="892"/>
      <c r="WVZ17" s="892"/>
      <c r="WWA17" s="892"/>
      <c r="WWB17" s="892"/>
      <c r="WWC17" s="892"/>
      <c r="WWD17" s="892"/>
      <c r="WWE17" s="892"/>
      <c r="WWF17" s="892"/>
      <c r="WWG17" s="892"/>
      <c r="WWH17" s="892"/>
      <c r="WWI17" s="892"/>
      <c r="WWJ17" s="892"/>
      <c r="WWK17" s="892"/>
      <c r="WWL17" s="892"/>
      <c r="WWM17" s="892"/>
      <c r="WWN17" s="892"/>
      <c r="WWO17" s="892"/>
      <c r="WWP17" s="892"/>
      <c r="WWQ17" s="892"/>
      <c r="WWR17" s="892"/>
      <c r="WWS17" s="892"/>
      <c r="WWT17" s="892"/>
      <c r="WWU17" s="892"/>
      <c r="WWV17" s="892"/>
      <c r="WWW17" s="892"/>
      <c r="WWX17" s="892"/>
      <c r="WWY17" s="892"/>
      <c r="WWZ17" s="892"/>
      <c r="WXA17" s="892"/>
      <c r="WXB17" s="892"/>
      <c r="WXC17" s="892"/>
      <c r="WXD17" s="892"/>
      <c r="WXE17" s="892"/>
      <c r="WXF17" s="892"/>
      <c r="WXG17" s="892"/>
      <c r="WXH17" s="892"/>
      <c r="WXI17" s="892"/>
      <c r="WXJ17" s="892"/>
      <c r="WXK17" s="892"/>
      <c r="WXL17" s="892"/>
      <c r="WXM17" s="892"/>
      <c r="WXN17" s="892"/>
      <c r="WXO17" s="892"/>
      <c r="WXP17" s="892"/>
      <c r="WXQ17" s="892"/>
      <c r="WXR17" s="892"/>
      <c r="WXS17" s="892"/>
      <c r="WXT17" s="892"/>
      <c r="WXU17" s="892"/>
      <c r="WXV17" s="892"/>
      <c r="WXW17" s="892"/>
      <c r="WXX17" s="892"/>
      <c r="WXY17" s="892"/>
      <c r="WXZ17" s="892"/>
      <c r="WYA17" s="892"/>
      <c r="WYB17" s="892"/>
      <c r="WYC17" s="892"/>
      <c r="WYD17" s="892"/>
      <c r="WYE17" s="892"/>
      <c r="WYF17" s="892"/>
      <c r="WYG17" s="892"/>
      <c r="WYH17" s="892"/>
      <c r="WYI17" s="892"/>
      <c r="WYJ17" s="892"/>
      <c r="WYK17" s="892"/>
      <c r="WYL17" s="892"/>
      <c r="WYM17" s="892"/>
      <c r="WYN17" s="892"/>
      <c r="WYO17" s="892"/>
      <c r="WYP17" s="892"/>
      <c r="WYQ17" s="892"/>
      <c r="WYR17" s="892"/>
      <c r="WYS17" s="892"/>
      <c r="WYT17" s="892"/>
      <c r="WYU17" s="892"/>
      <c r="WYV17" s="892"/>
      <c r="WYW17" s="892"/>
      <c r="WYX17" s="892"/>
      <c r="WYY17" s="892"/>
      <c r="WYZ17" s="892"/>
      <c r="WZA17" s="892"/>
      <c r="WZB17" s="892"/>
      <c r="WZC17" s="892"/>
      <c r="WZD17" s="892"/>
      <c r="WZE17" s="892"/>
      <c r="WZF17" s="892"/>
      <c r="WZG17" s="892"/>
      <c r="WZH17" s="892"/>
      <c r="WZI17" s="892"/>
      <c r="WZJ17" s="892"/>
      <c r="WZK17" s="892"/>
      <c r="WZL17" s="892"/>
      <c r="WZM17" s="892"/>
      <c r="WZN17" s="892"/>
      <c r="WZO17" s="892"/>
      <c r="WZP17" s="892"/>
      <c r="WZQ17" s="892"/>
      <c r="WZR17" s="892"/>
      <c r="WZS17" s="892"/>
      <c r="WZT17" s="892"/>
      <c r="WZU17" s="892"/>
      <c r="WZV17" s="892"/>
      <c r="WZW17" s="892"/>
      <c r="WZX17" s="892"/>
      <c r="WZY17" s="892"/>
      <c r="WZZ17" s="892"/>
      <c r="XAA17" s="892"/>
      <c r="XAB17" s="892"/>
      <c r="XAC17" s="892"/>
      <c r="XAD17" s="892"/>
      <c r="XAE17" s="892"/>
      <c r="XAF17" s="892"/>
      <c r="XAG17" s="892"/>
      <c r="XAH17" s="892"/>
      <c r="XAI17" s="892"/>
      <c r="XAJ17" s="892"/>
      <c r="XAK17" s="892"/>
      <c r="XAL17" s="892"/>
      <c r="XAM17" s="892"/>
      <c r="XAN17" s="892"/>
      <c r="XAO17" s="892"/>
      <c r="XAP17" s="892"/>
      <c r="XAQ17" s="892"/>
      <c r="XAR17" s="892"/>
      <c r="XAS17" s="892"/>
      <c r="XAT17" s="892"/>
      <c r="XAU17" s="892"/>
      <c r="XAV17" s="892"/>
      <c r="XAW17" s="892"/>
      <c r="XAX17" s="892"/>
      <c r="XAY17" s="892"/>
      <c r="XAZ17" s="892"/>
      <c r="XBA17" s="892"/>
      <c r="XBB17" s="892"/>
      <c r="XBC17" s="892"/>
      <c r="XBD17" s="892"/>
      <c r="XBE17" s="892"/>
      <c r="XBF17" s="892"/>
      <c r="XBG17" s="892"/>
      <c r="XBH17" s="892"/>
      <c r="XBI17" s="892"/>
      <c r="XBJ17" s="892"/>
      <c r="XBK17" s="892"/>
      <c r="XBL17" s="892"/>
      <c r="XBM17" s="892"/>
      <c r="XBN17" s="892"/>
      <c r="XBO17" s="892"/>
      <c r="XBP17" s="892"/>
      <c r="XBQ17" s="892"/>
      <c r="XBR17" s="892"/>
      <c r="XBS17" s="892"/>
      <c r="XBT17" s="892"/>
      <c r="XBU17" s="892"/>
      <c r="XBV17" s="892"/>
      <c r="XBW17" s="892"/>
      <c r="XBX17" s="892"/>
      <c r="XBY17" s="892"/>
      <c r="XBZ17" s="892"/>
      <c r="XCA17" s="892"/>
      <c r="XCB17" s="892"/>
      <c r="XCC17" s="892"/>
      <c r="XCD17" s="892"/>
      <c r="XCE17" s="892"/>
      <c r="XCF17" s="892"/>
      <c r="XCG17" s="892"/>
      <c r="XCH17" s="892"/>
      <c r="XCI17" s="892"/>
      <c r="XCJ17" s="892"/>
      <c r="XCK17" s="892"/>
      <c r="XCL17" s="892"/>
      <c r="XCM17" s="892"/>
      <c r="XCN17" s="892"/>
      <c r="XCO17" s="892"/>
      <c r="XCP17" s="892"/>
      <c r="XCQ17" s="892"/>
      <c r="XCR17" s="892"/>
      <c r="XCS17" s="892"/>
      <c r="XCT17" s="892"/>
      <c r="XCU17" s="892"/>
      <c r="XCV17" s="892"/>
      <c r="XCW17" s="892"/>
      <c r="XCX17" s="892"/>
      <c r="XCY17" s="892"/>
      <c r="XCZ17" s="892"/>
      <c r="XDA17" s="892"/>
      <c r="XDB17" s="892"/>
      <c r="XDC17" s="892"/>
      <c r="XDD17" s="892"/>
      <c r="XDE17" s="892"/>
      <c r="XDF17" s="892"/>
      <c r="XDG17" s="892"/>
      <c r="XDH17" s="892"/>
      <c r="XDI17" s="892"/>
      <c r="XDJ17" s="892"/>
      <c r="XDK17" s="892"/>
      <c r="XDL17" s="892"/>
      <c r="XDM17" s="892"/>
      <c r="XDN17" s="892"/>
      <c r="XDO17" s="892"/>
      <c r="XDP17" s="892"/>
      <c r="XDQ17" s="892"/>
      <c r="XDR17" s="892"/>
      <c r="XDS17" s="892"/>
      <c r="XDT17" s="892"/>
      <c r="XDU17" s="892"/>
      <c r="XDV17" s="892"/>
      <c r="XDW17" s="892"/>
      <c r="XDX17" s="892"/>
      <c r="XDY17" s="892"/>
      <c r="XDZ17" s="892"/>
      <c r="XEA17" s="892"/>
      <c r="XEB17" s="892"/>
      <c r="XEC17" s="892"/>
      <c r="XED17" s="892"/>
      <c r="XEE17" s="892"/>
      <c r="XEF17" s="892"/>
      <c r="XEG17" s="892"/>
      <c r="XEH17" s="892"/>
      <c r="XEI17" s="892"/>
      <c r="XEJ17" s="892"/>
      <c r="XEK17" s="892"/>
      <c r="XEL17" s="892"/>
      <c r="XEM17" s="892"/>
      <c r="XEN17" s="892"/>
      <c r="XEO17" s="892"/>
      <c r="XEP17" s="892"/>
      <c r="XEQ17" s="892"/>
      <c r="XER17" s="892"/>
      <c r="XES17" s="892"/>
      <c r="XET17" s="892"/>
      <c r="XEU17" s="892"/>
      <c r="XEV17" s="892"/>
      <c r="XEW17" s="892"/>
      <c r="XEX17" s="892"/>
      <c r="XEY17" s="892"/>
      <c r="XEZ17" s="892"/>
      <c r="XFA17" s="892"/>
      <c r="XFB17" s="892"/>
      <c r="XFC17" s="892"/>
      <c r="XFD17" s="892"/>
    </row>
    <row r="18" spans="1:16384" s="892" customFormat="1" ht="15" x14ac:dyDescent="0.25">
      <c r="A18" s="922"/>
      <c r="B18" s="922"/>
      <c r="C18" s="1214"/>
      <c r="D18" s="932" t="s">
        <v>837</v>
      </c>
      <c r="E18" s="932" t="s">
        <v>114</v>
      </c>
      <c r="F18" s="933">
        <v>0</v>
      </c>
      <c r="G18" s="933">
        <v>0</v>
      </c>
      <c r="H18" s="933">
        <v>0</v>
      </c>
      <c r="I18" s="933">
        <v>0</v>
      </c>
      <c r="J18" s="933">
        <v>0</v>
      </c>
      <c r="K18" s="933">
        <v>0</v>
      </c>
      <c r="L18" s="933">
        <v>0</v>
      </c>
      <c r="M18" s="934">
        <v>0</v>
      </c>
      <c r="N18" s="102"/>
      <c r="O18" s="102"/>
      <c r="P18" s="102"/>
      <c r="Q18" s="524" t="str">
        <f t="shared" si="3"/>
        <v/>
      </c>
      <c r="R18" s="524" t="str">
        <f t="shared" si="0"/>
        <v/>
      </c>
      <c r="S18" s="524" t="str">
        <f t="shared" si="1"/>
        <v/>
      </c>
      <c r="T18" s="524" t="str">
        <f t="shared" si="2"/>
        <v/>
      </c>
      <c r="U18" s="897"/>
    </row>
    <row r="19" spans="1:16384" s="892" customFormat="1" ht="15" x14ac:dyDescent="0.25">
      <c r="A19" s="922"/>
      <c r="B19" s="922"/>
      <c r="C19" s="1214"/>
      <c r="D19" s="932" t="s">
        <v>682</v>
      </c>
      <c r="E19" s="932" t="s">
        <v>181</v>
      </c>
      <c r="F19" s="933">
        <v>0</v>
      </c>
      <c r="G19" s="933">
        <v>0</v>
      </c>
      <c r="H19" s="933">
        <v>0</v>
      </c>
      <c r="I19" s="933">
        <v>0</v>
      </c>
      <c r="J19" s="933">
        <v>1</v>
      </c>
      <c r="K19" s="933">
        <v>1</v>
      </c>
      <c r="L19" s="933">
        <v>0</v>
      </c>
      <c r="M19" s="934">
        <v>0</v>
      </c>
      <c r="N19" s="102"/>
      <c r="O19" s="102"/>
      <c r="P19" s="102"/>
      <c r="Q19" s="524" t="str">
        <f t="shared" si="3"/>
        <v/>
      </c>
      <c r="R19" s="524" t="str">
        <f t="shared" si="0"/>
        <v/>
      </c>
      <c r="S19" s="524">
        <f t="shared" si="1"/>
        <v>1</v>
      </c>
      <c r="T19" s="524" t="str">
        <f t="shared" si="2"/>
        <v/>
      </c>
      <c r="U19" s="897"/>
    </row>
    <row r="20" spans="1:16384" s="892" customFormat="1" ht="15" x14ac:dyDescent="0.25">
      <c r="A20" s="922"/>
      <c r="B20" s="922"/>
      <c r="C20" s="1214"/>
      <c r="D20" s="932" t="s">
        <v>833</v>
      </c>
      <c r="E20" s="932" t="s">
        <v>114</v>
      </c>
      <c r="F20" s="933">
        <v>0</v>
      </c>
      <c r="G20" s="933">
        <v>0</v>
      </c>
      <c r="H20" s="933">
        <v>0</v>
      </c>
      <c r="I20" s="933">
        <v>0</v>
      </c>
      <c r="J20" s="933">
        <v>1</v>
      </c>
      <c r="K20" s="933">
        <v>1</v>
      </c>
      <c r="L20" s="933">
        <v>0</v>
      </c>
      <c r="M20" s="934">
        <v>0</v>
      </c>
      <c r="N20" s="102"/>
      <c r="O20" s="102"/>
      <c r="P20" s="102"/>
      <c r="Q20" s="524" t="str">
        <f t="shared" si="3"/>
        <v/>
      </c>
      <c r="R20" s="524" t="str">
        <f t="shared" si="0"/>
        <v/>
      </c>
      <c r="S20" s="524">
        <f>IFERROR(K20/J20,"")</f>
        <v>1</v>
      </c>
      <c r="T20" s="524" t="str">
        <f t="shared" si="2"/>
        <v/>
      </c>
      <c r="U20" s="897"/>
    </row>
    <row r="21" spans="1:16384" s="892" customFormat="1" ht="15" x14ac:dyDescent="0.25">
      <c r="A21" s="922"/>
      <c r="B21" s="922"/>
      <c r="C21" s="1214"/>
      <c r="D21" s="932" t="s">
        <v>935</v>
      </c>
      <c r="E21" s="932" t="s">
        <v>114</v>
      </c>
      <c r="F21" s="933">
        <v>0</v>
      </c>
      <c r="G21" s="933">
        <v>0</v>
      </c>
      <c r="H21" s="933">
        <v>0</v>
      </c>
      <c r="I21" s="933">
        <v>0</v>
      </c>
      <c r="J21" s="933">
        <v>0</v>
      </c>
      <c r="K21" s="933">
        <v>0</v>
      </c>
      <c r="L21" s="933">
        <v>0</v>
      </c>
      <c r="M21" s="934">
        <v>0</v>
      </c>
      <c r="N21" s="102"/>
      <c r="O21" s="102"/>
      <c r="P21" s="102"/>
      <c r="Q21" s="524" t="str">
        <f t="shared" si="3"/>
        <v/>
      </c>
      <c r="R21" s="524" t="str">
        <f t="shared" si="0"/>
        <v/>
      </c>
      <c r="S21" s="524" t="str">
        <f t="shared" si="1"/>
        <v/>
      </c>
      <c r="T21" s="524" t="str">
        <f t="shared" si="2"/>
        <v/>
      </c>
      <c r="U21" s="897"/>
    </row>
    <row r="22" spans="1:16384" s="892" customFormat="1" ht="30" x14ac:dyDescent="0.25">
      <c r="A22" s="922"/>
      <c r="B22" s="922"/>
      <c r="C22" s="1214"/>
      <c r="D22" s="932" t="s">
        <v>1098</v>
      </c>
      <c r="E22" s="932" t="s">
        <v>301</v>
      </c>
      <c r="F22" s="933">
        <v>0</v>
      </c>
      <c r="G22" s="933">
        <v>0</v>
      </c>
      <c r="H22" s="933">
        <v>0</v>
      </c>
      <c r="I22" s="933">
        <v>0</v>
      </c>
      <c r="J22" s="933">
        <v>0</v>
      </c>
      <c r="K22" s="933">
        <v>0</v>
      </c>
      <c r="L22" s="933">
        <v>1</v>
      </c>
      <c r="M22" s="934">
        <v>0</v>
      </c>
      <c r="N22" s="102"/>
      <c r="O22" s="102"/>
      <c r="P22" s="102"/>
      <c r="Q22" s="524" t="str">
        <f t="shared" si="3"/>
        <v/>
      </c>
      <c r="R22" s="524" t="str">
        <f t="shared" si="0"/>
        <v/>
      </c>
      <c r="S22" s="524" t="str">
        <f t="shared" si="1"/>
        <v/>
      </c>
      <c r="T22" s="524">
        <f t="shared" si="2"/>
        <v>0</v>
      </c>
      <c r="U22" s="897"/>
    </row>
    <row r="23" spans="1:16384" s="892" customFormat="1" ht="30" x14ac:dyDescent="0.25">
      <c r="A23" s="922"/>
      <c r="B23" s="922"/>
      <c r="C23" s="1214"/>
      <c r="D23" s="932" t="s">
        <v>1105</v>
      </c>
      <c r="E23" s="932" t="s">
        <v>114</v>
      </c>
      <c r="F23" s="933">
        <v>0</v>
      </c>
      <c r="G23" s="933">
        <v>0</v>
      </c>
      <c r="H23" s="933">
        <v>0</v>
      </c>
      <c r="I23" s="933">
        <v>0</v>
      </c>
      <c r="J23" s="933">
        <v>0</v>
      </c>
      <c r="K23" s="933">
        <v>0</v>
      </c>
      <c r="L23" s="933">
        <v>0</v>
      </c>
      <c r="M23" s="934">
        <v>0.1</v>
      </c>
      <c r="N23" s="102"/>
      <c r="O23" s="102"/>
      <c r="P23" s="102"/>
      <c r="Q23" s="524" t="str">
        <f t="shared" si="3"/>
        <v/>
      </c>
      <c r="R23" s="524" t="str">
        <f t="shared" si="0"/>
        <v/>
      </c>
      <c r="S23" s="524" t="str">
        <f t="shared" si="1"/>
        <v/>
      </c>
      <c r="T23" s="524" t="str">
        <f t="shared" si="2"/>
        <v/>
      </c>
      <c r="U23" s="897"/>
    </row>
    <row r="24" spans="1:16384" s="892" customFormat="1" ht="30" x14ac:dyDescent="0.25">
      <c r="A24" s="922"/>
      <c r="B24" s="922"/>
      <c r="C24" s="1214"/>
      <c r="D24" s="932" t="s">
        <v>1091</v>
      </c>
      <c r="E24" s="932" t="s">
        <v>114</v>
      </c>
      <c r="F24" s="933">
        <v>0</v>
      </c>
      <c r="G24" s="933">
        <v>0</v>
      </c>
      <c r="H24" s="933">
        <v>0</v>
      </c>
      <c r="I24" s="933">
        <v>0</v>
      </c>
      <c r="J24" s="933">
        <v>0.9</v>
      </c>
      <c r="K24" s="933">
        <v>0.9</v>
      </c>
      <c r="L24" s="933">
        <v>0.9</v>
      </c>
      <c r="M24" s="934">
        <v>0.95</v>
      </c>
      <c r="N24" s="102"/>
      <c r="O24" s="102"/>
      <c r="P24" s="102"/>
      <c r="Q24" s="524" t="str">
        <f t="shared" si="3"/>
        <v/>
      </c>
      <c r="R24" s="524" t="str">
        <f t="shared" si="0"/>
        <v/>
      </c>
      <c r="S24" s="524">
        <f t="shared" si="1"/>
        <v>1</v>
      </c>
      <c r="T24" s="524">
        <f t="shared" si="2"/>
        <v>1.0555555555555556</v>
      </c>
      <c r="U24" s="897"/>
    </row>
    <row r="25" spans="1:16384" s="892" customFormat="1" ht="15" x14ac:dyDescent="0.25">
      <c r="A25" s="922"/>
      <c r="B25" s="922"/>
      <c r="C25" s="1214"/>
      <c r="D25" s="932" t="s">
        <v>1103</v>
      </c>
      <c r="E25" s="932" t="s">
        <v>114</v>
      </c>
      <c r="F25" s="933">
        <v>0</v>
      </c>
      <c r="G25" s="933">
        <v>0</v>
      </c>
      <c r="H25" s="933">
        <v>0</v>
      </c>
      <c r="I25" s="933">
        <v>0</v>
      </c>
      <c r="J25" s="933">
        <v>0</v>
      </c>
      <c r="K25" s="933">
        <v>0</v>
      </c>
      <c r="L25" s="933">
        <v>1</v>
      </c>
      <c r="M25" s="934">
        <v>1</v>
      </c>
      <c r="N25" s="102"/>
      <c r="O25" s="102"/>
      <c r="P25" s="102"/>
      <c r="Q25" s="524" t="str">
        <f t="shared" si="3"/>
        <v/>
      </c>
      <c r="R25" s="524" t="str">
        <f t="shared" si="0"/>
        <v/>
      </c>
      <c r="S25" s="524" t="str">
        <f t="shared" si="1"/>
        <v/>
      </c>
      <c r="T25" s="524">
        <f t="shared" si="2"/>
        <v>1</v>
      </c>
      <c r="U25" s="897"/>
    </row>
    <row r="26" spans="1:16384" s="892" customFormat="1" ht="30" x14ac:dyDescent="0.25">
      <c r="A26" s="922"/>
      <c r="B26" s="922"/>
      <c r="C26" s="1214"/>
      <c r="D26" s="932" t="s">
        <v>1101</v>
      </c>
      <c r="E26" s="932" t="s">
        <v>301</v>
      </c>
      <c r="F26" s="933">
        <v>0</v>
      </c>
      <c r="G26" s="933">
        <v>0</v>
      </c>
      <c r="H26" s="933">
        <v>0</v>
      </c>
      <c r="I26" s="933">
        <v>0</v>
      </c>
      <c r="J26" s="933">
        <v>0</v>
      </c>
      <c r="K26" s="933">
        <v>0</v>
      </c>
      <c r="L26" s="933">
        <v>1</v>
      </c>
      <c r="M26" s="934">
        <v>1</v>
      </c>
      <c r="N26" s="102"/>
      <c r="O26" s="102"/>
      <c r="P26" s="102"/>
      <c r="Q26" s="524" t="str">
        <f t="shared" si="3"/>
        <v/>
      </c>
      <c r="R26" s="524" t="str">
        <f t="shared" si="0"/>
        <v/>
      </c>
      <c r="S26" s="524" t="str">
        <f t="shared" si="1"/>
        <v/>
      </c>
      <c r="T26" s="524">
        <f t="shared" si="2"/>
        <v>1</v>
      </c>
      <c r="U26" s="897"/>
    </row>
    <row r="27" spans="1:16384" s="892" customFormat="1" ht="15.75" thickBot="1" x14ac:dyDescent="0.3">
      <c r="A27" s="922"/>
      <c r="B27" s="922"/>
      <c r="C27" s="1215"/>
      <c r="D27" s="935" t="s">
        <v>1109</v>
      </c>
      <c r="E27" s="935" t="s">
        <v>181</v>
      </c>
      <c r="F27" s="936">
        <v>0</v>
      </c>
      <c r="G27" s="936">
        <v>0</v>
      </c>
      <c r="H27" s="936">
        <v>0</v>
      </c>
      <c r="I27" s="936">
        <v>0</v>
      </c>
      <c r="J27" s="936">
        <v>0</v>
      </c>
      <c r="K27" s="936">
        <v>0</v>
      </c>
      <c r="L27" s="936">
        <v>1</v>
      </c>
      <c r="M27" s="937">
        <v>0.1</v>
      </c>
      <c r="N27" s="102"/>
      <c r="O27" s="102"/>
      <c r="P27" s="102"/>
      <c r="Q27" s="524" t="str">
        <f t="shared" si="3"/>
        <v/>
      </c>
      <c r="R27" s="524" t="str">
        <f t="shared" si="0"/>
        <v/>
      </c>
      <c r="S27" s="524" t="str">
        <f t="shared" si="1"/>
        <v/>
      </c>
      <c r="T27" s="524">
        <f t="shared" si="2"/>
        <v>0.1</v>
      </c>
      <c r="U27" s="897"/>
    </row>
    <row r="28" spans="1:16384" s="892" customFormat="1" ht="15" customHeight="1" x14ac:dyDescent="0.25">
      <c r="A28" s="922"/>
      <c r="B28" s="922"/>
      <c r="C28" s="1213" t="s">
        <v>93</v>
      </c>
      <c r="D28" s="1217" t="s">
        <v>570</v>
      </c>
      <c r="E28" s="929" t="s">
        <v>181</v>
      </c>
      <c r="F28" s="930">
        <v>0.6</v>
      </c>
      <c r="G28" s="930">
        <v>0.6</v>
      </c>
      <c r="H28" s="930">
        <v>0.4</v>
      </c>
      <c r="I28" s="930">
        <v>0.4</v>
      </c>
      <c r="J28" s="930">
        <v>0</v>
      </c>
      <c r="K28" s="930">
        <v>0</v>
      </c>
      <c r="L28" s="930">
        <v>0</v>
      </c>
      <c r="M28" s="931">
        <v>0</v>
      </c>
      <c r="N28" s="102"/>
      <c r="O28" s="102"/>
      <c r="P28" s="102"/>
      <c r="Q28" s="524">
        <f t="shared" si="3"/>
        <v>1</v>
      </c>
      <c r="R28" s="524">
        <f t="shared" si="0"/>
        <v>1</v>
      </c>
      <c r="S28" s="524" t="str">
        <f t="shared" si="1"/>
        <v/>
      </c>
      <c r="T28" s="524" t="str">
        <f t="shared" si="2"/>
        <v/>
      </c>
      <c r="U28" s="897"/>
    </row>
    <row r="29" spans="1:16384" s="892" customFormat="1" ht="15" x14ac:dyDescent="0.25">
      <c r="A29" s="922"/>
      <c r="B29" s="922"/>
      <c r="C29" s="1214"/>
      <c r="D29" s="1218" t="s">
        <v>571</v>
      </c>
      <c r="E29" s="932" t="s">
        <v>181</v>
      </c>
      <c r="F29" s="933">
        <v>0.4</v>
      </c>
      <c r="G29" s="933">
        <v>0.39999999999999997</v>
      </c>
      <c r="H29" s="933">
        <v>0</v>
      </c>
      <c r="I29" s="933">
        <v>0.6</v>
      </c>
      <c r="J29" s="933">
        <v>0</v>
      </c>
      <c r="K29" s="933">
        <v>0</v>
      </c>
      <c r="L29" s="933">
        <v>0</v>
      </c>
      <c r="M29" s="934">
        <v>0</v>
      </c>
      <c r="N29" s="102"/>
      <c r="O29" s="102"/>
      <c r="P29" s="102"/>
      <c r="Q29" s="524">
        <f t="shared" si="3"/>
        <v>0.99999999999999989</v>
      </c>
      <c r="R29" s="524" t="str">
        <f t="shared" si="0"/>
        <v/>
      </c>
      <c r="S29" s="524" t="str">
        <f t="shared" si="1"/>
        <v/>
      </c>
      <c r="T29" s="524" t="str">
        <f t="shared" si="2"/>
        <v/>
      </c>
      <c r="U29" s="897"/>
    </row>
    <row r="30" spans="1:16384" s="892" customFormat="1" ht="15" x14ac:dyDescent="0.25">
      <c r="A30" s="922"/>
      <c r="B30" s="922"/>
      <c r="C30" s="1214"/>
      <c r="D30" s="932" t="s">
        <v>645</v>
      </c>
      <c r="E30" s="932" t="s">
        <v>114</v>
      </c>
      <c r="F30" s="933">
        <v>0</v>
      </c>
      <c r="G30" s="933">
        <v>0</v>
      </c>
      <c r="H30" s="933">
        <v>1</v>
      </c>
      <c r="I30" s="933">
        <v>1</v>
      </c>
      <c r="J30" s="933">
        <v>1</v>
      </c>
      <c r="K30" s="933">
        <v>0</v>
      </c>
      <c r="L30" s="933">
        <v>1</v>
      </c>
      <c r="M30" s="934">
        <v>0</v>
      </c>
      <c r="N30" s="102"/>
      <c r="O30" s="102"/>
      <c r="P30" s="102"/>
      <c r="Q30" s="524" t="str">
        <f t="shared" si="3"/>
        <v/>
      </c>
      <c r="R30" s="524">
        <f t="shared" si="0"/>
        <v>1</v>
      </c>
      <c r="S30" s="524">
        <f t="shared" si="1"/>
        <v>0</v>
      </c>
      <c r="T30" s="524">
        <f t="shared" si="2"/>
        <v>0</v>
      </c>
      <c r="U30" s="897"/>
    </row>
    <row r="31" spans="1:16384" s="892" customFormat="1" ht="30.75" thickBot="1" x14ac:dyDescent="0.3">
      <c r="A31" s="922"/>
      <c r="B31" s="922"/>
      <c r="C31" s="1214"/>
      <c r="D31" s="932" t="s">
        <v>694</v>
      </c>
      <c r="E31" s="932" t="s">
        <v>114</v>
      </c>
      <c r="F31" s="933">
        <v>0</v>
      </c>
      <c r="G31" s="933">
        <v>0</v>
      </c>
      <c r="H31" s="933">
        <v>0</v>
      </c>
      <c r="I31" s="933">
        <v>0</v>
      </c>
      <c r="J31" s="933">
        <v>1</v>
      </c>
      <c r="K31" s="933">
        <v>1</v>
      </c>
      <c r="L31" s="933">
        <v>1</v>
      </c>
      <c r="M31" s="934">
        <v>1</v>
      </c>
      <c r="N31" s="102"/>
      <c r="O31" s="102"/>
      <c r="P31" s="102"/>
      <c r="Q31" s="524" t="str">
        <f t="shared" si="3"/>
        <v/>
      </c>
      <c r="R31" s="524" t="str">
        <f t="shared" si="0"/>
        <v/>
      </c>
      <c r="S31" s="524">
        <f t="shared" si="1"/>
        <v>1</v>
      </c>
      <c r="T31" s="524">
        <f t="shared" si="2"/>
        <v>1</v>
      </c>
      <c r="U31" s="897"/>
    </row>
    <row r="32" spans="1:16384" s="892" customFormat="1" ht="14.45" customHeight="1" x14ac:dyDescent="0.25">
      <c r="A32" s="922"/>
      <c r="B32" s="922"/>
      <c r="C32" s="1213" t="s">
        <v>63</v>
      </c>
      <c r="D32" s="1217" t="s">
        <v>270</v>
      </c>
      <c r="E32" s="929" t="s">
        <v>181</v>
      </c>
      <c r="F32" s="930">
        <v>1</v>
      </c>
      <c r="G32" s="930">
        <v>1</v>
      </c>
      <c r="H32" s="930">
        <v>0</v>
      </c>
      <c r="I32" s="930">
        <v>0</v>
      </c>
      <c r="J32" s="930">
        <v>0</v>
      </c>
      <c r="K32" s="930">
        <v>0</v>
      </c>
      <c r="L32" s="930">
        <v>0</v>
      </c>
      <c r="M32" s="931">
        <v>0</v>
      </c>
      <c r="N32" s="102"/>
      <c r="O32" s="102"/>
      <c r="P32" s="902"/>
      <c r="Q32" s="524">
        <f t="shared" si="3"/>
        <v>1</v>
      </c>
      <c r="R32" s="524" t="str">
        <f t="shared" si="0"/>
        <v/>
      </c>
      <c r="S32" s="524" t="str">
        <f t="shared" si="1"/>
        <v/>
      </c>
      <c r="T32" s="524" t="str">
        <f t="shared" si="2"/>
        <v/>
      </c>
      <c r="U32" s="897"/>
    </row>
    <row r="33" spans="1:21" s="892" customFormat="1" ht="15" x14ac:dyDescent="0.25">
      <c r="A33" s="922"/>
      <c r="B33" s="922"/>
      <c r="C33" s="1214"/>
      <c r="D33" s="1218" t="s">
        <v>269</v>
      </c>
      <c r="E33" s="932" t="s">
        <v>181</v>
      </c>
      <c r="F33" s="933">
        <v>0.6</v>
      </c>
      <c r="G33" s="933">
        <v>0.6</v>
      </c>
      <c r="H33" s="933">
        <v>0.4</v>
      </c>
      <c r="I33" s="933">
        <v>0.4</v>
      </c>
      <c r="J33" s="933">
        <v>0</v>
      </c>
      <c r="K33" s="933">
        <v>0</v>
      </c>
      <c r="L33" s="933">
        <v>0</v>
      </c>
      <c r="M33" s="934">
        <v>0</v>
      </c>
      <c r="N33" s="102"/>
      <c r="O33" s="102"/>
      <c r="P33" s="102"/>
      <c r="Q33" s="524">
        <f t="shared" si="3"/>
        <v>1</v>
      </c>
      <c r="R33" s="524">
        <f t="shared" si="0"/>
        <v>1</v>
      </c>
      <c r="S33" s="524" t="str">
        <f t="shared" si="1"/>
        <v/>
      </c>
      <c r="T33" s="524" t="str">
        <f t="shared" si="2"/>
        <v/>
      </c>
      <c r="U33" s="897"/>
    </row>
    <row r="34" spans="1:21" s="892" customFormat="1" ht="15" x14ac:dyDescent="0.25">
      <c r="A34" s="922"/>
      <c r="B34" s="922"/>
      <c r="C34" s="1214"/>
      <c r="D34" s="932" t="s">
        <v>569</v>
      </c>
      <c r="E34" s="932" t="s">
        <v>181</v>
      </c>
      <c r="F34" s="933">
        <v>0</v>
      </c>
      <c r="G34" s="933">
        <v>0</v>
      </c>
      <c r="H34" s="933">
        <v>1</v>
      </c>
      <c r="I34" s="933">
        <v>1</v>
      </c>
      <c r="J34" s="933">
        <v>0</v>
      </c>
      <c r="K34" s="933">
        <v>0</v>
      </c>
      <c r="L34" s="933">
        <v>0</v>
      </c>
      <c r="M34" s="934">
        <v>0</v>
      </c>
      <c r="N34" s="102"/>
      <c r="O34" s="102"/>
      <c r="P34" s="102"/>
      <c r="Q34" s="524" t="str">
        <f t="shared" si="3"/>
        <v/>
      </c>
      <c r="R34" s="524">
        <f t="shared" si="0"/>
        <v>1</v>
      </c>
      <c r="S34" s="524" t="str">
        <f t="shared" si="1"/>
        <v/>
      </c>
      <c r="T34" s="524" t="str">
        <f t="shared" si="2"/>
        <v/>
      </c>
      <c r="U34" s="897"/>
    </row>
    <row r="35" spans="1:21" s="892" customFormat="1" ht="15.75" thickBot="1" x14ac:dyDescent="0.3">
      <c r="A35" s="922"/>
      <c r="B35" s="922"/>
      <c r="C35" s="1214"/>
      <c r="D35" s="932" t="s">
        <v>1075</v>
      </c>
      <c r="E35" s="932" t="s">
        <v>181</v>
      </c>
      <c r="F35" s="933">
        <v>0</v>
      </c>
      <c r="G35" s="933">
        <v>0</v>
      </c>
      <c r="H35" s="933">
        <v>0</v>
      </c>
      <c r="I35" s="933">
        <v>0</v>
      </c>
      <c r="J35" s="933">
        <v>1</v>
      </c>
      <c r="K35" s="933">
        <v>1</v>
      </c>
      <c r="L35" s="933">
        <v>0</v>
      </c>
      <c r="M35" s="934">
        <v>1</v>
      </c>
      <c r="N35" s="102"/>
      <c r="O35" s="102"/>
      <c r="P35" s="102"/>
      <c r="Q35" s="524" t="str">
        <f>IFERROR(F35/G35,"")</f>
        <v/>
      </c>
      <c r="R35" s="524" t="str">
        <f>IFERROR(H35/I35,"")</f>
        <v/>
      </c>
      <c r="S35" s="524">
        <f>IFERROR(J35/K35,"")</f>
        <v>1</v>
      </c>
      <c r="T35" s="524">
        <f>IFERROR(L35/M35,"")</f>
        <v>0</v>
      </c>
      <c r="U35" s="897"/>
    </row>
    <row r="36" spans="1:21" s="892" customFormat="1" ht="14.45" customHeight="1" x14ac:dyDescent="0.25">
      <c r="A36" s="922"/>
      <c r="B36" s="922"/>
      <c r="C36" s="1213" t="s">
        <v>79</v>
      </c>
      <c r="D36" s="1217" t="s">
        <v>291</v>
      </c>
      <c r="E36" s="929" t="s">
        <v>181</v>
      </c>
      <c r="F36" s="930">
        <v>1</v>
      </c>
      <c r="G36" s="930">
        <v>1</v>
      </c>
      <c r="H36" s="930">
        <v>0</v>
      </c>
      <c r="I36" s="930">
        <v>0</v>
      </c>
      <c r="J36" s="930">
        <v>0</v>
      </c>
      <c r="K36" s="930">
        <v>0</v>
      </c>
      <c r="L36" s="930">
        <v>0</v>
      </c>
      <c r="M36" s="931">
        <v>0</v>
      </c>
      <c r="N36" s="102"/>
      <c r="O36" s="102"/>
      <c r="P36" s="102"/>
      <c r="Q36" s="524">
        <f t="shared" si="3"/>
        <v>1</v>
      </c>
      <c r="R36" s="524" t="str">
        <f t="shared" si="0"/>
        <v/>
      </c>
      <c r="S36" s="524" t="str">
        <f t="shared" si="1"/>
        <v/>
      </c>
      <c r="T36" s="524" t="str">
        <f t="shared" si="2"/>
        <v/>
      </c>
      <c r="U36" s="897"/>
    </row>
    <row r="37" spans="1:21" s="892" customFormat="1" ht="15" x14ac:dyDescent="0.25">
      <c r="A37" s="922"/>
      <c r="B37" s="922"/>
      <c r="C37" s="1214"/>
      <c r="D37" s="1218" t="s">
        <v>340</v>
      </c>
      <c r="E37" s="932" t="s">
        <v>181</v>
      </c>
      <c r="F37" s="933">
        <v>8</v>
      </c>
      <c r="G37" s="933">
        <v>9</v>
      </c>
      <c r="H37" s="933">
        <v>16</v>
      </c>
      <c r="I37" s="933">
        <v>17</v>
      </c>
      <c r="J37" s="933">
        <v>4</v>
      </c>
      <c r="K37" s="933">
        <v>8</v>
      </c>
      <c r="L37" s="933">
        <v>4</v>
      </c>
      <c r="M37" s="934">
        <v>1</v>
      </c>
      <c r="N37" s="102"/>
      <c r="O37" s="102"/>
      <c r="P37" s="102"/>
      <c r="Q37" s="524">
        <f t="shared" si="3"/>
        <v>1.125</v>
      </c>
      <c r="R37" s="524">
        <f t="shared" si="0"/>
        <v>1.0625</v>
      </c>
      <c r="S37" s="524">
        <f t="shared" si="1"/>
        <v>2</v>
      </c>
      <c r="T37" s="524">
        <f t="shared" si="2"/>
        <v>0.25</v>
      </c>
      <c r="U37" s="897"/>
    </row>
    <row r="38" spans="1:21" s="892" customFormat="1" ht="15.75" thickBot="1" x14ac:dyDescent="0.3">
      <c r="A38" s="922"/>
      <c r="B38" s="922"/>
      <c r="C38" s="1219"/>
      <c r="D38" s="938" t="s">
        <v>766</v>
      </c>
      <c r="E38" s="938" t="s">
        <v>114</v>
      </c>
      <c r="F38" s="939">
        <v>1</v>
      </c>
      <c r="G38" s="939">
        <v>1</v>
      </c>
      <c r="H38" s="939">
        <v>1</v>
      </c>
      <c r="I38" s="939">
        <v>1</v>
      </c>
      <c r="J38" s="939">
        <v>1</v>
      </c>
      <c r="K38" s="939">
        <v>1</v>
      </c>
      <c r="L38" s="939">
        <v>1</v>
      </c>
      <c r="M38" s="940">
        <v>1</v>
      </c>
      <c r="N38" s="102"/>
      <c r="O38" s="102"/>
      <c r="P38" s="102"/>
      <c r="Q38" s="524">
        <f t="shared" si="3"/>
        <v>1</v>
      </c>
      <c r="R38" s="524">
        <f t="shared" si="0"/>
        <v>1</v>
      </c>
      <c r="S38" s="524">
        <f t="shared" si="1"/>
        <v>1</v>
      </c>
      <c r="T38" s="524">
        <f t="shared" si="2"/>
        <v>1</v>
      </c>
      <c r="U38" s="897"/>
    </row>
    <row r="39" spans="1:21" s="892" customFormat="1" ht="14.45" customHeight="1" x14ac:dyDescent="0.25">
      <c r="A39" s="922"/>
      <c r="B39" s="922"/>
      <c r="C39" s="1213" t="s">
        <v>280</v>
      </c>
      <c r="D39" s="929" t="s">
        <v>585</v>
      </c>
      <c r="E39" s="929" t="s">
        <v>199</v>
      </c>
      <c r="F39" s="930">
        <v>0.3</v>
      </c>
      <c r="G39" s="930">
        <v>0.3</v>
      </c>
      <c r="H39" s="930">
        <v>0.7</v>
      </c>
      <c r="I39" s="930">
        <v>0.7</v>
      </c>
      <c r="J39" s="930">
        <v>0</v>
      </c>
      <c r="K39" s="930">
        <v>0</v>
      </c>
      <c r="L39" s="930">
        <v>0</v>
      </c>
      <c r="M39" s="931">
        <v>0</v>
      </c>
      <c r="N39" s="102"/>
      <c r="O39" s="102"/>
      <c r="P39" s="102"/>
      <c r="Q39" s="524">
        <f t="shared" si="3"/>
        <v>1</v>
      </c>
      <c r="R39" s="524">
        <f t="shared" si="0"/>
        <v>1</v>
      </c>
      <c r="S39" s="524" t="str">
        <f t="shared" si="1"/>
        <v/>
      </c>
      <c r="T39" s="524" t="str">
        <f t="shared" si="2"/>
        <v/>
      </c>
      <c r="U39" s="897"/>
    </row>
    <row r="40" spans="1:21" s="892" customFormat="1" ht="14.45" customHeight="1" x14ac:dyDescent="0.25">
      <c r="A40" s="922"/>
      <c r="B40" s="922"/>
      <c r="C40" s="1220"/>
      <c r="D40" s="932" t="s">
        <v>584</v>
      </c>
      <c r="E40" s="932" t="s">
        <v>181</v>
      </c>
      <c r="F40" s="933">
        <v>0</v>
      </c>
      <c r="G40" s="933">
        <v>0</v>
      </c>
      <c r="H40" s="933">
        <v>1</v>
      </c>
      <c r="I40" s="933">
        <v>1</v>
      </c>
      <c r="J40" s="933">
        <v>1</v>
      </c>
      <c r="K40" s="933">
        <v>0</v>
      </c>
      <c r="L40" s="933">
        <v>0</v>
      </c>
      <c r="M40" s="934">
        <v>0</v>
      </c>
      <c r="N40" s="102"/>
      <c r="O40" s="102"/>
      <c r="P40" s="102"/>
      <c r="Q40" s="524" t="str">
        <f t="shared" si="3"/>
        <v/>
      </c>
      <c r="R40" s="524">
        <f t="shared" si="0"/>
        <v>1</v>
      </c>
      <c r="S40" s="524">
        <f t="shared" si="1"/>
        <v>0</v>
      </c>
      <c r="T40" s="524" t="str">
        <f t="shared" si="2"/>
        <v/>
      </c>
      <c r="U40" s="897"/>
    </row>
    <row r="41" spans="1:21" s="892" customFormat="1" ht="15" x14ac:dyDescent="0.25">
      <c r="A41" s="922"/>
      <c r="B41" s="922"/>
      <c r="C41" s="1220"/>
      <c r="D41" s="932" t="s">
        <v>582</v>
      </c>
      <c r="E41" s="932" t="s">
        <v>181</v>
      </c>
      <c r="F41" s="933">
        <v>1</v>
      </c>
      <c r="G41" s="933">
        <v>1</v>
      </c>
      <c r="H41" s="933">
        <v>4</v>
      </c>
      <c r="I41" s="933">
        <v>4</v>
      </c>
      <c r="J41" s="933">
        <v>0</v>
      </c>
      <c r="K41" s="933">
        <v>0</v>
      </c>
      <c r="L41" s="933">
        <v>0</v>
      </c>
      <c r="M41" s="934">
        <v>0</v>
      </c>
      <c r="N41" s="102"/>
      <c r="O41" s="102"/>
      <c r="P41" s="102"/>
      <c r="Q41" s="524">
        <f t="shared" si="3"/>
        <v>1</v>
      </c>
      <c r="R41" s="524">
        <f t="shared" si="0"/>
        <v>1</v>
      </c>
      <c r="S41" s="524" t="str">
        <f t="shared" si="1"/>
        <v/>
      </c>
      <c r="T41" s="524" t="str">
        <f t="shared" si="2"/>
        <v/>
      </c>
      <c r="U41" s="897"/>
    </row>
    <row r="42" spans="1:21" ht="14.45" customHeight="1" x14ac:dyDescent="0.25">
      <c r="A42" s="926"/>
      <c r="B42" s="926"/>
      <c r="C42" s="1220"/>
      <c r="D42" s="932" t="s">
        <v>711</v>
      </c>
      <c r="E42" s="932" t="s">
        <v>114</v>
      </c>
      <c r="F42" s="933">
        <v>0</v>
      </c>
      <c r="G42" s="933">
        <v>0</v>
      </c>
      <c r="H42" s="933">
        <v>0</v>
      </c>
      <c r="I42" s="933">
        <v>0</v>
      </c>
      <c r="J42" s="933">
        <v>1</v>
      </c>
      <c r="K42" s="933">
        <v>1</v>
      </c>
      <c r="L42" s="933">
        <v>1</v>
      </c>
      <c r="M42" s="934">
        <v>0</v>
      </c>
      <c r="Q42" s="524" t="str">
        <f t="shared" si="3"/>
        <v/>
      </c>
      <c r="R42" s="524" t="str">
        <f t="shared" si="0"/>
        <v/>
      </c>
      <c r="S42" s="524">
        <f t="shared" si="1"/>
        <v>1</v>
      </c>
      <c r="T42" s="524">
        <f t="shared" si="2"/>
        <v>0</v>
      </c>
      <c r="U42" s="897"/>
    </row>
    <row r="43" spans="1:21" ht="14.45" customHeight="1" x14ac:dyDescent="0.25">
      <c r="A43" s="926"/>
      <c r="B43" s="926"/>
      <c r="C43" s="1220"/>
      <c r="D43" s="932" t="s">
        <v>1032</v>
      </c>
      <c r="E43" s="932" t="s">
        <v>181</v>
      </c>
      <c r="F43" s="933">
        <v>0</v>
      </c>
      <c r="G43" s="933">
        <v>0</v>
      </c>
      <c r="H43" s="933">
        <v>0</v>
      </c>
      <c r="I43" s="933">
        <v>0</v>
      </c>
      <c r="J43" s="933">
        <v>6</v>
      </c>
      <c r="K43" s="933">
        <v>6</v>
      </c>
      <c r="L43" s="933">
        <v>4</v>
      </c>
      <c r="M43" s="934">
        <v>0</v>
      </c>
      <c r="Q43" s="524" t="str">
        <f t="shared" si="3"/>
        <v/>
      </c>
      <c r="R43" s="524" t="str">
        <f t="shared" si="0"/>
        <v/>
      </c>
      <c r="S43" s="524">
        <f t="shared" si="1"/>
        <v>1</v>
      </c>
      <c r="T43" s="524">
        <f t="shared" si="2"/>
        <v>0</v>
      </c>
      <c r="U43" s="897"/>
    </row>
    <row r="44" spans="1:21" ht="30.75" thickBot="1" x14ac:dyDescent="0.3">
      <c r="A44" s="926"/>
      <c r="B44" s="926"/>
      <c r="C44" s="1221"/>
      <c r="D44" s="935" t="s">
        <v>1111</v>
      </c>
      <c r="E44" s="935" t="s">
        <v>114</v>
      </c>
      <c r="F44" s="936">
        <v>0</v>
      </c>
      <c r="G44" s="936">
        <v>0</v>
      </c>
      <c r="H44" s="936">
        <v>0</v>
      </c>
      <c r="I44" s="936">
        <v>0</v>
      </c>
      <c r="J44" s="936">
        <v>0</v>
      </c>
      <c r="K44" s="936">
        <v>0</v>
      </c>
      <c r="L44" s="936">
        <v>1</v>
      </c>
      <c r="M44" s="937">
        <v>1</v>
      </c>
      <c r="Q44" s="524" t="str">
        <f t="shared" si="3"/>
        <v/>
      </c>
      <c r="R44" s="524" t="str">
        <f t="shared" si="0"/>
        <v/>
      </c>
      <c r="S44" s="524" t="str">
        <f t="shared" si="1"/>
        <v/>
      </c>
      <c r="T44" s="524">
        <f t="shared" si="2"/>
        <v>1</v>
      </c>
      <c r="U44" s="897"/>
    </row>
    <row r="45" spans="1:21" ht="14.45" customHeight="1" thickBot="1" x14ac:dyDescent="0.3">
      <c r="A45" s="926"/>
      <c r="B45" s="926"/>
      <c r="C45" s="941" t="s">
        <v>136</v>
      </c>
      <c r="D45" s="942" t="s">
        <v>415</v>
      </c>
      <c r="E45" s="942" t="s">
        <v>181</v>
      </c>
      <c r="F45" s="943">
        <v>1</v>
      </c>
      <c r="G45" s="943">
        <v>1</v>
      </c>
      <c r="H45" s="943">
        <v>1</v>
      </c>
      <c r="I45" s="943">
        <v>1</v>
      </c>
      <c r="J45" s="943">
        <v>1</v>
      </c>
      <c r="K45" s="943">
        <v>1</v>
      </c>
      <c r="L45" s="943">
        <v>1</v>
      </c>
      <c r="M45" s="944">
        <v>0</v>
      </c>
      <c r="Q45" s="524">
        <f t="shared" si="3"/>
        <v>1</v>
      </c>
      <c r="R45" s="524">
        <f t="shared" si="0"/>
        <v>1</v>
      </c>
      <c r="S45" s="524">
        <f t="shared" si="1"/>
        <v>1</v>
      </c>
      <c r="T45" s="524">
        <f t="shared" si="2"/>
        <v>0</v>
      </c>
      <c r="U45" s="897"/>
    </row>
    <row r="46" spans="1:21" ht="15" x14ac:dyDescent="0.25">
      <c r="A46" s="926"/>
      <c r="B46" s="926"/>
      <c r="C46" s="1213" t="s">
        <v>99</v>
      </c>
      <c r="D46" s="929" t="s">
        <v>395</v>
      </c>
      <c r="E46" s="929" t="s">
        <v>181</v>
      </c>
      <c r="F46" s="930">
        <v>0.35</v>
      </c>
      <c r="G46" s="930">
        <v>0.35</v>
      </c>
      <c r="H46" s="930">
        <v>0.65</v>
      </c>
      <c r="I46" s="930">
        <v>0.65</v>
      </c>
      <c r="J46" s="930">
        <v>0</v>
      </c>
      <c r="K46" s="930">
        <v>0</v>
      </c>
      <c r="L46" s="930">
        <v>0</v>
      </c>
      <c r="M46" s="931">
        <v>0</v>
      </c>
      <c r="Q46" s="524">
        <f t="shared" si="3"/>
        <v>1</v>
      </c>
      <c r="R46" s="524">
        <f t="shared" si="0"/>
        <v>1</v>
      </c>
      <c r="S46" s="524" t="str">
        <f t="shared" si="1"/>
        <v/>
      </c>
      <c r="T46" s="524" t="str">
        <f t="shared" si="2"/>
        <v/>
      </c>
      <c r="U46" s="897"/>
    </row>
    <row r="47" spans="1:21" ht="15" x14ac:dyDescent="0.25">
      <c r="A47" s="926"/>
      <c r="B47" s="926"/>
      <c r="C47" s="1214"/>
      <c r="D47" s="932" t="s">
        <v>730</v>
      </c>
      <c r="E47" s="932" t="s">
        <v>181</v>
      </c>
      <c r="F47" s="933">
        <v>0</v>
      </c>
      <c r="G47" s="933">
        <v>0</v>
      </c>
      <c r="H47" s="933">
        <v>0</v>
      </c>
      <c r="I47" s="933">
        <v>0</v>
      </c>
      <c r="J47" s="933">
        <v>1</v>
      </c>
      <c r="K47" s="933">
        <v>1</v>
      </c>
      <c r="L47" s="933">
        <v>0</v>
      </c>
      <c r="M47" s="934">
        <v>0</v>
      </c>
      <c r="Q47" s="524" t="str">
        <f t="shared" si="3"/>
        <v/>
      </c>
      <c r="R47" s="524" t="str">
        <f t="shared" si="0"/>
        <v/>
      </c>
      <c r="S47" s="524">
        <f t="shared" si="1"/>
        <v>1</v>
      </c>
      <c r="T47" s="524" t="str">
        <f t="shared" si="2"/>
        <v/>
      </c>
      <c r="U47" s="897"/>
    </row>
    <row r="48" spans="1:21" ht="15" x14ac:dyDescent="0.25">
      <c r="A48" s="926"/>
      <c r="B48" s="926"/>
      <c r="C48" s="1214"/>
      <c r="D48" s="932" t="s">
        <v>834</v>
      </c>
      <c r="E48" s="932" t="s">
        <v>114</v>
      </c>
      <c r="F48" s="933">
        <v>0</v>
      </c>
      <c r="G48" s="933">
        <v>0</v>
      </c>
      <c r="H48" s="933">
        <v>0</v>
      </c>
      <c r="I48" s="933">
        <v>0</v>
      </c>
      <c r="J48" s="933">
        <v>0.97</v>
      </c>
      <c r="K48" s="933">
        <v>0.97</v>
      </c>
      <c r="L48" s="933">
        <v>0.97</v>
      </c>
      <c r="M48" s="934">
        <v>0.95</v>
      </c>
      <c r="Q48" s="524" t="str">
        <f t="shared" si="3"/>
        <v/>
      </c>
      <c r="R48" s="524" t="str">
        <f t="shared" si="0"/>
        <v/>
      </c>
      <c r="S48" s="524">
        <f t="shared" si="1"/>
        <v>1</v>
      </c>
      <c r="T48" s="524">
        <f t="shared" si="2"/>
        <v>0.97938144329896903</v>
      </c>
      <c r="U48" s="897"/>
    </row>
    <row r="49" spans="1:16384" ht="15" x14ac:dyDescent="0.25">
      <c r="A49" s="926"/>
      <c r="B49" s="926"/>
      <c r="C49" s="1214"/>
      <c r="D49" s="932" t="s">
        <v>905</v>
      </c>
      <c r="E49" s="932" t="s">
        <v>114</v>
      </c>
      <c r="F49" s="933">
        <v>0</v>
      </c>
      <c r="G49" s="933">
        <v>0</v>
      </c>
      <c r="H49" s="933">
        <v>0</v>
      </c>
      <c r="I49" s="933">
        <v>0</v>
      </c>
      <c r="J49" s="933">
        <v>0.98</v>
      </c>
      <c r="K49" s="933">
        <v>0.98</v>
      </c>
      <c r="L49" s="933">
        <v>0.98</v>
      </c>
      <c r="M49" s="934">
        <v>0.98</v>
      </c>
      <c r="Q49" s="524" t="str">
        <f t="shared" si="3"/>
        <v/>
      </c>
      <c r="R49" s="524" t="str">
        <f t="shared" si="0"/>
        <v/>
      </c>
      <c r="S49" s="524">
        <f t="shared" si="1"/>
        <v>1</v>
      </c>
      <c r="T49" s="524">
        <f t="shared" si="2"/>
        <v>1</v>
      </c>
      <c r="U49" s="897"/>
    </row>
    <row r="50" spans="1:16384" ht="14.45" customHeight="1" thickBot="1" x14ac:dyDescent="0.3">
      <c r="A50" s="926"/>
      <c r="B50" s="926"/>
      <c r="C50" s="1215"/>
      <c r="D50" s="935" t="s">
        <v>994</v>
      </c>
      <c r="E50" s="935" t="s">
        <v>181</v>
      </c>
      <c r="F50" s="936">
        <v>0</v>
      </c>
      <c r="G50" s="936">
        <v>0</v>
      </c>
      <c r="H50" s="936">
        <v>0</v>
      </c>
      <c r="I50" s="936">
        <v>0</v>
      </c>
      <c r="J50" s="936">
        <v>0</v>
      </c>
      <c r="K50" s="936">
        <v>0</v>
      </c>
      <c r="L50" s="936">
        <v>1</v>
      </c>
      <c r="M50" s="937">
        <v>0.15</v>
      </c>
      <c r="Q50" s="524" t="str">
        <f t="shared" si="3"/>
        <v/>
      </c>
      <c r="R50" s="524" t="str">
        <f t="shared" si="0"/>
        <v/>
      </c>
      <c r="S50" s="524" t="str">
        <f t="shared" si="1"/>
        <v/>
      </c>
      <c r="T50" s="524">
        <f t="shared" si="2"/>
        <v>0.15</v>
      </c>
      <c r="U50" s="897"/>
    </row>
    <row r="51" spans="1:16384" ht="14.45" customHeight="1" x14ac:dyDescent="0.25">
      <c r="A51" s="926"/>
      <c r="B51" s="926"/>
      <c r="C51" s="1213" t="s">
        <v>302</v>
      </c>
      <c r="D51" s="929" t="s">
        <v>303</v>
      </c>
      <c r="E51" s="929" t="s">
        <v>114</v>
      </c>
      <c r="F51" s="930">
        <v>0.95</v>
      </c>
      <c r="G51" s="930">
        <v>0.98</v>
      </c>
      <c r="H51" s="930">
        <v>0.95</v>
      </c>
      <c r="I51" s="930">
        <v>0.97</v>
      </c>
      <c r="J51" s="930">
        <v>0.95</v>
      </c>
      <c r="K51" s="930">
        <v>1</v>
      </c>
      <c r="L51" s="930">
        <v>0.95</v>
      </c>
      <c r="M51" s="931">
        <v>0.33</v>
      </c>
      <c r="Q51" s="524">
        <f t="shared" si="3"/>
        <v>1.0315789473684212</v>
      </c>
      <c r="R51" s="524">
        <f t="shared" si="0"/>
        <v>1.0210526315789474</v>
      </c>
      <c r="S51" s="524">
        <f t="shared" si="1"/>
        <v>1.0526315789473684</v>
      </c>
      <c r="T51" s="524">
        <f t="shared" si="2"/>
        <v>0.3473684210526316</v>
      </c>
      <c r="U51" s="897"/>
    </row>
    <row r="52" spans="1:16384" ht="15.75" thickBot="1" x14ac:dyDescent="0.3">
      <c r="A52" s="926"/>
      <c r="B52" s="926"/>
      <c r="C52" s="1215"/>
      <c r="D52" s="935" t="s">
        <v>634</v>
      </c>
      <c r="E52" s="935" t="s">
        <v>114</v>
      </c>
      <c r="F52" s="936">
        <v>1</v>
      </c>
      <c r="G52" s="936">
        <v>1</v>
      </c>
      <c r="H52" s="936">
        <v>1</v>
      </c>
      <c r="I52" s="936">
        <v>1</v>
      </c>
      <c r="J52" s="936">
        <v>1</v>
      </c>
      <c r="K52" s="936">
        <v>1</v>
      </c>
      <c r="L52" s="936">
        <v>1</v>
      </c>
      <c r="M52" s="937">
        <v>1</v>
      </c>
      <c r="Q52" s="524">
        <f t="shared" si="3"/>
        <v>1</v>
      </c>
      <c r="R52" s="524">
        <f t="shared" si="0"/>
        <v>1</v>
      </c>
      <c r="S52" s="524">
        <f t="shared" si="1"/>
        <v>1</v>
      </c>
      <c r="T52" s="524">
        <f t="shared" si="2"/>
        <v>1</v>
      </c>
      <c r="U52" s="897"/>
    </row>
    <row r="53" spans="1:16384" ht="14.45" customHeight="1" x14ac:dyDescent="0.25">
      <c r="A53" s="926"/>
      <c r="B53" s="926"/>
      <c r="C53" s="1213" t="s">
        <v>1064</v>
      </c>
      <c r="D53" s="929" t="s">
        <v>401</v>
      </c>
      <c r="E53" s="929" t="s">
        <v>181</v>
      </c>
      <c r="F53" s="930">
        <v>2</v>
      </c>
      <c r="G53" s="930">
        <v>7</v>
      </c>
      <c r="H53" s="930">
        <v>2</v>
      </c>
      <c r="I53" s="930">
        <v>2</v>
      </c>
      <c r="J53" s="930">
        <v>2</v>
      </c>
      <c r="K53" s="930">
        <v>2</v>
      </c>
      <c r="L53" s="930">
        <v>2</v>
      </c>
      <c r="M53" s="931">
        <v>0</v>
      </c>
      <c r="N53" s="1213"/>
      <c r="O53" s="929"/>
      <c r="P53" s="929"/>
      <c r="Q53" s="930">
        <f t="shared" si="3"/>
        <v>3.5</v>
      </c>
      <c r="R53" s="930">
        <f t="shared" si="0"/>
        <v>1</v>
      </c>
      <c r="S53" s="930">
        <f t="shared" si="1"/>
        <v>1</v>
      </c>
      <c r="T53" s="930"/>
      <c r="U53" s="930"/>
      <c r="V53" s="930" t="str">
        <f>IFERROR(AVERAGEIF(V6:V52,"&lt;&gt;0"),"")</f>
        <v/>
      </c>
      <c r="W53" s="930"/>
      <c r="X53" s="931"/>
      <c r="Y53" s="1213"/>
      <c r="Z53" s="929"/>
      <c r="AA53" s="929"/>
      <c r="AB53" s="930"/>
      <c r="AC53" s="930"/>
      <c r="AD53" s="930"/>
      <c r="AE53" s="930"/>
      <c r="AF53" s="930"/>
      <c r="AG53" s="930"/>
      <c r="AH53" s="930"/>
      <c r="AI53" s="931"/>
      <c r="AJ53" s="1213"/>
      <c r="AK53" s="929"/>
      <c r="AL53" s="929"/>
      <c r="AM53" s="930"/>
      <c r="AN53" s="930"/>
      <c r="AO53" s="930"/>
      <c r="AP53" s="930"/>
      <c r="AQ53" s="930"/>
      <c r="AR53" s="930"/>
      <c r="AS53" s="930"/>
      <c r="AT53" s="931"/>
      <c r="AU53" s="1213"/>
      <c r="AV53" s="929"/>
      <c r="AW53" s="929"/>
      <c r="AX53" s="930"/>
      <c r="AY53" s="930"/>
      <c r="AZ53" s="930"/>
      <c r="BA53" s="930"/>
      <c r="BB53" s="930"/>
      <c r="BC53" s="930"/>
      <c r="BD53" s="930"/>
      <c r="BE53" s="931"/>
      <c r="BF53" s="1213"/>
      <c r="BG53" s="929"/>
      <c r="BH53" s="929"/>
      <c r="BI53" s="930"/>
      <c r="BJ53" s="930"/>
      <c r="BK53" s="930"/>
      <c r="BL53" s="930"/>
      <c r="BM53" s="930"/>
      <c r="BN53" s="930"/>
      <c r="BO53" s="930"/>
      <c r="BP53" s="931"/>
      <c r="BQ53" s="1213"/>
      <c r="BR53" s="929"/>
      <c r="BS53" s="929"/>
      <c r="BT53" s="930"/>
      <c r="BU53" s="930"/>
      <c r="BV53" s="930"/>
      <c r="BW53" s="930"/>
      <c r="BX53" s="930"/>
      <c r="BY53" s="930"/>
      <c r="BZ53" s="930"/>
      <c r="CA53" s="931"/>
      <c r="CB53" s="1213"/>
      <c r="CC53" s="929"/>
      <c r="CD53" s="929"/>
      <c r="CE53" s="930"/>
      <c r="CF53" s="930"/>
      <c r="CG53" s="930"/>
      <c r="CH53" s="930"/>
      <c r="CI53" s="930"/>
      <c r="CJ53" s="930"/>
      <c r="CK53" s="930"/>
      <c r="CL53" s="931"/>
      <c r="CM53" s="1213"/>
      <c r="CN53" s="929"/>
      <c r="CO53" s="929"/>
      <c r="CP53" s="930"/>
      <c r="CQ53" s="930"/>
      <c r="CR53" s="930"/>
      <c r="CS53" s="930"/>
      <c r="CT53" s="930"/>
      <c r="CU53" s="930"/>
      <c r="CV53" s="930"/>
      <c r="CW53" s="931"/>
      <c r="CX53" s="1213"/>
      <c r="CY53" s="929"/>
      <c r="CZ53" s="929"/>
      <c r="DA53" s="930"/>
      <c r="DB53" s="930"/>
      <c r="DC53" s="930"/>
      <c r="DD53" s="930"/>
      <c r="DE53" s="930"/>
      <c r="DF53" s="930"/>
      <c r="DG53" s="930"/>
      <c r="DH53" s="931"/>
      <c r="DI53" s="1213"/>
      <c r="DJ53" s="929"/>
      <c r="DK53" s="929"/>
      <c r="DL53" s="930"/>
      <c r="DM53" s="930"/>
      <c r="DN53" s="930"/>
      <c r="DO53" s="930"/>
      <c r="DP53" s="930"/>
      <c r="DQ53" s="930"/>
      <c r="DR53" s="930"/>
      <c r="DS53" s="931"/>
      <c r="DT53" s="1213"/>
      <c r="DU53" s="929"/>
      <c r="DV53" s="929"/>
      <c r="DW53" s="930"/>
      <c r="DX53" s="930"/>
      <c r="DY53" s="930"/>
      <c r="DZ53" s="930"/>
      <c r="EA53" s="930"/>
      <c r="EB53" s="930"/>
      <c r="EC53" s="930"/>
      <c r="ED53" s="931"/>
      <c r="EE53" s="1213"/>
      <c r="EF53" s="929"/>
      <c r="EG53" s="929"/>
      <c r="EH53" s="930"/>
      <c r="EI53" s="930"/>
      <c r="EJ53" s="930"/>
      <c r="EK53" s="930"/>
      <c r="EL53" s="930"/>
      <c r="EM53" s="930"/>
      <c r="EN53" s="930"/>
      <c r="EO53" s="931"/>
      <c r="EP53" s="1213"/>
      <c r="EQ53" s="929"/>
      <c r="ER53" s="929"/>
      <c r="ES53" s="930"/>
      <c r="ET53" s="930"/>
      <c r="EU53" s="930"/>
      <c r="EV53" s="930"/>
      <c r="EW53" s="930"/>
      <c r="EX53" s="930"/>
      <c r="EY53" s="930"/>
      <c r="EZ53" s="931"/>
      <c r="FA53" s="1213"/>
      <c r="FB53" s="929"/>
      <c r="FC53" s="929"/>
      <c r="FD53" s="930"/>
      <c r="FE53" s="930"/>
      <c r="FF53" s="930"/>
      <c r="FG53" s="930"/>
      <c r="FH53" s="930"/>
      <c r="FI53" s="930"/>
      <c r="FJ53" s="930"/>
      <c r="FK53" s="931"/>
      <c r="FL53" s="1213"/>
      <c r="FM53" s="929"/>
      <c r="FN53" s="929"/>
      <c r="FO53" s="930"/>
      <c r="FP53" s="930"/>
      <c r="FQ53" s="930"/>
      <c r="FR53" s="930"/>
      <c r="FS53" s="930"/>
      <c r="FT53" s="930"/>
      <c r="FU53" s="930"/>
      <c r="FV53" s="931"/>
      <c r="FW53" s="1213"/>
      <c r="FX53" s="929"/>
      <c r="FY53" s="929"/>
      <c r="FZ53" s="930"/>
      <c r="GA53" s="930"/>
      <c r="GB53" s="930"/>
      <c r="GC53" s="930"/>
      <c r="GD53" s="930"/>
      <c r="GE53" s="930"/>
      <c r="GF53" s="930"/>
      <c r="GG53" s="931"/>
      <c r="GH53" s="1213"/>
      <c r="GI53" s="929"/>
      <c r="GJ53" s="929"/>
      <c r="GK53" s="930"/>
      <c r="GL53" s="930"/>
      <c r="GM53" s="930"/>
      <c r="GN53" s="930"/>
      <c r="GO53" s="930"/>
      <c r="GP53" s="930"/>
      <c r="GQ53" s="930"/>
      <c r="GR53" s="931"/>
      <c r="GS53" s="1213"/>
      <c r="GT53" s="929"/>
      <c r="GU53" s="929"/>
      <c r="GV53" s="930"/>
      <c r="GW53" s="930"/>
      <c r="GX53" s="930"/>
      <c r="GY53" s="930"/>
      <c r="GZ53" s="930"/>
      <c r="HA53" s="930"/>
      <c r="HB53" s="930"/>
      <c r="HC53" s="931"/>
      <c r="HD53" s="1213"/>
      <c r="HE53" s="929"/>
      <c r="HF53" s="929"/>
      <c r="HG53" s="930"/>
      <c r="HH53" s="930"/>
      <c r="HI53" s="930"/>
      <c r="HJ53" s="930"/>
      <c r="HK53" s="930"/>
      <c r="HL53" s="930"/>
      <c r="HM53" s="930"/>
      <c r="HN53" s="931"/>
      <c r="HO53" s="1213"/>
      <c r="HP53" s="929"/>
      <c r="HQ53" s="929"/>
      <c r="HR53" s="930"/>
      <c r="HS53" s="930"/>
      <c r="HT53" s="930"/>
      <c r="HU53" s="930"/>
      <c r="HV53" s="930"/>
      <c r="HW53" s="930"/>
      <c r="HX53" s="930"/>
      <c r="HY53" s="931"/>
      <c r="HZ53" s="1213"/>
      <c r="IA53" s="929"/>
      <c r="IB53" s="929"/>
      <c r="IC53" s="930"/>
      <c r="ID53" s="930"/>
      <c r="IE53" s="930"/>
      <c r="IF53" s="930"/>
      <c r="IG53" s="930"/>
      <c r="IH53" s="930"/>
      <c r="II53" s="930"/>
      <c r="IJ53" s="931"/>
      <c r="IK53" s="1213"/>
      <c r="IL53" s="929"/>
      <c r="IM53" s="929"/>
      <c r="IN53" s="930"/>
      <c r="IO53" s="930"/>
      <c r="IP53" s="930"/>
      <c r="IQ53" s="930"/>
      <c r="IR53" s="930"/>
      <c r="IS53" s="930"/>
      <c r="IT53" s="930"/>
      <c r="IU53" s="931"/>
      <c r="IV53" s="1213"/>
      <c r="IW53" s="929"/>
      <c r="IX53" s="929"/>
      <c r="IY53" s="930"/>
      <c r="IZ53" s="930"/>
      <c r="JA53" s="930"/>
      <c r="JB53" s="930"/>
      <c r="JC53" s="930"/>
      <c r="JD53" s="930"/>
      <c r="JE53" s="930"/>
      <c r="JF53" s="931"/>
      <c r="JG53" s="1213"/>
      <c r="JH53" s="929"/>
      <c r="JI53" s="929"/>
      <c r="JJ53" s="930"/>
      <c r="JK53" s="930"/>
      <c r="JL53" s="930"/>
      <c r="JM53" s="930"/>
      <c r="JN53" s="930"/>
      <c r="JO53" s="930"/>
      <c r="JP53" s="930"/>
      <c r="JQ53" s="931"/>
      <c r="JR53" s="1213"/>
      <c r="JS53" s="929"/>
      <c r="JT53" s="929"/>
      <c r="JU53" s="930"/>
      <c r="JV53" s="930"/>
      <c r="JW53" s="930"/>
      <c r="JX53" s="930"/>
      <c r="JY53" s="930"/>
      <c r="JZ53" s="930"/>
      <c r="KA53" s="930"/>
      <c r="KB53" s="931"/>
      <c r="KC53" s="1213"/>
      <c r="KD53" s="929"/>
      <c r="KE53" s="929"/>
      <c r="KF53" s="930"/>
      <c r="KG53" s="930"/>
      <c r="KH53" s="930"/>
      <c r="KI53" s="930"/>
      <c r="KJ53" s="930"/>
      <c r="KK53" s="930"/>
      <c r="KL53" s="930"/>
      <c r="KM53" s="931"/>
      <c r="KN53" s="1213"/>
      <c r="KO53" s="929"/>
      <c r="KP53" s="929"/>
      <c r="KQ53" s="930"/>
      <c r="KR53" s="930"/>
      <c r="KS53" s="930"/>
      <c r="KT53" s="930"/>
      <c r="KU53" s="930"/>
      <c r="KV53" s="930"/>
      <c r="KW53" s="930"/>
      <c r="KX53" s="931"/>
      <c r="KY53" s="1213"/>
      <c r="KZ53" s="929"/>
      <c r="LA53" s="929"/>
      <c r="LB53" s="930"/>
      <c r="LC53" s="930"/>
      <c r="LD53" s="930"/>
      <c r="LE53" s="930"/>
      <c r="LF53" s="930"/>
      <c r="LG53" s="930"/>
      <c r="LH53" s="930"/>
      <c r="LI53" s="931"/>
      <c r="LJ53" s="1213"/>
      <c r="LK53" s="929"/>
      <c r="LL53" s="929"/>
      <c r="LM53" s="930"/>
      <c r="LN53" s="930"/>
      <c r="LO53" s="930"/>
      <c r="LP53" s="930"/>
      <c r="LQ53" s="930"/>
      <c r="LR53" s="930"/>
      <c r="LS53" s="930"/>
      <c r="LT53" s="931"/>
      <c r="LU53" s="1213"/>
      <c r="LV53" s="929"/>
      <c r="LW53" s="929"/>
      <c r="LX53" s="930"/>
      <c r="LY53" s="930"/>
      <c r="LZ53" s="930"/>
      <c r="MA53" s="930"/>
      <c r="MB53" s="930"/>
      <c r="MC53" s="930"/>
      <c r="MD53" s="930"/>
      <c r="ME53" s="931"/>
      <c r="MF53" s="1213"/>
      <c r="MG53" s="929"/>
      <c r="MH53" s="929"/>
      <c r="MI53" s="930"/>
      <c r="MJ53" s="930"/>
      <c r="MK53" s="930"/>
      <c r="ML53" s="930"/>
      <c r="MM53" s="930"/>
      <c r="MN53" s="930"/>
      <c r="MO53" s="930"/>
      <c r="MP53" s="931"/>
      <c r="MQ53" s="1213"/>
      <c r="MR53" s="929"/>
      <c r="MS53" s="929"/>
      <c r="MT53" s="930"/>
      <c r="MU53" s="930"/>
      <c r="MV53" s="930"/>
      <c r="MW53" s="930"/>
      <c r="MX53" s="930"/>
      <c r="MY53" s="930"/>
      <c r="MZ53" s="930"/>
      <c r="NA53" s="931"/>
      <c r="NB53" s="1213"/>
      <c r="NC53" s="929"/>
      <c r="ND53" s="929"/>
      <c r="NE53" s="930"/>
      <c r="NF53" s="930"/>
      <c r="NG53" s="930"/>
      <c r="NH53" s="930"/>
      <c r="NI53" s="930"/>
      <c r="NJ53" s="930"/>
      <c r="NK53" s="930"/>
      <c r="NL53" s="931"/>
      <c r="NM53" s="1213"/>
      <c r="NN53" s="929"/>
      <c r="NO53" s="929"/>
      <c r="NP53" s="930"/>
      <c r="NQ53" s="930"/>
      <c r="NR53" s="930"/>
      <c r="NS53" s="930"/>
      <c r="NT53" s="930"/>
      <c r="NU53" s="930"/>
      <c r="NV53" s="930"/>
      <c r="NW53" s="931"/>
      <c r="NX53" s="1213"/>
      <c r="NY53" s="929"/>
      <c r="NZ53" s="929"/>
      <c r="OA53" s="930"/>
      <c r="OB53" s="930"/>
      <c r="OC53" s="930"/>
      <c r="OD53" s="930"/>
      <c r="OE53" s="930"/>
      <c r="OF53" s="930"/>
      <c r="OG53" s="930"/>
      <c r="OH53" s="931"/>
      <c r="OI53" s="1213"/>
      <c r="OJ53" s="929"/>
      <c r="OK53" s="929"/>
      <c r="OL53" s="930"/>
      <c r="OM53" s="930"/>
      <c r="ON53" s="930"/>
      <c r="OO53" s="930"/>
      <c r="OP53" s="930"/>
      <c r="OQ53" s="930"/>
      <c r="OR53" s="930"/>
      <c r="OS53" s="931"/>
      <c r="OT53" s="1213"/>
      <c r="OU53" s="929"/>
      <c r="OV53" s="929"/>
      <c r="OW53" s="930"/>
      <c r="OX53" s="930"/>
      <c r="OY53" s="930"/>
      <c r="OZ53" s="930"/>
      <c r="PA53" s="930"/>
      <c r="PB53" s="930"/>
      <c r="PC53" s="930"/>
      <c r="PD53" s="931"/>
      <c r="PE53" s="1213"/>
      <c r="PF53" s="929"/>
      <c r="PG53" s="929"/>
      <c r="PH53" s="930"/>
      <c r="PI53" s="930"/>
      <c r="PJ53" s="930"/>
      <c r="PK53" s="930"/>
      <c r="PL53" s="930"/>
      <c r="PM53" s="930"/>
      <c r="PN53" s="930"/>
      <c r="PO53" s="931"/>
      <c r="PP53" s="1213"/>
      <c r="PQ53" s="929"/>
      <c r="PR53" s="929"/>
      <c r="PS53" s="930"/>
      <c r="PT53" s="930"/>
      <c r="PU53" s="930"/>
      <c r="PV53" s="930"/>
      <c r="PW53" s="930"/>
      <c r="PX53" s="930"/>
      <c r="PY53" s="930"/>
      <c r="PZ53" s="931"/>
      <c r="QA53" s="1213"/>
      <c r="QB53" s="929"/>
      <c r="QC53" s="929"/>
      <c r="QD53" s="930"/>
      <c r="QE53" s="930"/>
      <c r="QF53" s="930"/>
      <c r="QG53" s="930"/>
      <c r="QH53" s="930"/>
      <c r="QI53" s="930"/>
      <c r="QJ53" s="930"/>
      <c r="QK53" s="931"/>
      <c r="QL53" s="1213"/>
      <c r="QM53" s="929"/>
      <c r="QN53" s="929"/>
      <c r="QO53" s="930"/>
      <c r="QP53" s="930"/>
      <c r="QQ53" s="930"/>
      <c r="QR53" s="930"/>
      <c r="QS53" s="930"/>
      <c r="QT53" s="930"/>
      <c r="QU53" s="930"/>
      <c r="QV53" s="931"/>
      <c r="QW53" s="1213"/>
      <c r="QX53" s="929"/>
      <c r="QY53" s="929"/>
      <c r="QZ53" s="930"/>
      <c r="RA53" s="930"/>
      <c r="RB53" s="930"/>
      <c r="RC53" s="930"/>
      <c r="RD53" s="930"/>
      <c r="RE53" s="930"/>
      <c r="RF53" s="930"/>
      <c r="RG53" s="931"/>
      <c r="RH53" s="1213"/>
      <c r="RI53" s="929"/>
      <c r="RJ53" s="929"/>
      <c r="RK53" s="930"/>
      <c r="RL53" s="930"/>
      <c r="RM53" s="930"/>
      <c r="RN53" s="930"/>
      <c r="RO53" s="930"/>
      <c r="RP53" s="930"/>
      <c r="RQ53" s="930"/>
      <c r="RR53" s="931"/>
      <c r="RS53" s="1213"/>
      <c r="RT53" s="929"/>
      <c r="RU53" s="929"/>
      <c r="RV53" s="930"/>
      <c r="RW53" s="930"/>
      <c r="RX53" s="930"/>
      <c r="RY53" s="930"/>
      <c r="RZ53" s="930"/>
      <c r="SA53" s="930"/>
      <c r="SB53" s="930"/>
      <c r="SC53" s="931"/>
      <c r="SD53" s="1213"/>
      <c r="SE53" s="929"/>
      <c r="SF53" s="929"/>
      <c r="SG53" s="930"/>
      <c r="SH53" s="930"/>
      <c r="SI53" s="930"/>
      <c r="SJ53" s="930"/>
      <c r="SK53" s="930"/>
      <c r="SL53" s="930"/>
      <c r="SM53" s="930"/>
      <c r="SN53" s="931"/>
      <c r="SO53" s="1213"/>
      <c r="SP53" s="929"/>
      <c r="SQ53" s="929"/>
      <c r="SR53" s="930"/>
      <c r="SS53" s="930"/>
      <c r="ST53" s="930"/>
      <c r="SU53" s="930"/>
      <c r="SV53" s="930"/>
      <c r="SW53" s="930"/>
      <c r="SX53" s="930"/>
      <c r="SY53" s="931"/>
      <c r="SZ53" s="1213"/>
      <c r="TA53" s="929"/>
      <c r="TB53" s="929"/>
      <c r="TC53" s="930"/>
      <c r="TD53" s="930"/>
      <c r="TE53" s="930"/>
      <c r="TF53" s="930"/>
      <c r="TG53" s="930"/>
      <c r="TH53" s="930"/>
      <c r="TI53" s="930"/>
      <c r="TJ53" s="931"/>
      <c r="TK53" s="1213"/>
      <c r="TL53" s="929"/>
      <c r="TM53" s="929"/>
      <c r="TN53" s="930"/>
      <c r="TO53" s="930"/>
      <c r="TP53" s="930"/>
      <c r="TQ53" s="930"/>
      <c r="TR53" s="930"/>
      <c r="TS53" s="930"/>
      <c r="TT53" s="930"/>
      <c r="TU53" s="931"/>
      <c r="TV53" s="1213"/>
      <c r="TW53" s="929"/>
      <c r="TX53" s="929"/>
      <c r="TY53" s="930"/>
      <c r="TZ53" s="930"/>
      <c r="UA53" s="930"/>
      <c r="UB53" s="930"/>
      <c r="UC53" s="930"/>
      <c r="UD53" s="930"/>
      <c r="UE53" s="930"/>
      <c r="UF53" s="931"/>
      <c r="UG53" s="1213"/>
      <c r="UH53" s="929"/>
      <c r="UI53" s="929"/>
      <c r="UJ53" s="930"/>
      <c r="UK53" s="930"/>
      <c r="UL53" s="930"/>
      <c r="UM53" s="930"/>
      <c r="UN53" s="930"/>
      <c r="UO53" s="930"/>
      <c r="UP53" s="930"/>
      <c r="UQ53" s="931"/>
      <c r="UR53" s="1213"/>
      <c r="US53" s="929"/>
      <c r="UT53" s="929"/>
      <c r="UU53" s="930"/>
      <c r="UV53" s="930"/>
      <c r="UW53" s="930"/>
      <c r="UX53" s="930"/>
      <c r="UY53" s="930"/>
      <c r="UZ53" s="930"/>
      <c r="VA53" s="930"/>
      <c r="VB53" s="931"/>
      <c r="VC53" s="1213"/>
      <c r="VD53" s="929"/>
      <c r="VE53" s="929"/>
      <c r="VF53" s="930"/>
      <c r="VG53" s="930"/>
      <c r="VH53" s="930"/>
      <c r="VI53" s="930"/>
      <c r="VJ53" s="930"/>
      <c r="VK53" s="930"/>
      <c r="VL53" s="930"/>
      <c r="VM53" s="931"/>
      <c r="VN53" s="1213"/>
      <c r="VO53" s="929"/>
      <c r="VP53" s="929"/>
      <c r="VQ53" s="930"/>
      <c r="VR53" s="930"/>
      <c r="VS53" s="930"/>
      <c r="VT53" s="930"/>
      <c r="VU53" s="930"/>
      <c r="VV53" s="930"/>
      <c r="VW53" s="930"/>
      <c r="VX53" s="931"/>
      <c r="VY53" s="1213"/>
      <c r="VZ53" s="929"/>
      <c r="WA53" s="929"/>
      <c r="WB53" s="930"/>
      <c r="WC53" s="930"/>
      <c r="WD53" s="930"/>
      <c r="WE53" s="930"/>
      <c r="WF53" s="930"/>
      <c r="WG53" s="930"/>
      <c r="WH53" s="930"/>
      <c r="WI53" s="931"/>
      <c r="WJ53" s="1213"/>
      <c r="WK53" s="929"/>
      <c r="WL53" s="929"/>
      <c r="WM53" s="930"/>
      <c r="WN53" s="930"/>
      <c r="WO53" s="930"/>
      <c r="WP53" s="930"/>
      <c r="WQ53" s="930"/>
      <c r="WR53" s="930"/>
      <c r="WS53" s="930"/>
      <c r="WT53" s="931"/>
      <c r="WU53" s="1213"/>
      <c r="WV53" s="929"/>
      <c r="WW53" s="929"/>
      <c r="WX53" s="930"/>
      <c r="WY53" s="930"/>
      <c r="WZ53" s="930"/>
      <c r="XA53" s="930"/>
      <c r="XB53" s="930"/>
      <c r="XC53" s="930"/>
      <c r="XD53" s="930"/>
      <c r="XE53" s="931"/>
      <c r="XF53" s="1213"/>
      <c r="XG53" s="929"/>
      <c r="XH53" s="929"/>
      <c r="XI53" s="930"/>
      <c r="XJ53" s="930"/>
      <c r="XK53" s="930"/>
      <c r="XL53" s="930"/>
      <c r="XM53" s="930"/>
      <c r="XN53" s="930"/>
      <c r="XO53" s="930"/>
      <c r="XP53" s="931"/>
      <c r="XQ53" s="1213"/>
      <c r="XR53" s="929"/>
      <c r="XS53" s="929"/>
      <c r="XT53" s="930"/>
      <c r="XU53" s="930"/>
      <c r="XV53" s="930"/>
      <c r="XW53" s="930"/>
      <c r="XX53" s="930"/>
      <c r="XY53" s="930"/>
      <c r="XZ53" s="930"/>
      <c r="YA53" s="931"/>
      <c r="YB53" s="1213"/>
      <c r="YC53" s="929"/>
      <c r="YD53" s="929"/>
      <c r="YE53" s="930"/>
      <c r="YF53" s="930"/>
      <c r="YG53" s="930"/>
      <c r="YH53" s="930"/>
      <c r="YI53" s="930"/>
      <c r="YJ53" s="930"/>
      <c r="YK53" s="930"/>
      <c r="YL53" s="931"/>
      <c r="YM53" s="1213"/>
      <c r="YN53" s="929"/>
      <c r="YO53" s="929"/>
      <c r="YP53" s="930"/>
      <c r="YQ53" s="930"/>
      <c r="YR53" s="930"/>
      <c r="YS53" s="930"/>
      <c r="YT53" s="930"/>
      <c r="YU53" s="930"/>
      <c r="YV53" s="930"/>
      <c r="YW53" s="931"/>
      <c r="YX53" s="1213"/>
      <c r="YY53" s="929"/>
      <c r="YZ53" s="929"/>
      <c r="ZA53" s="930"/>
      <c r="ZB53" s="930"/>
      <c r="ZC53" s="930"/>
      <c r="ZD53" s="930"/>
      <c r="ZE53" s="930"/>
      <c r="ZF53" s="930"/>
      <c r="ZG53" s="930"/>
      <c r="ZH53" s="931"/>
      <c r="ZI53" s="1213"/>
      <c r="ZJ53" s="929"/>
      <c r="ZK53" s="929"/>
      <c r="ZL53" s="930"/>
      <c r="ZM53" s="930"/>
      <c r="ZN53" s="930"/>
      <c r="ZO53" s="930"/>
      <c r="ZP53" s="930"/>
      <c r="ZQ53" s="930"/>
      <c r="ZR53" s="930"/>
      <c r="ZS53" s="931"/>
      <c r="ZT53" s="1213"/>
      <c r="ZU53" s="929"/>
      <c r="ZV53" s="929"/>
      <c r="ZW53" s="930"/>
      <c r="ZX53" s="930"/>
      <c r="ZY53" s="930"/>
      <c r="ZZ53" s="930"/>
      <c r="AAA53" s="930"/>
      <c r="AAB53" s="930"/>
      <c r="AAC53" s="930"/>
      <c r="AAD53" s="931"/>
      <c r="AAE53" s="1213"/>
      <c r="AAF53" s="929"/>
      <c r="AAG53" s="929"/>
      <c r="AAH53" s="930"/>
      <c r="AAI53" s="930"/>
      <c r="AAJ53" s="930"/>
      <c r="AAK53" s="930"/>
      <c r="AAL53" s="930"/>
      <c r="AAM53" s="930"/>
      <c r="AAN53" s="930"/>
      <c r="AAO53" s="931"/>
      <c r="AAP53" s="1213"/>
      <c r="AAQ53" s="929"/>
      <c r="AAR53" s="929"/>
      <c r="AAS53" s="930"/>
      <c r="AAT53" s="930"/>
      <c r="AAU53" s="930"/>
      <c r="AAV53" s="930"/>
      <c r="AAW53" s="930"/>
      <c r="AAX53" s="930"/>
      <c r="AAY53" s="930"/>
      <c r="AAZ53" s="931"/>
      <c r="ABA53" s="1213"/>
      <c r="ABB53" s="929"/>
      <c r="ABC53" s="929"/>
      <c r="ABD53" s="930"/>
      <c r="ABE53" s="930"/>
      <c r="ABF53" s="930"/>
      <c r="ABG53" s="930"/>
      <c r="ABH53" s="930"/>
      <c r="ABI53" s="930"/>
      <c r="ABJ53" s="930"/>
      <c r="ABK53" s="931"/>
      <c r="ABL53" s="1213"/>
      <c r="ABM53" s="929"/>
      <c r="ABN53" s="929"/>
      <c r="ABO53" s="930"/>
      <c r="ABP53" s="930"/>
      <c r="ABQ53" s="930"/>
      <c r="ABR53" s="930"/>
      <c r="ABS53" s="930"/>
      <c r="ABT53" s="930"/>
      <c r="ABU53" s="930"/>
      <c r="ABV53" s="931"/>
      <c r="ABW53" s="1213"/>
      <c r="ABX53" s="929"/>
      <c r="ABY53" s="929"/>
      <c r="ABZ53" s="930"/>
      <c r="ACA53" s="930"/>
      <c r="ACB53" s="930"/>
      <c r="ACC53" s="930"/>
      <c r="ACD53" s="930"/>
      <c r="ACE53" s="930"/>
      <c r="ACF53" s="930"/>
      <c r="ACG53" s="931"/>
      <c r="ACH53" s="1213"/>
      <c r="ACI53" s="929"/>
      <c r="ACJ53" s="929"/>
      <c r="ACK53" s="930"/>
      <c r="ACL53" s="930"/>
      <c r="ACM53" s="930"/>
      <c r="ACN53" s="930"/>
      <c r="ACO53" s="930"/>
      <c r="ACP53" s="930"/>
      <c r="ACQ53" s="930"/>
      <c r="ACR53" s="931"/>
      <c r="ACS53" s="1213"/>
      <c r="ACT53" s="929"/>
      <c r="ACU53" s="929"/>
      <c r="ACV53" s="930"/>
      <c r="ACW53" s="930"/>
      <c r="ACX53" s="930"/>
      <c r="ACY53" s="930"/>
      <c r="ACZ53" s="930"/>
      <c r="ADA53" s="930"/>
      <c r="ADB53" s="930"/>
      <c r="ADC53" s="931"/>
      <c r="ADD53" s="1213"/>
      <c r="ADE53" s="929"/>
      <c r="ADF53" s="929"/>
      <c r="ADG53" s="930"/>
      <c r="ADH53" s="930"/>
      <c r="ADI53" s="930"/>
      <c r="ADJ53" s="930"/>
      <c r="ADK53" s="930"/>
      <c r="ADL53" s="930"/>
      <c r="ADM53" s="930"/>
      <c r="ADN53" s="931"/>
      <c r="ADO53" s="1213"/>
      <c r="ADP53" s="929"/>
      <c r="ADQ53" s="929"/>
      <c r="ADR53" s="930"/>
      <c r="ADS53" s="930"/>
      <c r="ADT53" s="930"/>
      <c r="ADU53" s="930"/>
      <c r="ADV53" s="930"/>
      <c r="ADW53" s="930"/>
      <c r="ADX53" s="930"/>
      <c r="ADY53" s="931"/>
      <c r="ADZ53" s="1213"/>
      <c r="AEA53" s="929"/>
      <c r="AEB53" s="929"/>
      <c r="AEC53" s="930"/>
      <c r="AED53" s="930"/>
      <c r="AEE53" s="930"/>
      <c r="AEF53" s="930"/>
      <c r="AEG53" s="930"/>
      <c r="AEH53" s="930"/>
      <c r="AEI53" s="930"/>
      <c r="AEJ53" s="931"/>
      <c r="AEK53" s="1213"/>
      <c r="AEL53" s="929"/>
      <c r="AEM53" s="929"/>
      <c r="AEN53" s="930"/>
      <c r="AEO53" s="930"/>
      <c r="AEP53" s="930"/>
      <c r="AEQ53" s="930"/>
      <c r="AER53" s="930"/>
      <c r="AES53" s="930"/>
      <c r="AET53" s="930"/>
      <c r="AEU53" s="931"/>
      <c r="AEV53" s="1213"/>
      <c r="AEW53" s="929"/>
      <c r="AEX53" s="929"/>
      <c r="AEY53" s="930"/>
      <c r="AEZ53" s="930"/>
      <c r="AFA53" s="930"/>
      <c r="AFB53" s="930"/>
      <c r="AFC53" s="930"/>
      <c r="AFD53" s="930"/>
      <c r="AFE53" s="930"/>
      <c r="AFF53" s="931"/>
      <c r="AFG53" s="1213"/>
      <c r="AFH53" s="929"/>
      <c r="AFI53" s="929"/>
      <c r="AFJ53" s="930"/>
      <c r="AFK53" s="930"/>
      <c r="AFL53" s="930"/>
      <c r="AFM53" s="930"/>
      <c r="AFN53" s="930"/>
      <c r="AFO53" s="930"/>
      <c r="AFP53" s="930"/>
      <c r="AFQ53" s="931"/>
      <c r="AFR53" s="1213"/>
      <c r="AFS53" s="929"/>
      <c r="AFT53" s="929"/>
      <c r="AFU53" s="930"/>
      <c r="AFV53" s="930"/>
      <c r="AFW53" s="930"/>
      <c r="AFX53" s="930"/>
      <c r="AFY53" s="930"/>
      <c r="AFZ53" s="930"/>
      <c r="AGA53" s="930"/>
      <c r="AGB53" s="931"/>
      <c r="AGC53" s="1213"/>
      <c r="AGD53" s="929"/>
      <c r="AGE53" s="929"/>
      <c r="AGF53" s="930"/>
      <c r="AGG53" s="930"/>
      <c r="AGH53" s="930"/>
      <c r="AGI53" s="930"/>
      <c r="AGJ53" s="930"/>
      <c r="AGK53" s="930"/>
      <c r="AGL53" s="930"/>
      <c r="AGM53" s="931"/>
      <c r="AGN53" s="1213"/>
      <c r="AGO53" s="929"/>
      <c r="AGP53" s="929"/>
      <c r="AGQ53" s="930"/>
      <c r="AGR53" s="930"/>
      <c r="AGS53" s="930"/>
      <c r="AGT53" s="930"/>
      <c r="AGU53" s="930"/>
      <c r="AGV53" s="930"/>
      <c r="AGW53" s="930"/>
      <c r="AGX53" s="931"/>
      <c r="AGY53" s="1213"/>
      <c r="AGZ53" s="929"/>
      <c r="AHA53" s="929"/>
      <c r="AHB53" s="930"/>
      <c r="AHC53" s="930"/>
      <c r="AHD53" s="930"/>
      <c r="AHE53" s="930"/>
      <c r="AHF53" s="930"/>
      <c r="AHG53" s="930"/>
      <c r="AHH53" s="930"/>
      <c r="AHI53" s="931"/>
      <c r="AHJ53" s="1213"/>
      <c r="AHK53" s="929"/>
      <c r="AHL53" s="929"/>
      <c r="AHM53" s="930"/>
      <c r="AHN53" s="930"/>
      <c r="AHO53" s="930"/>
      <c r="AHP53" s="930"/>
      <c r="AHQ53" s="930"/>
      <c r="AHR53" s="930"/>
      <c r="AHS53" s="930"/>
      <c r="AHT53" s="931"/>
      <c r="AHU53" s="1213"/>
      <c r="AHV53" s="929"/>
      <c r="AHW53" s="929"/>
      <c r="AHX53" s="930"/>
      <c r="AHY53" s="930"/>
      <c r="AHZ53" s="930"/>
      <c r="AIA53" s="930"/>
      <c r="AIB53" s="930"/>
      <c r="AIC53" s="930"/>
      <c r="AID53" s="930"/>
      <c r="AIE53" s="931"/>
      <c r="AIF53" s="1213"/>
      <c r="AIG53" s="929"/>
      <c r="AIH53" s="929"/>
      <c r="AII53" s="930"/>
      <c r="AIJ53" s="930"/>
      <c r="AIK53" s="930"/>
      <c r="AIL53" s="930"/>
      <c r="AIM53" s="930"/>
      <c r="AIN53" s="930"/>
      <c r="AIO53" s="930"/>
      <c r="AIP53" s="931"/>
      <c r="AIQ53" s="1213"/>
      <c r="AIR53" s="929"/>
      <c r="AIS53" s="929"/>
      <c r="AIT53" s="930"/>
      <c r="AIU53" s="930"/>
      <c r="AIV53" s="930"/>
      <c r="AIW53" s="930"/>
      <c r="AIX53" s="930"/>
      <c r="AIY53" s="930"/>
      <c r="AIZ53" s="930"/>
      <c r="AJA53" s="931"/>
      <c r="AJB53" s="1213"/>
      <c r="AJC53" s="929"/>
      <c r="AJD53" s="929"/>
      <c r="AJE53" s="930"/>
      <c r="AJF53" s="930"/>
      <c r="AJG53" s="930"/>
      <c r="AJH53" s="930"/>
      <c r="AJI53" s="930"/>
      <c r="AJJ53" s="930"/>
      <c r="AJK53" s="930"/>
      <c r="AJL53" s="931"/>
      <c r="AJM53" s="1213"/>
      <c r="AJN53" s="929"/>
      <c r="AJO53" s="929"/>
      <c r="AJP53" s="930"/>
      <c r="AJQ53" s="930"/>
      <c r="AJR53" s="930"/>
      <c r="AJS53" s="930"/>
      <c r="AJT53" s="930"/>
      <c r="AJU53" s="930"/>
      <c r="AJV53" s="930"/>
      <c r="AJW53" s="931"/>
      <c r="AJX53" s="1213"/>
      <c r="AJY53" s="929"/>
      <c r="AJZ53" s="929"/>
      <c r="AKA53" s="930"/>
      <c r="AKB53" s="930"/>
      <c r="AKC53" s="930"/>
      <c r="AKD53" s="930"/>
      <c r="AKE53" s="930"/>
      <c r="AKF53" s="930"/>
      <c r="AKG53" s="930"/>
      <c r="AKH53" s="931"/>
      <c r="AKI53" s="1213"/>
      <c r="AKJ53" s="929"/>
      <c r="AKK53" s="929"/>
      <c r="AKL53" s="930"/>
      <c r="AKM53" s="930"/>
      <c r="AKN53" s="930"/>
      <c r="AKO53" s="930"/>
      <c r="AKP53" s="930"/>
      <c r="AKQ53" s="930"/>
      <c r="AKR53" s="930"/>
      <c r="AKS53" s="931"/>
      <c r="AKT53" s="1213"/>
      <c r="AKU53" s="929"/>
      <c r="AKV53" s="929"/>
      <c r="AKW53" s="930"/>
      <c r="AKX53" s="930"/>
      <c r="AKY53" s="930"/>
      <c r="AKZ53" s="930"/>
      <c r="ALA53" s="930"/>
      <c r="ALB53" s="930"/>
      <c r="ALC53" s="930"/>
      <c r="ALD53" s="931"/>
      <c r="ALE53" s="1213"/>
      <c r="ALF53" s="929"/>
      <c r="ALG53" s="929"/>
      <c r="ALH53" s="930"/>
      <c r="ALI53" s="930"/>
      <c r="ALJ53" s="930"/>
      <c r="ALK53" s="930"/>
      <c r="ALL53" s="930"/>
      <c r="ALM53" s="930"/>
      <c r="ALN53" s="930"/>
      <c r="ALO53" s="931"/>
      <c r="ALP53" s="1213"/>
      <c r="ALQ53" s="929"/>
      <c r="ALR53" s="929"/>
      <c r="ALS53" s="930"/>
      <c r="ALT53" s="930"/>
      <c r="ALU53" s="930"/>
      <c r="ALV53" s="930"/>
      <c r="ALW53" s="930"/>
      <c r="ALX53" s="930"/>
      <c r="ALY53" s="930"/>
      <c r="ALZ53" s="931"/>
      <c r="AMA53" s="1213"/>
      <c r="AMB53" s="929"/>
      <c r="AMC53" s="929"/>
      <c r="AMD53" s="930"/>
      <c r="AME53" s="930"/>
      <c r="AMF53" s="930"/>
      <c r="AMG53" s="930"/>
      <c r="AMH53" s="930"/>
      <c r="AMI53" s="930"/>
      <c r="AMJ53" s="930"/>
      <c r="AMK53" s="931"/>
      <c r="AML53" s="1213"/>
      <c r="AMM53" s="929"/>
      <c r="AMN53" s="929"/>
      <c r="AMO53" s="930"/>
      <c r="AMP53" s="930"/>
      <c r="AMQ53" s="930"/>
      <c r="AMR53" s="930"/>
      <c r="AMS53" s="930"/>
      <c r="AMT53" s="930"/>
      <c r="AMU53" s="930"/>
      <c r="AMV53" s="931"/>
      <c r="AMW53" s="1213"/>
      <c r="AMX53" s="929"/>
      <c r="AMY53" s="929"/>
      <c r="AMZ53" s="930"/>
      <c r="ANA53" s="930"/>
      <c r="ANB53" s="930"/>
      <c r="ANC53" s="930"/>
      <c r="AND53" s="930"/>
      <c r="ANE53" s="930"/>
      <c r="ANF53" s="930"/>
      <c r="ANG53" s="931"/>
      <c r="ANH53" s="1213"/>
      <c r="ANI53" s="929"/>
      <c r="ANJ53" s="929"/>
      <c r="ANK53" s="930"/>
      <c r="ANL53" s="930"/>
      <c r="ANM53" s="930"/>
      <c r="ANN53" s="930"/>
      <c r="ANO53" s="930"/>
      <c r="ANP53" s="930"/>
      <c r="ANQ53" s="930"/>
      <c r="ANR53" s="931"/>
      <c r="ANS53" s="1213"/>
      <c r="ANT53" s="929"/>
      <c r="ANU53" s="929"/>
      <c r="ANV53" s="930"/>
      <c r="ANW53" s="930"/>
      <c r="ANX53" s="930"/>
      <c r="ANY53" s="930"/>
      <c r="ANZ53" s="930"/>
      <c r="AOA53" s="930"/>
      <c r="AOB53" s="930"/>
      <c r="AOC53" s="931"/>
      <c r="AOD53" s="1213"/>
      <c r="AOE53" s="929"/>
      <c r="AOF53" s="929"/>
      <c r="AOG53" s="930"/>
      <c r="AOH53" s="930"/>
      <c r="AOI53" s="930"/>
      <c r="AOJ53" s="930"/>
      <c r="AOK53" s="930"/>
      <c r="AOL53" s="930"/>
      <c r="AOM53" s="930"/>
      <c r="AON53" s="931"/>
      <c r="AOO53" s="1213"/>
      <c r="AOP53" s="929"/>
      <c r="AOQ53" s="929"/>
      <c r="AOR53" s="930"/>
      <c r="AOS53" s="930"/>
      <c r="AOT53" s="930"/>
      <c r="AOU53" s="930"/>
      <c r="AOV53" s="930"/>
      <c r="AOW53" s="930"/>
      <c r="AOX53" s="930"/>
      <c r="AOY53" s="931"/>
      <c r="AOZ53" s="1213"/>
      <c r="APA53" s="929"/>
      <c r="APB53" s="929"/>
      <c r="APC53" s="930"/>
      <c r="APD53" s="930"/>
      <c r="APE53" s="930"/>
      <c r="APF53" s="930"/>
      <c r="APG53" s="930"/>
      <c r="APH53" s="930"/>
      <c r="API53" s="930"/>
      <c r="APJ53" s="931"/>
      <c r="APK53" s="1213"/>
      <c r="APL53" s="929"/>
      <c r="APM53" s="929"/>
      <c r="APN53" s="930"/>
      <c r="APO53" s="930"/>
      <c r="APP53" s="930"/>
      <c r="APQ53" s="930"/>
      <c r="APR53" s="930"/>
      <c r="APS53" s="930"/>
      <c r="APT53" s="930"/>
      <c r="APU53" s="931"/>
      <c r="APV53" s="1213"/>
      <c r="APW53" s="929"/>
      <c r="APX53" s="929"/>
      <c r="APY53" s="930"/>
      <c r="APZ53" s="930"/>
      <c r="AQA53" s="930"/>
      <c r="AQB53" s="930"/>
      <c r="AQC53" s="930"/>
      <c r="AQD53" s="930"/>
      <c r="AQE53" s="930"/>
      <c r="AQF53" s="931"/>
      <c r="AQG53" s="1213"/>
      <c r="AQH53" s="929"/>
      <c r="AQI53" s="929"/>
      <c r="AQJ53" s="930"/>
      <c r="AQK53" s="930"/>
      <c r="AQL53" s="930"/>
      <c r="AQM53" s="930"/>
      <c r="AQN53" s="930"/>
      <c r="AQO53" s="930"/>
      <c r="AQP53" s="930"/>
      <c r="AQQ53" s="931"/>
      <c r="AQR53" s="1213"/>
      <c r="AQS53" s="929"/>
      <c r="AQT53" s="929"/>
      <c r="AQU53" s="930"/>
      <c r="AQV53" s="930"/>
      <c r="AQW53" s="930"/>
      <c r="AQX53" s="930"/>
      <c r="AQY53" s="930"/>
      <c r="AQZ53" s="930"/>
      <c r="ARA53" s="930"/>
      <c r="ARB53" s="931"/>
      <c r="ARC53" s="1213"/>
      <c r="ARD53" s="929"/>
      <c r="ARE53" s="929"/>
      <c r="ARF53" s="930"/>
      <c r="ARG53" s="930"/>
      <c r="ARH53" s="930"/>
      <c r="ARI53" s="930"/>
      <c r="ARJ53" s="930"/>
      <c r="ARK53" s="930"/>
      <c r="ARL53" s="930"/>
      <c r="ARM53" s="931"/>
      <c r="ARN53" s="1213"/>
      <c r="ARO53" s="929"/>
      <c r="ARP53" s="929"/>
      <c r="ARQ53" s="930"/>
      <c r="ARR53" s="930"/>
      <c r="ARS53" s="930"/>
      <c r="ART53" s="930"/>
      <c r="ARU53" s="930"/>
      <c r="ARV53" s="930"/>
      <c r="ARW53" s="930"/>
      <c r="ARX53" s="931"/>
      <c r="ARY53" s="1213"/>
      <c r="ARZ53" s="929"/>
      <c r="ASA53" s="929"/>
      <c r="ASB53" s="930"/>
      <c r="ASC53" s="930"/>
      <c r="ASD53" s="930"/>
      <c r="ASE53" s="930"/>
      <c r="ASF53" s="930"/>
      <c r="ASG53" s="930"/>
      <c r="ASH53" s="930"/>
      <c r="ASI53" s="931"/>
      <c r="ASJ53" s="1213"/>
      <c r="ASK53" s="929"/>
      <c r="ASL53" s="929"/>
      <c r="ASM53" s="930"/>
      <c r="ASN53" s="930"/>
      <c r="ASO53" s="930"/>
      <c r="ASP53" s="930"/>
      <c r="ASQ53" s="930"/>
      <c r="ASR53" s="930"/>
      <c r="ASS53" s="930"/>
      <c r="AST53" s="931"/>
      <c r="ASU53" s="1213"/>
      <c r="ASV53" s="929"/>
      <c r="ASW53" s="929"/>
      <c r="ASX53" s="930"/>
      <c r="ASY53" s="930"/>
      <c r="ASZ53" s="930"/>
      <c r="ATA53" s="930"/>
      <c r="ATB53" s="930"/>
      <c r="ATC53" s="930"/>
      <c r="ATD53" s="930"/>
      <c r="ATE53" s="931"/>
      <c r="ATF53" s="1213"/>
      <c r="ATG53" s="929"/>
      <c r="ATH53" s="929"/>
      <c r="ATI53" s="930"/>
      <c r="ATJ53" s="930"/>
      <c r="ATK53" s="930"/>
      <c r="ATL53" s="930"/>
      <c r="ATM53" s="930"/>
      <c r="ATN53" s="930"/>
      <c r="ATO53" s="930"/>
      <c r="ATP53" s="931"/>
      <c r="ATQ53" s="1213"/>
      <c r="ATR53" s="929"/>
      <c r="ATS53" s="929"/>
      <c r="ATT53" s="930"/>
      <c r="ATU53" s="930"/>
      <c r="ATV53" s="930"/>
      <c r="ATW53" s="930"/>
      <c r="ATX53" s="930"/>
      <c r="ATY53" s="930"/>
      <c r="ATZ53" s="930"/>
      <c r="AUA53" s="931"/>
      <c r="AUB53" s="1213"/>
      <c r="AUC53" s="929"/>
      <c r="AUD53" s="929"/>
      <c r="AUE53" s="930"/>
      <c r="AUF53" s="930"/>
      <c r="AUG53" s="930"/>
      <c r="AUH53" s="930"/>
      <c r="AUI53" s="930"/>
      <c r="AUJ53" s="930"/>
      <c r="AUK53" s="930"/>
      <c r="AUL53" s="931"/>
      <c r="AUM53" s="1213"/>
      <c r="AUN53" s="929"/>
      <c r="AUO53" s="929"/>
      <c r="AUP53" s="930"/>
      <c r="AUQ53" s="930"/>
      <c r="AUR53" s="930"/>
      <c r="AUS53" s="930"/>
      <c r="AUT53" s="930"/>
      <c r="AUU53" s="930"/>
      <c r="AUV53" s="930"/>
      <c r="AUW53" s="931"/>
      <c r="AUX53" s="1213"/>
      <c r="AUY53" s="929"/>
      <c r="AUZ53" s="929"/>
      <c r="AVA53" s="930"/>
      <c r="AVB53" s="930"/>
      <c r="AVC53" s="930"/>
      <c r="AVD53" s="930"/>
      <c r="AVE53" s="930"/>
      <c r="AVF53" s="930"/>
      <c r="AVG53" s="930"/>
      <c r="AVH53" s="931"/>
      <c r="AVI53" s="1213"/>
      <c r="AVJ53" s="929"/>
      <c r="AVK53" s="929"/>
      <c r="AVL53" s="930"/>
      <c r="AVM53" s="930"/>
      <c r="AVN53" s="930"/>
      <c r="AVO53" s="930"/>
      <c r="AVP53" s="930"/>
      <c r="AVQ53" s="930"/>
      <c r="AVR53" s="930"/>
      <c r="AVS53" s="931"/>
      <c r="AVT53" s="1213"/>
      <c r="AVU53" s="929"/>
      <c r="AVV53" s="929"/>
      <c r="AVW53" s="930"/>
      <c r="AVX53" s="930"/>
      <c r="AVY53" s="930"/>
      <c r="AVZ53" s="930"/>
      <c r="AWA53" s="930"/>
      <c r="AWB53" s="930"/>
      <c r="AWC53" s="930"/>
      <c r="AWD53" s="931"/>
      <c r="AWE53" s="1213"/>
      <c r="AWF53" s="929"/>
      <c r="AWG53" s="929"/>
      <c r="AWH53" s="930"/>
      <c r="AWI53" s="930"/>
      <c r="AWJ53" s="930"/>
      <c r="AWK53" s="930"/>
      <c r="AWL53" s="930"/>
      <c r="AWM53" s="930"/>
      <c r="AWN53" s="930"/>
      <c r="AWO53" s="931"/>
      <c r="AWP53" s="1213"/>
      <c r="AWQ53" s="929"/>
      <c r="AWR53" s="929"/>
      <c r="AWS53" s="930"/>
      <c r="AWT53" s="930"/>
      <c r="AWU53" s="930"/>
      <c r="AWV53" s="930"/>
      <c r="AWW53" s="930"/>
      <c r="AWX53" s="930"/>
      <c r="AWY53" s="930"/>
      <c r="AWZ53" s="931"/>
      <c r="AXA53" s="1213"/>
      <c r="AXB53" s="929"/>
      <c r="AXC53" s="929"/>
      <c r="AXD53" s="930"/>
      <c r="AXE53" s="930"/>
      <c r="AXF53" s="930"/>
      <c r="AXG53" s="930"/>
      <c r="AXH53" s="930"/>
      <c r="AXI53" s="930"/>
      <c r="AXJ53" s="930"/>
      <c r="AXK53" s="931"/>
      <c r="AXL53" s="1213"/>
      <c r="AXM53" s="929"/>
      <c r="AXN53" s="929"/>
      <c r="AXO53" s="930"/>
      <c r="AXP53" s="930"/>
      <c r="AXQ53" s="930"/>
      <c r="AXR53" s="930"/>
      <c r="AXS53" s="930"/>
      <c r="AXT53" s="930"/>
      <c r="AXU53" s="930"/>
      <c r="AXV53" s="931"/>
      <c r="AXW53" s="1213"/>
      <c r="AXX53" s="929"/>
      <c r="AXY53" s="929"/>
      <c r="AXZ53" s="930"/>
      <c r="AYA53" s="930"/>
      <c r="AYB53" s="930"/>
      <c r="AYC53" s="930"/>
      <c r="AYD53" s="930"/>
      <c r="AYE53" s="930"/>
      <c r="AYF53" s="930"/>
      <c r="AYG53" s="931"/>
      <c r="AYH53" s="1213"/>
      <c r="AYI53" s="929"/>
      <c r="AYJ53" s="929"/>
      <c r="AYK53" s="930"/>
      <c r="AYL53" s="930"/>
      <c r="AYM53" s="930"/>
      <c r="AYN53" s="930"/>
      <c r="AYO53" s="930"/>
      <c r="AYP53" s="930"/>
      <c r="AYQ53" s="930"/>
      <c r="AYR53" s="931"/>
      <c r="AYS53" s="1213"/>
      <c r="AYT53" s="929"/>
      <c r="AYU53" s="929"/>
      <c r="AYV53" s="930"/>
      <c r="AYW53" s="930"/>
      <c r="AYX53" s="930"/>
      <c r="AYY53" s="930"/>
      <c r="AYZ53" s="930"/>
      <c r="AZA53" s="930"/>
      <c r="AZB53" s="930"/>
      <c r="AZC53" s="931"/>
      <c r="AZD53" s="1213"/>
      <c r="AZE53" s="929"/>
      <c r="AZF53" s="929"/>
      <c r="AZG53" s="930"/>
      <c r="AZH53" s="930"/>
      <c r="AZI53" s="930"/>
      <c r="AZJ53" s="930"/>
      <c r="AZK53" s="930"/>
      <c r="AZL53" s="930"/>
      <c r="AZM53" s="930"/>
      <c r="AZN53" s="931"/>
      <c r="AZO53" s="1213"/>
      <c r="AZP53" s="929"/>
      <c r="AZQ53" s="929"/>
      <c r="AZR53" s="930"/>
      <c r="AZS53" s="930"/>
      <c r="AZT53" s="930"/>
      <c r="AZU53" s="930"/>
      <c r="AZV53" s="930"/>
      <c r="AZW53" s="930"/>
      <c r="AZX53" s="930"/>
      <c r="AZY53" s="931"/>
      <c r="AZZ53" s="1213"/>
      <c r="BAA53" s="929"/>
      <c r="BAB53" s="929"/>
      <c r="BAC53" s="930"/>
      <c r="BAD53" s="930"/>
      <c r="BAE53" s="930"/>
      <c r="BAF53" s="930"/>
      <c r="BAG53" s="930"/>
      <c r="BAH53" s="930"/>
      <c r="BAI53" s="930"/>
      <c r="BAJ53" s="931"/>
      <c r="BAK53" s="1213"/>
      <c r="BAL53" s="929"/>
      <c r="BAM53" s="929"/>
      <c r="BAN53" s="930"/>
      <c r="BAO53" s="930"/>
      <c r="BAP53" s="930"/>
      <c r="BAQ53" s="930"/>
      <c r="BAR53" s="930"/>
      <c r="BAS53" s="930"/>
      <c r="BAT53" s="930"/>
      <c r="BAU53" s="931"/>
      <c r="BAV53" s="1213"/>
      <c r="BAW53" s="929"/>
      <c r="BAX53" s="929"/>
      <c r="BAY53" s="930"/>
      <c r="BAZ53" s="930"/>
      <c r="BBA53" s="930"/>
      <c r="BBB53" s="930"/>
      <c r="BBC53" s="930"/>
      <c r="BBD53" s="930"/>
      <c r="BBE53" s="930"/>
      <c r="BBF53" s="931"/>
      <c r="BBG53" s="1213"/>
      <c r="BBH53" s="929"/>
      <c r="BBI53" s="929"/>
      <c r="BBJ53" s="930"/>
      <c r="BBK53" s="930"/>
      <c r="BBL53" s="930"/>
      <c r="BBM53" s="930"/>
      <c r="BBN53" s="930"/>
      <c r="BBO53" s="930"/>
      <c r="BBP53" s="930"/>
      <c r="BBQ53" s="931"/>
      <c r="BBR53" s="1213"/>
      <c r="BBS53" s="929"/>
      <c r="BBT53" s="929"/>
      <c r="BBU53" s="930"/>
      <c r="BBV53" s="930"/>
      <c r="BBW53" s="930"/>
      <c r="BBX53" s="930"/>
      <c r="BBY53" s="930"/>
      <c r="BBZ53" s="930"/>
      <c r="BCA53" s="930"/>
      <c r="BCB53" s="931"/>
      <c r="BCC53" s="1213"/>
      <c r="BCD53" s="929"/>
      <c r="BCE53" s="929"/>
      <c r="BCF53" s="930"/>
      <c r="BCG53" s="930"/>
      <c r="BCH53" s="930"/>
      <c r="BCI53" s="930"/>
      <c r="BCJ53" s="930"/>
      <c r="BCK53" s="930"/>
      <c r="BCL53" s="930"/>
      <c r="BCM53" s="931"/>
      <c r="BCN53" s="1213"/>
      <c r="BCO53" s="929"/>
      <c r="BCP53" s="929"/>
      <c r="BCQ53" s="930"/>
      <c r="BCR53" s="930"/>
      <c r="BCS53" s="930"/>
      <c r="BCT53" s="930"/>
      <c r="BCU53" s="930"/>
      <c r="BCV53" s="930"/>
      <c r="BCW53" s="930"/>
      <c r="BCX53" s="931"/>
      <c r="BCY53" s="1213"/>
      <c r="BCZ53" s="929"/>
      <c r="BDA53" s="929"/>
      <c r="BDB53" s="930"/>
      <c r="BDC53" s="930"/>
      <c r="BDD53" s="930"/>
      <c r="BDE53" s="930"/>
      <c r="BDF53" s="930"/>
      <c r="BDG53" s="930"/>
      <c r="BDH53" s="930"/>
      <c r="BDI53" s="931"/>
      <c r="BDJ53" s="1213"/>
      <c r="BDK53" s="929"/>
      <c r="BDL53" s="929"/>
      <c r="BDM53" s="930"/>
      <c r="BDN53" s="930"/>
      <c r="BDO53" s="930"/>
      <c r="BDP53" s="930"/>
      <c r="BDQ53" s="930"/>
      <c r="BDR53" s="930"/>
      <c r="BDS53" s="930"/>
      <c r="BDT53" s="931"/>
      <c r="BDU53" s="1213"/>
      <c r="BDV53" s="929"/>
      <c r="BDW53" s="929"/>
      <c r="BDX53" s="930"/>
      <c r="BDY53" s="930"/>
      <c r="BDZ53" s="930"/>
      <c r="BEA53" s="930"/>
      <c r="BEB53" s="930"/>
      <c r="BEC53" s="930"/>
      <c r="BED53" s="930"/>
      <c r="BEE53" s="931"/>
      <c r="BEF53" s="1213"/>
      <c r="BEG53" s="929"/>
      <c r="BEH53" s="929"/>
      <c r="BEI53" s="930"/>
      <c r="BEJ53" s="930"/>
      <c r="BEK53" s="930"/>
      <c r="BEL53" s="930"/>
      <c r="BEM53" s="930"/>
      <c r="BEN53" s="930"/>
      <c r="BEO53" s="930"/>
      <c r="BEP53" s="931"/>
      <c r="BEQ53" s="1213"/>
      <c r="BER53" s="929"/>
      <c r="BES53" s="929"/>
      <c r="BET53" s="930"/>
      <c r="BEU53" s="930"/>
      <c r="BEV53" s="930"/>
      <c r="BEW53" s="930"/>
      <c r="BEX53" s="930"/>
      <c r="BEY53" s="930"/>
      <c r="BEZ53" s="930"/>
      <c r="BFA53" s="931"/>
      <c r="BFB53" s="1213"/>
      <c r="BFC53" s="929"/>
      <c r="BFD53" s="929"/>
      <c r="BFE53" s="930"/>
      <c r="BFF53" s="930"/>
      <c r="BFG53" s="930"/>
      <c r="BFH53" s="930"/>
      <c r="BFI53" s="930"/>
      <c r="BFJ53" s="930"/>
      <c r="BFK53" s="930"/>
      <c r="BFL53" s="931"/>
      <c r="BFM53" s="1213"/>
      <c r="BFN53" s="929"/>
      <c r="BFO53" s="929"/>
      <c r="BFP53" s="930"/>
      <c r="BFQ53" s="930"/>
      <c r="BFR53" s="930"/>
      <c r="BFS53" s="930"/>
      <c r="BFT53" s="930"/>
      <c r="BFU53" s="930"/>
      <c r="BFV53" s="930"/>
      <c r="BFW53" s="931"/>
      <c r="BFX53" s="1213"/>
      <c r="BFY53" s="929"/>
      <c r="BFZ53" s="929"/>
      <c r="BGA53" s="930"/>
      <c r="BGB53" s="930"/>
      <c r="BGC53" s="930"/>
      <c r="BGD53" s="930"/>
      <c r="BGE53" s="930"/>
      <c r="BGF53" s="930"/>
      <c r="BGG53" s="930"/>
      <c r="BGH53" s="931"/>
      <c r="BGI53" s="1213"/>
      <c r="BGJ53" s="929"/>
      <c r="BGK53" s="929"/>
      <c r="BGL53" s="930"/>
      <c r="BGM53" s="930"/>
      <c r="BGN53" s="930"/>
      <c r="BGO53" s="930"/>
      <c r="BGP53" s="930"/>
      <c r="BGQ53" s="930"/>
      <c r="BGR53" s="930"/>
      <c r="BGS53" s="931"/>
      <c r="BGT53" s="1213"/>
      <c r="BGU53" s="929"/>
      <c r="BGV53" s="929"/>
      <c r="BGW53" s="930"/>
      <c r="BGX53" s="930"/>
      <c r="BGY53" s="930"/>
      <c r="BGZ53" s="930"/>
      <c r="BHA53" s="930"/>
      <c r="BHB53" s="930"/>
      <c r="BHC53" s="930"/>
      <c r="BHD53" s="931"/>
      <c r="BHE53" s="1213"/>
      <c r="BHF53" s="929"/>
      <c r="BHG53" s="929"/>
      <c r="BHH53" s="930"/>
      <c r="BHI53" s="930"/>
      <c r="BHJ53" s="930"/>
      <c r="BHK53" s="930"/>
      <c r="BHL53" s="930"/>
      <c r="BHM53" s="930"/>
      <c r="BHN53" s="930"/>
      <c r="BHO53" s="931"/>
      <c r="BHP53" s="1213"/>
      <c r="BHQ53" s="929"/>
      <c r="BHR53" s="929"/>
      <c r="BHS53" s="930"/>
      <c r="BHT53" s="930"/>
      <c r="BHU53" s="930"/>
      <c r="BHV53" s="930"/>
      <c r="BHW53" s="930"/>
      <c r="BHX53" s="930"/>
      <c r="BHY53" s="930"/>
      <c r="BHZ53" s="931"/>
      <c r="BIA53" s="1213"/>
      <c r="BIB53" s="929"/>
      <c r="BIC53" s="929"/>
      <c r="BID53" s="930"/>
      <c r="BIE53" s="930"/>
      <c r="BIF53" s="930"/>
      <c r="BIG53" s="930"/>
      <c r="BIH53" s="930"/>
      <c r="BII53" s="930"/>
      <c r="BIJ53" s="930"/>
      <c r="BIK53" s="931"/>
      <c r="BIL53" s="1213"/>
      <c r="BIM53" s="929"/>
      <c r="BIN53" s="929"/>
      <c r="BIO53" s="930"/>
      <c r="BIP53" s="930"/>
      <c r="BIQ53" s="930"/>
      <c r="BIR53" s="930"/>
      <c r="BIS53" s="930"/>
      <c r="BIT53" s="930"/>
      <c r="BIU53" s="930"/>
      <c r="BIV53" s="931"/>
      <c r="BIW53" s="1213"/>
      <c r="BIX53" s="929"/>
      <c r="BIY53" s="929"/>
      <c r="BIZ53" s="930"/>
      <c r="BJA53" s="930"/>
      <c r="BJB53" s="930"/>
      <c r="BJC53" s="930"/>
      <c r="BJD53" s="930"/>
      <c r="BJE53" s="930"/>
      <c r="BJF53" s="930"/>
      <c r="BJG53" s="931"/>
      <c r="BJH53" s="1213"/>
      <c r="BJI53" s="929"/>
      <c r="BJJ53" s="929"/>
      <c r="BJK53" s="930"/>
      <c r="BJL53" s="930"/>
      <c r="BJM53" s="930"/>
      <c r="BJN53" s="930"/>
      <c r="BJO53" s="930"/>
      <c r="BJP53" s="930"/>
      <c r="BJQ53" s="930"/>
      <c r="BJR53" s="931"/>
      <c r="BJS53" s="1213"/>
      <c r="BJT53" s="929"/>
      <c r="BJU53" s="929"/>
      <c r="BJV53" s="930"/>
      <c r="BJW53" s="930"/>
      <c r="BJX53" s="930"/>
      <c r="BJY53" s="930"/>
      <c r="BJZ53" s="930"/>
      <c r="BKA53" s="930"/>
      <c r="BKB53" s="930"/>
      <c r="BKC53" s="931"/>
      <c r="BKD53" s="1213"/>
      <c r="BKE53" s="929"/>
      <c r="BKF53" s="929"/>
      <c r="BKG53" s="930"/>
      <c r="BKH53" s="930"/>
      <c r="BKI53" s="930"/>
      <c r="BKJ53" s="930"/>
      <c r="BKK53" s="930"/>
      <c r="BKL53" s="930"/>
      <c r="BKM53" s="930"/>
      <c r="BKN53" s="931"/>
      <c r="BKO53" s="1213"/>
      <c r="BKP53" s="929"/>
      <c r="BKQ53" s="929"/>
      <c r="BKR53" s="930"/>
      <c r="BKS53" s="930"/>
      <c r="BKT53" s="930"/>
      <c r="BKU53" s="930"/>
      <c r="BKV53" s="930"/>
      <c r="BKW53" s="930"/>
      <c r="BKX53" s="930"/>
      <c r="BKY53" s="931"/>
      <c r="BKZ53" s="1213"/>
      <c r="BLA53" s="929"/>
      <c r="BLB53" s="929"/>
      <c r="BLC53" s="930"/>
      <c r="BLD53" s="930"/>
      <c r="BLE53" s="930"/>
      <c r="BLF53" s="930"/>
      <c r="BLG53" s="930"/>
      <c r="BLH53" s="930"/>
      <c r="BLI53" s="930"/>
      <c r="BLJ53" s="931"/>
      <c r="BLK53" s="1213"/>
      <c r="BLL53" s="929"/>
      <c r="BLM53" s="929"/>
      <c r="BLN53" s="930"/>
      <c r="BLO53" s="930"/>
      <c r="BLP53" s="930"/>
      <c r="BLQ53" s="930"/>
      <c r="BLR53" s="930"/>
      <c r="BLS53" s="930"/>
      <c r="BLT53" s="930"/>
      <c r="BLU53" s="931"/>
      <c r="BLV53" s="1213"/>
      <c r="BLW53" s="929"/>
      <c r="BLX53" s="929"/>
      <c r="BLY53" s="930"/>
      <c r="BLZ53" s="930"/>
      <c r="BMA53" s="930"/>
      <c r="BMB53" s="930"/>
      <c r="BMC53" s="930"/>
      <c r="BMD53" s="930"/>
      <c r="BME53" s="930"/>
      <c r="BMF53" s="931"/>
      <c r="BMG53" s="1213"/>
      <c r="BMH53" s="929"/>
      <c r="BMI53" s="929"/>
      <c r="BMJ53" s="930"/>
      <c r="BMK53" s="930"/>
      <c r="BML53" s="930"/>
      <c r="BMM53" s="930"/>
      <c r="BMN53" s="930"/>
      <c r="BMO53" s="930"/>
      <c r="BMP53" s="930"/>
      <c r="BMQ53" s="931"/>
      <c r="BMR53" s="1213"/>
      <c r="BMS53" s="929"/>
      <c r="BMT53" s="929"/>
      <c r="BMU53" s="930"/>
      <c r="BMV53" s="930"/>
      <c r="BMW53" s="930"/>
      <c r="BMX53" s="930"/>
      <c r="BMY53" s="930"/>
      <c r="BMZ53" s="930"/>
      <c r="BNA53" s="930"/>
      <c r="BNB53" s="931"/>
      <c r="BNC53" s="1213"/>
      <c r="BND53" s="929"/>
      <c r="BNE53" s="929"/>
      <c r="BNF53" s="930"/>
      <c r="BNG53" s="930"/>
      <c r="BNH53" s="930"/>
      <c r="BNI53" s="930"/>
      <c r="BNJ53" s="930"/>
      <c r="BNK53" s="930"/>
      <c r="BNL53" s="930"/>
      <c r="BNM53" s="931"/>
      <c r="BNN53" s="1213"/>
      <c r="BNO53" s="929"/>
      <c r="BNP53" s="929"/>
      <c r="BNQ53" s="930"/>
      <c r="BNR53" s="930"/>
      <c r="BNS53" s="930"/>
      <c r="BNT53" s="930"/>
      <c r="BNU53" s="930"/>
      <c r="BNV53" s="930"/>
      <c r="BNW53" s="930"/>
      <c r="BNX53" s="931"/>
      <c r="BNY53" s="1213"/>
      <c r="BNZ53" s="929"/>
      <c r="BOA53" s="929"/>
      <c r="BOB53" s="930"/>
      <c r="BOC53" s="930"/>
      <c r="BOD53" s="930"/>
      <c r="BOE53" s="930"/>
      <c r="BOF53" s="930"/>
      <c r="BOG53" s="930"/>
      <c r="BOH53" s="930"/>
      <c r="BOI53" s="931"/>
      <c r="BOJ53" s="1213"/>
      <c r="BOK53" s="929"/>
      <c r="BOL53" s="929"/>
      <c r="BOM53" s="930"/>
      <c r="BON53" s="930"/>
      <c r="BOO53" s="930"/>
      <c r="BOP53" s="930"/>
      <c r="BOQ53" s="930"/>
      <c r="BOR53" s="930"/>
      <c r="BOS53" s="930"/>
      <c r="BOT53" s="931"/>
      <c r="BOU53" s="1213"/>
      <c r="BOV53" s="929"/>
      <c r="BOW53" s="929"/>
      <c r="BOX53" s="930"/>
      <c r="BOY53" s="930"/>
      <c r="BOZ53" s="930"/>
      <c r="BPA53" s="930"/>
      <c r="BPB53" s="930"/>
      <c r="BPC53" s="930"/>
      <c r="BPD53" s="930"/>
      <c r="BPE53" s="931"/>
      <c r="BPF53" s="1213"/>
      <c r="BPG53" s="929"/>
      <c r="BPH53" s="929"/>
      <c r="BPI53" s="930"/>
      <c r="BPJ53" s="930"/>
      <c r="BPK53" s="930"/>
      <c r="BPL53" s="930"/>
      <c r="BPM53" s="930"/>
      <c r="BPN53" s="930"/>
      <c r="BPO53" s="930"/>
      <c r="BPP53" s="931"/>
      <c r="BPQ53" s="1213"/>
      <c r="BPR53" s="929"/>
      <c r="BPS53" s="929"/>
      <c r="BPT53" s="930"/>
      <c r="BPU53" s="930"/>
      <c r="BPV53" s="930"/>
      <c r="BPW53" s="930"/>
      <c r="BPX53" s="930"/>
      <c r="BPY53" s="930"/>
      <c r="BPZ53" s="930"/>
      <c r="BQA53" s="931"/>
      <c r="BQB53" s="1213"/>
      <c r="BQC53" s="929"/>
      <c r="BQD53" s="929"/>
      <c r="BQE53" s="930"/>
      <c r="BQF53" s="930"/>
      <c r="BQG53" s="930"/>
      <c r="BQH53" s="930"/>
      <c r="BQI53" s="930"/>
      <c r="BQJ53" s="930"/>
      <c r="BQK53" s="930"/>
      <c r="BQL53" s="931"/>
      <c r="BQM53" s="1213"/>
      <c r="BQN53" s="929"/>
      <c r="BQO53" s="929"/>
      <c r="BQP53" s="930"/>
      <c r="BQQ53" s="930"/>
      <c r="BQR53" s="930"/>
      <c r="BQS53" s="930"/>
      <c r="BQT53" s="930"/>
      <c r="BQU53" s="930"/>
      <c r="BQV53" s="930"/>
      <c r="BQW53" s="931"/>
      <c r="BQX53" s="1213"/>
      <c r="BQY53" s="929"/>
      <c r="BQZ53" s="929"/>
      <c r="BRA53" s="930"/>
      <c r="BRB53" s="930"/>
      <c r="BRC53" s="930"/>
      <c r="BRD53" s="930"/>
      <c r="BRE53" s="930"/>
      <c r="BRF53" s="930"/>
      <c r="BRG53" s="930"/>
      <c r="BRH53" s="931"/>
      <c r="BRI53" s="1213"/>
      <c r="BRJ53" s="929"/>
      <c r="BRK53" s="929"/>
      <c r="BRL53" s="930"/>
      <c r="BRM53" s="930"/>
      <c r="BRN53" s="930"/>
      <c r="BRO53" s="930"/>
      <c r="BRP53" s="930"/>
      <c r="BRQ53" s="930"/>
      <c r="BRR53" s="930"/>
      <c r="BRS53" s="931"/>
      <c r="BRT53" s="1213"/>
      <c r="BRU53" s="929"/>
      <c r="BRV53" s="929"/>
      <c r="BRW53" s="930"/>
      <c r="BRX53" s="930"/>
      <c r="BRY53" s="930"/>
      <c r="BRZ53" s="930"/>
      <c r="BSA53" s="930"/>
      <c r="BSB53" s="930"/>
      <c r="BSC53" s="930"/>
      <c r="BSD53" s="931"/>
      <c r="BSE53" s="1213"/>
      <c r="BSF53" s="929"/>
      <c r="BSG53" s="929"/>
      <c r="BSH53" s="930"/>
      <c r="BSI53" s="930"/>
      <c r="BSJ53" s="930"/>
      <c r="BSK53" s="930"/>
      <c r="BSL53" s="930"/>
      <c r="BSM53" s="930"/>
      <c r="BSN53" s="930"/>
      <c r="BSO53" s="931"/>
      <c r="BSP53" s="1213"/>
      <c r="BSQ53" s="929"/>
      <c r="BSR53" s="929"/>
      <c r="BSS53" s="930"/>
      <c r="BST53" s="930"/>
      <c r="BSU53" s="930"/>
      <c r="BSV53" s="930"/>
      <c r="BSW53" s="930"/>
      <c r="BSX53" s="930"/>
      <c r="BSY53" s="930"/>
      <c r="BSZ53" s="931"/>
      <c r="BTA53" s="1213"/>
      <c r="BTB53" s="929"/>
      <c r="BTC53" s="929"/>
      <c r="BTD53" s="930"/>
      <c r="BTE53" s="930"/>
      <c r="BTF53" s="930"/>
      <c r="BTG53" s="930"/>
      <c r="BTH53" s="930"/>
      <c r="BTI53" s="930"/>
      <c r="BTJ53" s="930"/>
      <c r="BTK53" s="931"/>
      <c r="BTL53" s="1213"/>
      <c r="BTM53" s="929"/>
      <c r="BTN53" s="929"/>
      <c r="BTO53" s="930"/>
      <c r="BTP53" s="930"/>
      <c r="BTQ53" s="930"/>
      <c r="BTR53" s="930"/>
      <c r="BTS53" s="930"/>
      <c r="BTT53" s="930"/>
      <c r="BTU53" s="930"/>
      <c r="BTV53" s="931"/>
      <c r="BTW53" s="1213"/>
      <c r="BTX53" s="929"/>
      <c r="BTY53" s="929"/>
      <c r="BTZ53" s="930"/>
      <c r="BUA53" s="930"/>
      <c r="BUB53" s="930"/>
      <c r="BUC53" s="930"/>
      <c r="BUD53" s="930"/>
      <c r="BUE53" s="930"/>
      <c r="BUF53" s="930"/>
      <c r="BUG53" s="931"/>
      <c r="BUH53" s="1213"/>
      <c r="BUI53" s="929"/>
      <c r="BUJ53" s="929"/>
      <c r="BUK53" s="930"/>
      <c r="BUL53" s="930"/>
      <c r="BUM53" s="930"/>
      <c r="BUN53" s="930"/>
      <c r="BUO53" s="930"/>
      <c r="BUP53" s="930"/>
      <c r="BUQ53" s="930"/>
      <c r="BUR53" s="931"/>
      <c r="BUS53" s="1213"/>
      <c r="BUT53" s="929"/>
      <c r="BUU53" s="929"/>
      <c r="BUV53" s="930"/>
      <c r="BUW53" s="930"/>
      <c r="BUX53" s="930"/>
      <c r="BUY53" s="930"/>
      <c r="BUZ53" s="930"/>
      <c r="BVA53" s="930"/>
      <c r="BVB53" s="930"/>
      <c r="BVC53" s="931"/>
      <c r="BVD53" s="1213"/>
      <c r="BVE53" s="929"/>
      <c r="BVF53" s="929"/>
      <c r="BVG53" s="930"/>
      <c r="BVH53" s="930"/>
      <c r="BVI53" s="930"/>
      <c r="BVJ53" s="930"/>
      <c r="BVK53" s="930"/>
      <c r="BVL53" s="930"/>
      <c r="BVM53" s="930"/>
      <c r="BVN53" s="931"/>
      <c r="BVO53" s="1213"/>
      <c r="BVP53" s="929"/>
      <c r="BVQ53" s="929"/>
      <c r="BVR53" s="930"/>
      <c r="BVS53" s="930"/>
      <c r="BVT53" s="930"/>
      <c r="BVU53" s="930"/>
      <c r="BVV53" s="930"/>
      <c r="BVW53" s="930"/>
      <c r="BVX53" s="930"/>
      <c r="BVY53" s="931"/>
      <c r="BVZ53" s="1213"/>
      <c r="BWA53" s="929"/>
      <c r="BWB53" s="929"/>
      <c r="BWC53" s="930"/>
      <c r="BWD53" s="930"/>
      <c r="BWE53" s="930"/>
      <c r="BWF53" s="930"/>
      <c r="BWG53" s="930"/>
      <c r="BWH53" s="930"/>
      <c r="BWI53" s="930"/>
      <c r="BWJ53" s="931"/>
      <c r="BWK53" s="1213"/>
      <c r="BWL53" s="929"/>
      <c r="BWM53" s="929"/>
      <c r="BWN53" s="930"/>
      <c r="BWO53" s="930"/>
      <c r="BWP53" s="930"/>
      <c r="BWQ53" s="930"/>
      <c r="BWR53" s="930"/>
      <c r="BWS53" s="930"/>
      <c r="BWT53" s="930"/>
      <c r="BWU53" s="931"/>
      <c r="BWV53" s="1213"/>
      <c r="BWW53" s="929"/>
      <c r="BWX53" s="929"/>
      <c r="BWY53" s="930"/>
      <c r="BWZ53" s="930"/>
      <c r="BXA53" s="930"/>
      <c r="BXB53" s="930"/>
      <c r="BXC53" s="930"/>
      <c r="BXD53" s="930"/>
      <c r="BXE53" s="930"/>
      <c r="BXF53" s="931"/>
      <c r="BXG53" s="1213"/>
      <c r="BXH53" s="929"/>
      <c r="BXI53" s="929"/>
      <c r="BXJ53" s="930"/>
      <c r="BXK53" s="930"/>
      <c r="BXL53" s="930"/>
      <c r="BXM53" s="930"/>
      <c r="BXN53" s="930"/>
      <c r="BXO53" s="930"/>
      <c r="BXP53" s="930"/>
      <c r="BXQ53" s="931"/>
      <c r="BXR53" s="1213"/>
      <c r="BXS53" s="929"/>
      <c r="BXT53" s="929"/>
      <c r="BXU53" s="930"/>
      <c r="BXV53" s="930"/>
      <c r="BXW53" s="930"/>
      <c r="BXX53" s="930"/>
      <c r="BXY53" s="930"/>
      <c r="BXZ53" s="930"/>
      <c r="BYA53" s="930"/>
      <c r="BYB53" s="931"/>
      <c r="BYC53" s="1213"/>
      <c r="BYD53" s="929"/>
      <c r="BYE53" s="929"/>
      <c r="BYF53" s="930"/>
      <c r="BYG53" s="930"/>
      <c r="BYH53" s="930"/>
      <c r="BYI53" s="930"/>
      <c r="BYJ53" s="930"/>
      <c r="BYK53" s="930"/>
      <c r="BYL53" s="930"/>
      <c r="BYM53" s="931"/>
      <c r="BYN53" s="1213"/>
      <c r="BYO53" s="929"/>
      <c r="BYP53" s="929"/>
      <c r="BYQ53" s="930"/>
      <c r="BYR53" s="930"/>
      <c r="BYS53" s="930"/>
      <c r="BYT53" s="930"/>
      <c r="BYU53" s="930"/>
      <c r="BYV53" s="930"/>
      <c r="BYW53" s="930"/>
      <c r="BYX53" s="931"/>
      <c r="BYY53" s="1213"/>
      <c r="BYZ53" s="929"/>
      <c r="BZA53" s="929"/>
      <c r="BZB53" s="930"/>
      <c r="BZC53" s="930"/>
      <c r="BZD53" s="930"/>
      <c r="BZE53" s="930"/>
      <c r="BZF53" s="930"/>
      <c r="BZG53" s="930"/>
      <c r="BZH53" s="930"/>
      <c r="BZI53" s="931"/>
      <c r="BZJ53" s="1213"/>
      <c r="BZK53" s="929"/>
      <c r="BZL53" s="929"/>
      <c r="BZM53" s="930"/>
      <c r="BZN53" s="930"/>
      <c r="BZO53" s="930"/>
      <c r="BZP53" s="930"/>
      <c r="BZQ53" s="930"/>
      <c r="BZR53" s="930"/>
      <c r="BZS53" s="930"/>
      <c r="BZT53" s="931"/>
      <c r="BZU53" s="1213"/>
      <c r="BZV53" s="929"/>
      <c r="BZW53" s="929"/>
      <c r="BZX53" s="930"/>
      <c r="BZY53" s="930"/>
      <c r="BZZ53" s="930"/>
      <c r="CAA53" s="930"/>
      <c r="CAB53" s="930"/>
      <c r="CAC53" s="930"/>
      <c r="CAD53" s="930"/>
      <c r="CAE53" s="931"/>
      <c r="CAF53" s="1213"/>
      <c r="CAG53" s="929"/>
      <c r="CAH53" s="929"/>
      <c r="CAI53" s="930"/>
      <c r="CAJ53" s="930"/>
      <c r="CAK53" s="930"/>
      <c r="CAL53" s="930"/>
      <c r="CAM53" s="930"/>
      <c r="CAN53" s="930"/>
      <c r="CAO53" s="930"/>
      <c r="CAP53" s="931"/>
      <c r="CAQ53" s="1213"/>
      <c r="CAR53" s="929"/>
      <c r="CAS53" s="929"/>
      <c r="CAT53" s="930"/>
      <c r="CAU53" s="930"/>
      <c r="CAV53" s="930"/>
      <c r="CAW53" s="930"/>
      <c r="CAX53" s="930"/>
      <c r="CAY53" s="930"/>
      <c r="CAZ53" s="930"/>
      <c r="CBA53" s="931"/>
      <c r="CBB53" s="1213"/>
      <c r="CBC53" s="929"/>
      <c r="CBD53" s="929"/>
      <c r="CBE53" s="930"/>
      <c r="CBF53" s="930"/>
      <c r="CBG53" s="930"/>
      <c r="CBH53" s="930"/>
      <c r="CBI53" s="930"/>
      <c r="CBJ53" s="930"/>
      <c r="CBK53" s="930"/>
      <c r="CBL53" s="931"/>
      <c r="CBM53" s="1213"/>
      <c r="CBN53" s="929"/>
      <c r="CBO53" s="929"/>
      <c r="CBP53" s="930"/>
      <c r="CBQ53" s="930"/>
      <c r="CBR53" s="930"/>
      <c r="CBS53" s="930"/>
      <c r="CBT53" s="930"/>
      <c r="CBU53" s="930"/>
      <c r="CBV53" s="930"/>
      <c r="CBW53" s="931"/>
      <c r="CBX53" s="1213"/>
      <c r="CBY53" s="929"/>
      <c r="CBZ53" s="929"/>
      <c r="CCA53" s="930"/>
      <c r="CCB53" s="930"/>
      <c r="CCC53" s="930"/>
      <c r="CCD53" s="930"/>
      <c r="CCE53" s="930"/>
      <c r="CCF53" s="930"/>
      <c r="CCG53" s="930"/>
      <c r="CCH53" s="931"/>
      <c r="CCI53" s="1213"/>
      <c r="CCJ53" s="929"/>
      <c r="CCK53" s="929"/>
      <c r="CCL53" s="930"/>
      <c r="CCM53" s="930"/>
      <c r="CCN53" s="930"/>
      <c r="CCO53" s="930"/>
      <c r="CCP53" s="930"/>
      <c r="CCQ53" s="930"/>
      <c r="CCR53" s="930"/>
      <c r="CCS53" s="931"/>
      <c r="CCT53" s="1213"/>
      <c r="CCU53" s="929"/>
      <c r="CCV53" s="929"/>
      <c r="CCW53" s="930"/>
      <c r="CCX53" s="930"/>
      <c r="CCY53" s="930"/>
      <c r="CCZ53" s="930"/>
      <c r="CDA53" s="930"/>
      <c r="CDB53" s="930"/>
      <c r="CDC53" s="930"/>
      <c r="CDD53" s="931"/>
      <c r="CDE53" s="1213"/>
      <c r="CDF53" s="929"/>
      <c r="CDG53" s="929"/>
      <c r="CDH53" s="930"/>
      <c r="CDI53" s="930"/>
      <c r="CDJ53" s="930"/>
      <c r="CDK53" s="930"/>
      <c r="CDL53" s="930"/>
      <c r="CDM53" s="930"/>
      <c r="CDN53" s="930"/>
      <c r="CDO53" s="931"/>
      <c r="CDP53" s="1213"/>
      <c r="CDQ53" s="929"/>
      <c r="CDR53" s="929"/>
      <c r="CDS53" s="930"/>
      <c r="CDT53" s="930"/>
      <c r="CDU53" s="930"/>
      <c r="CDV53" s="930"/>
      <c r="CDW53" s="930"/>
      <c r="CDX53" s="930"/>
      <c r="CDY53" s="930"/>
      <c r="CDZ53" s="931"/>
      <c r="CEA53" s="1213"/>
      <c r="CEB53" s="929"/>
      <c r="CEC53" s="929"/>
      <c r="CED53" s="930"/>
      <c r="CEE53" s="930"/>
      <c r="CEF53" s="930"/>
      <c r="CEG53" s="930"/>
      <c r="CEH53" s="930"/>
      <c r="CEI53" s="930"/>
      <c r="CEJ53" s="930"/>
      <c r="CEK53" s="931"/>
      <c r="CEL53" s="1213"/>
      <c r="CEM53" s="929"/>
      <c r="CEN53" s="929"/>
      <c r="CEO53" s="930"/>
      <c r="CEP53" s="930"/>
      <c r="CEQ53" s="930"/>
      <c r="CER53" s="930"/>
      <c r="CES53" s="930"/>
      <c r="CET53" s="930"/>
      <c r="CEU53" s="930"/>
      <c r="CEV53" s="931"/>
      <c r="CEW53" s="1213"/>
      <c r="CEX53" s="929"/>
      <c r="CEY53" s="929"/>
      <c r="CEZ53" s="930"/>
      <c r="CFA53" s="930"/>
      <c r="CFB53" s="930"/>
      <c r="CFC53" s="930"/>
      <c r="CFD53" s="930"/>
      <c r="CFE53" s="930"/>
      <c r="CFF53" s="930"/>
      <c r="CFG53" s="931"/>
      <c r="CFH53" s="1213"/>
      <c r="CFI53" s="929"/>
      <c r="CFJ53" s="929"/>
      <c r="CFK53" s="930"/>
      <c r="CFL53" s="930"/>
      <c r="CFM53" s="930"/>
      <c r="CFN53" s="930"/>
      <c r="CFO53" s="930"/>
      <c r="CFP53" s="930"/>
      <c r="CFQ53" s="930"/>
      <c r="CFR53" s="931"/>
      <c r="CFS53" s="1213"/>
      <c r="CFT53" s="929"/>
      <c r="CFU53" s="929"/>
      <c r="CFV53" s="930"/>
      <c r="CFW53" s="930"/>
      <c r="CFX53" s="930"/>
      <c r="CFY53" s="930"/>
      <c r="CFZ53" s="930"/>
      <c r="CGA53" s="930"/>
      <c r="CGB53" s="930"/>
      <c r="CGC53" s="931"/>
      <c r="CGD53" s="1213"/>
      <c r="CGE53" s="929"/>
      <c r="CGF53" s="929"/>
      <c r="CGG53" s="930"/>
      <c r="CGH53" s="930"/>
      <c r="CGI53" s="930"/>
      <c r="CGJ53" s="930"/>
      <c r="CGK53" s="930"/>
      <c r="CGL53" s="930"/>
      <c r="CGM53" s="930"/>
      <c r="CGN53" s="931"/>
      <c r="CGO53" s="1213"/>
      <c r="CGP53" s="929"/>
      <c r="CGQ53" s="929"/>
      <c r="CGR53" s="930"/>
      <c r="CGS53" s="930"/>
      <c r="CGT53" s="930"/>
      <c r="CGU53" s="930"/>
      <c r="CGV53" s="930"/>
      <c r="CGW53" s="930"/>
      <c r="CGX53" s="930"/>
      <c r="CGY53" s="931"/>
      <c r="CGZ53" s="1213"/>
      <c r="CHA53" s="929"/>
      <c r="CHB53" s="929"/>
      <c r="CHC53" s="930"/>
      <c r="CHD53" s="930"/>
      <c r="CHE53" s="930"/>
      <c r="CHF53" s="930"/>
      <c r="CHG53" s="930"/>
      <c r="CHH53" s="930"/>
      <c r="CHI53" s="930"/>
      <c r="CHJ53" s="931"/>
      <c r="CHK53" s="1213"/>
      <c r="CHL53" s="929"/>
      <c r="CHM53" s="929"/>
      <c r="CHN53" s="930"/>
      <c r="CHO53" s="930"/>
      <c r="CHP53" s="930"/>
      <c r="CHQ53" s="930"/>
      <c r="CHR53" s="930"/>
      <c r="CHS53" s="930"/>
      <c r="CHT53" s="930"/>
      <c r="CHU53" s="931"/>
      <c r="CHV53" s="1213"/>
      <c r="CHW53" s="929"/>
      <c r="CHX53" s="929"/>
      <c r="CHY53" s="930"/>
      <c r="CHZ53" s="930"/>
      <c r="CIA53" s="930"/>
      <c r="CIB53" s="930"/>
      <c r="CIC53" s="930"/>
      <c r="CID53" s="930"/>
      <c r="CIE53" s="930"/>
      <c r="CIF53" s="931"/>
      <c r="CIG53" s="1213"/>
      <c r="CIH53" s="929"/>
      <c r="CII53" s="929"/>
      <c r="CIJ53" s="930"/>
      <c r="CIK53" s="930"/>
      <c r="CIL53" s="930"/>
      <c r="CIM53" s="930"/>
      <c r="CIN53" s="930"/>
      <c r="CIO53" s="930"/>
      <c r="CIP53" s="930"/>
      <c r="CIQ53" s="931"/>
      <c r="CIR53" s="1213"/>
      <c r="CIS53" s="929"/>
      <c r="CIT53" s="929"/>
      <c r="CIU53" s="930"/>
      <c r="CIV53" s="930"/>
      <c r="CIW53" s="930"/>
      <c r="CIX53" s="930"/>
      <c r="CIY53" s="930"/>
      <c r="CIZ53" s="930"/>
      <c r="CJA53" s="930"/>
      <c r="CJB53" s="931"/>
      <c r="CJC53" s="1213"/>
      <c r="CJD53" s="929"/>
      <c r="CJE53" s="929"/>
      <c r="CJF53" s="930"/>
      <c r="CJG53" s="930"/>
      <c r="CJH53" s="930"/>
      <c r="CJI53" s="930"/>
      <c r="CJJ53" s="930"/>
      <c r="CJK53" s="930"/>
      <c r="CJL53" s="930"/>
      <c r="CJM53" s="931"/>
      <c r="CJN53" s="1213"/>
      <c r="CJO53" s="929"/>
      <c r="CJP53" s="929"/>
      <c r="CJQ53" s="930"/>
      <c r="CJR53" s="930"/>
      <c r="CJS53" s="930"/>
      <c r="CJT53" s="930"/>
      <c r="CJU53" s="930"/>
      <c r="CJV53" s="930"/>
      <c r="CJW53" s="930"/>
      <c r="CJX53" s="931"/>
      <c r="CJY53" s="1213"/>
      <c r="CJZ53" s="929"/>
      <c r="CKA53" s="929"/>
      <c r="CKB53" s="930"/>
      <c r="CKC53" s="930"/>
      <c r="CKD53" s="930"/>
      <c r="CKE53" s="930"/>
      <c r="CKF53" s="930"/>
      <c r="CKG53" s="930"/>
      <c r="CKH53" s="930"/>
      <c r="CKI53" s="931"/>
      <c r="CKJ53" s="1213"/>
      <c r="CKK53" s="929"/>
      <c r="CKL53" s="929"/>
      <c r="CKM53" s="930"/>
      <c r="CKN53" s="930"/>
      <c r="CKO53" s="930"/>
      <c r="CKP53" s="930"/>
      <c r="CKQ53" s="930"/>
      <c r="CKR53" s="930"/>
      <c r="CKS53" s="930"/>
      <c r="CKT53" s="931"/>
      <c r="CKU53" s="1213"/>
      <c r="CKV53" s="929"/>
      <c r="CKW53" s="929"/>
      <c r="CKX53" s="930"/>
      <c r="CKY53" s="930"/>
      <c r="CKZ53" s="930"/>
      <c r="CLA53" s="930"/>
      <c r="CLB53" s="930"/>
      <c r="CLC53" s="930"/>
      <c r="CLD53" s="930"/>
      <c r="CLE53" s="931"/>
      <c r="CLF53" s="1213"/>
      <c r="CLG53" s="929"/>
      <c r="CLH53" s="929"/>
      <c r="CLI53" s="930"/>
      <c r="CLJ53" s="930"/>
      <c r="CLK53" s="930"/>
      <c r="CLL53" s="930"/>
      <c r="CLM53" s="930"/>
      <c r="CLN53" s="930"/>
      <c r="CLO53" s="930"/>
      <c r="CLP53" s="931"/>
      <c r="CLQ53" s="1213"/>
      <c r="CLR53" s="929"/>
      <c r="CLS53" s="929"/>
      <c r="CLT53" s="930"/>
      <c r="CLU53" s="930"/>
      <c r="CLV53" s="930"/>
      <c r="CLW53" s="930"/>
      <c r="CLX53" s="930"/>
      <c r="CLY53" s="930"/>
      <c r="CLZ53" s="930"/>
      <c r="CMA53" s="931"/>
      <c r="CMB53" s="1213"/>
      <c r="CMC53" s="929"/>
      <c r="CMD53" s="929"/>
      <c r="CME53" s="930"/>
      <c r="CMF53" s="930"/>
      <c r="CMG53" s="930"/>
      <c r="CMH53" s="930"/>
      <c r="CMI53" s="930"/>
      <c r="CMJ53" s="930"/>
      <c r="CMK53" s="930"/>
      <c r="CML53" s="931"/>
      <c r="CMM53" s="1213"/>
      <c r="CMN53" s="929"/>
      <c r="CMO53" s="929"/>
      <c r="CMP53" s="930"/>
      <c r="CMQ53" s="930"/>
      <c r="CMR53" s="930"/>
      <c r="CMS53" s="930"/>
      <c r="CMT53" s="930"/>
      <c r="CMU53" s="930"/>
      <c r="CMV53" s="930"/>
      <c r="CMW53" s="931"/>
      <c r="CMX53" s="1213"/>
      <c r="CMY53" s="929"/>
      <c r="CMZ53" s="929"/>
      <c r="CNA53" s="930"/>
      <c r="CNB53" s="930"/>
      <c r="CNC53" s="930"/>
      <c r="CND53" s="930"/>
      <c r="CNE53" s="930"/>
      <c r="CNF53" s="930"/>
      <c r="CNG53" s="930"/>
      <c r="CNH53" s="931"/>
      <c r="CNI53" s="1213"/>
      <c r="CNJ53" s="929"/>
      <c r="CNK53" s="929"/>
      <c r="CNL53" s="930"/>
      <c r="CNM53" s="930"/>
      <c r="CNN53" s="930"/>
      <c r="CNO53" s="930"/>
      <c r="CNP53" s="930"/>
      <c r="CNQ53" s="930"/>
      <c r="CNR53" s="930"/>
      <c r="CNS53" s="931"/>
      <c r="CNT53" s="1213"/>
      <c r="CNU53" s="929"/>
      <c r="CNV53" s="929"/>
      <c r="CNW53" s="930"/>
      <c r="CNX53" s="930"/>
      <c r="CNY53" s="930"/>
      <c r="CNZ53" s="930"/>
      <c r="COA53" s="930"/>
      <c r="COB53" s="930"/>
      <c r="COC53" s="930"/>
      <c r="COD53" s="931"/>
      <c r="COE53" s="1213"/>
      <c r="COF53" s="929"/>
      <c r="COG53" s="929"/>
      <c r="COH53" s="930"/>
      <c r="COI53" s="930"/>
      <c r="COJ53" s="930"/>
      <c r="COK53" s="930"/>
      <c r="COL53" s="930"/>
      <c r="COM53" s="930"/>
      <c r="CON53" s="930"/>
      <c r="COO53" s="931"/>
      <c r="COP53" s="1213"/>
      <c r="COQ53" s="929"/>
      <c r="COR53" s="929"/>
      <c r="COS53" s="930"/>
      <c r="COT53" s="930"/>
      <c r="COU53" s="930"/>
      <c r="COV53" s="930"/>
      <c r="COW53" s="930"/>
      <c r="COX53" s="930"/>
      <c r="COY53" s="930"/>
      <c r="COZ53" s="931"/>
      <c r="CPA53" s="1213"/>
      <c r="CPB53" s="929"/>
      <c r="CPC53" s="929"/>
      <c r="CPD53" s="930"/>
      <c r="CPE53" s="930"/>
      <c r="CPF53" s="930"/>
      <c r="CPG53" s="930"/>
      <c r="CPH53" s="930"/>
      <c r="CPI53" s="930"/>
      <c r="CPJ53" s="930"/>
      <c r="CPK53" s="931"/>
      <c r="CPL53" s="1213"/>
      <c r="CPM53" s="929"/>
      <c r="CPN53" s="929"/>
      <c r="CPO53" s="930"/>
      <c r="CPP53" s="930"/>
      <c r="CPQ53" s="930"/>
      <c r="CPR53" s="930"/>
      <c r="CPS53" s="930"/>
      <c r="CPT53" s="930"/>
      <c r="CPU53" s="930"/>
      <c r="CPV53" s="931"/>
      <c r="CPW53" s="1213"/>
      <c r="CPX53" s="929"/>
      <c r="CPY53" s="929"/>
      <c r="CPZ53" s="930"/>
      <c r="CQA53" s="930"/>
      <c r="CQB53" s="930"/>
      <c r="CQC53" s="930"/>
      <c r="CQD53" s="930"/>
      <c r="CQE53" s="930"/>
      <c r="CQF53" s="930"/>
      <c r="CQG53" s="931"/>
      <c r="CQH53" s="1213"/>
      <c r="CQI53" s="929"/>
      <c r="CQJ53" s="929"/>
      <c r="CQK53" s="930"/>
      <c r="CQL53" s="930"/>
      <c r="CQM53" s="930"/>
      <c r="CQN53" s="930"/>
      <c r="CQO53" s="930"/>
      <c r="CQP53" s="930"/>
      <c r="CQQ53" s="930"/>
      <c r="CQR53" s="931"/>
      <c r="CQS53" s="1213"/>
      <c r="CQT53" s="929"/>
      <c r="CQU53" s="929"/>
      <c r="CQV53" s="930"/>
      <c r="CQW53" s="930"/>
      <c r="CQX53" s="930"/>
      <c r="CQY53" s="930"/>
      <c r="CQZ53" s="930"/>
      <c r="CRA53" s="930"/>
      <c r="CRB53" s="930"/>
      <c r="CRC53" s="931"/>
      <c r="CRD53" s="1213"/>
      <c r="CRE53" s="929"/>
      <c r="CRF53" s="929"/>
      <c r="CRG53" s="930"/>
      <c r="CRH53" s="930"/>
      <c r="CRI53" s="930"/>
      <c r="CRJ53" s="930"/>
      <c r="CRK53" s="930"/>
      <c r="CRL53" s="930"/>
      <c r="CRM53" s="930"/>
      <c r="CRN53" s="931"/>
      <c r="CRO53" s="1213"/>
      <c r="CRP53" s="929"/>
      <c r="CRQ53" s="929"/>
      <c r="CRR53" s="930"/>
      <c r="CRS53" s="930"/>
      <c r="CRT53" s="930"/>
      <c r="CRU53" s="930"/>
      <c r="CRV53" s="930"/>
      <c r="CRW53" s="930"/>
      <c r="CRX53" s="930"/>
      <c r="CRY53" s="931"/>
      <c r="CRZ53" s="1213"/>
      <c r="CSA53" s="929"/>
      <c r="CSB53" s="929"/>
      <c r="CSC53" s="930"/>
      <c r="CSD53" s="930"/>
      <c r="CSE53" s="930"/>
      <c r="CSF53" s="930"/>
      <c r="CSG53" s="930"/>
      <c r="CSH53" s="930"/>
      <c r="CSI53" s="930"/>
      <c r="CSJ53" s="931"/>
      <c r="CSK53" s="1213"/>
      <c r="CSL53" s="929"/>
      <c r="CSM53" s="929"/>
      <c r="CSN53" s="930"/>
      <c r="CSO53" s="930"/>
      <c r="CSP53" s="930"/>
      <c r="CSQ53" s="930"/>
      <c r="CSR53" s="930"/>
      <c r="CSS53" s="930"/>
      <c r="CST53" s="930"/>
      <c r="CSU53" s="931"/>
      <c r="CSV53" s="1213"/>
      <c r="CSW53" s="929"/>
      <c r="CSX53" s="929"/>
      <c r="CSY53" s="930"/>
      <c r="CSZ53" s="930"/>
      <c r="CTA53" s="930"/>
      <c r="CTB53" s="930"/>
      <c r="CTC53" s="930"/>
      <c r="CTD53" s="930"/>
      <c r="CTE53" s="930"/>
      <c r="CTF53" s="931"/>
      <c r="CTG53" s="1213"/>
      <c r="CTH53" s="929"/>
      <c r="CTI53" s="929"/>
      <c r="CTJ53" s="930"/>
      <c r="CTK53" s="930"/>
      <c r="CTL53" s="930"/>
      <c r="CTM53" s="930"/>
      <c r="CTN53" s="930"/>
      <c r="CTO53" s="930"/>
      <c r="CTP53" s="930"/>
      <c r="CTQ53" s="931"/>
      <c r="CTR53" s="1213"/>
      <c r="CTS53" s="929"/>
      <c r="CTT53" s="929"/>
      <c r="CTU53" s="930"/>
      <c r="CTV53" s="930"/>
      <c r="CTW53" s="930"/>
      <c r="CTX53" s="930"/>
      <c r="CTY53" s="930"/>
      <c r="CTZ53" s="930"/>
      <c r="CUA53" s="930"/>
      <c r="CUB53" s="931"/>
      <c r="CUC53" s="1213"/>
      <c r="CUD53" s="929"/>
      <c r="CUE53" s="929"/>
      <c r="CUF53" s="930"/>
      <c r="CUG53" s="930"/>
      <c r="CUH53" s="930"/>
      <c r="CUI53" s="930"/>
      <c r="CUJ53" s="930"/>
      <c r="CUK53" s="930"/>
      <c r="CUL53" s="930"/>
      <c r="CUM53" s="931"/>
      <c r="CUN53" s="1213"/>
      <c r="CUO53" s="929"/>
      <c r="CUP53" s="929"/>
      <c r="CUQ53" s="930"/>
      <c r="CUR53" s="930"/>
      <c r="CUS53" s="930"/>
      <c r="CUT53" s="930"/>
      <c r="CUU53" s="930"/>
      <c r="CUV53" s="930"/>
      <c r="CUW53" s="930"/>
      <c r="CUX53" s="931"/>
      <c r="CUY53" s="1213"/>
      <c r="CUZ53" s="929"/>
      <c r="CVA53" s="929"/>
      <c r="CVB53" s="930"/>
      <c r="CVC53" s="930"/>
      <c r="CVD53" s="930"/>
      <c r="CVE53" s="930"/>
      <c r="CVF53" s="930"/>
      <c r="CVG53" s="930"/>
      <c r="CVH53" s="930"/>
      <c r="CVI53" s="931"/>
      <c r="CVJ53" s="1213"/>
      <c r="CVK53" s="929"/>
      <c r="CVL53" s="929"/>
      <c r="CVM53" s="930"/>
      <c r="CVN53" s="930"/>
      <c r="CVO53" s="930"/>
      <c r="CVP53" s="930"/>
      <c r="CVQ53" s="930"/>
      <c r="CVR53" s="930"/>
      <c r="CVS53" s="930"/>
      <c r="CVT53" s="931"/>
      <c r="CVU53" s="1213"/>
      <c r="CVV53" s="929"/>
      <c r="CVW53" s="929"/>
      <c r="CVX53" s="930"/>
      <c r="CVY53" s="930"/>
      <c r="CVZ53" s="930"/>
      <c r="CWA53" s="930"/>
      <c r="CWB53" s="930"/>
      <c r="CWC53" s="930"/>
      <c r="CWD53" s="930"/>
      <c r="CWE53" s="931"/>
      <c r="CWF53" s="1213"/>
      <c r="CWG53" s="929"/>
      <c r="CWH53" s="929"/>
      <c r="CWI53" s="930"/>
      <c r="CWJ53" s="930"/>
      <c r="CWK53" s="930"/>
      <c r="CWL53" s="930"/>
      <c r="CWM53" s="930"/>
      <c r="CWN53" s="930"/>
      <c r="CWO53" s="930"/>
      <c r="CWP53" s="931"/>
      <c r="CWQ53" s="1213"/>
      <c r="CWR53" s="929"/>
      <c r="CWS53" s="929"/>
      <c r="CWT53" s="930"/>
      <c r="CWU53" s="930"/>
      <c r="CWV53" s="930"/>
      <c r="CWW53" s="930"/>
      <c r="CWX53" s="930"/>
      <c r="CWY53" s="930"/>
      <c r="CWZ53" s="930"/>
      <c r="CXA53" s="931"/>
      <c r="CXB53" s="1213"/>
      <c r="CXC53" s="929"/>
      <c r="CXD53" s="929"/>
      <c r="CXE53" s="930"/>
      <c r="CXF53" s="930"/>
      <c r="CXG53" s="930"/>
      <c r="CXH53" s="930"/>
      <c r="CXI53" s="930"/>
      <c r="CXJ53" s="930"/>
      <c r="CXK53" s="930"/>
      <c r="CXL53" s="931"/>
      <c r="CXM53" s="1213"/>
      <c r="CXN53" s="929"/>
      <c r="CXO53" s="929"/>
      <c r="CXP53" s="930"/>
      <c r="CXQ53" s="930"/>
      <c r="CXR53" s="930"/>
      <c r="CXS53" s="930"/>
      <c r="CXT53" s="930"/>
      <c r="CXU53" s="930"/>
      <c r="CXV53" s="930"/>
      <c r="CXW53" s="931"/>
      <c r="CXX53" s="1213"/>
      <c r="CXY53" s="929"/>
      <c r="CXZ53" s="929"/>
      <c r="CYA53" s="930"/>
      <c r="CYB53" s="930"/>
      <c r="CYC53" s="930"/>
      <c r="CYD53" s="930"/>
      <c r="CYE53" s="930"/>
      <c r="CYF53" s="930"/>
      <c r="CYG53" s="930"/>
      <c r="CYH53" s="931"/>
      <c r="CYI53" s="1213"/>
      <c r="CYJ53" s="929"/>
      <c r="CYK53" s="929"/>
      <c r="CYL53" s="930"/>
      <c r="CYM53" s="930"/>
      <c r="CYN53" s="930"/>
      <c r="CYO53" s="930"/>
      <c r="CYP53" s="930"/>
      <c r="CYQ53" s="930"/>
      <c r="CYR53" s="930"/>
      <c r="CYS53" s="931"/>
      <c r="CYT53" s="1213"/>
      <c r="CYU53" s="929"/>
      <c r="CYV53" s="929"/>
      <c r="CYW53" s="930"/>
      <c r="CYX53" s="930"/>
      <c r="CYY53" s="930"/>
      <c r="CYZ53" s="930"/>
      <c r="CZA53" s="930"/>
      <c r="CZB53" s="930"/>
      <c r="CZC53" s="930"/>
      <c r="CZD53" s="931"/>
      <c r="CZE53" s="1213"/>
      <c r="CZF53" s="929"/>
      <c r="CZG53" s="929"/>
      <c r="CZH53" s="930"/>
      <c r="CZI53" s="930"/>
      <c r="CZJ53" s="930"/>
      <c r="CZK53" s="930"/>
      <c r="CZL53" s="930"/>
      <c r="CZM53" s="930"/>
      <c r="CZN53" s="930"/>
      <c r="CZO53" s="931"/>
      <c r="CZP53" s="1213"/>
      <c r="CZQ53" s="929"/>
      <c r="CZR53" s="929"/>
      <c r="CZS53" s="930"/>
      <c r="CZT53" s="930"/>
      <c r="CZU53" s="930"/>
      <c r="CZV53" s="930"/>
      <c r="CZW53" s="930"/>
      <c r="CZX53" s="930"/>
      <c r="CZY53" s="930"/>
      <c r="CZZ53" s="931"/>
      <c r="DAA53" s="1213"/>
      <c r="DAB53" s="929"/>
      <c r="DAC53" s="929"/>
      <c r="DAD53" s="930"/>
      <c r="DAE53" s="930"/>
      <c r="DAF53" s="930"/>
      <c r="DAG53" s="930"/>
      <c r="DAH53" s="930"/>
      <c r="DAI53" s="930"/>
      <c r="DAJ53" s="930"/>
      <c r="DAK53" s="931"/>
      <c r="DAL53" s="1213"/>
      <c r="DAM53" s="929"/>
      <c r="DAN53" s="929"/>
      <c r="DAO53" s="930"/>
      <c r="DAP53" s="930"/>
      <c r="DAQ53" s="930"/>
      <c r="DAR53" s="930"/>
      <c r="DAS53" s="930"/>
      <c r="DAT53" s="930"/>
      <c r="DAU53" s="930"/>
      <c r="DAV53" s="931"/>
      <c r="DAW53" s="1213"/>
      <c r="DAX53" s="929"/>
      <c r="DAY53" s="929"/>
      <c r="DAZ53" s="930"/>
      <c r="DBA53" s="930"/>
      <c r="DBB53" s="930"/>
      <c r="DBC53" s="930"/>
      <c r="DBD53" s="930"/>
      <c r="DBE53" s="930"/>
      <c r="DBF53" s="930"/>
      <c r="DBG53" s="931"/>
      <c r="DBH53" s="1213"/>
      <c r="DBI53" s="929"/>
      <c r="DBJ53" s="929"/>
      <c r="DBK53" s="930"/>
      <c r="DBL53" s="930"/>
      <c r="DBM53" s="930"/>
      <c r="DBN53" s="930"/>
      <c r="DBO53" s="930"/>
      <c r="DBP53" s="930"/>
      <c r="DBQ53" s="930"/>
      <c r="DBR53" s="931"/>
      <c r="DBS53" s="1213"/>
      <c r="DBT53" s="929"/>
      <c r="DBU53" s="929"/>
      <c r="DBV53" s="930"/>
      <c r="DBW53" s="930"/>
      <c r="DBX53" s="930"/>
      <c r="DBY53" s="930"/>
      <c r="DBZ53" s="930"/>
      <c r="DCA53" s="930"/>
      <c r="DCB53" s="930"/>
      <c r="DCC53" s="931"/>
      <c r="DCD53" s="1213"/>
      <c r="DCE53" s="929"/>
      <c r="DCF53" s="929"/>
      <c r="DCG53" s="930"/>
      <c r="DCH53" s="930"/>
      <c r="DCI53" s="930"/>
      <c r="DCJ53" s="930"/>
      <c r="DCK53" s="930"/>
      <c r="DCL53" s="930"/>
      <c r="DCM53" s="930"/>
      <c r="DCN53" s="931"/>
      <c r="DCO53" s="1213"/>
      <c r="DCP53" s="929"/>
      <c r="DCQ53" s="929"/>
      <c r="DCR53" s="930"/>
      <c r="DCS53" s="930"/>
      <c r="DCT53" s="930"/>
      <c r="DCU53" s="930"/>
      <c r="DCV53" s="930"/>
      <c r="DCW53" s="930"/>
      <c r="DCX53" s="930"/>
      <c r="DCY53" s="931"/>
      <c r="DCZ53" s="1213"/>
      <c r="DDA53" s="929"/>
      <c r="DDB53" s="929"/>
      <c r="DDC53" s="930"/>
      <c r="DDD53" s="930"/>
      <c r="DDE53" s="930"/>
      <c r="DDF53" s="930"/>
      <c r="DDG53" s="930"/>
      <c r="DDH53" s="930"/>
      <c r="DDI53" s="930"/>
      <c r="DDJ53" s="931"/>
      <c r="DDK53" s="1213"/>
      <c r="DDL53" s="929"/>
      <c r="DDM53" s="929"/>
      <c r="DDN53" s="930"/>
      <c r="DDO53" s="930"/>
      <c r="DDP53" s="930"/>
      <c r="DDQ53" s="930"/>
      <c r="DDR53" s="930"/>
      <c r="DDS53" s="930"/>
      <c r="DDT53" s="930"/>
      <c r="DDU53" s="931"/>
      <c r="DDV53" s="1213"/>
      <c r="DDW53" s="929"/>
      <c r="DDX53" s="929"/>
      <c r="DDY53" s="930"/>
      <c r="DDZ53" s="930"/>
      <c r="DEA53" s="930"/>
      <c r="DEB53" s="930"/>
      <c r="DEC53" s="930"/>
      <c r="DED53" s="930"/>
      <c r="DEE53" s="930"/>
      <c r="DEF53" s="931"/>
      <c r="DEG53" s="1213"/>
      <c r="DEH53" s="929"/>
      <c r="DEI53" s="929"/>
      <c r="DEJ53" s="930"/>
      <c r="DEK53" s="930"/>
      <c r="DEL53" s="930"/>
      <c r="DEM53" s="930"/>
      <c r="DEN53" s="930"/>
      <c r="DEO53" s="930"/>
      <c r="DEP53" s="930"/>
      <c r="DEQ53" s="931"/>
      <c r="DER53" s="1213"/>
      <c r="DES53" s="929"/>
      <c r="DET53" s="929"/>
      <c r="DEU53" s="930"/>
      <c r="DEV53" s="930"/>
      <c r="DEW53" s="930"/>
      <c r="DEX53" s="930"/>
      <c r="DEY53" s="930"/>
      <c r="DEZ53" s="930"/>
      <c r="DFA53" s="930"/>
      <c r="DFB53" s="931"/>
      <c r="DFC53" s="1213"/>
      <c r="DFD53" s="929"/>
      <c r="DFE53" s="929"/>
      <c r="DFF53" s="930"/>
      <c r="DFG53" s="930"/>
      <c r="DFH53" s="930"/>
      <c r="DFI53" s="930"/>
      <c r="DFJ53" s="930"/>
      <c r="DFK53" s="930"/>
      <c r="DFL53" s="930"/>
      <c r="DFM53" s="931"/>
      <c r="DFN53" s="1213"/>
      <c r="DFO53" s="929"/>
      <c r="DFP53" s="929"/>
      <c r="DFQ53" s="930"/>
      <c r="DFR53" s="930"/>
      <c r="DFS53" s="930"/>
      <c r="DFT53" s="930"/>
      <c r="DFU53" s="930"/>
      <c r="DFV53" s="930"/>
      <c r="DFW53" s="930"/>
      <c r="DFX53" s="931"/>
      <c r="DFY53" s="1213"/>
      <c r="DFZ53" s="929"/>
      <c r="DGA53" s="929"/>
      <c r="DGB53" s="930"/>
      <c r="DGC53" s="930"/>
      <c r="DGD53" s="930"/>
      <c r="DGE53" s="930"/>
      <c r="DGF53" s="930"/>
      <c r="DGG53" s="930"/>
      <c r="DGH53" s="930"/>
      <c r="DGI53" s="931"/>
      <c r="DGJ53" s="1213"/>
      <c r="DGK53" s="929"/>
      <c r="DGL53" s="929"/>
      <c r="DGM53" s="930"/>
      <c r="DGN53" s="930"/>
      <c r="DGO53" s="930"/>
      <c r="DGP53" s="930"/>
      <c r="DGQ53" s="930"/>
      <c r="DGR53" s="930"/>
      <c r="DGS53" s="930"/>
      <c r="DGT53" s="931"/>
      <c r="DGU53" s="1213"/>
      <c r="DGV53" s="929"/>
      <c r="DGW53" s="929"/>
      <c r="DGX53" s="930"/>
      <c r="DGY53" s="930"/>
      <c r="DGZ53" s="930"/>
      <c r="DHA53" s="930"/>
      <c r="DHB53" s="930"/>
      <c r="DHC53" s="930"/>
      <c r="DHD53" s="930"/>
      <c r="DHE53" s="931"/>
      <c r="DHF53" s="1213"/>
      <c r="DHG53" s="929"/>
      <c r="DHH53" s="929"/>
      <c r="DHI53" s="930"/>
      <c r="DHJ53" s="930"/>
      <c r="DHK53" s="930"/>
      <c r="DHL53" s="930"/>
      <c r="DHM53" s="930"/>
      <c r="DHN53" s="930"/>
      <c r="DHO53" s="930"/>
      <c r="DHP53" s="931"/>
      <c r="DHQ53" s="1213"/>
      <c r="DHR53" s="929"/>
      <c r="DHS53" s="929"/>
      <c r="DHT53" s="930"/>
      <c r="DHU53" s="930"/>
      <c r="DHV53" s="930"/>
      <c r="DHW53" s="930"/>
      <c r="DHX53" s="930"/>
      <c r="DHY53" s="930"/>
      <c r="DHZ53" s="930"/>
      <c r="DIA53" s="931"/>
      <c r="DIB53" s="1213"/>
      <c r="DIC53" s="929"/>
      <c r="DID53" s="929"/>
      <c r="DIE53" s="930"/>
      <c r="DIF53" s="930"/>
      <c r="DIG53" s="930"/>
      <c r="DIH53" s="930"/>
      <c r="DII53" s="930"/>
      <c r="DIJ53" s="930"/>
      <c r="DIK53" s="930"/>
      <c r="DIL53" s="931"/>
      <c r="DIM53" s="1213"/>
      <c r="DIN53" s="929"/>
      <c r="DIO53" s="929"/>
      <c r="DIP53" s="930"/>
      <c r="DIQ53" s="930"/>
      <c r="DIR53" s="930"/>
      <c r="DIS53" s="930"/>
      <c r="DIT53" s="930"/>
      <c r="DIU53" s="930"/>
      <c r="DIV53" s="930"/>
      <c r="DIW53" s="931"/>
      <c r="DIX53" s="1213"/>
      <c r="DIY53" s="929"/>
      <c r="DIZ53" s="929"/>
      <c r="DJA53" s="930"/>
      <c r="DJB53" s="930"/>
      <c r="DJC53" s="930"/>
      <c r="DJD53" s="930"/>
      <c r="DJE53" s="930"/>
      <c r="DJF53" s="930"/>
      <c r="DJG53" s="930"/>
      <c r="DJH53" s="931"/>
      <c r="DJI53" s="1213"/>
      <c r="DJJ53" s="929"/>
      <c r="DJK53" s="929"/>
      <c r="DJL53" s="930"/>
      <c r="DJM53" s="930"/>
      <c r="DJN53" s="930"/>
      <c r="DJO53" s="930"/>
      <c r="DJP53" s="930"/>
      <c r="DJQ53" s="930"/>
      <c r="DJR53" s="930"/>
      <c r="DJS53" s="931"/>
      <c r="DJT53" s="1213"/>
      <c r="DJU53" s="929"/>
      <c r="DJV53" s="929"/>
      <c r="DJW53" s="930"/>
      <c r="DJX53" s="930"/>
      <c r="DJY53" s="930"/>
      <c r="DJZ53" s="930"/>
      <c r="DKA53" s="930"/>
      <c r="DKB53" s="930"/>
      <c r="DKC53" s="930"/>
      <c r="DKD53" s="931"/>
      <c r="DKE53" s="1213"/>
      <c r="DKF53" s="929"/>
      <c r="DKG53" s="929"/>
      <c r="DKH53" s="930"/>
      <c r="DKI53" s="930"/>
      <c r="DKJ53" s="930"/>
      <c r="DKK53" s="930"/>
      <c r="DKL53" s="930"/>
      <c r="DKM53" s="930"/>
      <c r="DKN53" s="930"/>
      <c r="DKO53" s="931"/>
      <c r="DKP53" s="1213"/>
      <c r="DKQ53" s="929"/>
      <c r="DKR53" s="929"/>
      <c r="DKS53" s="930"/>
      <c r="DKT53" s="930"/>
      <c r="DKU53" s="930"/>
      <c r="DKV53" s="930"/>
      <c r="DKW53" s="930"/>
      <c r="DKX53" s="930"/>
      <c r="DKY53" s="930"/>
      <c r="DKZ53" s="931"/>
      <c r="DLA53" s="1213"/>
      <c r="DLB53" s="929"/>
      <c r="DLC53" s="929"/>
      <c r="DLD53" s="930"/>
      <c r="DLE53" s="930"/>
      <c r="DLF53" s="930"/>
      <c r="DLG53" s="930"/>
      <c r="DLH53" s="930"/>
      <c r="DLI53" s="930"/>
      <c r="DLJ53" s="930"/>
      <c r="DLK53" s="931"/>
      <c r="DLL53" s="1213"/>
      <c r="DLM53" s="929"/>
      <c r="DLN53" s="929"/>
      <c r="DLO53" s="930"/>
      <c r="DLP53" s="930"/>
      <c r="DLQ53" s="930"/>
      <c r="DLR53" s="930"/>
      <c r="DLS53" s="930"/>
      <c r="DLT53" s="930"/>
      <c r="DLU53" s="930"/>
      <c r="DLV53" s="931"/>
      <c r="DLW53" s="1213"/>
      <c r="DLX53" s="929"/>
      <c r="DLY53" s="929"/>
      <c r="DLZ53" s="930"/>
      <c r="DMA53" s="930"/>
      <c r="DMB53" s="930"/>
      <c r="DMC53" s="930"/>
      <c r="DMD53" s="930"/>
      <c r="DME53" s="930"/>
      <c r="DMF53" s="930"/>
      <c r="DMG53" s="931"/>
      <c r="DMH53" s="1213"/>
      <c r="DMI53" s="929"/>
      <c r="DMJ53" s="929"/>
      <c r="DMK53" s="930"/>
      <c r="DML53" s="930"/>
      <c r="DMM53" s="930"/>
      <c r="DMN53" s="930"/>
      <c r="DMO53" s="930"/>
      <c r="DMP53" s="930"/>
      <c r="DMQ53" s="930"/>
      <c r="DMR53" s="931"/>
      <c r="DMS53" s="1213"/>
      <c r="DMT53" s="929"/>
      <c r="DMU53" s="929"/>
      <c r="DMV53" s="930"/>
      <c r="DMW53" s="930"/>
      <c r="DMX53" s="930"/>
      <c r="DMY53" s="930"/>
      <c r="DMZ53" s="930"/>
      <c r="DNA53" s="930"/>
      <c r="DNB53" s="930"/>
      <c r="DNC53" s="931"/>
      <c r="DND53" s="1213"/>
      <c r="DNE53" s="929"/>
      <c r="DNF53" s="929"/>
      <c r="DNG53" s="930"/>
      <c r="DNH53" s="930"/>
      <c r="DNI53" s="930"/>
      <c r="DNJ53" s="930"/>
      <c r="DNK53" s="930"/>
      <c r="DNL53" s="930"/>
      <c r="DNM53" s="930"/>
      <c r="DNN53" s="931"/>
      <c r="DNO53" s="1213"/>
      <c r="DNP53" s="929"/>
      <c r="DNQ53" s="929"/>
      <c r="DNR53" s="930"/>
      <c r="DNS53" s="930"/>
      <c r="DNT53" s="930"/>
      <c r="DNU53" s="930"/>
      <c r="DNV53" s="930"/>
      <c r="DNW53" s="930"/>
      <c r="DNX53" s="930"/>
      <c r="DNY53" s="931"/>
      <c r="DNZ53" s="1213"/>
      <c r="DOA53" s="929"/>
      <c r="DOB53" s="929"/>
      <c r="DOC53" s="930"/>
      <c r="DOD53" s="930"/>
      <c r="DOE53" s="930"/>
      <c r="DOF53" s="930"/>
      <c r="DOG53" s="930"/>
      <c r="DOH53" s="930"/>
      <c r="DOI53" s="930"/>
      <c r="DOJ53" s="931"/>
      <c r="DOK53" s="1213"/>
      <c r="DOL53" s="929"/>
      <c r="DOM53" s="929"/>
      <c r="DON53" s="930"/>
      <c r="DOO53" s="930"/>
      <c r="DOP53" s="930"/>
      <c r="DOQ53" s="930"/>
      <c r="DOR53" s="930"/>
      <c r="DOS53" s="930"/>
      <c r="DOT53" s="930"/>
      <c r="DOU53" s="931"/>
      <c r="DOV53" s="1213"/>
      <c r="DOW53" s="929"/>
      <c r="DOX53" s="929"/>
      <c r="DOY53" s="930"/>
      <c r="DOZ53" s="930"/>
      <c r="DPA53" s="930"/>
      <c r="DPB53" s="930"/>
      <c r="DPC53" s="930"/>
      <c r="DPD53" s="930"/>
      <c r="DPE53" s="930"/>
      <c r="DPF53" s="931"/>
      <c r="DPG53" s="1213"/>
      <c r="DPH53" s="929"/>
      <c r="DPI53" s="929"/>
      <c r="DPJ53" s="930"/>
      <c r="DPK53" s="930"/>
      <c r="DPL53" s="930"/>
      <c r="DPM53" s="930"/>
      <c r="DPN53" s="930"/>
      <c r="DPO53" s="930"/>
      <c r="DPP53" s="930"/>
      <c r="DPQ53" s="931"/>
      <c r="DPR53" s="1213"/>
      <c r="DPS53" s="929"/>
      <c r="DPT53" s="929"/>
      <c r="DPU53" s="930"/>
      <c r="DPV53" s="930"/>
      <c r="DPW53" s="930"/>
      <c r="DPX53" s="930"/>
      <c r="DPY53" s="930"/>
      <c r="DPZ53" s="930"/>
      <c r="DQA53" s="930"/>
      <c r="DQB53" s="931"/>
      <c r="DQC53" s="1213"/>
      <c r="DQD53" s="929"/>
      <c r="DQE53" s="929"/>
      <c r="DQF53" s="930"/>
      <c r="DQG53" s="930"/>
      <c r="DQH53" s="930"/>
      <c r="DQI53" s="930"/>
      <c r="DQJ53" s="930"/>
      <c r="DQK53" s="930"/>
      <c r="DQL53" s="930"/>
      <c r="DQM53" s="931"/>
      <c r="DQN53" s="1213"/>
      <c r="DQO53" s="929"/>
      <c r="DQP53" s="929"/>
      <c r="DQQ53" s="930"/>
      <c r="DQR53" s="930"/>
      <c r="DQS53" s="930"/>
      <c r="DQT53" s="930"/>
      <c r="DQU53" s="930"/>
      <c r="DQV53" s="930"/>
      <c r="DQW53" s="930"/>
      <c r="DQX53" s="931"/>
      <c r="DQY53" s="1213"/>
      <c r="DQZ53" s="929"/>
      <c r="DRA53" s="929"/>
      <c r="DRB53" s="930"/>
      <c r="DRC53" s="930"/>
      <c r="DRD53" s="930"/>
      <c r="DRE53" s="930"/>
      <c r="DRF53" s="930"/>
      <c r="DRG53" s="930"/>
      <c r="DRH53" s="930"/>
      <c r="DRI53" s="931"/>
      <c r="DRJ53" s="1213"/>
      <c r="DRK53" s="929"/>
      <c r="DRL53" s="929"/>
      <c r="DRM53" s="930"/>
      <c r="DRN53" s="930"/>
      <c r="DRO53" s="930"/>
      <c r="DRP53" s="930"/>
      <c r="DRQ53" s="930"/>
      <c r="DRR53" s="930"/>
      <c r="DRS53" s="930"/>
      <c r="DRT53" s="931"/>
      <c r="DRU53" s="1213"/>
      <c r="DRV53" s="929"/>
      <c r="DRW53" s="929"/>
      <c r="DRX53" s="930"/>
      <c r="DRY53" s="930"/>
      <c r="DRZ53" s="930"/>
      <c r="DSA53" s="930"/>
      <c r="DSB53" s="930"/>
      <c r="DSC53" s="930"/>
      <c r="DSD53" s="930"/>
      <c r="DSE53" s="931"/>
      <c r="DSF53" s="1213"/>
      <c r="DSG53" s="929"/>
      <c r="DSH53" s="929"/>
      <c r="DSI53" s="930"/>
      <c r="DSJ53" s="930"/>
      <c r="DSK53" s="930"/>
      <c r="DSL53" s="930"/>
      <c r="DSM53" s="930"/>
      <c r="DSN53" s="930"/>
      <c r="DSO53" s="930"/>
      <c r="DSP53" s="931"/>
      <c r="DSQ53" s="1213"/>
      <c r="DSR53" s="929"/>
      <c r="DSS53" s="929"/>
      <c r="DST53" s="930"/>
      <c r="DSU53" s="930"/>
      <c r="DSV53" s="930"/>
      <c r="DSW53" s="930"/>
      <c r="DSX53" s="930"/>
      <c r="DSY53" s="930"/>
      <c r="DSZ53" s="930"/>
      <c r="DTA53" s="931"/>
      <c r="DTB53" s="1213"/>
      <c r="DTC53" s="929"/>
      <c r="DTD53" s="929"/>
      <c r="DTE53" s="930"/>
      <c r="DTF53" s="930"/>
      <c r="DTG53" s="930"/>
      <c r="DTH53" s="930"/>
      <c r="DTI53" s="930"/>
      <c r="DTJ53" s="930"/>
      <c r="DTK53" s="930"/>
      <c r="DTL53" s="931"/>
      <c r="DTM53" s="1213"/>
      <c r="DTN53" s="929"/>
      <c r="DTO53" s="929"/>
      <c r="DTP53" s="930"/>
      <c r="DTQ53" s="930"/>
      <c r="DTR53" s="930"/>
      <c r="DTS53" s="930"/>
      <c r="DTT53" s="930"/>
      <c r="DTU53" s="930"/>
      <c r="DTV53" s="930"/>
      <c r="DTW53" s="931"/>
      <c r="DTX53" s="1213"/>
      <c r="DTY53" s="929"/>
      <c r="DTZ53" s="929"/>
      <c r="DUA53" s="930"/>
      <c r="DUB53" s="930"/>
      <c r="DUC53" s="930"/>
      <c r="DUD53" s="930"/>
      <c r="DUE53" s="930"/>
      <c r="DUF53" s="930"/>
      <c r="DUG53" s="930"/>
      <c r="DUH53" s="931"/>
      <c r="DUI53" s="1213"/>
      <c r="DUJ53" s="929"/>
      <c r="DUK53" s="929"/>
      <c r="DUL53" s="930"/>
      <c r="DUM53" s="930"/>
      <c r="DUN53" s="930"/>
      <c r="DUO53" s="930"/>
      <c r="DUP53" s="930"/>
      <c r="DUQ53" s="930"/>
      <c r="DUR53" s="930"/>
      <c r="DUS53" s="931"/>
      <c r="DUT53" s="1213"/>
      <c r="DUU53" s="929"/>
      <c r="DUV53" s="929"/>
      <c r="DUW53" s="930"/>
      <c r="DUX53" s="930"/>
      <c r="DUY53" s="930"/>
      <c r="DUZ53" s="930"/>
      <c r="DVA53" s="930"/>
      <c r="DVB53" s="930"/>
      <c r="DVC53" s="930"/>
      <c r="DVD53" s="931"/>
      <c r="DVE53" s="1213"/>
      <c r="DVF53" s="929"/>
      <c r="DVG53" s="929"/>
      <c r="DVH53" s="930"/>
      <c r="DVI53" s="930"/>
      <c r="DVJ53" s="930"/>
      <c r="DVK53" s="930"/>
      <c r="DVL53" s="930"/>
      <c r="DVM53" s="930"/>
      <c r="DVN53" s="930"/>
      <c r="DVO53" s="931"/>
      <c r="DVP53" s="1213"/>
      <c r="DVQ53" s="929"/>
      <c r="DVR53" s="929"/>
      <c r="DVS53" s="930"/>
      <c r="DVT53" s="930"/>
      <c r="DVU53" s="930"/>
      <c r="DVV53" s="930"/>
      <c r="DVW53" s="930"/>
      <c r="DVX53" s="930"/>
      <c r="DVY53" s="930"/>
      <c r="DVZ53" s="931"/>
      <c r="DWA53" s="1213"/>
      <c r="DWB53" s="929"/>
      <c r="DWC53" s="929"/>
      <c r="DWD53" s="930"/>
      <c r="DWE53" s="930"/>
      <c r="DWF53" s="930"/>
      <c r="DWG53" s="930"/>
      <c r="DWH53" s="930"/>
      <c r="DWI53" s="930"/>
      <c r="DWJ53" s="930"/>
      <c r="DWK53" s="931"/>
      <c r="DWL53" s="1213"/>
      <c r="DWM53" s="929"/>
      <c r="DWN53" s="929"/>
      <c r="DWO53" s="930"/>
      <c r="DWP53" s="930"/>
      <c r="DWQ53" s="930"/>
      <c r="DWR53" s="930"/>
      <c r="DWS53" s="930"/>
      <c r="DWT53" s="930"/>
      <c r="DWU53" s="930"/>
      <c r="DWV53" s="931"/>
      <c r="DWW53" s="1213"/>
      <c r="DWX53" s="929"/>
      <c r="DWY53" s="929"/>
      <c r="DWZ53" s="930"/>
      <c r="DXA53" s="930"/>
      <c r="DXB53" s="930"/>
      <c r="DXC53" s="930"/>
      <c r="DXD53" s="930"/>
      <c r="DXE53" s="930"/>
      <c r="DXF53" s="930"/>
      <c r="DXG53" s="931"/>
      <c r="DXH53" s="1213"/>
      <c r="DXI53" s="929"/>
      <c r="DXJ53" s="929"/>
      <c r="DXK53" s="930"/>
      <c r="DXL53" s="930"/>
      <c r="DXM53" s="930"/>
      <c r="DXN53" s="930"/>
      <c r="DXO53" s="930"/>
      <c r="DXP53" s="930"/>
      <c r="DXQ53" s="930"/>
      <c r="DXR53" s="931"/>
      <c r="DXS53" s="1213"/>
      <c r="DXT53" s="929"/>
      <c r="DXU53" s="929"/>
      <c r="DXV53" s="930"/>
      <c r="DXW53" s="930"/>
      <c r="DXX53" s="930"/>
      <c r="DXY53" s="930"/>
      <c r="DXZ53" s="930"/>
      <c r="DYA53" s="930"/>
      <c r="DYB53" s="930"/>
      <c r="DYC53" s="931"/>
      <c r="DYD53" s="1213"/>
      <c r="DYE53" s="929"/>
      <c r="DYF53" s="929"/>
      <c r="DYG53" s="930"/>
      <c r="DYH53" s="930"/>
      <c r="DYI53" s="930"/>
      <c r="DYJ53" s="930"/>
      <c r="DYK53" s="930"/>
      <c r="DYL53" s="930"/>
      <c r="DYM53" s="930"/>
      <c r="DYN53" s="931"/>
      <c r="DYO53" s="1213"/>
      <c r="DYP53" s="929"/>
      <c r="DYQ53" s="929"/>
      <c r="DYR53" s="930"/>
      <c r="DYS53" s="930"/>
      <c r="DYT53" s="930"/>
      <c r="DYU53" s="930"/>
      <c r="DYV53" s="930"/>
      <c r="DYW53" s="930"/>
      <c r="DYX53" s="930"/>
      <c r="DYY53" s="931"/>
      <c r="DYZ53" s="1213"/>
      <c r="DZA53" s="929"/>
      <c r="DZB53" s="929"/>
      <c r="DZC53" s="930"/>
      <c r="DZD53" s="930"/>
      <c r="DZE53" s="930"/>
      <c r="DZF53" s="930"/>
      <c r="DZG53" s="930"/>
      <c r="DZH53" s="930"/>
      <c r="DZI53" s="930"/>
      <c r="DZJ53" s="931"/>
      <c r="DZK53" s="1213"/>
      <c r="DZL53" s="929"/>
      <c r="DZM53" s="929"/>
      <c r="DZN53" s="930"/>
      <c r="DZO53" s="930"/>
      <c r="DZP53" s="930"/>
      <c r="DZQ53" s="930"/>
      <c r="DZR53" s="930"/>
      <c r="DZS53" s="930"/>
      <c r="DZT53" s="930"/>
      <c r="DZU53" s="931"/>
      <c r="DZV53" s="1213"/>
      <c r="DZW53" s="929"/>
      <c r="DZX53" s="929"/>
      <c r="DZY53" s="930"/>
      <c r="DZZ53" s="930"/>
      <c r="EAA53" s="930"/>
      <c r="EAB53" s="930"/>
      <c r="EAC53" s="930"/>
      <c r="EAD53" s="930"/>
      <c r="EAE53" s="930"/>
      <c r="EAF53" s="931"/>
      <c r="EAG53" s="1213"/>
      <c r="EAH53" s="929"/>
      <c r="EAI53" s="929"/>
      <c r="EAJ53" s="930"/>
      <c r="EAK53" s="930"/>
      <c r="EAL53" s="930"/>
      <c r="EAM53" s="930"/>
      <c r="EAN53" s="930"/>
      <c r="EAO53" s="930"/>
      <c r="EAP53" s="930"/>
      <c r="EAQ53" s="931"/>
      <c r="EAR53" s="1213"/>
      <c r="EAS53" s="929"/>
      <c r="EAT53" s="929"/>
      <c r="EAU53" s="930"/>
      <c r="EAV53" s="930"/>
      <c r="EAW53" s="930"/>
      <c r="EAX53" s="930"/>
      <c r="EAY53" s="930"/>
      <c r="EAZ53" s="930"/>
      <c r="EBA53" s="930"/>
      <c r="EBB53" s="931"/>
      <c r="EBC53" s="1213"/>
      <c r="EBD53" s="929"/>
      <c r="EBE53" s="929"/>
      <c r="EBF53" s="930"/>
      <c r="EBG53" s="930"/>
      <c r="EBH53" s="930"/>
      <c r="EBI53" s="930"/>
      <c r="EBJ53" s="930"/>
      <c r="EBK53" s="930"/>
      <c r="EBL53" s="930"/>
      <c r="EBM53" s="931"/>
      <c r="EBN53" s="1213"/>
      <c r="EBO53" s="929"/>
      <c r="EBP53" s="929"/>
      <c r="EBQ53" s="930"/>
      <c r="EBR53" s="930"/>
      <c r="EBS53" s="930"/>
      <c r="EBT53" s="930"/>
      <c r="EBU53" s="930"/>
      <c r="EBV53" s="930"/>
      <c r="EBW53" s="930"/>
      <c r="EBX53" s="931"/>
      <c r="EBY53" s="1213"/>
      <c r="EBZ53" s="929"/>
      <c r="ECA53" s="929"/>
      <c r="ECB53" s="930"/>
      <c r="ECC53" s="930"/>
      <c r="ECD53" s="930"/>
      <c r="ECE53" s="930"/>
      <c r="ECF53" s="930"/>
      <c r="ECG53" s="930"/>
      <c r="ECH53" s="930"/>
      <c r="ECI53" s="931"/>
      <c r="ECJ53" s="1213"/>
      <c r="ECK53" s="929"/>
      <c r="ECL53" s="929"/>
      <c r="ECM53" s="930"/>
      <c r="ECN53" s="930"/>
      <c r="ECO53" s="930"/>
      <c r="ECP53" s="930"/>
      <c r="ECQ53" s="930"/>
      <c r="ECR53" s="930"/>
      <c r="ECS53" s="930"/>
      <c r="ECT53" s="931"/>
      <c r="ECU53" s="1213"/>
      <c r="ECV53" s="929"/>
      <c r="ECW53" s="929"/>
      <c r="ECX53" s="930"/>
      <c r="ECY53" s="930"/>
      <c r="ECZ53" s="930"/>
      <c r="EDA53" s="930"/>
      <c r="EDB53" s="930"/>
      <c r="EDC53" s="930"/>
      <c r="EDD53" s="930"/>
      <c r="EDE53" s="931"/>
      <c r="EDF53" s="1213"/>
      <c r="EDG53" s="929"/>
      <c r="EDH53" s="929"/>
      <c r="EDI53" s="930"/>
      <c r="EDJ53" s="930"/>
      <c r="EDK53" s="930"/>
      <c r="EDL53" s="930"/>
      <c r="EDM53" s="930"/>
      <c r="EDN53" s="930"/>
      <c r="EDO53" s="930"/>
      <c r="EDP53" s="931"/>
      <c r="EDQ53" s="1213"/>
      <c r="EDR53" s="929"/>
      <c r="EDS53" s="929"/>
      <c r="EDT53" s="930"/>
      <c r="EDU53" s="930"/>
      <c r="EDV53" s="930"/>
      <c r="EDW53" s="930"/>
      <c r="EDX53" s="930"/>
      <c r="EDY53" s="930"/>
      <c r="EDZ53" s="930"/>
      <c r="EEA53" s="931"/>
      <c r="EEB53" s="1213"/>
      <c r="EEC53" s="929"/>
      <c r="EED53" s="929"/>
      <c r="EEE53" s="930"/>
      <c r="EEF53" s="930"/>
      <c r="EEG53" s="930"/>
      <c r="EEH53" s="930"/>
      <c r="EEI53" s="930"/>
      <c r="EEJ53" s="930"/>
      <c r="EEK53" s="930"/>
      <c r="EEL53" s="931"/>
      <c r="EEM53" s="1213"/>
      <c r="EEN53" s="929"/>
      <c r="EEO53" s="929"/>
      <c r="EEP53" s="930"/>
      <c r="EEQ53" s="930"/>
      <c r="EER53" s="930"/>
      <c r="EES53" s="930"/>
      <c r="EET53" s="930"/>
      <c r="EEU53" s="930"/>
      <c r="EEV53" s="930"/>
      <c r="EEW53" s="931"/>
      <c r="EEX53" s="1213"/>
      <c r="EEY53" s="929"/>
      <c r="EEZ53" s="929"/>
      <c r="EFA53" s="930"/>
      <c r="EFB53" s="930"/>
      <c r="EFC53" s="930"/>
      <c r="EFD53" s="930"/>
      <c r="EFE53" s="930"/>
      <c r="EFF53" s="930"/>
      <c r="EFG53" s="930"/>
      <c r="EFH53" s="931"/>
      <c r="EFI53" s="1213"/>
      <c r="EFJ53" s="929"/>
      <c r="EFK53" s="929"/>
      <c r="EFL53" s="930"/>
      <c r="EFM53" s="930"/>
      <c r="EFN53" s="930"/>
      <c r="EFO53" s="930"/>
      <c r="EFP53" s="930"/>
      <c r="EFQ53" s="930"/>
      <c r="EFR53" s="930"/>
      <c r="EFS53" s="931"/>
      <c r="EFT53" s="1213"/>
      <c r="EFU53" s="929"/>
      <c r="EFV53" s="929"/>
      <c r="EFW53" s="930"/>
      <c r="EFX53" s="930"/>
      <c r="EFY53" s="930"/>
      <c r="EFZ53" s="930"/>
      <c r="EGA53" s="930"/>
      <c r="EGB53" s="930"/>
      <c r="EGC53" s="930"/>
      <c r="EGD53" s="931"/>
      <c r="EGE53" s="1213"/>
      <c r="EGF53" s="929"/>
      <c r="EGG53" s="929"/>
      <c r="EGH53" s="930"/>
      <c r="EGI53" s="930"/>
      <c r="EGJ53" s="930"/>
      <c r="EGK53" s="930"/>
      <c r="EGL53" s="930"/>
      <c r="EGM53" s="930"/>
      <c r="EGN53" s="930"/>
      <c r="EGO53" s="931"/>
      <c r="EGP53" s="1213"/>
      <c r="EGQ53" s="929"/>
      <c r="EGR53" s="929"/>
      <c r="EGS53" s="930"/>
      <c r="EGT53" s="930"/>
      <c r="EGU53" s="930"/>
      <c r="EGV53" s="930"/>
      <c r="EGW53" s="930"/>
      <c r="EGX53" s="930"/>
      <c r="EGY53" s="930"/>
      <c r="EGZ53" s="931"/>
      <c r="EHA53" s="1213"/>
      <c r="EHB53" s="929"/>
      <c r="EHC53" s="929"/>
      <c r="EHD53" s="930"/>
      <c r="EHE53" s="930"/>
      <c r="EHF53" s="930"/>
      <c r="EHG53" s="930"/>
      <c r="EHH53" s="930"/>
      <c r="EHI53" s="930"/>
      <c r="EHJ53" s="930"/>
      <c r="EHK53" s="931"/>
      <c r="EHL53" s="1213"/>
      <c r="EHM53" s="929"/>
      <c r="EHN53" s="929"/>
      <c r="EHO53" s="930"/>
      <c r="EHP53" s="930"/>
      <c r="EHQ53" s="930"/>
      <c r="EHR53" s="930"/>
      <c r="EHS53" s="930"/>
      <c r="EHT53" s="930"/>
      <c r="EHU53" s="930"/>
      <c r="EHV53" s="931"/>
      <c r="EHW53" s="1213"/>
      <c r="EHX53" s="929"/>
      <c r="EHY53" s="929"/>
      <c r="EHZ53" s="930"/>
      <c r="EIA53" s="930"/>
      <c r="EIB53" s="930"/>
      <c r="EIC53" s="930"/>
      <c r="EID53" s="930"/>
      <c r="EIE53" s="930"/>
      <c r="EIF53" s="930"/>
      <c r="EIG53" s="931"/>
      <c r="EIH53" s="1213"/>
      <c r="EII53" s="929"/>
      <c r="EIJ53" s="929"/>
      <c r="EIK53" s="930"/>
      <c r="EIL53" s="930"/>
      <c r="EIM53" s="930"/>
      <c r="EIN53" s="930"/>
      <c r="EIO53" s="930"/>
      <c r="EIP53" s="930"/>
      <c r="EIQ53" s="930"/>
      <c r="EIR53" s="931"/>
      <c r="EIS53" s="1213"/>
      <c r="EIT53" s="929"/>
      <c r="EIU53" s="929"/>
      <c r="EIV53" s="930"/>
      <c r="EIW53" s="930"/>
      <c r="EIX53" s="930"/>
      <c r="EIY53" s="930"/>
      <c r="EIZ53" s="930"/>
      <c r="EJA53" s="930"/>
      <c r="EJB53" s="930"/>
      <c r="EJC53" s="931"/>
      <c r="EJD53" s="1213"/>
      <c r="EJE53" s="929"/>
      <c r="EJF53" s="929"/>
      <c r="EJG53" s="930"/>
      <c r="EJH53" s="930"/>
      <c r="EJI53" s="930"/>
      <c r="EJJ53" s="930"/>
      <c r="EJK53" s="930"/>
      <c r="EJL53" s="930"/>
      <c r="EJM53" s="930"/>
      <c r="EJN53" s="931"/>
      <c r="EJO53" s="1213"/>
      <c r="EJP53" s="929"/>
      <c r="EJQ53" s="929"/>
      <c r="EJR53" s="930"/>
      <c r="EJS53" s="930"/>
      <c r="EJT53" s="930"/>
      <c r="EJU53" s="930"/>
      <c r="EJV53" s="930"/>
      <c r="EJW53" s="930"/>
      <c r="EJX53" s="930"/>
      <c r="EJY53" s="931"/>
      <c r="EJZ53" s="1213"/>
      <c r="EKA53" s="929"/>
      <c r="EKB53" s="929"/>
      <c r="EKC53" s="930"/>
      <c r="EKD53" s="930"/>
      <c r="EKE53" s="930"/>
      <c r="EKF53" s="930"/>
      <c r="EKG53" s="930"/>
      <c r="EKH53" s="930"/>
      <c r="EKI53" s="930"/>
      <c r="EKJ53" s="931"/>
      <c r="EKK53" s="1213"/>
      <c r="EKL53" s="929"/>
      <c r="EKM53" s="929"/>
      <c r="EKN53" s="930"/>
      <c r="EKO53" s="930"/>
      <c r="EKP53" s="930"/>
      <c r="EKQ53" s="930"/>
      <c r="EKR53" s="930"/>
      <c r="EKS53" s="930"/>
      <c r="EKT53" s="930"/>
      <c r="EKU53" s="931"/>
      <c r="EKV53" s="1213"/>
      <c r="EKW53" s="929"/>
      <c r="EKX53" s="929"/>
      <c r="EKY53" s="930"/>
      <c r="EKZ53" s="930"/>
      <c r="ELA53" s="930"/>
      <c r="ELB53" s="930"/>
      <c r="ELC53" s="930"/>
      <c r="ELD53" s="930"/>
      <c r="ELE53" s="930"/>
      <c r="ELF53" s="931"/>
      <c r="ELG53" s="1213"/>
      <c r="ELH53" s="929"/>
      <c r="ELI53" s="929"/>
      <c r="ELJ53" s="930"/>
      <c r="ELK53" s="930"/>
      <c r="ELL53" s="930"/>
      <c r="ELM53" s="930"/>
      <c r="ELN53" s="930"/>
      <c r="ELO53" s="930"/>
      <c r="ELP53" s="930"/>
      <c r="ELQ53" s="931"/>
      <c r="ELR53" s="1213"/>
      <c r="ELS53" s="929"/>
      <c r="ELT53" s="929"/>
      <c r="ELU53" s="930"/>
      <c r="ELV53" s="930"/>
      <c r="ELW53" s="930"/>
      <c r="ELX53" s="930"/>
      <c r="ELY53" s="930"/>
      <c r="ELZ53" s="930"/>
      <c r="EMA53" s="930"/>
      <c r="EMB53" s="931"/>
      <c r="EMC53" s="1213"/>
      <c r="EMD53" s="929"/>
      <c r="EME53" s="929"/>
      <c r="EMF53" s="930"/>
      <c r="EMG53" s="930"/>
      <c r="EMH53" s="930"/>
      <c r="EMI53" s="930"/>
      <c r="EMJ53" s="930"/>
      <c r="EMK53" s="930"/>
      <c r="EML53" s="930"/>
      <c r="EMM53" s="931"/>
      <c r="EMN53" s="1213"/>
      <c r="EMO53" s="929"/>
      <c r="EMP53" s="929"/>
      <c r="EMQ53" s="930"/>
      <c r="EMR53" s="930"/>
      <c r="EMS53" s="930"/>
      <c r="EMT53" s="930"/>
      <c r="EMU53" s="930"/>
      <c r="EMV53" s="930"/>
      <c r="EMW53" s="930"/>
      <c r="EMX53" s="931"/>
      <c r="EMY53" s="1213"/>
      <c r="EMZ53" s="929"/>
      <c r="ENA53" s="929"/>
      <c r="ENB53" s="930"/>
      <c r="ENC53" s="930"/>
      <c r="END53" s="930"/>
      <c r="ENE53" s="930"/>
      <c r="ENF53" s="930"/>
      <c r="ENG53" s="930"/>
      <c r="ENH53" s="930"/>
      <c r="ENI53" s="931"/>
      <c r="ENJ53" s="1213"/>
      <c r="ENK53" s="929"/>
      <c r="ENL53" s="929"/>
      <c r="ENM53" s="930"/>
      <c r="ENN53" s="930"/>
      <c r="ENO53" s="930"/>
      <c r="ENP53" s="930"/>
      <c r="ENQ53" s="930"/>
      <c r="ENR53" s="930"/>
      <c r="ENS53" s="930"/>
      <c r="ENT53" s="931"/>
      <c r="ENU53" s="1213"/>
      <c r="ENV53" s="929"/>
      <c r="ENW53" s="929"/>
      <c r="ENX53" s="930"/>
      <c r="ENY53" s="930"/>
      <c r="ENZ53" s="930"/>
      <c r="EOA53" s="930"/>
      <c r="EOB53" s="930"/>
      <c r="EOC53" s="930"/>
      <c r="EOD53" s="930"/>
      <c r="EOE53" s="931"/>
      <c r="EOF53" s="1213"/>
      <c r="EOG53" s="929"/>
      <c r="EOH53" s="929"/>
      <c r="EOI53" s="930"/>
      <c r="EOJ53" s="930"/>
      <c r="EOK53" s="930"/>
      <c r="EOL53" s="930"/>
      <c r="EOM53" s="930"/>
      <c r="EON53" s="930"/>
      <c r="EOO53" s="930"/>
      <c r="EOP53" s="931"/>
      <c r="EOQ53" s="1213"/>
      <c r="EOR53" s="929"/>
      <c r="EOS53" s="929"/>
      <c r="EOT53" s="930"/>
      <c r="EOU53" s="930"/>
      <c r="EOV53" s="930"/>
      <c r="EOW53" s="930"/>
      <c r="EOX53" s="930"/>
      <c r="EOY53" s="930"/>
      <c r="EOZ53" s="930"/>
      <c r="EPA53" s="931"/>
      <c r="EPB53" s="1213"/>
      <c r="EPC53" s="929"/>
      <c r="EPD53" s="929"/>
      <c r="EPE53" s="930"/>
      <c r="EPF53" s="930"/>
      <c r="EPG53" s="930"/>
      <c r="EPH53" s="930"/>
      <c r="EPI53" s="930"/>
      <c r="EPJ53" s="930"/>
      <c r="EPK53" s="930"/>
      <c r="EPL53" s="931"/>
      <c r="EPM53" s="1213"/>
      <c r="EPN53" s="929"/>
      <c r="EPO53" s="929"/>
      <c r="EPP53" s="930"/>
      <c r="EPQ53" s="930"/>
      <c r="EPR53" s="930"/>
      <c r="EPS53" s="930"/>
      <c r="EPT53" s="930"/>
      <c r="EPU53" s="930"/>
      <c r="EPV53" s="930"/>
      <c r="EPW53" s="931"/>
      <c r="EPX53" s="1213"/>
      <c r="EPY53" s="929"/>
      <c r="EPZ53" s="929"/>
      <c r="EQA53" s="930"/>
      <c r="EQB53" s="930"/>
      <c r="EQC53" s="930"/>
      <c r="EQD53" s="930"/>
      <c r="EQE53" s="930"/>
      <c r="EQF53" s="930"/>
      <c r="EQG53" s="930"/>
      <c r="EQH53" s="931"/>
      <c r="EQI53" s="1213"/>
      <c r="EQJ53" s="929"/>
      <c r="EQK53" s="929"/>
      <c r="EQL53" s="930"/>
      <c r="EQM53" s="930"/>
      <c r="EQN53" s="930"/>
      <c r="EQO53" s="930"/>
      <c r="EQP53" s="930"/>
      <c r="EQQ53" s="930"/>
      <c r="EQR53" s="930"/>
      <c r="EQS53" s="931"/>
      <c r="EQT53" s="1213"/>
      <c r="EQU53" s="929"/>
      <c r="EQV53" s="929"/>
      <c r="EQW53" s="930"/>
      <c r="EQX53" s="930"/>
      <c r="EQY53" s="930"/>
      <c r="EQZ53" s="930"/>
      <c r="ERA53" s="930"/>
      <c r="ERB53" s="930"/>
      <c r="ERC53" s="930"/>
      <c r="ERD53" s="931"/>
      <c r="ERE53" s="1213"/>
      <c r="ERF53" s="929"/>
      <c r="ERG53" s="929"/>
      <c r="ERH53" s="930"/>
      <c r="ERI53" s="930"/>
      <c r="ERJ53" s="930"/>
      <c r="ERK53" s="930"/>
      <c r="ERL53" s="930"/>
      <c r="ERM53" s="930"/>
      <c r="ERN53" s="930"/>
      <c r="ERO53" s="931"/>
      <c r="ERP53" s="1213"/>
      <c r="ERQ53" s="929"/>
      <c r="ERR53" s="929"/>
      <c r="ERS53" s="930"/>
      <c r="ERT53" s="930"/>
      <c r="ERU53" s="930"/>
      <c r="ERV53" s="930"/>
      <c r="ERW53" s="930"/>
      <c r="ERX53" s="930"/>
      <c r="ERY53" s="930"/>
      <c r="ERZ53" s="931"/>
      <c r="ESA53" s="1213"/>
      <c r="ESB53" s="929"/>
      <c r="ESC53" s="929"/>
      <c r="ESD53" s="930"/>
      <c r="ESE53" s="930"/>
      <c r="ESF53" s="930"/>
      <c r="ESG53" s="930"/>
      <c r="ESH53" s="930"/>
      <c r="ESI53" s="930"/>
      <c r="ESJ53" s="930"/>
      <c r="ESK53" s="931"/>
      <c r="ESL53" s="1213"/>
      <c r="ESM53" s="929"/>
      <c r="ESN53" s="929"/>
      <c r="ESO53" s="930"/>
      <c r="ESP53" s="930"/>
      <c r="ESQ53" s="930"/>
      <c r="ESR53" s="930"/>
      <c r="ESS53" s="930"/>
      <c r="EST53" s="930"/>
      <c r="ESU53" s="930"/>
      <c r="ESV53" s="931"/>
      <c r="ESW53" s="1213"/>
      <c r="ESX53" s="929"/>
      <c r="ESY53" s="929"/>
      <c r="ESZ53" s="930"/>
      <c r="ETA53" s="930"/>
      <c r="ETB53" s="930"/>
      <c r="ETC53" s="930"/>
      <c r="ETD53" s="930"/>
      <c r="ETE53" s="930"/>
      <c r="ETF53" s="930"/>
      <c r="ETG53" s="931"/>
      <c r="ETH53" s="1213"/>
      <c r="ETI53" s="929"/>
      <c r="ETJ53" s="929"/>
      <c r="ETK53" s="930"/>
      <c r="ETL53" s="930"/>
      <c r="ETM53" s="930"/>
      <c r="ETN53" s="930"/>
      <c r="ETO53" s="930"/>
      <c r="ETP53" s="930"/>
      <c r="ETQ53" s="930"/>
      <c r="ETR53" s="931"/>
      <c r="ETS53" s="1213"/>
      <c r="ETT53" s="929"/>
      <c r="ETU53" s="929"/>
      <c r="ETV53" s="930"/>
      <c r="ETW53" s="930"/>
      <c r="ETX53" s="930"/>
      <c r="ETY53" s="930"/>
      <c r="ETZ53" s="930"/>
      <c r="EUA53" s="930"/>
      <c r="EUB53" s="930"/>
      <c r="EUC53" s="931"/>
      <c r="EUD53" s="1213"/>
      <c r="EUE53" s="929"/>
      <c r="EUF53" s="929"/>
      <c r="EUG53" s="930"/>
      <c r="EUH53" s="930"/>
      <c r="EUI53" s="930"/>
      <c r="EUJ53" s="930"/>
      <c r="EUK53" s="930"/>
      <c r="EUL53" s="930"/>
      <c r="EUM53" s="930"/>
      <c r="EUN53" s="931"/>
      <c r="EUO53" s="1213"/>
      <c r="EUP53" s="929"/>
      <c r="EUQ53" s="929"/>
      <c r="EUR53" s="930"/>
      <c r="EUS53" s="930"/>
      <c r="EUT53" s="930"/>
      <c r="EUU53" s="930"/>
      <c r="EUV53" s="930"/>
      <c r="EUW53" s="930"/>
      <c r="EUX53" s="930"/>
      <c r="EUY53" s="931"/>
      <c r="EUZ53" s="1213"/>
      <c r="EVA53" s="929"/>
      <c r="EVB53" s="929"/>
      <c r="EVC53" s="930"/>
      <c r="EVD53" s="930"/>
      <c r="EVE53" s="930"/>
      <c r="EVF53" s="930"/>
      <c r="EVG53" s="930"/>
      <c r="EVH53" s="930"/>
      <c r="EVI53" s="930"/>
      <c r="EVJ53" s="931"/>
      <c r="EVK53" s="1213"/>
      <c r="EVL53" s="929"/>
      <c r="EVM53" s="929"/>
      <c r="EVN53" s="930"/>
      <c r="EVO53" s="930"/>
      <c r="EVP53" s="930"/>
      <c r="EVQ53" s="930"/>
      <c r="EVR53" s="930"/>
      <c r="EVS53" s="930"/>
      <c r="EVT53" s="930"/>
      <c r="EVU53" s="931"/>
      <c r="EVV53" s="1213"/>
      <c r="EVW53" s="929"/>
      <c r="EVX53" s="929"/>
      <c r="EVY53" s="930"/>
      <c r="EVZ53" s="930"/>
      <c r="EWA53" s="930"/>
      <c r="EWB53" s="930"/>
      <c r="EWC53" s="930"/>
      <c r="EWD53" s="930"/>
      <c r="EWE53" s="930"/>
      <c r="EWF53" s="931"/>
      <c r="EWG53" s="1213"/>
      <c r="EWH53" s="929"/>
      <c r="EWI53" s="929"/>
      <c r="EWJ53" s="930"/>
      <c r="EWK53" s="930"/>
      <c r="EWL53" s="930"/>
      <c r="EWM53" s="930"/>
      <c r="EWN53" s="930"/>
      <c r="EWO53" s="930"/>
      <c r="EWP53" s="930"/>
      <c r="EWQ53" s="931"/>
      <c r="EWR53" s="1213"/>
      <c r="EWS53" s="929"/>
      <c r="EWT53" s="929"/>
      <c r="EWU53" s="930"/>
      <c r="EWV53" s="930"/>
      <c r="EWW53" s="930"/>
      <c r="EWX53" s="930"/>
      <c r="EWY53" s="930"/>
      <c r="EWZ53" s="930"/>
      <c r="EXA53" s="930"/>
      <c r="EXB53" s="931"/>
      <c r="EXC53" s="1213"/>
      <c r="EXD53" s="929"/>
      <c r="EXE53" s="929"/>
      <c r="EXF53" s="930"/>
      <c r="EXG53" s="930"/>
      <c r="EXH53" s="930"/>
      <c r="EXI53" s="930"/>
      <c r="EXJ53" s="930"/>
      <c r="EXK53" s="930"/>
      <c r="EXL53" s="930"/>
      <c r="EXM53" s="931"/>
      <c r="EXN53" s="1213"/>
      <c r="EXO53" s="929"/>
      <c r="EXP53" s="929"/>
      <c r="EXQ53" s="930"/>
      <c r="EXR53" s="930"/>
      <c r="EXS53" s="930"/>
      <c r="EXT53" s="930"/>
      <c r="EXU53" s="930"/>
      <c r="EXV53" s="930"/>
      <c r="EXW53" s="930"/>
      <c r="EXX53" s="931"/>
      <c r="EXY53" s="1213"/>
      <c r="EXZ53" s="929"/>
      <c r="EYA53" s="929"/>
      <c r="EYB53" s="930"/>
      <c r="EYC53" s="930"/>
      <c r="EYD53" s="930"/>
      <c r="EYE53" s="930"/>
      <c r="EYF53" s="930"/>
      <c r="EYG53" s="930"/>
      <c r="EYH53" s="930"/>
      <c r="EYI53" s="931"/>
      <c r="EYJ53" s="1213"/>
      <c r="EYK53" s="929"/>
      <c r="EYL53" s="929"/>
      <c r="EYM53" s="930"/>
      <c r="EYN53" s="930"/>
      <c r="EYO53" s="930"/>
      <c r="EYP53" s="930"/>
      <c r="EYQ53" s="930"/>
      <c r="EYR53" s="930"/>
      <c r="EYS53" s="930"/>
      <c r="EYT53" s="931"/>
      <c r="EYU53" s="1213"/>
      <c r="EYV53" s="929"/>
      <c r="EYW53" s="929"/>
      <c r="EYX53" s="930"/>
      <c r="EYY53" s="930"/>
      <c r="EYZ53" s="930"/>
      <c r="EZA53" s="930"/>
      <c r="EZB53" s="930"/>
      <c r="EZC53" s="930"/>
      <c r="EZD53" s="930"/>
      <c r="EZE53" s="931"/>
      <c r="EZF53" s="1213"/>
      <c r="EZG53" s="929"/>
      <c r="EZH53" s="929"/>
      <c r="EZI53" s="930"/>
      <c r="EZJ53" s="930"/>
      <c r="EZK53" s="930"/>
      <c r="EZL53" s="930"/>
      <c r="EZM53" s="930"/>
      <c r="EZN53" s="930"/>
      <c r="EZO53" s="930"/>
      <c r="EZP53" s="931"/>
      <c r="EZQ53" s="1213"/>
      <c r="EZR53" s="929"/>
      <c r="EZS53" s="929"/>
      <c r="EZT53" s="930"/>
      <c r="EZU53" s="930"/>
      <c r="EZV53" s="930"/>
      <c r="EZW53" s="930"/>
      <c r="EZX53" s="930"/>
      <c r="EZY53" s="930"/>
      <c r="EZZ53" s="930"/>
      <c r="FAA53" s="931"/>
      <c r="FAB53" s="1213"/>
      <c r="FAC53" s="929"/>
      <c r="FAD53" s="929"/>
      <c r="FAE53" s="930"/>
      <c r="FAF53" s="930"/>
      <c r="FAG53" s="930"/>
      <c r="FAH53" s="930"/>
      <c r="FAI53" s="930"/>
      <c r="FAJ53" s="930"/>
      <c r="FAK53" s="930"/>
      <c r="FAL53" s="931"/>
      <c r="FAM53" s="1213"/>
      <c r="FAN53" s="929"/>
      <c r="FAO53" s="929"/>
      <c r="FAP53" s="930"/>
      <c r="FAQ53" s="930"/>
      <c r="FAR53" s="930"/>
      <c r="FAS53" s="930"/>
      <c r="FAT53" s="930"/>
      <c r="FAU53" s="930"/>
      <c r="FAV53" s="930"/>
      <c r="FAW53" s="931"/>
      <c r="FAX53" s="1213"/>
      <c r="FAY53" s="929"/>
      <c r="FAZ53" s="929"/>
      <c r="FBA53" s="930"/>
      <c r="FBB53" s="930"/>
      <c r="FBC53" s="930"/>
      <c r="FBD53" s="930"/>
      <c r="FBE53" s="930"/>
      <c r="FBF53" s="930"/>
      <c r="FBG53" s="930"/>
      <c r="FBH53" s="931"/>
      <c r="FBI53" s="1213"/>
      <c r="FBJ53" s="929"/>
      <c r="FBK53" s="929"/>
      <c r="FBL53" s="930"/>
      <c r="FBM53" s="930"/>
      <c r="FBN53" s="930"/>
      <c r="FBO53" s="930"/>
      <c r="FBP53" s="930"/>
      <c r="FBQ53" s="930"/>
      <c r="FBR53" s="930"/>
      <c r="FBS53" s="931"/>
      <c r="FBT53" s="1213"/>
      <c r="FBU53" s="929"/>
      <c r="FBV53" s="929"/>
      <c r="FBW53" s="930"/>
      <c r="FBX53" s="930"/>
      <c r="FBY53" s="930"/>
      <c r="FBZ53" s="930"/>
      <c r="FCA53" s="930"/>
      <c r="FCB53" s="930"/>
      <c r="FCC53" s="930"/>
      <c r="FCD53" s="931"/>
      <c r="FCE53" s="1213"/>
      <c r="FCF53" s="929"/>
      <c r="FCG53" s="929"/>
      <c r="FCH53" s="930"/>
      <c r="FCI53" s="930"/>
      <c r="FCJ53" s="930"/>
      <c r="FCK53" s="930"/>
      <c r="FCL53" s="930"/>
      <c r="FCM53" s="930"/>
      <c r="FCN53" s="930"/>
      <c r="FCO53" s="931"/>
      <c r="FCP53" s="1213"/>
      <c r="FCQ53" s="929"/>
      <c r="FCR53" s="929"/>
      <c r="FCS53" s="930"/>
      <c r="FCT53" s="930"/>
      <c r="FCU53" s="930"/>
      <c r="FCV53" s="930"/>
      <c r="FCW53" s="930"/>
      <c r="FCX53" s="930"/>
      <c r="FCY53" s="930"/>
      <c r="FCZ53" s="931"/>
      <c r="FDA53" s="1213"/>
      <c r="FDB53" s="929"/>
      <c r="FDC53" s="929"/>
      <c r="FDD53" s="930"/>
      <c r="FDE53" s="930"/>
      <c r="FDF53" s="930"/>
      <c r="FDG53" s="930"/>
      <c r="FDH53" s="930"/>
      <c r="FDI53" s="930"/>
      <c r="FDJ53" s="930"/>
      <c r="FDK53" s="931"/>
      <c r="FDL53" s="1213"/>
      <c r="FDM53" s="929"/>
      <c r="FDN53" s="929"/>
      <c r="FDO53" s="930"/>
      <c r="FDP53" s="930"/>
      <c r="FDQ53" s="930"/>
      <c r="FDR53" s="930"/>
      <c r="FDS53" s="930"/>
      <c r="FDT53" s="930"/>
      <c r="FDU53" s="930"/>
      <c r="FDV53" s="931"/>
      <c r="FDW53" s="1213"/>
      <c r="FDX53" s="929"/>
      <c r="FDY53" s="929"/>
      <c r="FDZ53" s="930"/>
      <c r="FEA53" s="930"/>
      <c r="FEB53" s="930"/>
      <c r="FEC53" s="930"/>
      <c r="FED53" s="930"/>
      <c r="FEE53" s="930"/>
      <c r="FEF53" s="930"/>
      <c r="FEG53" s="931"/>
      <c r="FEH53" s="1213"/>
      <c r="FEI53" s="929"/>
      <c r="FEJ53" s="929"/>
      <c r="FEK53" s="930"/>
      <c r="FEL53" s="930"/>
      <c r="FEM53" s="930"/>
      <c r="FEN53" s="930"/>
      <c r="FEO53" s="930"/>
      <c r="FEP53" s="930"/>
      <c r="FEQ53" s="930"/>
      <c r="FER53" s="931"/>
      <c r="FES53" s="1213"/>
      <c r="FET53" s="929"/>
      <c r="FEU53" s="929"/>
      <c r="FEV53" s="930"/>
      <c r="FEW53" s="930"/>
      <c r="FEX53" s="930"/>
      <c r="FEY53" s="930"/>
      <c r="FEZ53" s="930"/>
      <c r="FFA53" s="930"/>
      <c r="FFB53" s="930"/>
      <c r="FFC53" s="931"/>
      <c r="FFD53" s="1213"/>
      <c r="FFE53" s="929"/>
      <c r="FFF53" s="929"/>
      <c r="FFG53" s="930"/>
      <c r="FFH53" s="930"/>
      <c r="FFI53" s="930"/>
      <c r="FFJ53" s="930"/>
      <c r="FFK53" s="930"/>
      <c r="FFL53" s="930"/>
      <c r="FFM53" s="930"/>
      <c r="FFN53" s="931"/>
      <c r="FFO53" s="1213"/>
      <c r="FFP53" s="929"/>
      <c r="FFQ53" s="929"/>
      <c r="FFR53" s="930"/>
      <c r="FFS53" s="930"/>
      <c r="FFT53" s="930"/>
      <c r="FFU53" s="930"/>
      <c r="FFV53" s="930"/>
      <c r="FFW53" s="930"/>
      <c r="FFX53" s="930"/>
      <c r="FFY53" s="931"/>
      <c r="FFZ53" s="1213"/>
      <c r="FGA53" s="929"/>
      <c r="FGB53" s="929"/>
      <c r="FGC53" s="930"/>
      <c r="FGD53" s="930"/>
      <c r="FGE53" s="930"/>
      <c r="FGF53" s="930"/>
      <c r="FGG53" s="930"/>
      <c r="FGH53" s="930"/>
      <c r="FGI53" s="930"/>
      <c r="FGJ53" s="931"/>
      <c r="FGK53" s="1213"/>
      <c r="FGL53" s="929"/>
      <c r="FGM53" s="929"/>
      <c r="FGN53" s="930"/>
      <c r="FGO53" s="930"/>
      <c r="FGP53" s="930"/>
      <c r="FGQ53" s="930"/>
      <c r="FGR53" s="930"/>
      <c r="FGS53" s="930"/>
      <c r="FGT53" s="930"/>
      <c r="FGU53" s="931"/>
      <c r="FGV53" s="1213"/>
      <c r="FGW53" s="929"/>
      <c r="FGX53" s="929"/>
      <c r="FGY53" s="930"/>
      <c r="FGZ53" s="930"/>
      <c r="FHA53" s="930"/>
      <c r="FHB53" s="930"/>
      <c r="FHC53" s="930"/>
      <c r="FHD53" s="930"/>
      <c r="FHE53" s="930"/>
      <c r="FHF53" s="931"/>
      <c r="FHG53" s="1213"/>
      <c r="FHH53" s="929"/>
      <c r="FHI53" s="929"/>
      <c r="FHJ53" s="930"/>
      <c r="FHK53" s="930"/>
      <c r="FHL53" s="930"/>
      <c r="FHM53" s="930"/>
      <c r="FHN53" s="930"/>
      <c r="FHO53" s="930"/>
      <c r="FHP53" s="930"/>
      <c r="FHQ53" s="931"/>
      <c r="FHR53" s="1213"/>
      <c r="FHS53" s="929"/>
      <c r="FHT53" s="929"/>
      <c r="FHU53" s="930"/>
      <c r="FHV53" s="930"/>
      <c r="FHW53" s="930"/>
      <c r="FHX53" s="930"/>
      <c r="FHY53" s="930"/>
      <c r="FHZ53" s="930"/>
      <c r="FIA53" s="930"/>
      <c r="FIB53" s="931"/>
      <c r="FIC53" s="1213"/>
      <c r="FID53" s="929"/>
      <c r="FIE53" s="929"/>
      <c r="FIF53" s="930"/>
      <c r="FIG53" s="930"/>
      <c r="FIH53" s="930"/>
      <c r="FII53" s="930"/>
      <c r="FIJ53" s="930"/>
      <c r="FIK53" s="930"/>
      <c r="FIL53" s="930"/>
      <c r="FIM53" s="931"/>
      <c r="FIN53" s="1213"/>
      <c r="FIO53" s="929"/>
      <c r="FIP53" s="929"/>
      <c r="FIQ53" s="930"/>
      <c r="FIR53" s="930"/>
      <c r="FIS53" s="930"/>
      <c r="FIT53" s="930"/>
      <c r="FIU53" s="930"/>
      <c r="FIV53" s="930"/>
      <c r="FIW53" s="930"/>
      <c r="FIX53" s="931"/>
      <c r="FIY53" s="1213"/>
      <c r="FIZ53" s="929"/>
      <c r="FJA53" s="929"/>
      <c r="FJB53" s="930"/>
      <c r="FJC53" s="930"/>
      <c r="FJD53" s="930"/>
      <c r="FJE53" s="930"/>
      <c r="FJF53" s="930"/>
      <c r="FJG53" s="930"/>
      <c r="FJH53" s="930"/>
      <c r="FJI53" s="931"/>
      <c r="FJJ53" s="1213"/>
      <c r="FJK53" s="929"/>
      <c r="FJL53" s="929"/>
      <c r="FJM53" s="930"/>
      <c r="FJN53" s="930"/>
      <c r="FJO53" s="930"/>
      <c r="FJP53" s="930"/>
      <c r="FJQ53" s="930"/>
      <c r="FJR53" s="930"/>
      <c r="FJS53" s="930"/>
      <c r="FJT53" s="931"/>
      <c r="FJU53" s="1213"/>
      <c r="FJV53" s="929"/>
      <c r="FJW53" s="929"/>
      <c r="FJX53" s="930"/>
      <c r="FJY53" s="930"/>
      <c r="FJZ53" s="930"/>
      <c r="FKA53" s="930"/>
      <c r="FKB53" s="930"/>
      <c r="FKC53" s="930"/>
      <c r="FKD53" s="930"/>
      <c r="FKE53" s="931"/>
      <c r="FKF53" s="1213"/>
      <c r="FKG53" s="929"/>
      <c r="FKH53" s="929"/>
      <c r="FKI53" s="930"/>
      <c r="FKJ53" s="930"/>
      <c r="FKK53" s="930"/>
      <c r="FKL53" s="930"/>
      <c r="FKM53" s="930"/>
      <c r="FKN53" s="930"/>
      <c r="FKO53" s="930"/>
      <c r="FKP53" s="931"/>
      <c r="FKQ53" s="1213"/>
      <c r="FKR53" s="929"/>
      <c r="FKS53" s="929"/>
      <c r="FKT53" s="930"/>
      <c r="FKU53" s="930"/>
      <c r="FKV53" s="930"/>
      <c r="FKW53" s="930"/>
      <c r="FKX53" s="930"/>
      <c r="FKY53" s="930"/>
      <c r="FKZ53" s="930"/>
      <c r="FLA53" s="931"/>
      <c r="FLB53" s="1213"/>
      <c r="FLC53" s="929"/>
      <c r="FLD53" s="929"/>
      <c r="FLE53" s="930"/>
      <c r="FLF53" s="930"/>
      <c r="FLG53" s="930"/>
      <c r="FLH53" s="930"/>
      <c r="FLI53" s="930"/>
      <c r="FLJ53" s="930"/>
      <c r="FLK53" s="930"/>
      <c r="FLL53" s="931"/>
      <c r="FLM53" s="1213"/>
      <c r="FLN53" s="929"/>
      <c r="FLO53" s="929"/>
      <c r="FLP53" s="930"/>
      <c r="FLQ53" s="930"/>
      <c r="FLR53" s="930"/>
      <c r="FLS53" s="930"/>
      <c r="FLT53" s="930"/>
      <c r="FLU53" s="930"/>
      <c r="FLV53" s="930"/>
      <c r="FLW53" s="931"/>
      <c r="FLX53" s="1213"/>
      <c r="FLY53" s="929"/>
      <c r="FLZ53" s="929"/>
      <c r="FMA53" s="930"/>
      <c r="FMB53" s="930"/>
      <c r="FMC53" s="930"/>
      <c r="FMD53" s="930"/>
      <c r="FME53" s="930"/>
      <c r="FMF53" s="930"/>
      <c r="FMG53" s="930"/>
      <c r="FMH53" s="931"/>
      <c r="FMI53" s="1213"/>
      <c r="FMJ53" s="929"/>
      <c r="FMK53" s="929"/>
      <c r="FML53" s="930"/>
      <c r="FMM53" s="930"/>
      <c r="FMN53" s="930"/>
      <c r="FMO53" s="930"/>
      <c r="FMP53" s="930"/>
      <c r="FMQ53" s="930"/>
      <c r="FMR53" s="930"/>
      <c r="FMS53" s="931"/>
      <c r="FMT53" s="1213"/>
      <c r="FMU53" s="929"/>
      <c r="FMV53" s="929"/>
      <c r="FMW53" s="930"/>
      <c r="FMX53" s="930"/>
      <c r="FMY53" s="930"/>
      <c r="FMZ53" s="930"/>
      <c r="FNA53" s="930"/>
      <c r="FNB53" s="930"/>
      <c r="FNC53" s="930"/>
      <c r="FND53" s="931"/>
      <c r="FNE53" s="1213"/>
      <c r="FNF53" s="929"/>
      <c r="FNG53" s="929"/>
      <c r="FNH53" s="930"/>
      <c r="FNI53" s="930"/>
      <c r="FNJ53" s="930"/>
      <c r="FNK53" s="930"/>
      <c r="FNL53" s="930"/>
      <c r="FNM53" s="930"/>
      <c r="FNN53" s="930"/>
      <c r="FNO53" s="931"/>
      <c r="FNP53" s="1213"/>
      <c r="FNQ53" s="929"/>
      <c r="FNR53" s="929"/>
      <c r="FNS53" s="930"/>
      <c r="FNT53" s="930"/>
      <c r="FNU53" s="930"/>
      <c r="FNV53" s="930"/>
      <c r="FNW53" s="930"/>
      <c r="FNX53" s="930"/>
      <c r="FNY53" s="930"/>
      <c r="FNZ53" s="931"/>
      <c r="FOA53" s="1213"/>
      <c r="FOB53" s="929"/>
      <c r="FOC53" s="929"/>
      <c r="FOD53" s="930"/>
      <c r="FOE53" s="930"/>
      <c r="FOF53" s="930"/>
      <c r="FOG53" s="930"/>
      <c r="FOH53" s="930"/>
      <c r="FOI53" s="930"/>
      <c r="FOJ53" s="930"/>
      <c r="FOK53" s="931"/>
      <c r="FOL53" s="1213"/>
      <c r="FOM53" s="929"/>
      <c r="FON53" s="929"/>
      <c r="FOO53" s="930"/>
      <c r="FOP53" s="930"/>
      <c r="FOQ53" s="930"/>
      <c r="FOR53" s="930"/>
      <c r="FOS53" s="930"/>
      <c r="FOT53" s="930"/>
      <c r="FOU53" s="930"/>
      <c r="FOV53" s="931"/>
      <c r="FOW53" s="1213"/>
      <c r="FOX53" s="929"/>
      <c r="FOY53" s="929"/>
      <c r="FOZ53" s="930"/>
      <c r="FPA53" s="930"/>
      <c r="FPB53" s="930"/>
      <c r="FPC53" s="930"/>
      <c r="FPD53" s="930"/>
      <c r="FPE53" s="930"/>
      <c r="FPF53" s="930"/>
      <c r="FPG53" s="931"/>
      <c r="FPH53" s="1213"/>
      <c r="FPI53" s="929"/>
      <c r="FPJ53" s="929"/>
      <c r="FPK53" s="930"/>
      <c r="FPL53" s="930"/>
      <c r="FPM53" s="930"/>
      <c r="FPN53" s="930"/>
      <c r="FPO53" s="930"/>
      <c r="FPP53" s="930"/>
      <c r="FPQ53" s="930"/>
      <c r="FPR53" s="931"/>
      <c r="FPS53" s="1213"/>
      <c r="FPT53" s="929"/>
      <c r="FPU53" s="929"/>
      <c r="FPV53" s="930"/>
      <c r="FPW53" s="930"/>
      <c r="FPX53" s="930"/>
      <c r="FPY53" s="930"/>
      <c r="FPZ53" s="930"/>
      <c r="FQA53" s="930"/>
      <c r="FQB53" s="930"/>
      <c r="FQC53" s="931"/>
      <c r="FQD53" s="1213"/>
      <c r="FQE53" s="929"/>
      <c r="FQF53" s="929"/>
      <c r="FQG53" s="930"/>
      <c r="FQH53" s="930"/>
      <c r="FQI53" s="930"/>
      <c r="FQJ53" s="930"/>
      <c r="FQK53" s="930"/>
      <c r="FQL53" s="930"/>
      <c r="FQM53" s="930"/>
      <c r="FQN53" s="931"/>
      <c r="FQO53" s="1213"/>
      <c r="FQP53" s="929"/>
      <c r="FQQ53" s="929"/>
      <c r="FQR53" s="930"/>
      <c r="FQS53" s="930"/>
      <c r="FQT53" s="930"/>
      <c r="FQU53" s="930"/>
      <c r="FQV53" s="930"/>
      <c r="FQW53" s="930"/>
      <c r="FQX53" s="930"/>
      <c r="FQY53" s="931"/>
      <c r="FQZ53" s="1213"/>
      <c r="FRA53" s="929"/>
      <c r="FRB53" s="929"/>
      <c r="FRC53" s="930"/>
      <c r="FRD53" s="930"/>
      <c r="FRE53" s="930"/>
      <c r="FRF53" s="930"/>
      <c r="FRG53" s="930"/>
      <c r="FRH53" s="930"/>
      <c r="FRI53" s="930"/>
      <c r="FRJ53" s="931"/>
      <c r="FRK53" s="1213"/>
      <c r="FRL53" s="929"/>
      <c r="FRM53" s="929"/>
      <c r="FRN53" s="930"/>
      <c r="FRO53" s="930"/>
      <c r="FRP53" s="930"/>
      <c r="FRQ53" s="930"/>
      <c r="FRR53" s="930"/>
      <c r="FRS53" s="930"/>
      <c r="FRT53" s="930"/>
      <c r="FRU53" s="931"/>
      <c r="FRV53" s="1213"/>
      <c r="FRW53" s="929"/>
      <c r="FRX53" s="929"/>
      <c r="FRY53" s="930"/>
      <c r="FRZ53" s="930"/>
      <c r="FSA53" s="930"/>
      <c r="FSB53" s="930"/>
      <c r="FSC53" s="930"/>
      <c r="FSD53" s="930"/>
      <c r="FSE53" s="930"/>
      <c r="FSF53" s="931"/>
      <c r="FSG53" s="1213"/>
      <c r="FSH53" s="929"/>
      <c r="FSI53" s="929"/>
      <c r="FSJ53" s="930"/>
      <c r="FSK53" s="930"/>
      <c r="FSL53" s="930"/>
      <c r="FSM53" s="930"/>
      <c r="FSN53" s="930"/>
      <c r="FSO53" s="930"/>
      <c r="FSP53" s="930"/>
      <c r="FSQ53" s="931"/>
      <c r="FSR53" s="1213"/>
      <c r="FSS53" s="929"/>
      <c r="FST53" s="929"/>
      <c r="FSU53" s="930"/>
      <c r="FSV53" s="930"/>
      <c r="FSW53" s="930"/>
      <c r="FSX53" s="930"/>
      <c r="FSY53" s="930"/>
      <c r="FSZ53" s="930"/>
      <c r="FTA53" s="930"/>
      <c r="FTB53" s="931"/>
      <c r="FTC53" s="1213"/>
      <c r="FTD53" s="929"/>
      <c r="FTE53" s="929"/>
      <c r="FTF53" s="930"/>
      <c r="FTG53" s="930"/>
      <c r="FTH53" s="930"/>
      <c r="FTI53" s="930"/>
      <c r="FTJ53" s="930"/>
      <c r="FTK53" s="930"/>
      <c r="FTL53" s="930"/>
      <c r="FTM53" s="931"/>
      <c r="FTN53" s="1213"/>
      <c r="FTO53" s="929"/>
      <c r="FTP53" s="929"/>
      <c r="FTQ53" s="930"/>
      <c r="FTR53" s="930"/>
      <c r="FTS53" s="930"/>
      <c r="FTT53" s="930"/>
      <c r="FTU53" s="930"/>
      <c r="FTV53" s="930"/>
      <c r="FTW53" s="930"/>
      <c r="FTX53" s="931"/>
      <c r="FTY53" s="1213"/>
      <c r="FTZ53" s="929"/>
      <c r="FUA53" s="929"/>
      <c r="FUB53" s="930"/>
      <c r="FUC53" s="930"/>
      <c r="FUD53" s="930"/>
      <c r="FUE53" s="930"/>
      <c r="FUF53" s="930"/>
      <c r="FUG53" s="930"/>
      <c r="FUH53" s="930"/>
      <c r="FUI53" s="931"/>
      <c r="FUJ53" s="1213"/>
      <c r="FUK53" s="929"/>
      <c r="FUL53" s="929"/>
      <c r="FUM53" s="930"/>
      <c r="FUN53" s="930"/>
      <c r="FUO53" s="930"/>
      <c r="FUP53" s="930"/>
      <c r="FUQ53" s="930"/>
      <c r="FUR53" s="930"/>
      <c r="FUS53" s="930"/>
      <c r="FUT53" s="931"/>
      <c r="FUU53" s="1213"/>
      <c r="FUV53" s="929"/>
      <c r="FUW53" s="929"/>
      <c r="FUX53" s="930"/>
      <c r="FUY53" s="930"/>
      <c r="FUZ53" s="930"/>
      <c r="FVA53" s="930"/>
      <c r="FVB53" s="930"/>
      <c r="FVC53" s="930"/>
      <c r="FVD53" s="930"/>
      <c r="FVE53" s="931"/>
      <c r="FVF53" s="1213"/>
      <c r="FVG53" s="929"/>
      <c r="FVH53" s="929"/>
      <c r="FVI53" s="930"/>
      <c r="FVJ53" s="930"/>
      <c r="FVK53" s="930"/>
      <c r="FVL53" s="930"/>
      <c r="FVM53" s="930"/>
      <c r="FVN53" s="930"/>
      <c r="FVO53" s="930"/>
      <c r="FVP53" s="931"/>
      <c r="FVQ53" s="1213"/>
      <c r="FVR53" s="929"/>
      <c r="FVS53" s="929"/>
      <c r="FVT53" s="930"/>
      <c r="FVU53" s="930"/>
      <c r="FVV53" s="930"/>
      <c r="FVW53" s="930"/>
      <c r="FVX53" s="930"/>
      <c r="FVY53" s="930"/>
      <c r="FVZ53" s="930"/>
      <c r="FWA53" s="931"/>
      <c r="FWB53" s="1213"/>
      <c r="FWC53" s="929"/>
      <c r="FWD53" s="929"/>
      <c r="FWE53" s="930"/>
      <c r="FWF53" s="930"/>
      <c r="FWG53" s="930"/>
      <c r="FWH53" s="930"/>
      <c r="FWI53" s="930"/>
      <c r="FWJ53" s="930"/>
      <c r="FWK53" s="930"/>
      <c r="FWL53" s="931"/>
      <c r="FWM53" s="1213"/>
      <c r="FWN53" s="929"/>
      <c r="FWO53" s="929"/>
      <c r="FWP53" s="930"/>
      <c r="FWQ53" s="930"/>
      <c r="FWR53" s="930"/>
      <c r="FWS53" s="930"/>
      <c r="FWT53" s="930"/>
      <c r="FWU53" s="930"/>
      <c r="FWV53" s="930"/>
      <c r="FWW53" s="931"/>
      <c r="FWX53" s="1213"/>
      <c r="FWY53" s="929"/>
      <c r="FWZ53" s="929"/>
      <c r="FXA53" s="930"/>
      <c r="FXB53" s="930"/>
      <c r="FXC53" s="930"/>
      <c r="FXD53" s="930"/>
      <c r="FXE53" s="930"/>
      <c r="FXF53" s="930"/>
      <c r="FXG53" s="930"/>
      <c r="FXH53" s="931"/>
      <c r="FXI53" s="1213"/>
      <c r="FXJ53" s="929"/>
      <c r="FXK53" s="929"/>
      <c r="FXL53" s="930"/>
      <c r="FXM53" s="930"/>
      <c r="FXN53" s="930"/>
      <c r="FXO53" s="930"/>
      <c r="FXP53" s="930"/>
      <c r="FXQ53" s="930"/>
      <c r="FXR53" s="930"/>
      <c r="FXS53" s="931"/>
      <c r="FXT53" s="1213"/>
      <c r="FXU53" s="929"/>
      <c r="FXV53" s="929"/>
      <c r="FXW53" s="930"/>
      <c r="FXX53" s="930"/>
      <c r="FXY53" s="930"/>
      <c r="FXZ53" s="930"/>
      <c r="FYA53" s="930"/>
      <c r="FYB53" s="930"/>
      <c r="FYC53" s="930"/>
      <c r="FYD53" s="931"/>
      <c r="FYE53" s="1213"/>
      <c r="FYF53" s="929"/>
      <c r="FYG53" s="929"/>
      <c r="FYH53" s="930"/>
      <c r="FYI53" s="930"/>
      <c r="FYJ53" s="930"/>
      <c r="FYK53" s="930"/>
      <c r="FYL53" s="930"/>
      <c r="FYM53" s="930"/>
      <c r="FYN53" s="930"/>
      <c r="FYO53" s="931"/>
      <c r="FYP53" s="1213"/>
      <c r="FYQ53" s="929"/>
      <c r="FYR53" s="929"/>
      <c r="FYS53" s="930"/>
      <c r="FYT53" s="930"/>
      <c r="FYU53" s="930"/>
      <c r="FYV53" s="930"/>
      <c r="FYW53" s="930"/>
      <c r="FYX53" s="930"/>
      <c r="FYY53" s="930"/>
      <c r="FYZ53" s="931"/>
      <c r="FZA53" s="1213"/>
      <c r="FZB53" s="929"/>
      <c r="FZC53" s="929"/>
      <c r="FZD53" s="930"/>
      <c r="FZE53" s="930"/>
      <c r="FZF53" s="930"/>
      <c r="FZG53" s="930"/>
      <c r="FZH53" s="930"/>
      <c r="FZI53" s="930"/>
      <c r="FZJ53" s="930"/>
      <c r="FZK53" s="931"/>
      <c r="FZL53" s="1213"/>
      <c r="FZM53" s="929"/>
      <c r="FZN53" s="929"/>
      <c r="FZO53" s="930"/>
      <c r="FZP53" s="930"/>
      <c r="FZQ53" s="930"/>
      <c r="FZR53" s="930"/>
      <c r="FZS53" s="930"/>
      <c r="FZT53" s="930"/>
      <c r="FZU53" s="930"/>
      <c r="FZV53" s="931"/>
      <c r="FZW53" s="1213"/>
      <c r="FZX53" s="929"/>
      <c r="FZY53" s="929"/>
      <c r="FZZ53" s="930"/>
      <c r="GAA53" s="930"/>
      <c r="GAB53" s="930"/>
      <c r="GAC53" s="930"/>
      <c r="GAD53" s="930"/>
      <c r="GAE53" s="930"/>
      <c r="GAF53" s="930"/>
      <c r="GAG53" s="931"/>
      <c r="GAH53" s="1213"/>
      <c r="GAI53" s="929"/>
      <c r="GAJ53" s="929"/>
      <c r="GAK53" s="930"/>
      <c r="GAL53" s="930"/>
      <c r="GAM53" s="930"/>
      <c r="GAN53" s="930"/>
      <c r="GAO53" s="930"/>
      <c r="GAP53" s="930"/>
      <c r="GAQ53" s="930"/>
      <c r="GAR53" s="931"/>
      <c r="GAS53" s="1213"/>
      <c r="GAT53" s="929"/>
      <c r="GAU53" s="929"/>
      <c r="GAV53" s="930"/>
      <c r="GAW53" s="930"/>
      <c r="GAX53" s="930"/>
      <c r="GAY53" s="930"/>
      <c r="GAZ53" s="930"/>
      <c r="GBA53" s="930"/>
      <c r="GBB53" s="930"/>
      <c r="GBC53" s="931"/>
      <c r="GBD53" s="1213"/>
      <c r="GBE53" s="929"/>
      <c r="GBF53" s="929"/>
      <c r="GBG53" s="930"/>
      <c r="GBH53" s="930"/>
      <c r="GBI53" s="930"/>
      <c r="GBJ53" s="930"/>
      <c r="GBK53" s="930"/>
      <c r="GBL53" s="930"/>
      <c r="GBM53" s="930"/>
      <c r="GBN53" s="931"/>
      <c r="GBO53" s="1213"/>
      <c r="GBP53" s="929"/>
      <c r="GBQ53" s="929"/>
      <c r="GBR53" s="930"/>
      <c r="GBS53" s="930"/>
      <c r="GBT53" s="930"/>
      <c r="GBU53" s="930"/>
      <c r="GBV53" s="930"/>
      <c r="GBW53" s="930"/>
      <c r="GBX53" s="930"/>
      <c r="GBY53" s="931"/>
      <c r="GBZ53" s="1213"/>
      <c r="GCA53" s="929"/>
      <c r="GCB53" s="929"/>
      <c r="GCC53" s="930"/>
      <c r="GCD53" s="930"/>
      <c r="GCE53" s="930"/>
      <c r="GCF53" s="930"/>
      <c r="GCG53" s="930"/>
      <c r="GCH53" s="930"/>
      <c r="GCI53" s="930"/>
      <c r="GCJ53" s="931"/>
      <c r="GCK53" s="1213"/>
      <c r="GCL53" s="929"/>
      <c r="GCM53" s="929"/>
      <c r="GCN53" s="930"/>
      <c r="GCO53" s="930"/>
      <c r="GCP53" s="930"/>
      <c r="GCQ53" s="930"/>
      <c r="GCR53" s="930"/>
      <c r="GCS53" s="930"/>
      <c r="GCT53" s="930"/>
      <c r="GCU53" s="931"/>
      <c r="GCV53" s="1213"/>
      <c r="GCW53" s="929"/>
      <c r="GCX53" s="929"/>
      <c r="GCY53" s="930"/>
      <c r="GCZ53" s="930"/>
      <c r="GDA53" s="930"/>
      <c r="GDB53" s="930"/>
      <c r="GDC53" s="930"/>
      <c r="GDD53" s="930"/>
      <c r="GDE53" s="930"/>
      <c r="GDF53" s="931"/>
      <c r="GDG53" s="1213"/>
      <c r="GDH53" s="929"/>
      <c r="GDI53" s="929"/>
      <c r="GDJ53" s="930"/>
      <c r="GDK53" s="930"/>
      <c r="GDL53" s="930"/>
      <c r="GDM53" s="930"/>
      <c r="GDN53" s="930"/>
      <c r="GDO53" s="930"/>
      <c r="GDP53" s="930"/>
      <c r="GDQ53" s="931"/>
      <c r="GDR53" s="1213"/>
      <c r="GDS53" s="929"/>
      <c r="GDT53" s="929"/>
      <c r="GDU53" s="930"/>
      <c r="GDV53" s="930"/>
      <c r="GDW53" s="930"/>
      <c r="GDX53" s="930"/>
      <c r="GDY53" s="930"/>
      <c r="GDZ53" s="930"/>
      <c r="GEA53" s="930"/>
      <c r="GEB53" s="931"/>
      <c r="GEC53" s="1213"/>
      <c r="GED53" s="929"/>
      <c r="GEE53" s="929"/>
      <c r="GEF53" s="930"/>
      <c r="GEG53" s="930"/>
      <c r="GEH53" s="930"/>
      <c r="GEI53" s="930"/>
      <c r="GEJ53" s="930"/>
      <c r="GEK53" s="930"/>
      <c r="GEL53" s="930"/>
      <c r="GEM53" s="931"/>
      <c r="GEN53" s="1213"/>
      <c r="GEO53" s="929"/>
      <c r="GEP53" s="929"/>
      <c r="GEQ53" s="930"/>
      <c r="GER53" s="930"/>
      <c r="GES53" s="930"/>
      <c r="GET53" s="930"/>
      <c r="GEU53" s="930"/>
      <c r="GEV53" s="930"/>
      <c r="GEW53" s="930"/>
      <c r="GEX53" s="931"/>
      <c r="GEY53" s="1213"/>
      <c r="GEZ53" s="929"/>
      <c r="GFA53" s="929"/>
      <c r="GFB53" s="930"/>
      <c r="GFC53" s="930"/>
      <c r="GFD53" s="930"/>
      <c r="GFE53" s="930"/>
      <c r="GFF53" s="930"/>
      <c r="GFG53" s="930"/>
      <c r="GFH53" s="930"/>
      <c r="GFI53" s="931"/>
      <c r="GFJ53" s="1213"/>
      <c r="GFK53" s="929"/>
      <c r="GFL53" s="929"/>
      <c r="GFM53" s="930"/>
      <c r="GFN53" s="930"/>
      <c r="GFO53" s="930"/>
      <c r="GFP53" s="930"/>
      <c r="GFQ53" s="930"/>
      <c r="GFR53" s="930"/>
      <c r="GFS53" s="930"/>
      <c r="GFT53" s="931"/>
      <c r="GFU53" s="1213"/>
      <c r="GFV53" s="929"/>
      <c r="GFW53" s="929"/>
      <c r="GFX53" s="930"/>
      <c r="GFY53" s="930"/>
      <c r="GFZ53" s="930"/>
      <c r="GGA53" s="930"/>
      <c r="GGB53" s="930"/>
      <c r="GGC53" s="930"/>
      <c r="GGD53" s="930"/>
      <c r="GGE53" s="931"/>
      <c r="GGF53" s="1213"/>
      <c r="GGG53" s="929"/>
      <c r="GGH53" s="929"/>
      <c r="GGI53" s="930"/>
      <c r="GGJ53" s="930"/>
      <c r="GGK53" s="930"/>
      <c r="GGL53" s="930"/>
      <c r="GGM53" s="930"/>
      <c r="GGN53" s="930"/>
      <c r="GGO53" s="930"/>
      <c r="GGP53" s="931"/>
      <c r="GGQ53" s="1213"/>
      <c r="GGR53" s="929"/>
      <c r="GGS53" s="929"/>
      <c r="GGT53" s="930"/>
      <c r="GGU53" s="930"/>
      <c r="GGV53" s="930"/>
      <c r="GGW53" s="930"/>
      <c r="GGX53" s="930"/>
      <c r="GGY53" s="930"/>
      <c r="GGZ53" s="930"/>
      <c r="GHA53" s="931"/>
      <c r="GHB53" s="1213"/>
      <c r="GHC53" s="929"/>
      <c r="GHD53" s="929"/>
      <c r="GHE53" s="930"/>
      <c r="GHF53" s="930"/>
      <c r="GHG53" s="930"/>
      <c r="GHH53" s="930"/>
      <c r="GHI53" s="930"/>
      <c r="GHJ53" s="930"/>
      <c r="GHK53" s="930"/>
      <c r="GHL53" s="931"/>
      <c r="GHM53" s="1213"/>
      <c r="GHN53" s="929"/>
      <c r="GHO53" s="929"/>
      <c r="GHP53" s="930"/>
      <c r="GHQ53" s="930"/>
      <c r="GHR53" s="930"/>
      <c r="GHS53" s="930"/>
      <c r="GHT53" s="930"/>
      <c r="GHU53" s="930"/>
      <c r="GHV53" s="930"/>
      <c r="GHW53" s="931"/>
      <c r="GHX53" s="1213"/>
      <c r="GHY53" s="929"/>
      <c r="GHZ53" s="929"/>
      <c r="GIA53" s="930"/>
      <c r="GIB53" s="930"/>
      <c r="GIC53" s="930"/>
      <c r="GID53" s="930"/>
      <c r="GIE53" s="930"/>
      <c r="GIF53" s="930"/>
      <c r="GIG53" s="930"/>
      <c r="GIH53" s="931"/>
      <c r="GII53" s="1213"/>
      <c r="GIJ53" s="929"/>
      <c r="GIK53" s="929"/>
      <c r="GIL53" s="930"/>
      <c r="GIM53" s="930"/>
      <c r="GIN53" s="930"/>
      <c r="GIO53" s="930"/>
      <c r="GIP53" s="930"/>
      <c r="GIQ53" s="930"/>
      <c r="GIR53" s="930"/>
      <c r="GIS53" s="931"/>
      <c r="GIT53" s="1213"/>
      <c r="GIU53" s="929"/>
      <c r="GIV53" s="929"/>
      <c r="GIW53" s="930"/>
      <c r="GIX53" s="930"/>
      <c r="GIY53" s="930"/>
      <c r="GIZ53" s="930"/>
      <c r="GJA53" s="930"/>
      <c r="GJB53" s="930"/>
      <c r="GJC53" s="930"/>
      <c r="GJD53" s="931"/>
      <c r="GJE53" s="1213"/>
      <c r="GJF53" s="929"/>
      <c r="GJG53" s="929"/>
      <c r="GJH53" s="930"/>
      <c r="GJI53" s="930"/>
      <c r="GJJ53" s="930"/>
      <c r="GJK53" s="930"/>
      <c r="GJL53" s="930"/>
      <c r="GJM53" s="930"/>
      <c r="GJN53" s="930"/>
      <c r="GJO53" s="931"/>
      <c r="GJP53" s="1213"/>
      <c r="GJQ53" s="929"/>
      <c r="GJR53" s="929"/>
      <c r="GJS53" s="930"/>
      <c r="GJT53" s="930"/>
      <c r="GJU53" s="930"/>
      <c r="GJV53" s="930"/>
      <c r="GJW53" s="930"/>
      <c r="GJX53" s="930"/>
      <c r="GJY53" s="930"/>
      <c r="GJZ53" s="931"/>
      <c r="GKA53" s="1213"/>
      <c r="GKB53" s="929"/>
      <c r="GKC53" s="929"/>
      <c r="GKD53" s="930"/>
      <c r="GKE53" s="930"/>
      <c r="GKF53" s="930"/>
      <c r="GKG53" s="930"/>
      <c r="GKH53" s="930"/>
      <c r="GKI53" s="930"/>
      <c r="GKJ53" s="930"/>
      <c r="GKK53" s="931"/>
      <c r="GKL53" s="1213"/>
      <c r="GKM53" s="929"/>
      <c r="GKN53" s="929"/>
      <c r="GKO53" s="930"/>
      <c r="GKP53" s="930"/>
      <c r="GKQ53" s="930"/>
      <c r="GKR53" s="930"/>
      <c r="GKS53" s="930"/>
      <c r="GKT53" s="930"/>
      <c r="GKU53" s="930"/>
      <c r="GKV53" s="931"/>
      <c r="GKW53" s="1213"/>
      <c r="GKX53" s="929"/>
      <c r="GKY53" s="929"/>
      <c r="GKZ53" s="930"/>
      <c r="GLA53" s="930"/>
      <c r="GLB53" s="930"/>
      <c r="GLC53" s="930"/>
      <c r="GLD53" s="930"/>
      <c r="GLE53" s="930"/>
      <c r="GLF53" s="930"/>
      <c r="GLG53" s="931"/>
      <c r="GLH53" s="1213"/>
      <c r="GLI53" s="929"/>
      <c r="GLJ53" s="929"/>
      <c r="GLK53" s="930"/>
      <c r="GLL53" s="930"/>
      <c r="GLM53" s="930"/>
      <c r="GLN53" s="930"/>
      <c r="GLO53" s="930"/>
      <c r="GLP53" s="930"/>
      <c r="GLQ53" s="930"/>
      <c r="GLR53" s="931"/>
      <c r="GLS53" s="1213"/>
      <c r="GLT53" s="929"/>
      <c r="GLU53" s="929"/>
      <c r="GLV53" s="930"/>
      <c r="GLW53" s="930"/>
      <c r="GLX53" s="930"/>
      <c r="GLY53" s="930"/>
      <c r="GLZ53" s="930"/>
      <c r="GMA53" s="930"/>
      <c r="GMB53" s="930"/>
      <c r="GMC53" s="931"/>
      <c r="GMD53" s="1213"/>
      <c r="GME53" s="929"/>
      <c r="GMF53" s="929"/>
      <c r="GMG53" s="930"/>
      <c r="GMH53" s="930"/>
      <c r="GMI53" s="930"/>
      <c r="GMJ53" s="930"/>
      <c r="GMK53" s="930"/>
      <c r="GML53" s="930"/>
      <c r="GMM53" s="930"/>
      <c r="GMN53" s="931"/>
      <c r="GMO53" s="1213"/>
      <c r="GMP53" s="929"/>
      <c r="GMQ53" s="929"/>
      <c r="GMR53" s="930"/>
      <c r="GMS53" s="930"/>
      <c r="GMT53" s="930"/>
      <c r="GMU53" s="930"/>
      <c r="GMV53" s="930"/>
      <c r="GMW53" s="930"/>
      <c r="GMX53" s="930"/>
      <c r="GMY53" s="931"/>
      <c r="GMZ53" s="1213"/>
      <c r="GNA53" s="929"/>
      <c r="GNB53" s="929"/>
      <c r="GNC53" s="930"/>
      <c r="GND53" s="930"/>
      <c r="GNE53" s="930"/>
      <c r="GNF53" s="930"/>
      <c r="GNG53" s="930"/>
      <c r="GNH53" s="930"/>
      <c r="GNI53" s="930"/>
      <c r="GNJ53" s="931"/>
      <c r="GNK53" s="1213"/>
      <c r="GNL53" s="929"/>
      <c r="GNM53" s="929"/>
      <c r="GNN53" s="930"/>
      <c r="GNO53" s="930"/>
      <c r="GNP53" s="930"/>
      <c r="GNQ53" s="930"/>
      <c r="GNR53" s="930"/>
      <c r="GNS53" s="930"/>
      <c r="GNT53" s="930"/>
      <c r="GNU53" s="931"/>
      <c r="GNV53" s="1213"/>
      <c r="GNW53" s="929"/>
      <c r="GNX53" s="929"/>
      <c r="GNY53" s="930"/>
      <c r="GNZ53" s="930"/>
      <c r="GOA53" s="930"/>
      <c r="GOB53" s="930"/>
      <c r="GOC53" s="930"/>
      <c r="GOD53" s="930"/>
      <c r="GOE53" s="930"/>
      <c r="GOF53" s="931"/>
      <c r="GOG53" s="1213"/>
      <c r="GOH53" s="929"/>
      <c r="GOI53" s="929"/>
      <c r="GOJ53" s="930"/>
      <c r="GOK53" s="930"/>
      <c r="GOL53" s="930"/>
      <c r="GOM53" s="930"/>
      <c r="GON53" s="930"/>
      <c r="GOO53" s="930"/>
      <c r="GOP53" s="930"/>
      <c r="GOQ53" s="931"/>
      <c r="GOR53" s="1213"/>
      <c r="GOS53" s="929"/>
      <c r="GOT53" s="929"/>
      <c r="GOU53" s="930"/>
      <c r="GOV53" s="930"/>
      <c r="GOW53" s="930"/>
      <c r="GOX53" s="930"/>
      <c r="GOY53" s="930"/>
      <c r="GOZ53" s="930"/>
      <c r="GPA53" s="930"/>
      <c r="GPB53" s="931"/>
      <c r="GPC53" s="1213"/>
      <c r="GPD53" s="929"/>
      <c r="GPE53" s="929"/>
      <c r="GPF53" s="930"/>
      <c r="GPG53" s="930"/>
      <c r="GPH53" s="930"/>
      <c r="GPI53" s="930"/>
      <c r="GPJ53" s="930"/>
      <c r="GPK53" s="930"/>
      <c r="GPL53" s="930"/>
      <c r="GPM53" s="931"/>
      <c r="GPN53" s="1213"/>
      <c r="GPO53" s="929"/>
      <c r="GPP53" s="929"/>
      <c r="GPQ53" s="930"/>
      <c r="GPR53" s="930"/>
      <c r="GPS53" s="930"/>
      <c r="GPT53" s="930"/>
      <c r="GPU53" s="930"/>
      <c r="GPV53" s="930"/>
      <c r="GPW53" s="930"/>
      <c r="GPX53" s="931"/>
      <c r="GPY53" s="1213"/>
      <c r="GPZ53" s="929"/>
      <c r="GQA53" s="929"/>
      <c r="GQB53" s="930"/>
      <c r="GQC53" s="930"/>
      <c r="GQD53" s="930"/>
      <c r="GQE53" s="930"/>
      <c r="GQF53" s="930"/>
      <c r="GQG53" s="930"/>
      <c r="GQH53" s="930"/>
      <c r="GQI53" s="931"/>
      <c r="GQJ53" s="1213"/>
      <c r="GQK53" s="929"/>
      <c r="GQL53" s="929"/>
      <c r="GQM53" s="930"/>
      <c r="GQN53" s="930"/>
      <c r="GQO53" s="930"/>
      <c r="GQP53" s="930"/>
      <c r="GQQ53" s="930"/>
      <c r="GQR53" s="930"/>
      <c r="GQS53" s="930"/>
      <c r="GQT53" s="931"/>
      <c r="GQU53" s="1213"/>
      <c r="GQV53" s="929"/>
      <c r="GQW53" s="929"/>
      <c r="GQX53" s="930"/>
      <c r="GQY53" s="930"/>
      <c r="GQZ53" s="930"/>
      <c r="GRA53" s="930"/>
      <c r="GRB53" s="930"/>
      <c r="GRC53" s="930"/>
      <c r="GRD53" s="930"/>
      <c r="GRE53" s="931"/>
      <c r="GRF53" s="1213"/>
      <c r="GRG53" s="929"/>
      <c r="GRH53" s="929"/>
      <c r="GRI53" s="930"/>
      <c r="GRJ53" s="930"/>
      <c r="GRK53" s="930"/>
      <c r="GRL53" s="930"/>
      <c r="GRM53" s="930"/>
      <c r="GRN53" s="930"/>
      <c r="GRO53" s="930"/>
      <c r="GRP53" s="931"/>
      <c r="GRQ53" s="1213"/>
      <c r="GRR53" s="929"/>
      <c r="GRS53" s="929"/>
      <c r="GRT53" s="930"/>
      <c r="GRU53" s="930"/>
      <c r="GRV53" s="930"/>
      <c r="GRW53" s="930"/>
      <c r="GRX53" s="930"/>
      <c r="GRY53" s="930"/>
      <c r="GRZ53" s="930"/>
      <c r="GSA53" s="931"/>
      <c r="GSB53" s="1213"/>
      <c r="GSC53" s="929"/>
      <c r="GSD53" s="929"/>
      <c r="GSE53" s="930"/>
      <c r="GSF53" s="930"/>
      <c r="GSG53" s="930"/>
      <c r="GSH53" s="930"/>
      <c r="GSI53" s="930"/>
      <c r="GSJ53" s="930"/>
      <c r="GSK53" s="930"/>
      <c r="GSL53" s="931"/>
      <c r="GSM53" s="1213"/>
      <c r="GSN53" s="929"/>
      <c r="GSO53" s="929"/>
      <c r="GSP53" s="930"/>
      <c r="GSQ53" s="930"/>
      <c r="GSR53" s="930"/>
      <c r="GSS53" s="930"/>
      <c r="GST53" s="930"/>
      <c r="GSU53" s="930"/>
      <c r="GSV53" s="930"/>
      <c r="GSW53" s="931"/>
      <c r="GSX53" s="1213"/>
      <c r="GSY53" s="929"/>
      <c r="GSZ53" s="929"/>
      <c r="GTA53" s="930"/>
      <c r="GTB53" s="930"/>
      <c r="GTC53" s="930"/>
      <c r="GTD53" s="930"/>
      <c r="GTE53" s="930"/>
      <c r="GTF53" s="930"/>
      <c r="GTG53" s="930"/>
      <c r="GTH53" s="931"/>
      <c r="GTI53" s="1213"/>
      <c r="GTJ53" s="929"/>
      <c r="GTK53" s="929"/>
      <c r="GTL53" s="930"/>
      <c r="GTM53" s="930"/>
      <c r="GTN53" s="930"/>
      <c r="GTO53" s="930"/>
      <c r="GTP53" s="930"/>
      <c r="GTQ53" s="930"/>
      <c r="GTR53" s="930"/>
      <c r="GTS53" s="931"/>
      <c r="GTT53" s="1213"/>
      <c r="GTU53" s="929"/>
      <c r="GTV53" s="929"/>
      <c r="GTW53" s="930"/>
      <c r="GTX53" s="930"/>
      <c r="GTY53" s="930"/>
      <c r="GTZ53" s="930"/>
      <c r="GUA53" s="930"/>
      <c r="GUB53" s="930"/>
      <c r="GUC53" s="930"/>
      <c r="GUD53" s="931"/>
      <c r="GUE53" s="1213"/>
      <c r="GUF53" s="929"/>
      <c r="GUG53" s="929"/>
      <c r="GUH53" s="930"/>
      <c r="GUI53" s="930"/>
      <c r="GUJ53" s="930"/>
      <c r="GUK53" s="930"/>
      <c r="GUL53" s="930"/>
      <c r="GUM53" s="930"/>
      <c r="GUN53" s="930"/>
      <c r="GUO53" s="931"/>
      <c r="GUP53" s="1213"/>
      <c r="GUQ53" s="929"/>
      <c r="GUR53" s="929"/>
      <c r="GUS53" s="930"/>
      <c r="GUT53" s="930"/>
      <c r="GUU53" s="930"/>
      <c r="GUV53" s="930"/>
      <c r="GUW53" s="930"/>
      <c r="GUX53" s="930"/>
      <c r="GUY53" s="930"/>
      <c r="GUZ53" s="931"/>
      <c r="GVA53" s="1213"/>
      <c r="GVB53" s="929"/>
      <c r="GVC53" s="929"/>
      <c r="GVD53" s="930"/>
      <c r="GVE53" s="930"/>
      <c r="GVF53" s="930"/>
      <c r="GVG53" s="930"/>
      <c r="GVH53" s="930"/>
      <c r="GVI53" s="930"/>
      <c r="GVJ53" s="930"/>
      <c r="GVK53" s="931"/>
      <c r="GVL53" s="1213"/>
      <c r="GVM53" s="929"/>
      <c r="GVN53" s="929"/>
      <c r="GVO53" s="930"/>
      <c r="GVP53" s="930"/>
      <c r="GVQ53" s="930"/>
      <c r="GVR53" s="930"/>
      <c r="GVS53" s="930"/>
      <c r="GVT53" s="930"/>
      <c r="GVU53" s="930"/>
      <c r="GVV53" s="931"/>
      <c r="GVW53" s="1213"/>
      <c r="GVX53" s="929"/>
      <c r="GVY53" s="929"/>
      <c r="GVZ53" s="930"/>
      <c r="GWA53" s="930"/>
      <c r="GWB53" s="930"/>
      <c r="GWC53" s="930"/>
      <c r="GWD53" s="930"/>
      <c r="GWE53" s="930"/>
      <c r="GWF53" s="930"/>
      <c r="GWG53" s="931"/>
      <c r="GWH53" s="1213"/>
      <c r="GWI53" s="929"/>
      <c r="GWJ53" s="929"/>
      <c r="GWK53" s="930"/>
      <c r="GWL53" s="930"/>
      <c r="GWM53" s="930"/>
      <c r="GWN53" s="930"/>
      <c r="GWO53" s="930"/>
      <c r="GWP53" s="930"/>
      <c r="GWQ53" s="930"/>
      <c r="GWR53" s="931"/>
      <c r="GWS53" s="1213"/>
      <c r="GWT53" s="929"/>
      <c r="GWU53" s="929"/>
      <c r="GWV53" s="930"/>
      <c r="GWW53" s="930"/>
      <c r="GWX53" s="930"/>
      <c r="GWY53" s="930"/>
      <c r="GWZ53" s="930"/>
      <c r="GXA53" s="930"/>
      <c r="GXB53" s="930"/>
      <c r="GXC53" s="931"/>
      <c r="GXD53" s="1213"/>
      <c r="GXE53" s="929"/>
      <c r="GXF53" s="929"/>
      <c r="GXG53" s="930"/>
      <c r="GXH53" s="930"/>
      <c r="GXI53" s="930"/>
      <c r="GXJ53" s="930"/>
      <c r="GXK53" s="930"/>
      <c r="GXL53" s="930"/>
      <c r="GXM53" s="930"/>
      <c r="GXN53" s="931"/>
      <c r="GXO53" s="1213"/>
      <c r="GXP53" s="929"/>
      <c r="GXQ53" s="929"/>
      <c r="GXR53" s="930"/>
      <c r="GXS53" s="930"/>
      <c r="GXT53" s="930"/>
      <c r="GXU53" s="930"/>
      <c r="GXV53" s="930"/>
      <c r="GXW53" s="930"/>
      <c r="GXX53" s="930"/>
      <c r="GXY53" s="931"/>
      <c r="GXZ53" s="1213"/>
      <c r="GYA53" s="929"/>
      <c r="GYB53" s="929"/>
      <c r="GYC53" s="930"/>
      <c r="GYD53" s="930"/>
      <c r="GYE53" s="930"/>
      <c r="GYF53" s="930"/>
      <c r="GYG53" s="930"/>
      <c r="GYH53" s="930"/>
      <c r="GYI53" s="930"/>
      <c r="GYJ53" s="931"/>
      <c r="GYK53" s="1213"/>
      <c r="GYL53" s="929"/>
      <c r="GYM53" s="929"/>
      <c r="GYN53" s="930"/>
      <c r="GYO53" s="930"/>
      <c r="GYP53" s="930"/>
      <c r="GYQ53" s="930"/>
      <c r="GYR53" s="930"/>
      <c r="GYS53" s="930"/>
      <c r="GYT53" s="930"/>
      <c r="GYU53" s="931"/>
      <c r="GYV53" s="1213"/>
      <c r="GYW53" s="929"/>
      <c r="GYX53" s="929"/>
      <c r="GYY53" s="930"/>
      <c r="GYZ53" s="930"/>
      <c r="GZA53" s="930"/>
      <c r="GZB53" s="930"/>
      <c r="GZC53" s="930"/>
      <c r="GZD53" s="930"/>
      <c r="GZE53" s="930"/>
      <c r="GZF53" s="931"/>
      <c r="GZG53" s="1213"/>
      <c r="GZH53" s="929"/>
      <c r="GZI53" s="929"/>
      <c r="GZJ53" s="930"/>
      <c r="GZK53" s="930"/>
      <c r="GZL53" s="930"/>
      <c r="GZM53" s="930"/>
      <c r="GZN53" s="930"/>
      <c r="GZO53" s="930"/>
      <c r="GZP53" s="930"/>
      <c r="GZQ53" s="931"/>
      <c r="GZR53" s="1213"/>
      <c r="GZS53" s="929"/>
      <c r="GZT53" s="929"/>
      <c r="GZU53" s="930"/>
      <c r="GZV53" s="930"/>
      <c r="GZW53" s="930"/>
      <c r="GZX53" s="930"/>
      <c r="GZY53" s="930"/>
      <c r="GZZ53" s="930"/>
      <c r="HAA53" s="930"/>
      <c r="HAB53" s="931"/>
      <c r="HAC53" s="1213"/>
      <c r="HAD53" s="929"/>
      <c r="HAE53" s="929"/>
      <c r="HAF53" s="930"/>
      <c r="HAG53" s="930"/>
      <c r="HAH53" s="930"/>
      <c r="HAI53" s="930"/>
      <c r="HAJ53" s="930"/>
      <c r="HAK53" s="930"/>
      <c r="HAL53" s="930"/>
      <c r="HAM53" s="931"/>
      <c r="HAN53" s="1213"/>
      <c r="HAO53" s="929"/>
      <c r="HAP53" s="929"/>
      <c r="HAQ53" s="930"/>
      <c r="HAR53" s="930"/>
      <c r="HAS53" s="930"/>
      <c r="HAT53" s="930"/>
      <c r="HAU53" s="930"/>
      <c r="HAV53" s="930"/>
      <c r="HAW53" s="930"/>
      <c r="HAX53" s="931"/>
      <c r="HAY53" s="1213"/>
      <c r="HAZ53" s="929"/>
      <c r="HBA53" s="929"/>
      <c r="HBB53" s="930"/>
      <c r="HBC53" s="930"/>
      <c r="HBD53" s="930"/>
      <c r="HBE53" s="930"/>
      <c r="HBF53" s="930"/>
      <c r="HBG53" s="930"/>
      <c r="HBH53" s="930"/>
      <c r="HBI53" s="931"/>
      <c r="HBJ53" s="1213"/>
      <c r="HBK53" s="929"/>
      <c r="HBL53" s="929"/>
      <c r="HBM53" s="930"/>
      <c r="HBN53" s="930"/>
      <c r="HBO53" s="930"/>
      <c r="HBP53" s="930"/>
      <c r="HBQ53" s="930"/>
      <c r="HBR53" s="930"/>
      <c r="HBS53" s="930"/>
      <c r="HBT53" s="931"/>
      <c r="HBU53" s="1213"/>
      <c r="HBV53" s="929"/>
      <c r="HBW53" s="929"/>
      <c r="HBX53" s="930"/>
      <c r="HBY53" s="930"/>
      <c r="HBZ53" s="930"/>
      <c r="HCA53" s="930"/>
      <c r="HCB53" s="930"/>
      <c r="HCC53" s="930"/>
      <c r="HCD53" s="930"/>
      <c r="HCE53" s="931"/>
      <c r="HCF53" s="1213"/>
      <c r="HCG53" s="929"/>
      <c r="HCH53" s="929"/>
      <c r="HCI53" s="930"/>
      <c r="HCJ53" s="930"/>
      <c r="HCK53" s="930"/>
      <c r="HCL53" s="930"/>
      <c r="HCM53" s="930"/>
      <c r="HCN53" s="930"/>
      <c r="HCO53" s="930"/>
      <c r="HCP53" s="931"/>
      <c r="HCQ53" s="1213"/>
      <c r="HCR53" s="929"/>
      <c r="HCS53" s="929"/>
      <c r="HCT53" s="930"/>
      <c r="HCU53" s="930"/>
      <c r="HCV53" s="930"/>
      <c r="HCW53" s="930"/>
      <c r="HCX53" s="930"/>
      <c r="HCY53" s="930"/>
      <c r="HCZ53" s="930"/>
      <c r="HDA53" s="931"/>
      <c r="HDB53" s="1213"/>
      <c r="HDC53" s="929"/>
      <c r="HDD53" s="929"/>
      <c r="HDE53" s="930"/>
      <c r="HDF53" s="930"/>
      <c r="HDG53" s="930"/>
      <c r="HDH53" s="930"/>
      <c r="HDI53" s="930"/>
      <c r="HDJ53" s="930"/>
      <c r="HDK53" s="930"/>
      <c r="HDL53" s="931"/>
      <c r="HDM53" s="1213"/>
      <c r="HDN53" s="929"/>
      <c r="HDO53" s="929"/>
      <c r="HDP53" s="930"/>
      <c r="HDQ53" s="930"/>
      <c r="HDR53" s="930"/>
      <c r="HDS53" s="930"/>
      <c r="HDT53" s="930"/>
      <c r="HDU53" s="930"/>
      <c r="HDV53" s="930"/>
      <c r="HDW53" s="931"/>
      <c r="HDX53" s="1213"/>
      <c r="HDY53" s="929"/>
      <c r="HDZ53" s="929"/>
      <c r="HEA53" s="930"/>
      <c r="HEB53" s="930"/>
      <c r="HEC53" s="930"/>
      <c r="HED53" s="930"/>
      <c r="HEE53" s="930"/>
      <c r="HEF53" s="930"/>
      <c r="HEG53" s="930"/>
      <c r="HEH53" s="931"/>
      <c r="HEI53" s="1213"/>
      <c r="HEJ53" s="929"/>
      <c r="HEK53" s="929"/>
      <c r="HEL53" s="930"/>
      <c r="HEM53" s="930"/>
      <c r="HEN53" s="930"/>
      <c r="HEO53" s="930"/>
      <c r="HEP53" s="930"/>
      <c r="HEQ53" s="930"/>
      <c r="HER53" s="930"/>
      <c r="HES53" s="931"/>
      <c r="HET53" s="1213"/>
      <c r="HEU53" s="929"/>
      <c r="HEV53" s="929"/>
      <c r="HEW53" s="930"/>
      <c r="HEX53" s="930"/>
      <c r="HEY53" s="930"/>
      <c r="HEZ53" s="930"/>
      <c r="HFA53" s="930"/>
      <c r="HFB53" s="930"/>
      <c r="HFC53" s="930"/>
      <c r="HFD53" s="931"/>
      <c r="HFE53" s="1213"/>
      <c r="HFF53" s="929"/>
      <c r="HFG53" s="929"/>
      <c r="HFH53" s="930"/>
      <c r="HFI53" s="930"/>
      <c r="HFJ53" s="930"/>
      <c r="HFK53" s="930"/>
      <c r="HFL53" s="930"/>
      <c r="HFM53" s="930"/>
      <c r="HFN53" s="930"/>
      <c r="HFO53" s="931"/>
      <c r="HFP53" s="1213"/>
      <c r="HFQ53" s="929"/>
      <c r="HFR53" s="929"/>
      <c r="HFS53" s="930"/>
      <c r="HFT53" s="930"/>
      <c r="HFU53" s="930"/>
      <c r="HFV53" s="930"/>
      <c r="HFW53" s="930"/>
      <c r="HFX53" s="930"/>
      <c r="HFY53" s="930"/>
      <c r="HFZ53" s="931"/>
      <c r="HGA53" s="1213"/>
      <c r="HGB53" s="929"/>
      <c r="HGC53" s="929"/>
      <c r="HGD53" s="930"/>
      <c r="HGE53" s="930"/>
      <c r="HGF53" s="930"/>
      <c r="HGG53" s="930"/>
      <c r="HGH53" s="930"/>
      <c r="HGI53" s="930"/>
      <c r="HGJ53" s="930"/>
      <c r="HGK53" s="931"/>
      <c r="HGL53" s="1213"/>
      <c r="HGM53" s="929"/>
      <c r="HGN53" s="929"/>
      <c r="HGO53" s="930"/>
      <c r="HGP53" s="930"/>
      <c r="HGQ53" s="930"/>
      <c r="HGR53" s="930"/>
      <c r="HGS53" s="930"/>
      <c r="HGT53" s="930"/>
      <c r="HGU53" s="930"/>
      <c r="HGV53" s="931"/>
      <c r="HGW53" s="1213"/>
      <c r="HGX53" s="929"/>
      <c r="HGY53" s="929"/>
      <c r="HGZ53" s="930"/>
      <c r="HHA53" s="930"/>
      <c r="HHB53" s="930"/>
      <c r="HHC53" s="930"/>
      <c r="HHD53" s="930"/>
      <c r="HHE53" s="930"/>
      <c r="HHF53" s="930"/>
      <c r="HHG53" s="931"/>
      <c r="HHH53" s="1213"/>
      <c r="HHI53" s="929"/>
      <c r="HHJ53" s="929"/>
      <c r="HHK53" s="930"/>
      <c r="HHL53" s="930"/>
      <c r="HHM53" s="930"/>
      <c r="HHN53" s="930"/>
      <c r="HHO53" s="930"/>
      <c r="HHP53" s="930"/>
      <c r="HHQ53" s="930"/>
      <c r="HHR53" s="931"/>
      <c r="HHS53" s="1213"/>
      <c r="HHT53" s="929"/>
      <c r="HHU53" s="929"/>
      <c r="HHV53" s="930"/>
      <c r="HHW53" s="930"/>
      <c r="HHX53" s="930"/>
      <c r="HHY53" s="930"/>
      <c r="HHZ53" s="930"/>
      <c r="HIA53" s="930"/>
      <c r="HIB53" s="930"/>
      <c r="HIC53" s="931"/>
      <c r="HID53" s="1213"/>
      <c r="HIE53" s="929"/>
      <c r="HIF53" s="929"/>
      <c r="HIG53" s="930"/>
      <c r="HIH53" s="930"/>
      <c r="HII53" s="930"/>
      <c r="HIJ53" s="930"/>
      <c r="HIK53" s="930"/>
      <c r="HIL53" s="930"/>
      <c r="HIM53" s="930"/>
      <c r="HIN53" s="931"/>
      <c r="HIO53" s="1213"/>
      <c r="HIP53" s="929"/>
      <c r="HIQ53" s="929"/>
      <c r="HIR53" s="930"/>
      <c r="HIS53" s="930"/>
      <c r="HIT53" s="930"/>
      <c r="HIU53" s="930"/>
      <c r="HIV53" s="930"/>
      <c r="HIW53" s="930"/>
      <c r="HIX53" s="930"/>
      <c r="HIY53" s="931"/>
      <c r="HIZ53" s="1213"/>
      <c r="HJA53" s="929"/>
      <c r="HJB53" s="929"/>
      <c r="HJC53" s="930"/>
      <c r="HJD53" s="930"/>
      <c r="HJE53" s="930"/>
      <c r="HJF53" s="930"/>
      <c r="HJG53" s="930"/>
      <c r="HJH53" s="930"/>
      <c r="HJI53" s="930"/>
      <c r="HJJ53" s="931"/>
      <c r="HJK53" s="1213"/>
      <c r="HJL53" s="929"/>
      <c r="HJM53" s="929"/>
      <c r="HJN53" s="930"/>
      <c r="HJO53" s="930"/>
      <c r="HJP53" s="930"/>
      <c r="HJQ53" s="930"/>
      <c r="HJR53" s="930"/>
      <c r="HJS53" s="930"/>
      <c r="HJT53" s="930"/>
      <c r="HJU53" s="931"/>
      <c r="HJV53" s="1213"/>
      <c r="HJW53" s="929"/>
      <c r="HJX53" s="929"/>
      <c r="HJY53" s="930"/>
      <c r="HJZ53" s="930"/>
      <c r="HKA53" s="930"/>
      <c r="HKB53" s="930"/>
      <c r="HKC53" s="930"/>
      <c r="HKD53" s="930"/>
      <c r="HKE53" s="930"/>
      <c r="HKF53" s="931"/>
      <c r="HKG53" s="1213"/>
      <c r="HKH53" s="929"/>
      <c r="HKI53" s="929"/>
      <c r="HKJ53" s="930"/>
      <c r="HKK53" s="930"/>
      <c r="HKL53" s="930"/>
      <c r="HKM53" s="930"/>
      <c r="HKN53" s="930"/>
      <c r="HKO53" s="930"/>
      <c r="HKP53" s="930"/>
      <c r="HKQ53" s="931"/>
      <c r="HKR53" s="1213"/>
      <c r="HKS53" s="929"/>
      <c r="HKT53" s="929"/>
      <c r="HKU53" s="930"/>
      <c r="HKV53" s="930"/>
      <c r="HKW53" s="930"/>
      <c r="HKX53" s="930"/>
      <c r="HKY53" s="930"/>
      <c r="HKZ53" s="930"/>
      <c r="HLA53" s="930"/>
      <c r="HLB53" s="931"/>
      <c r="HLC53" s="1213"/>
      <c r="HLD53" s="929"/>
      <c r="HLE53" s="929"/>
      <c r="HLF53" s="930"/>
      <c r="HLG53" s="930"/>
      <c r="HLH53" s="930"/>
      <c r="HLI53" s="930"/>
      <c r="HLJ53" s="930"/>
      <c r="HLK53" s="930"/>
      <c r="HLL53" s="930"/>
      <c r="HLM53" s="931"/>
      <c r="HLN53" s="1213"/>
      <c r="HLO53" s="929"/>
      <c r="HLP53" s="929"/>
      <c r="HLQ53" s="930"/>
      <c r="HLR53" s="930"/>
      <c r="HLS53" s="930"/>
      <c r="HLT53" s="930"/>
      <c r="HLU53" s="930"/>
      <c r="HLV53" s="930"/>
      <c r="HLW53" s="930"/>
      <c r="HLX53" s="931"/>
      <c r="HLY53" s="1213"/>
      <c r="HLZ53" s="929"/>
      <c r="HMA53" s="929"/>
      <c r="HMB53" s="930"/>
      <c r="HMC53" s="930"/>
      <c r="HMD53" s="930"/>
      <c r="HME53" s="930"/>
      <c r="HMF53" s="930"/>
      <c r="HMG53" s="930"/>
      <c r="HMH53" s="930"/>
      <c r="HMI53" s="931"/>
      <c r="HMJ53" s="1213"/>
      <c r="HMK53" s="929"/>
      <c r="HML53" s="929"/>
      <c r="HMM53" s="930"/>
      <c r="HMN53" s="930"/>
      <c r="HMO53" s="930"/>
      <c r="HMP53" s="930"/>
      <c r="HMQ53" s="930"/>
      <c r="HMR53" s="930"/>
      <c r="HMS53" s="930"/>
      <c r="HMT53" s="931"/>
      <c r="HMU53" s="1213"/>
      <c r="HMV53" s="929"/>
      <c r="HMW53" s="929"/>
      <c r="HMX53" s="930"/>
      <c r="HMY53" s="930"/>
      <c r="HMZ53" s="930"/>
      <c r="HNA53" s="930"/>
      <c r="HNB53" s="930"/>
      <c r="HNC53" s="930"/>
      <c r="HND53" s="930"/>
      <c r="HNE53" s="931"/>
      <c r="HNF53" s="1213"/>
      <c r="HNG53" s="929"/>
      <c r="HNH53" s="929"/>
      <c r="HNI53" s="930"/>
      <c r="HNJ53" s="930"/>
      <c r="HNK53" s="930"/>
      <c r="HNL53" s="930"/>
      <c r="HNM53" s="930"/>
      <c r="HNN53" s="930"/>
      <c r="HNO53" s="930"/>
      <c r="HNP53" s="931"/>
      <c r="HNQ53" s="1213"/>
      <c r="HNR53" s="929"/>
      <c r="HNS53" s="929"/>
      <c r="HNT53" s="930"/>
      <c r="HNU53" s="930"/>
      <c r="HNV53" s="930"/>
      <c r="HNW53" s="930"/>
      <c r="HNX53" s="930"/>
      <c r="HNY53" s="930"/>
      <c r="HNZ53" s="930"/>
      <c r="HOA53" s="931"/>
      <c r="HOB53" s="1213"/>
      <c r="HOC53" s="929"/>
      <c r="HOD53" s="929"/>
      <c r="HOE53" s="930"/>
      <c r="HOF53" s="930"/>
      <c r="HOG53" s="930"/>
      <c r="HOH53" s="930"/>
      <c r="HOI53" s="930"/>
      <c r="HOJ53" s="930"/>
      <c r="HOK53" s="930"/>
      <c r="HOL53" s="931"/>
      <c r="HOM53" s="1213"/>
      <c r="HON53" s="929"/>
      <c r="HOO53" s="929"/>
      <c r="HOP53" s="930"/>
      <c r="HOQ53" s="930"/>
      <c r="HOR53" s="930"/>
      <c r="HOS53" s="930"/>
      <c r="HOT53" s="930"/>
      <c r="HOU53" s="930"/>
      <c r="HOV53" s="930"/>
      <c r="HOW53" s="931"/>
      <c r="HOX53" s="1213"/>
      <c r="HOY53" s="929"/>
      <c r="HOZ53" s="929"/>
      <c r="HPA53" s="930"/>
      <c r="HPB53" s="930"/>
      <c r="HPC53" s="930"/>
      <c r="HPD53" s="930"/>
      <c r="HPE53" s="930"/>
      <c r="HPF53" s="930"/>
      <c r="HPG53" s="930"/>
      <c r="HPH53" s="931"/>
      <c r="HPI53" s="1213"/>
      <c r="HPJ53" s="929"/>
      <c r="HPK53" s="929"/>
      <c r="HPL53" s="930"/>
      <c r="HPM53" s="930"/>
      <c r="HPN53" s="930"/>
      <c r="HPO53" s="930"/>
      <c r="HPP53" s="930"/>
      <c r="HPQ53" s="930"/>
      <c r="HPR53" s="930"/>
      <c r="HPS53" s="931"/>
      <c r="HPT53" s="1213"/>
      <c r="HPU53" s="929"/>
      <c r="HPV53" s="929"/>
      <c r="HPW53" s="930"/>
      <c r="HPX53" s="930"/>
      <c r="HPY53" s="930"/>
      <c r="HPZ53" s="930"/>
      <c r="HQA53" s="930"/>
      <c r="HQB53" s="930"/>
      <c r="HQC53" s="930"/>
      <c r="HQD53" s="931"/>
      <c r="HQE53" s="1213"/>
      <c r="HQF53" s="929"/>
      <c r="HQG53" s="929"/>
      <c r="HQH53" s="930"/>
      <c r="HQI53" s="930"/>
      <c r="HQJ53" s="930"/>
      <c r="HQK53" s="930"/>
      <c r="HQL53" s="930"/>
      <c r="HQM53" s="930"/>
      <c r="HQN53" s="930"/>
      <c r="HQO53" s="931"/>
      <c r="HQP53" s="1213"/>
      <c r="HQQ53" s="929"/>
      <c r="HQR53" s="929"/>
      <c r="HQS53" s="930"/>
      <c r="HQT53" s="930"/>
      <c r="HQU53" s="930"/>
      <c r="HQV53" s="930"/>
      <c r="HQW53" s="930"/>
      <c r="HQX53" s="930"/>
      <c r="HQY53" s="930"/>
      <c r="HQZ53" s="931"/>
      <c r="HRA53" s="1213"/>
      <c r="HRB53" s="929"/>
      <c r="HRC53" s="929"/>
      <c r="HRD53" s="930"/>
      <c r="HRE53" s="930"/>
      <c r="HRF53" s="930"/>
      <c r="HRG53" s="930"/>
      <c r="HRH53" s="930"/>
      <c r="HRI53" s="930"/>
      <c r="HRJ53" s="930"/>
      <c r="HRK53" s="931"/>
      <c r="HRL53" s="1213"/>
      <c r="HRM53" s="929"/>
      <c r="HRN53" s="929"/>
      <c r="HRO53" s="930"/>
      <c r="HRP53" s="930"/>
      <c r="HRQ53" s="930"/>
      <c r="HRR53" s="930"/>
      <c r="HRS53" s="930"/>
      <c r="HRT53" s="930"/>
      <c r="HRU53" s="930"/>
      <c r="HRV53" s="931"/>
      <c r="HRW53" s="1213"/>
      <c r="HRX53" s="929"/>
      <c r="HRY53" s="929"/>
      <c r="HRZ53" s="930"/>
      <c r="HSA53" s="930"/>
      <c r="HSB53" s="930"/>
      <c r="HSC53" s="930"/>
      <c r="HSD53" s="930"/>
      <c r="HSE53" s="930"/>
      <c r="HSF53" s="930"/>
      <c r="HSG53" s="931"/>
      <c r="HSH53" s="1213"/>
      <c r="HSI53" s="929"/>
      <c r="HSJ53" s="929"/>
      <c r="HSK53" s="930"/>
      <c r="HSL53" s="930"/>
      <c r="HSM53" s="930"/>
      <c r="HSN53" s="930"/>
      <c r="HSO53" s="930"/>
      <c r="HSP53" s="930"/>
      <c r="HSQ53" s="930"/>
      <c r="HSR53" s="931"/>
      <c r="HSS53" s="1213"/>
      <c r="HST53" s="929"/>
      <c r="HSU53" s="929"/>
      <c r="HSV53" s="930"/>
      <c r="HSW53" s="930"/>
      <c r="HSX53" s="930"/>
      <c r="HSY53" s="930"/>
      <c r="HSZ53" s="930"/>
      <c r="HTA53" s="930"/>
      <c r="HTB53" s="930"/>
      <c r="HTC53" s="931"/>
      <c r="HTD53" s="1213"/>
      <c r="HTE53" s="929"/>
      <c r="HTF53" s="929"/>
      <c r="HTG53" s="930"/>
      <c r="HTH53" s="930"/>
      <c r="HTI53" s="930"/>
      <c r="HTJ53" s="930"/>
      <c r="HTK53" s="930"/>
      <c r="HTL53" s="930"/>
      <c r="HTM53" s="930"/>
      <c r="HTN53" s="931"/>
      <c r="HTO53" s="1213"/>
      <c r="HTP53" s="929"/>
      <c r="HTQ53" s="929"/>
      <c r="HTR53" s="930"/>
      <c r="HTS53" s="930"/>
      <c r="HTT53" s="930"/>
      <c r="HTU53" s="930"/>
      <c r="HTV53" s="930"/>
      <c r="HTW53" s="930"/>
      <c r="HTX53" s="930"/>
      <c r="HTY53" s="931"/>
      <c r="HTZ53" s="1213"/>
      <c r="HUA53" s="929"/>
      <c r="HUB53" s="929"/>
      <c r="HUC53" s="930"/>
      <c r="HUD53" s="930"/>
      <c r="HUE53" s="930"/>
      <c r="HUF53" s="930"/>
      <c r="HUG53" s="930"/>
      <c r="HUH53" s="930"/>
      <c r="HUI53" s="930"/>
      <c r="HUJ53" s="931"/>
      <c r="HUK53" s="1213"/>
      <c r="HUL53" s="929"/>
      <c r="HUM53" s="929"/>
      <c r="HUN53" s="930"/>
      <c r="HUO53" s="930"/>
      <c r="HUP53" s="930"/>
      <c r="HUQ53" s="930"/>
      <c r="HUR53" s="930"/>
      <c r="HUS53" s="930"/>
      <c r="HUT53" s="930"/>
      <c r="HUU53" s="931"/>
      <c r="HUV53" s="1213"/>
      <c r="HUW53" s="929"/>
      <c r="HUX53" s="929"/>
      <c r="HUY53" s="930"/>
      <c r="HUZ53" s="930"/>
      <c r="HVA53" s="930"/>
      <c r="HVB53" s="930"/>
      <c r="HVC53" s="930"/>
      <c r="HVD53" s="930"/>
      <c r="HVE53" s="930"/>
      <c r="HVF53" s="931"/>
      <c r="HVG53" s="1213"/>
      <c r="HVH53" s="929"/>
      <c r="HVI53" s="929"/>
      <c r="HVJ53" s="930"/>
      <c r="HVK53" s="930"/>
      <c r="HVL53" s="930"/>
      <c r="HVM53" s="930"/>
      <c r="HVN53" s="930"/>
      <c r="HVO53" s="930"/>
      <c r="HVP53" s="930"/>
      <c r="HVQ53" s="931"/>
      <c r="HVR53" s="1213"/>
      <c r="HVS53" s="929"/>
      <c r="HVT53" s="929"/>
      <c r="HVU53" s="930"/>
      <c r="HVV53" s="930"/>
      <c r="HVW53" s="930"/>
      <c r="HVX53" s="930"/>
      <c r="HVY53" s="930"/>
      <c r="HVZ53" s="930"/>
      <c r="HWA53" s="930"/>
      <c r="HWB53" s="931"/>
      <c r="HWC53" s="1213"/>
      <c r="HWD53" s="929"/>
      <c r="HWE53" s="929"/>
      <c r="HWF53" s="930"/>
      <c r="HWG53" s="930"/>
      <c r="HWH53" s="930"/>
      <c r="HWI53" s="930"/>
      <c r="HWJ53" s="930"/>
      <c r="HWK53" s="930"/>
      <c r="HWL53" s="930"/>
      <c r="HWM53" s="931"/>
      <c r="HWN53" s="1213"/>
      <c r="HWO53" s="929"/>
      <c r="HWP53" s="929"/>
      <c r="HWQ53" s="930"/>
      <c r="HWR53" s="930"/>
      <c r="HWS53" s="930"/>
      <c r="HWT53" s="930"/>
      <c r="HWU53" s="930"/>
      <c r="HWV53" s="930"/>
      <c r="HWW53" s="930"/>
      <c r="HWX53" s="931"/>
      <c r="HWY53" s="1213"/>
      <c r="HWZ53" s="929"/>
      <c r="HXA53" s="929"/>
      <c r="HXB53" s="930"/>
      <c r="HXC53" s="930"/>
      <c r="HXD53" s="930"/>
      <c r="HXE53" s="930"/>
      <c r="HXF53" s="930"/>
      <c r="HXG53" s="930"/>
      <c r="HXH53" s="930"/>
      <c r="HXI53" s="931"/>
      <c r="HXJ53" s="1213"/>
      <c r="HXK53" s="929"/>
      <c r="HXL53" s="929"/>
      <c r="HXM53" s="930"/>
      <c r="HXN53" s="930"/>
      <c r="HXO53" s="930"/>
      <c r="HXP53" s="930"/>
      <c r="HXQ53" s="930"/>
      <c r="HXR53" s="930"/>
      <c r="HXS53" s="930"/>
      <c r="HXT53" s="931"/>
      <c r="HXU53" s="1213"/>
      <c r="HXV53" s="929"/>
      <c r="HXW53" s="929"/>
      <c r="HXX53" s="930"/>
      <c r="HXY53" s="930"/>
      <c r="HXZ53" s="930"/>
      <c r="HYA53" s="930"/>
      <c r="HYB53" s="930"/>
      <c r="HYC53" s="930"/>
      <c r="HYD53" s="930"/>
      <c r="HYE53" s="931"/>
      <c r="HYF53" s="1213"/>
      <c r="HYG53" s="929"/>
      <c r="HYH53" s="929"/>
      <c r="HYI53" s="930"/>
      <c r="HYJ53" s="930"/>
      <c r="HYK53" s="930"/>
      <c r="HYL53" s="930"/>
      <c r="HYM53" s="930"/>
      <c r="HYN53" s="930"/>
      <c r="HYO53" s="930"/>
      <c r="HYP53" s="931"/>
      <c r="HYQ53" s="1213"/>
      <c r="HYR53" s="929"/>
      <c r="HYS53" s="929"/>
      <c r="HYT53" s="930"/>
      <c r="HYU53" s="930"/>
      <c r="HYV53" s="930"/>
      <c r="HYW53" s="930"/>
      <c r="HYX53" s="930"/>
      <c r="HYY53" s="930"/>
      <c r="HYZ53" s="930"/>
      <c r="HZA53" s="931"/>
      <c r="HZB53" s="1213"/>
      <c r="HZC53" s="929"/>
      <c r="HZD53" s="929"/>
      <c r="HZE53" s="930"/>
      <c r="HZF53" s="930"/>
      <c r="HZG53" s="930"/>
      <c r="HZH53" s="930"/>
      <c r="HZI53" s="930"/>
      <c r="HZJ53" s="930"/>
      <c r="HZK53" s="930"/>
      <c r="HZL53" s="931"/>
      <c r="HZM53" s="1213"/>
      <c r="HZN53" s="929"/>
      <c r="HZO53" s="929"/>
      <c r="HZP53" s="930"/>
      <c r="HZQ53" s="930"/>
      <c r="HZR53" s="930"/>
      <c r="HZS53" s="930"/>
      <c r="HZT53" s="930"/>
      <c r="HZU53" s="930"/>
      <c r="HZV53" s="930"/>
      <c r="HZW53" s="931"/>
      <c r="HZX53" s="1213"/>
      <c r="HZY53" s="929"/>
      <c r="HZZ53" s="929"/>
      <c r="IAA53" s="930"/>
      <c r="IAB53" s="930"/>
      <c r="IAC53" s="930"/>
      <c r="IAD53" s="930"/>
      <c r="IAE53" s="930"/>
      <c r="IAF53" s="930"/>
      <c r="IAG53" s="930"/>
      <c r="IAH53" s="931"/>
      <c r="IAI53" s="1213"/>
      <c r="IAJ53" s="929"/>
      <c r="IAK53" s="929"/>
      <c r="IAL53" s="930"/>
      <c r="IAM53" s="930"/>
      <c r="IAN53" s="930"/>
      <c r="IAO53" s="930"/>
      <c r="IAP53" s="930"/>
      <c r="IAQ53" s="930"/>
      <c r="IAR53" s="930"/>
      <c r="IAS53" s="931"/>
      <c r="IAT53" s="1213"/>
      <c r="IAU53" s="929"/>
      <c r="IAV53" s="929"/>
      <c r="IAW53" s="930"/>
      <c r="IAX53" s="930"/>
      <c r="IAY53" s="930"/>
      <c r="IAZ53" s="930"/>
      <c r="IBA53" s="930"/>
      <c r="IBB53" s="930"/>
      <c r="IBC53" s="930"/>
      <c r="IBD53" s="931"/>
      <c r="IBE53" s="1213"/>
      <c r="IBF53" s="929"/>
      <c r="IBG53" s="929"/>
      <c r="IBH53" s="930"/>
      <c r="IBI53" s="930"/>
      <c r="IBJ53" s="930"/>
      <c r="IBK53" s="930"/>
      <c r="IBL53" s="930"/>
      <c r="IBM53" s="930"/>
      <c r="IBN53" s="930"/>
      <c r="IBO53" s="931"/>
      <c r="IBP53" s="1213"/>
      <c r="IBQ53" s="929"/>
      <c r="IBR53" s="929"/>
      <c r="IBS53" s="930"/>
      <c r="IBT53" s="930"/>
      <c r="IBU53" s="930"/>
      <c r="IBV53" s="930"/>
      <c r="IBW53" s="930"/>
      <c r="IBX53" s="930"/>
      <c r="IBY53" s="930"/>
      <c r="IBZ53" s="931"/>
      <c r="ICA53" s="1213"/>
      <c r="ICB53" s="929"/>
      <c r="ICC53" s="929"/>
      <c r="ICD53" s="930"/>
      <c r="ICE53" s="930"/>
      <c r="ICF53" s="930"/>
      <c r="ICG53" s="930"/>
      <c r="ICH53" s="930"/>
      <c r="ICI53" s="930"/>
      <c r="ICJ53" s="930"/>
      <c r="ICK53" s="931"/>
      <c r="ICL53" s="1213"/>
      <c r="ICM53" s="929"/>
      <c r="ICN53" s="929"/>
      <c r="ICO53" s="930"/>
      <c r="ICP53" s="930"/>
      <c r="ICQ53" s="930"/>
      <c r="ICR53" s="930"/>
      <c r="ICS53" s="930"/>
      <c r="ICT53" s="930"/>
      <c r="ICU53" s="930"/>
      <c r="ICV53" s="931"/>
      <c r="ICW53" s="1213"/>
      <c r="ICX53" s="929"/>
      <c r="ICY53" s="929"/>
      <c r="ICZ53" s="930"/>
      <c r="IDA53" s="930"/>
      <c r="IDB53" s="930"/>
      <c r="IDC53" s="930"/>
      <c r="IDD53" s="930"/>
      <c r="IDE53" s="930"/>
      <c r="IDF53" s="930"/>
      <c r="IDG53" s="931"/>
      <c r="IDH53" s="1213"/>
      <c r="IDI53" s="929"/>
      <c r="IDJ53" s="929"/>
      <c r="IDK53" s="930"/>
      <c r="IDL53" s="930"/>
      <c r="IDM53" s="930"/>
      <c r="IDN53" s="930"/>
      <c r="IDO53" s="930"/>
      <c r="IDP53" s="930"/>
      <c r="IDQ53" s="930"/>
      <c r="IDR53" s="931"/>
      <c r="IDS53" s="1213"/>
      <c r="IDT53" s="929"/>
      <c r="IDU53" s="929"/>
      <c r="IDV53" s="930"/>
      <c r="IDW53" s="930"/>
      <c r="IDX53" s="930"/>
      <c r="IDY53" s="930"/>
      <c r="IDZ53" s="930"/>
      <c r="IEA53" s="930"/>
      <c r="IEB53" s="930"/>
      <c r="IEC53" s="931"/>
      <c r="IED53" s="1213"/>
      <c r="IEE53" s="929"/>
      <c r="IEF53" s="929"/>
      <c r="IEG53" s="930"/>
      <c r="IEH53" s="930"/>
      <c r="IEI53" s="930"/>
      <c r="IEJ53" s="930"/>
      <c r="IEK53" s="930"/>
      <c r="IEL53" s="930"/>
      <c r="IEM53" s="930"/>
      <c r="IEN53" s="931"/>
      <c r="IEO53" s="1213"/>
      <c r="IEP53" s="929"/>
      <c r="IEQ53" s="929"/>
      <c r="IER53" s="930"/>
      <c r="IES53" s="930"/>
      <c r="IET53" s="930"/>
      <c r="IEU53" s="930"/>
      <c r="IEV53" s="930"/>
      <c r="IEW53" s="930"/>
      <c r="IEX53" s="930"/>
      <c r="IEY53" s="931"/>
      <c r="IEZ53" s="1213"/>
      <c r="IFA53" s="929"/>
      <c r="IFB53" s="929"/>
      <c r="IFC53" s="930"/>
      <c r="IFD53" s="930"/>
      <c r="IFE53" s="930"/>
      <c r="IFF53" s="930"/>
      <c r="IFG53" s="930"/>
      <c r="IFH53" s="930"/>
      <c r="IFI53" s="930"/>
      <c r="IFJ53" s="931"/>
      <c r="IFK53" s="1213"/>
      <c r="IFL53" s="929"/>
      <c r="IFM53" s="929"/>
      <c r="IFN53" s="930"/>
      <c r="IFO53" s="930"/>
      <c r="IFP53" s="930"/>
      <c r="IFQ53" s="930"/>
      <c r="IFR53" s="930"/>
      <c r="IFS53" s="930"/>
      <c r="IFT53" s="930"/>
      <c r="IFU53" s="931"/>
      <c r="IFV53" s="1213"/>
      <c r="IFW53" s="929"/>
      <c r="IFX53" s="929"/>
      <c r="IFY53" s="930"/>
      <c r="IFZ53" s="930"/>
      <c r="IGA53" s="930"/>
      <c r="IGB53" s="930"/>
      <c r="IGC53" s="930"/>
      <c r="IGD53" s="930"/>
      <c r="IGE53" s="930"/>
      <c r="IGF53" s="931"/>
      <c r="IGG53" s="1213"/>
      <c r="IGH53" s="929"/>
      <c r="IGI53" s="929"/>
      <c r="IGJ53" s="930"/>
      <c r="IGK53" s="930"/>
      <c r="IGL53" s="930"/>
      <c r="IGM53" s="930"/>
      <c r="IGN53" s="930"/>
      <c r="IGO53" s="930"/>
      <c r="IGP53" s="930"/>
      <c r="IGQ53" s="931"/>
      <c r="IGR53" s="1213"/>
      <c r="IGS53" s="929"/>
      <c r="IGT53" s="929"/>
      <c r="IGU53" s="930"/>
      <c r="IGV53" s="930"/>
      <c r="IGW53" s="930"/>
      <c r="IGX53" s="930"/>
      <c r="IGY53" s="930"/>
      <c r="IGZ53" s="930"/>
      <c r="IHA53" s="930"/>
      <c r="IHB53" s="931"/>
      <c r="IHC53" s="1213"/>
      <c r="IHD53" s="929"/>
      <c r="IHE53" s="929"/>
      <c r="IHF53" s="930"/>
      <c r="IHG53" s="930"/>
      <c r="IHH53" s="930"/>
      <c r="IHI53" s="930"/>
      <c r="IHJ53" s="930"/>
      <c r="IHK53" s="930"/>
      <c r="IHL53" s="930"/>
      <c r="IHM53" s="931"/>
      <c r="IHN53" s="1213"/>
      <c r="IHO53" s="929"/>
      <c r="IHP53" s="929"/>
      <c r="IHQ53" s="930"/>
      <c r="IHR53" s="930"/>
      <c r="IHS53" s="930"/>
      <c r="IHT53" s="930"/>
      <c r="IHU53" s="930"/>
      <c r="IHV53" s="930"/>
      <c r="IHW53" s="930"/>
      <c r="IHX53" s="931"/>
      <c r="IHY53" s="1213"/>
      <c r="IHZ53" s="929"/>
      <c r="IIA53" s="929"/>
      <c r="IIB53" s="930"/>
      <c r="IIC53" s="930"/>
      <c r="IID53" s="930"/>
      <c r="IIE53" s="930"/>
      <c r="IIF53" s="930"/>
      <c r="IIG53" s="930"/>
      <c r="IIH53" s="930"/>
      <c r="III53" s="931"/>
      <c r="IIJ53" s="1213"/>
      <c r="IIK53" s="929"/>
      <c r="IIL53" s="929"/>
      <c r="IIM53" s="930"/>
      <c r="IIN53" s="930"/>
      <c r="IIO53" s="930"/>
      <c r="IIP53" s="930"/>
      <c r="IIQ53" s="930"/>
      <c r="IIR53" s="930"/>
      <c r="IIS53" s="930"/>
      <c r="IIT53" s="931"/>
      <c r="IIU53" s="1213"/>
      <c r="IIV53" s="929"/>
      <c r="IIW53" s="929"/>
      <c r="IIX53" s="930"/>
      <c r="IIY53" s="930"/>
      <c r="IIZ53" s="930"/>
      <c r="IJA53" s="930"/>
      <c r="IJB53" s="930"/>
      <c r="IJC53" s="930"/>
      <c r="IJD53" s="930"/>
      <c r="IJE53" s="931"/>
      <c r="IJF53" s="1213"/>
      <c r="IJG53" s="929"/>
      <c r="IJH53" s="929"/>
      <c r="IJI53" s="930"/>
      <c r="IJJ53" s="930"/>
      <c r="IJK53" s="930"/>
      <c r="IJL53" s="930"/>
      <c r="IJM53" s="930"/>
      <c r="IJN53" s="930"/>
      <c r="IJO53" s="930"/>
      <c r="IJP53" s="931"/>
      <c r="IJQ53" s="1213"/>
      <c r="IJR53" s="929"/>
      <c r="IJS53" s="929"/>
      <c r="IJT53" s="930"/>
      <c r="IJU53" s="930"/>
      <c r="IJV53" s="930"/>
      <c r="IJW53" s="930"/>
      <c r="IJX53" s="930"/>
      <c r="IJY53" s="930"/>
      <c r="IJZ53" s="930"/>
      <c r="IKA53" s="931"/>
      <c r="IKB53" s="1213"/>
      <c r="IKC53" s="929"/>
      <c r="IKD53" s="929"/>
      <c r="IKE53" s="930"/>
      <c r="IKF53" s="930"/>
      <c r="IKG53" s="930"/>
      <c r="IKH53" s="930"/>
      <c r="IKI53" s="930"/>
      <c r="IKJ53" s="930"/>
      <c r="IKK53" s="930"/>
      <c r="IKL53" s="931"/>
      <c r="IKM53" s="1213"/>
      <c r="IKN53" s="929"/>
      <c r="IKO53" s="929"/>
      <c r="IKP53" s="930"/>
      <c r="IKQ53" s="930"/>
      <c r="IKR53" s="930"/>
      <c r="IKS53" s="930"/>
      <c r="IKT53" s="930"/>
      <c r="IKU53" s="930"/>
      <c r="IKV53" s="930"/>
      <c r="IKW53" s="931"/>
      <c r="IKX53" s="1213"/>
      <c r="IKY53" s="929"/>
      <c r="IKZ53" s="929"/>
      <c r="ILA53" s="930"/>
      <c r="ILB53" s="930"/>
      <c r="ILC53" s="930"/>
      <c r="ILD53" s="930"/>
      <c r="ILE53" s="930"/>
      <c r="ILF53" s="930"/>
      <c r="ILG53" s="930"/>
      <c r="ILH53" s="931"/>
      <c r="ILI53" s="1213"/>
      <c r="ILJ53" s="929"/>
      <c r="ILK53" s="929"/>
      <c r="ILL53" s="930"/>
      <c r="ILM53" s="930"/>
      <c r="ILN53" s="930"/>
      <c r="ILO53" s="930"/>
      <c r="ILP53" s="930"/>
      <c r="ILQ53" s="930"/>
      <c r="ILR53" s="930"/>
      <c r="ILS53" s="931"/>
      <c r="ILT53" s="1213"/>
      <c r="ILU53" s="929"/>
      <c r="ILV53" s="929"/>
      <c r="ILW53" s="930"/>
      <c r="ILX53" s="930"/>
      <c r="ILY53" s="930"/>
      <c r="ILZ53" s="930"/>
      <c r="IMA53" s="930"/>
      <c r="IMB53" s="930"/>
      <c r="IMC53" s="930"/>
      <c r="IMD53" s="931"/>
      <c r="IME53" s="1213"/>
      <c r="IMF53" s="929"/>
      <c r="IMG53" s="929"/>
      <c r="IMH53" s="930"/>
      <c r="IMI53" s="930"/>
      <c r="IMJ53" s="930"/>
      <c r="IMK53" s="930"/>
      <c r="IML53" s="930"/>
      <c r="IMM53" s="930"/>
      <c r="IMN53" s="930"/>
      <c r="IMO53" s="931"/>
      <c r="IMP53" s="1213"/>
      <c r="IMQ53" s="929"/>
      <c r="IMR53" s="929"/>
      <c r="IMS53" s="930"/>
      <c r="IMT53" s="930"/>
      <c r="IMU53" s="930"/>
      <c r="IMV53" s="930"/>
      <c r="IMW53" s="930"/>
      <c r="IMX53" s="930"/>
      <c r="IMY53" s="930"/>
      <c r="IMZ53" s="931"/>
      <c r="INA53" s="1213"/>
      <c r="INB53" s="929"/>
      <c r="INC53" s="929"/>
      <c r="IND53" s="930"/>
      <c r="INE53" s="930"/>
      <c r="INF53" s="930"/>
      <c r="ING53" s="930"/>
      <c r="INH53" s="930"/>
      <c r="INI53" s="930"/>
      <c r="INJ53" s="930"/>
      <c r="INK53" s="931"/>
      <c r="INL53" s="1213"/>
      <c r="INM53" s="929"/>
      <c r="INN53" s="929"/>
      <c r="INO53" s="930"/>
      <c r="INP53" s="930"/>
      <c r="INQ53" s="930"/>
      <c r="INR53" s="930"/>
      <c r="INS53" s="930"/>
      <c r="INT53" s="930"/>
      <c r="INU53" s="930"/>
      <c r="INV53" s="931"/>
      <c r="INW53" s="1213"/>
      <c r="INX53" s="929"/>
      <c r="INY53" s="929"/>
      <c r="INZ53" s="930"/>
      <c r="IOA53" s="930"/>
      <c r="IOB53" s="930"/>
      <c r="IOC53" s="930"/>
      <c r="IOD53" s="930"/>
      <c r="IOE53" s="930"/>
      <c r="IOF53" s="930"/>
      <c r="IOG53" s="931"/>
      <c r="IOH53" s="1213"/>
      <c r="IOI53" s="929"/>
      <c r="IOJ53" s="929"/>
      <c r="IOK53" s="930"/>
      <c r="IOL53" s="930"/>
      <c r="IOM53" s="930"/>
      <c r="ION53" s="930"/>
      <c r="IOO53" s="930"/>
      <c r="IOP53" s="930"/>
      <c r="IOQ53" s="930"/>
      <c r="IOR53" s="931"/>
      <c r="IOS53" s="1213"/>
      <c r="IOT53" s="929"/>
      <c r="IOU53" s="929"/>
      <c r="IOV53" s="930"/>
      <c r="IOW53" s="930"/>
      <c r="IOX53" s="930"/>
      <c r="IOY53" s="930"/>
      <c r="IOZ53" s="930"/>
      <c r="IPA53" s="930"/>
      <c r="IPB53" s="930"/>
      <c r="IPC53" s="931"/>
      <c r="IPD53" s="1213"/>
      <c r="IPE53" s="929"/>
      <c r="IPF53" s="929"/>
      <c r="IPG53" s="930"/>
      <c r="IPH53" s="930"/>
      <c r="IPI53" s="930"/>
      <c r="IPJ53" s="930"/>
      <c r="IPK53" s="930"/>
      <c r="IPL53" s="930"/>
      <c r="IPM53" s="930"/>
      <c r="IPN53" s="931"/>
      <c r="IPO53" s="1213"/>
      <c r="IPP53" s="929"/>
      <c r="IPQ53" s="929"/>
      <c r="IPR53" s="930"/>
      <c r="IPS53" s="930"/>
      <c r="IPT53" s="930"/>
      <c r="IPU53" s="930"/>
      <c r="IPV53" s="930"/>
      <c r="IPW53" s="930"/>
      <c r="IPX53" s="930"/>
      <c r="IPY53" s="931"/>
      <c r="IPZ53" s="1213"/>
      <c r="IQA53" s="929"/>
      <c r="IQB53" s="929"/>
      <c r="IQC53" s="930"/>
      <c r="IQD53" s="930"/>
      <c r="IQE53" s="930"/>
      <c r="IQF53" s="930"/>
      <c r="IQG53" s="930"/>
      <c r="IQH53" s="930"/>
      <c r="IQI53" s="930"/>
      <c r="IQJ53" s="931"/>
      <c r="IQK53" s="1213"/>
      <c r="IQL53" s="929"/>
      <c r="IQM53" s="929"/>
      <c r="IQN53" s="930"/>
      <c r="IQO53" s="930"/>
      <c r="IQP53" s="930"/>
      <c r="IQQ53" s="930"/>
      <c r="IQR53" s="930"/>
      <c r="IQS53" s="930"/>
      <c r="IQT53" s="930"/>
      <c r="IQU53" s="931"/>
      <c r="IQV53" s="1213"/>
      <c r="IQW53" s="929"/>
      <c r="IQX53" s="929"/>
      <c r="IQY53" s="930"/>
      <c r="IQZ53" s="930"/>
      <c r="IRA53" s="930"/>
      <c r="IRB53" s="930"/>
      <c r="IRC53" s="930"/>
      <c r="IRD53" s="930"/>
      <c r="IRE53" s="930"/>
      <c r="IRF53" s="931"/>
      <c r="IRG53" s="1213"/>
      <c r="IRH53" s="929"/>
      <c r="IRI53" s="929"/>
      <c r="IRJ53" s="930"/>
      <c r="IRK53" s="930"/>
      <c r="IRL53" s="930"/>
      <c r="IRM53" s="930"/>
      <c r="IRN53" s="930"/>
      <c r="IRO53" s="930"/>
      <c r="IRP53" s="930"/>
      <c r="IRQ53" s="931"/>
      <c r="IRR53" s="1213"/>
      <c r="IRS53" s="929"/>
      <c r="IRT53" s="929"/>
      <c r="IRU53" s="930"/>
      <c r="IRV53" s="930"/>
      <c r="IRW53" s="930"/>
      <c r="IRX53" s="930"/>
      <c r="IRY53" s="930"/>
      <c r="IRZ53" s="930"/>
      <c r="ISA53" s="930"/>
      <c r="ISB53" s="931"/>
      <c r="ISC53" s="1213"/>
      <c r="ISD53" s="929"/>
      <c r="ISE53" s="929"/>
      <c r="ISF53" s="930"/>
      <c r="ISG53" s="930"/>
      <c r="ISH53" s="930"/>
      <c r="ISI53" s="930"/>
      <c r="ISJ53" s="930"/>
      <c r="ISK53" s="930"/>
      <c r="ISL53" s="930"/>
      <c r="ISM53" s="931"/>
      <c r="ISN53" s="1213"/>
      <c r="ISO53" s="929"/>
      <c r="ISP53" s="929"/>
      <c r="ISQ53" s="930"/>
      <c r="ISR53" s="930"/>
      <c r="ISS53" s="930"/>
      <c r="IST53" s="930"/>
      <c r="ISU53" s="930"/>
      <c r="ISV53" s="930"/>
      <c r="ISW53" s="930"/>
      <c r="ISX53" s="931"/>
      <c r="ISY53" s="1213"/>
      <c r="ISZ53" s="929"/>
      <c r="ITA53" s="929"/>
      <c r="ITB53" s="930"/>
      <c r="ITC53" s="930"/>
      <c r="ITD53" s="930"/>
      <c r="ITE53" s="930"/>
      <c r="ITF53" s="930"/>
      <c r="ITG53" s="930"/>
      <c r="ITH53" s="930"/>
      <c r="ITI53" s="931"/>
      <c r="ITJ53" s="1213"/>
      <c r="ITK53" s="929"/>
      <c r="ITL53" s="929"/>
      <c r="ITM53" s="930"/>
      <c r="ITN53" s="930"/>
      <c r="ITO53" s="930"/>
      <c r="ITP53" s="930"/>
      <c r="ITQ53" s="930"/>
      <c r="ITR53" s="930"/>
      <c r="ITS53" s="930"/>
      <c r="ITT53" s="931"/>
      <c r="ITU53" s="1213"/>
      <c r="ITV53" s="929"/>
      <c r="ITW53" s="929"/>
      <c r="ITX53" s="930"/>
      <c r="ITY53" s="930"/>
      <c r="ITZ53" s="930"/>
      <c r="IUA53" s="930"/>
      <c r="IUB53" s="930"/>
      <c r="IUC53" s="930"/>
      <c r="IUD53" s="930"/>
      <c r="IUE53" s="931"/>
      <c r="IUF53" s="1213"/>
      <c r="IUG53" s="929"/>
      <c r="IUH53" s="929"/>
      <c r="IUI53" s="930"/>
      <c r="IUJ53" s="930"/>
      <c r="IUK53" s="930"/>
      <c r="IUL53" s="930"/>
      <c r="IUM53" s="930"/>
      <c r="IUN53" s="930"/>
      <c r="IUO53" s="930"/>
      <c r="IUP53" s="931"/>
      <c r="IUQ53" s="1213"/>
      <c r="IUR53" s="929"/>
      <c r="IUS53" s="929"/>
      <c r="IUT53" s="930"/>
      <c r="IUU53" s="930"/>
      <c r="IUV53" s="930"/>
      <c r="IUW53" s="930"/>
      <c r="IUX53" s="930"/>
      <c r="IUY53" s="930"/>
      <c r="IUZ53" s="930"/>
      <c r="IVA53" s="931"/>
      <c r="IVB53" s="1213"/>
      <c r="IVC53" s="929"/>
      <c r="IVD53" s="929"/>
      <c r="IVE53" s="930"/>
      <c r="IVF53" s="930"/>
      <c r="IVG53" s="930"/>
      <c r="IVH53" s="930"/>
      <c r="IVI53" s="930"/>
      <c r="IVJ53" s="930"/>
      <c r="IVK53" s="930"/>
      <c r="IVL53" s="931"/>
      <c r="IVM53" s="1213"/>
      <c r="IVN53" s="929"/>
      <c r="IVO53" s="929"/>
      <c r="IVP53" s="930"/>
      <c r="IVQ53" s="930"/>
      <c r="IVR53" s="930"/>
      <c r="IVS53" s="930"/>
      <c r="IVT53" s="930"/>
      <c r="IVU53" s="930"/>
      <c r="IVV53" s="930"/>
      <c r="IVW53" s="931"/>
      <c r="IVX53" s="1213"/>
      <c r="IVY53" s="929"/>
      <c r="IVZ53" s="929"/>
      <c r="IWA53" s="930"/>
      <c r="IWB53" s="930"/>
      <c r="IWC53" s="930"/>
      <c r="IWD53" s="930"/>
      <c r="IWE53" s="930"/>
      <c r="IWF53" s="930"/>
      <c r="IWG53" s="930"/>
      <c r="IWH53" s="931"/>
      <c r="IWI53" s="1213"/>
      <c r="IWJ53" s="929"/>
      <c r="IWK53" s="929"/>
      <c r="IWL53" s="930"/>
      <c r="IWM53" s="930"/>
      <c r="IWN53" s="930"/>
      <c r="IWO53" s="930"/>
      <c r="IWP53" s="930"/>
      <c r="IWQ53" s="930"/>
      <c r="IWR53" s="930"/>
      <c r="IWS53" s="931"/>
      <c r="IWT53" s="1213"/>
      <c r="IWU53" s="929"/>
      <c r="IWV53" s="929"/>
      <c r="IWW53" s="930"/>
      <c r="IWX53" s="930"/>
      <c r="IWY53" s="930"/>
      <c r="IWZ53" s="930"/>
      <c r="IXA53" s="930"/>
      <c r="IXB53" s="930"/>
      <c r="IXC53" s="930"/>
      <c r="IXD53" s="931"/>
      <c r="IXE53" s="1213"/>
      <c r="IXF53" s="929"/>
      <c r="IXG53" s="929"/>
      <c r="IXH53" s="930"/>
      <c r="IXI53" s="930"/>
      <c r="IXJ53" s="930"/>
      <c r="IXK53" s="930"/>
      <c r="IXL53" s="930"/>
      <c r="IXM53" s="930"/>
      <c r="IXN53" s="930"/>
      <c r="IXO53" s="931"/>
      <c r="IXP53" s="1213"/>
      <c r="IXQ53" s="929"/>
      <c r="IXR53" s="929"/>
      <c r="IXS53" s="930"/>
      <c r="IXT53" s="930"/>
      <c r="IXU53" s="930"/>
      <c r="IXV53" s="930"/>
      <c r="IXW53" s="930"/>
      <c r="IXX53" s="930"/>
      <c r="IXY53" s="930"/>
      <c r="IXZ53" s="931"/>
      <c r="IYA53" s="1213"/>
      <c r="IYB53" s="929"/>
      <c r="IYC53" s="929"/>
      <c r="IYD53" s="930"/>
      <c r="IYE53" s="930"/>
      <c r="IYF53" s="930"/>
      <c r="IYG53" s="930"/>
      <c r="IYH53" s="930"/>
      <c r="IYI53" s="930"/>
      <c r="IYJ53" s="930"/>
      <c r="IYK53" s="931"/>
      <c r="IYL53" s="1213"/>
      <c r="IYM53" s="929"/>
      <c r="IYN53" s="929"/>
      <c r="IYO53" s="930"/>
      <c r="IYP53" s="930"/>
      <c r="IYQ53" s="930"/>
      <c r="IYR53" s="930"/>
      <c r="IYS53" s="930"/>
      <c r="IYT53" s="930"/>
      <c r="IYU53" s="930"/>
      <c r="IYV53" s="931"/>
      <c r="IYW53" s="1213"/>
      <c r="IYX53" s="929"/>
      <c r="IYY53" s="929"/>
      <c r="IYZ53" s="930"/>
      <c r="IZA53" s="930"/>
      <c r="IZB53" s="930"/>
      <c r="IZC53" s="930"/>
      <c r="IZD53" s="930"/>
      <c r="IZE53" s="930"/>
      <c r="IZF53" s="930"/>
      <c r="IZG53" s="931"/>
      <c r="IZH53" s="1213"/>
      <c r="IZI53" s="929"/>
      <c r="IZJ53" s="929"/>
      <c r="IZK53" s="930"/>
      <c r="IZL53" s="930"/>
      <c r="IZM53" s="930"/>
      <c r="IZN53" s="930"/>
      <c r="IZO53" s="930"/>
      <c r="IZP53" s="930"/>
      <c r="IZQ53" s="930"/>
      <c r="IZR53" s="931"/>
      <c r="IZS53" s="1213"/>
      <c r="IZT53" s="929"/>
      <c r="IZU53" s="929"/>
      <c r="IZV53" s="930"/>
      <c r="IZW53" s="930"/>
      <c r="IZX53" s="930"/>
      <c r="IZY53" s="930"/>
      <c r="IZZ53" s="930"/>
      <c r="JAA53" s="930"/>
      <c r="JAB53" s="930"/>
      <c r="JAC53" s="931"/>
      <c r="JAD53" s="1213"/>
      <c r="JAE53" s="929"/>
      <c r="JAF53" s="929"/>
      <c r="JAG53" s="930"/>
      <c r="JAH53" s="930"/>
      <c r="JAI53" s="930"/>
      <c r="JAJ53" s="930"/>
      <c r="JAK53" s="930"/>
      <c r="JAL53" s="930"/>
      <c r="JAM53" s="930"/>
      <c r="JAN53" s="931"/>
      <c r="JAO53" s="1213"/>
      <c r="JAP53" s="929"/>
      <c r="JAQ53" s="929"/>
      <c r="JAR53" s="930"/>
      <c r="JAS53" s="930"/>
      <c r="JAT53" s="930"/>
      <c r="JAU53" s="930"/>
      <c r="JAV53" s="930"/>
      <c r="JAW53" s="930"/>
      <c r="JAX53" s="930"/>
      <c r="JAY53" s="931"/>
      <c r="JAZ53" s="1213"/>
      <c r="JBA53" s="929"/>
      <c r="JBB53" s="929"/>
      <c r="JBC53" s="930"/>
      <c r="JBD53" s="930"/>
      <c r="JBE53" s="930"/>
      <c r="JBF53" s="930"/>
      <c r="JBG53" s="930"/>
      <c r="JBH53" s="930"/>
      <c r="JBI53" s="930"/>
      <c r="JBJ53" s="931"/>
      <c r="JBK53" s="1213"/>
      <c r="JBL53" s="929"/>
      <c r="JBM53" s="929"/>
      <c r="JBN53" s="930"/>
      <c r="JBO53" s="930"/>
      <c r="JBP53" s="930"/>
      <c r="JBQ53" s="930"/>
      <c r="JBR53" s="930"/>
      <c r="JBS53" s="930"/>
      <c r="JBT53" s="930"/>
      <c r="JBU53" s="931"/>
      <c r="JBV53" s="1213"/>
      <c r="JBW53" s="929"/>
      <c r="JBX53" s="929"/>
      <c r="JBY53" s="930"/>
      <c r="JBZ53" s="930"/>
      <c r="JCA53" s="930"/>
      <c r="JCB53" s="930"/>
      <c r="JCC53" s="930"/>
      <c r="JCD53" s="930"/>
      <c r="JCE53" s="930"/>
      <c r="JCF53" s="931"/>
      <c r="JCG53" s="1213"/>
      <c r="JCH53" s="929"/>
      <c r="JCI53" s="929"/>
      <c r="JCJ53" s="930"/>
      <c r="JCK53" s="930"/>
      <c r="JCL53" s="930"/>
      <c r="JCM53" s="930"/>
      <c r="JCN53" s="930"/>
      <c r="JCO53" s="930"/>
      <c r="JCP53" s="930"/>
      <c r="JCQ53" s="931"/>
      <c r="JCR53" s="1213"/>
      <c r="JCS53" s="929"/>
      <c r="JCT53" s="929"/>
      <c r="JCU53" s="930"/>
      <c r="JCV53" s="930"/>
      <c r="JCW53" s="930"/>
      <c r="JCX53" s="930"/>
      <c r="JCY53" s="930"/>
      <c r="JCZ53" s="930"/>
      <c r="JDA53" s="930"/>
      <c r="JDB53" s="931"/>
      <c r="JDC53" s="1213"/>
      <c r="JDD53" s="929"/>
      <c r="JDE53" s="929"/>
      <c r="JDF53" s="930"/>
      <c r="JDG53" s="930"/>
      <c r="JDH53" s="930"/>
      <c r="JDI53" s="930"/>
      <c r="JDJ53" s="930"/>
      <c r="JDK53" s="930"/>
      <c r="JDL53" s="930"/>
      <c r="JDM53" s="931"/>
      <c r="JDN53" s="1213"/>
      <c r="JDO53" s="929"/>
      <c r="JDP53" s="929"/>
      <c r="JDQ53" s="930"/>
      <c r="JDR53" s="930"/>
      <c r="JDS53" s="930"/>
      <c r="JDT53" s="930"/>
      <c r="JDU53" s="930"/>
      <c r="JDV53" s="930"/>
      <c r="JDW53" s="930"/>
      <c r="JDX53" s="931"/>
      <c r="JDY53" s="1213"/>
      <c r="JDZ53" s="929"/>
      <c r="JEA53" s="929"/>
      <c r="JEB53" s="930"/>
      <c r="JEC53" s="930"/>
      <c r="JED53" s="930"/>
      <c r="JEE53" s="930"/>
      <c r="JEF53" s="930"/>
      <c r="JEG53" s="930"/>
      <c r="JEH53" s="930"/>
      <c r="JEI53" s="931"/>
      <c r="JEJ53" s="1213"/>
      <c r="JEK53" s="929"/>
      <c r="JEL53" s="929"/>
      <c r="JEM53" s="930"/>
      <c r="JEN53" s="930"/>
      <c r="JEO53" s="930"/>
      <c r="JEP53" s="930"/>
      <c r="JEQ53" s="930"/>
      <c r="JER53" s="930"/>
      <c r="JES53" s="930"/>
      <c r="JET53" s="931"/>
      <c r="JEU53" s="1213"/>
      <c r="JEV53" s="929"/>
      <c r="JEW53" s="929"/>
      <c r="JEX53" s="930"/>
      <c r="JEY53" s="930"/>
      <c r="JEZ53" s="930"/>
      <c r="JFA53" s="930"/>
      <c r="JFB53" s="930"/>
      <c r="JFC53" s="930"/>
      <c r="JFD53" s="930"/>
      <c r="JFE53" s="931"/>
      <c r="JFF53" s="1213"/>
      <c r="JFG53" s="929"/>
      <c r="JFH53" s="929"/>
      <c r="JFI53" s="930"/>
      <c r="JFJ53" s="930"/>
      <c r="JFK53" s="930"/>
      <c r="JFL53" s="930"/>
      <c r="JFM53" s="930"/>
      <c r="JFN53" s="930"/>
      <c r="JFO53" s="930"/>
      <c r="JFP53" s="931"/>
      <c r="JFQ53" s="1213"/>
      <c r="JFR53" s="929"/>
      <c r="JFS53" s="929"/>
      <c r="JFT53" s="930"/>
      <c r="JFU53" s="930"/>
      <c r="JFV53" s="930"/>
      <c r="JFW53" s="930"/>
      <c r="JFX53" s="930"/>
      <c r="JFY53" s="930"/>
      <c r="JFZ53" s="930"/>
      <c r="JGA53" s="931"/>
      <c r="JGB53" s="1213"/>
      <c r="JGC53" s="929"/>
      <c r="JGD53" s="929"/>
      <c r="JGE53" s="930"/>
      <c r="JGF53" s="930"/>
      <c r="JGG53" s="930"/>
      <c r="JGH53" s="930"/>
      <c r="JGI53" s="930"/>
      <c r="JGJ53" s="930"/>
      <c r="JGK53" s="930"/>
      <c r="JGL53" s="931"/>
      <c r="JGM53" s="1213"/>
      <c r="JGN53" s="929"/>
      <c r="JGO53" s="929"/>
      <c r="JGP53" s="930"/>
      <c r="JGQ53" s="930"/>
      <c r="JGR53" s="930"/>
      <c r="JGS53" s="930"/>
      <c r="JGT53" s="930"/>
      <c r="JGU53" s="930"/>
      <c r="JGV53" s="930"/>
      <c r="JGW53" s="931"/>
      <c r="JGX53" s="1213"/>
      <c r="JGY53" s="929"/>
      <c r="JGZ53" s="929"/>
      <c r="JHA53" s="930"/>
      <c r="JHB53" s="930"/>
      <c r="JHC53" s="930"/>
      <c r="JHD53" s="930"/>
      <c r="JHE53" s="930"/>
      <c r="JHF53" s="930"/>
      <c r="JHG53" s="930"/>
      <c r="JHH53" s="931"/>
      <c r="JHI53" s="1213"/>
      <c r="JHJ53" s="929"/>
      <c r="JHK53" s="929"/>
      <c r="JHL53" s="930"/>
      <c r="JHM53" s="930"/>
      <c r="JHN53" s="930"/>
      <c r="JHO53" s="930"/>
      <c r="JHP53" s="930"/>
      <c r="JHQ53" s="930"/>
      <c r="JHR53" s="930"/>
      <c r="JHS53" s="931"/>
      <c r="JHT53" s="1213"/>
      <c r="JHU53" s="929"/>
      <c r="JHV53" s="929"/>
      <c r="JHW53" s="930"/>
      <c r="JHX53" s="930"/>
      <c r="JHY53" s="930"/>
      <c r="JHZ53" s="930"/>
      <c r="JIA53" s="930"/>
      <c r="JIB53" s="930"/>
      <c r="JIC53" s="930"/>
      <c r="JID53" s="931"/>
      <c r="JIE53" s="1213"/>
      <c r="JIF53" s="929"/>
      <c r="JIG53" s="929"/>
      <c r="JIH53" s="930"/>
      <c r="JII53" s="930"/>
      <c r="JIJ53" s="930"/>
      <c r="JIK53" s="930"/>
      <c r="JIL53" s="930"/>
      <c r="JIM53" s="930"/>
      <c r="JIN53" s="930"/>
      <c r="JIO53" s="931"/>
      <c r="JIP53" s="1213"/>
      <c r="JIQ53" s="929"/>
      <c r="JIR53" s="929"/>
      <c r="JIS53" s="930"/>
      <c r="JIT53" s="930"/>
      <c r="JIU53" s="930"/>
      <c r="JIV53" s="930"/>
      <c r="JIW53" s="930"/>
      <c r="JIX53" s="930"/>
      <c r="JIY53" s="930"/>
      <c r="JIZ53" s="931"/>
      <c r="JJA53" s="1213"/>
      <c r="JJB53" s="929"/>
      <c r="JJC53" s="929"/>
      <c r="JJD53" s="930"/>
      <c r="JJE53" s="930"/>
      <c r="JJF53" s="930"/>
      <c r="JJG53" s="930"/>
      <c r="JJH53" s="930"/>
      <c r="JJI53" s="930"/>
      <c r="JJJ53" s="930"/>
      <c r="JJK53" s="931"/>
      <c r="JJL53" s="1213"/>
      <c r="JJM53" s="929"/>
      <c r="JJN53" s="929"/>
      <c r="JJO53" s="930"/>
      <c r="JJP53" s="930"/>
      <c r="JJQ53" s="930"/>
      <c r="JJR53" s="930"/>
      <c r="JJS53" s="930"/>
      <c r="JJT53" s="930"/>
      <c r="JJU53" s="930"/>
      <c r="JJV53" s="931"/>
      <c r="JJW53" s="1213"/>
      <c r="JJX53" s="929"/>
      <c r="JJY53" s="929"/>
      <c r="JJZ53" s="930"/>
      <c r="JKA53" s="930"/>
      <c r="JKB53" s="930"/>
      <c r="JKC53" s="930"/>
      <c r="JKD53" s="930"/>
      <c r="JKE53" s="930"/>
      <c r="JKF53" s="930"/>
      <c r="JKG53" s="931"/>
      <c r="JKH53" s="1213"/>
      <c r="JKI53" s="929"/>
      <c r="JKJ53" s="929"/>
      <c r="JKK53" s="930"/>
      <c r="JKL53" s="930"/>
      <c r="JKM53" s="930"/>
      <c r="JKN53" s="930"/>
      <c r="JKO53" s="930"/>
      <c r="JKP53" s="930"/>
      <c r="JKQ53" s="930"/>
      <c r="JKR53" s="931"/>
      <c r="JKS53" s="1213"/>
      <c r="JKT53" s="929"/>
      <c r="JKU53" s="929"/>
      <c r="JKV53" s="930"/>
      <c r="JKW53" s="930"/>
      <c r="JKX53" s="930"/>
      <c r="JKY53" s="930"/>
      <c r="JKZ53" s="930"/>
      <c r="JLA53" s="930"/>
      <c r="JLB53" s="930"/>
      <c r="JLC53" s="931"/>
      <c r="JLD53" s="1213"/>
      <c r="JLE53" s="929"/>
      <c r="JLF53" s="929"/>
      <c r="JLG53" s="930"/>
      <c r="JLH53" s="930"/>
      <c r="JLI53" s="930"/>
      <c r="JLJ53" s="930"/>
      <c r="JLK53" s="930"/>
      <c r="JLL53" s="930"/>
      <c r="JLM53" s="930"/>
      <c r="JLN53" s="931"/>
      <c r="JLO53" s="1213"/>
      <c r="JLP53" s="929"/>
      <c r="JLQ53" s="929"/>
      <c r="JLR53" s="930"/>
      <c r="JLS53" s="930"/>
      <c r="JLT53" s="930"/>
      <c r="JLU53" s="930"/>
      <c r="JLV53" s="930"/>
      <c r="JLW53" s="930"/>
      <c r="JLX53" s="930"/>
      <c r="JLY53" s="931"/>
      <c r="JLZ53" s="1213"/>
      <c r="JMA53" s="929"/>
      <c r="JMB53" s="929"/>
      <c r="JMC53" s="930"/>
      <c r="JMD53" s="930"/>
      <c r="JME53" s="930"/>
      <c r="JMF53" s="930"/>
      <c r="JMG53" s="930"/>
      <c r="JMH53" s="930"/>
      <c r="JMI53" s="930"/>
      <c r="JMJ53" s="931"/>
      <c r="JMK53" s="1213"/>
      <c r="JML53" s="929"/>
      <c r="JMM53" s="929"/>
      <c r="JMN53" s="930"/>
      <c r="JMO53" s="930"/>
      <c r="JMP53" s="930"/>
      <c r="JMQ53" s="930"/>
      <c r="JMR53" s="930"/>
      <c r="JMS53" s="930"/>
      <c r="JMT53" s="930"/>
      <c r="JMU53" s="931"/>
      <c r="JMV53" s="1213"/>
      <c r="JMW53" s="929"/>
      <c r="JMX53" s="929"/>
      <c r="JMY53" s="930"/>
      <c r="JMZ53" s="930"/>
      <c r="JNA53" s="930"/>
      <c r="JNB53" s="930"/>
      <c r="JNC53" s="930"/>
      <c r="JND53" s="930"/>
      <c r="JNE53" s="930"/>
      <c r="JNF53" s="931"/>
      <c r="JNG53" s="1213"/>
      <c r="JNH53" s="929"/>
      <c r="JNI53" s="929"/>
      <c r="JNJ53" s="930"/>
      <c r="JNK53" s="930"/>
      <c r="JNL53" s="930"/>
      <c r="JNM53" s="930"/>
      <c r="JNN53" s="930"/>
      <c r="JNO53" s="930"/>
      <c r="JNP53" s="930"/>
      <c r="JNQ53" s="931"/>
      <c r="JNR53" s="1213"/>
      <c r="JNS53" s="929"/>
      <c r="JNT53" s="929"/>
      <c r="JNU53" s="930"/>
      <c r="JNV53" s="930"/>
      <c r="JNW53" s="930"/>
      <c r="JNX53" s="930"/>
      <c r="JNY53" s="930"/>
      <c r="JNZ53" s="930"/>
      <c r="JOA53" s="930"/>
      <c r="JOB53" s="931"/>
      <c r="JOC53" s="1213"/>
      <c r="JOD53" s="929"/>
      <c r="JOE53" s="929"/>
      <c r="JOF53" s="930"/>
      <c r="JOG53" s="930"/>
      <c r="JOH53" s="930"/>
      <c r="JOI53" s="930"/>
      <c r="JOJ53" s="930"/>
      <c r="JOK53" s="930"/>
      <c r="JOL53" s="930"/>
      <c r="JOM53" s="931"/>
      <c r="JON53" s="1213"/>
      <c r="JOO53" s="929"/>
      <c r="JOP53" s="929"/>
      <c r="JOQ53" s="930"/>
      <c r="JOR53" s="930"/>
      <c r="JOS53" s="930"/>
      <c r="JOT53" s="930"/>
      <c r="JOU53" s="930"/>
      <c r="JOV53" s="930"/>
      <c r="JOW53" s="930"/>
      <c r="JOX53" s="931"/>
      <c r="JOY53" s="1213"/>
      <c r="JOZ53" s="929"/>
      <c r="JPA53" s="929"/>
      <c r="JPB53" s="930"/>
      <c r="JPC53" s="930"/>
      <c r="JPD53" s="930"/>
      <c r="JPE53" s="930"/>
      <c r="JPF53" s="930"/>
      <c r="JPG53" s="930"/>
      <c r="JPH53" s="930"/>
      <c r="JPI53" s="931"/>
      <c r="JPJ53" s="1213"/>
      <c r="JPK53" s="929"/>
      <c r="JPL53" s="929"/>
      <c r="JPM53" s="930"/>
      <c r="JPN53" s="930"/>
      <c r="JPO53" s="930"/>
      <c r="JPP53" s="930"/>
      <c r="JPQ53" s="930"/>
      <c r="JPR53" s="930"/>
      <c r="JPS53" s="930"/>
      <c r="JPT53" s="931"/>
      <c r="JPU53" s="1213"/>
      <c r="JPV53" s="929"/>
      <c r="JPW53" s="929"/>
      <c r="JPX53" s="930"/>
      <c r="JPY53" s="930"/>
      <c r="JPZ53" s="930"/>
      <c r="JQA53" s="930"/>
      <c r="JQB53" s="930"/>
      <c r="JQC53" s="930"/>
      <c r="JQD53" s="930"/>
      <c r="JQE53" s="931"/>
      <c r="JQF53" s="1213"/>
      <c r="JQG53" s="929"/>
      <c r="JQH53" s="929"/>
      <c r="JQI53" s="930"/>
      <c r="JQJ53" s="930"/>
      <c r="JQK53" s="930"/>
      <c r="JQL53" s="930"/>
      <c r="JQM53" s="930"/>
      <c r="JQN53" s="930"/>
      <c r="JQO53" s="930"/>
      <c r="JQP53" s="931"/>
      <c r="JQQ53" s="1213"/>
      <c r="JQR53" s="929"/>
      <c r="JQS53" s="929"/>
      <c r="JQT53" s="930"/>
      <c r="JQU53" s="930"/>
      <c r="JQV53" s="930"/>
      <c r="JQW53" s="930"/>
      <c r="JQX53" s="930"/>
      <c r="JQY53" s="930"/>
      <c r="JQZ53" s="930"/>
      <c r="JRA53" s="931"/>
      <c r="JRB53" s="1213"/>
      <c r="JRC53" s="929"/>
      <c r="JRD53" s="929"/>
      <c r="JRE53" s="930"/>
      <c r="JRF53" s="930"/>
      <c r="JRG53" s="930"/>
      <c r="JRH53" s="930"/>
      <c r="JRI53" s="930"/>
      <c r="JRJ53" s="930"/>
      <c r="JRK53" s="930"/>
      <c r="JRL53" s="931"/>
      <c r="JRM53" s="1213"/>
      <c r="JRN53" s="929"/>
      <c r="JRO53" s="929"/>
      <c r="JRP53" s="930"/>
      <c r="JRQ53" s="930"/>
      <c r="JRR53" s="930"/>
      <c r="JRS53" s="930"/>
      <c r="JRT53" s="930"/>
      <c r="JRU53" s="930"/>
      <c r="JRV53" s="930"/>
      <c r="JRW53" s="931"/>
      <c r="JRX53" s="1213"/>
      <c r="JRY53" s="929"/>
      <c r="JRZ53" s="929"/>
      <c r="JSA53" s="930"/>
      <c r="JSB53" s="930"/>
      <c r="JSC53" s="930"/>
      <c r="JSD53" s="930"/>
      <c r="JSE53" s="930"/>
      <c r="JSF53" s="930"/>
      <c r="JSG53" s="930"/>
      <c r="JSH53" s="931"/>
      <c r="JSI53" s="1213"/>
      <c r="JSJ53" s="929"/>
      <c r="JSK53" s="929"/>
      <c r="JSL53" s="930"/>
      <c r="JSM53" s="930"/>
      <c r="JSN53" s="930"/>
      <c r="JSO53" s="930"/>
      <c r="JSP53" s="930"/>
      <c r="JSQ53" s="930"/>
      <c r="JSR53" s="930"/>
      <c r="JSS53" s="931"/>
      <c r="JST53" s="1213"/>
      <c r="JSU53" s="929"/>
      <c r="JSV53" s="929"/>
      <c r="JSW53" s="930"/>
      <c r="JSX53" s="930"/>
      <c r="JSY53" s="930"/>
      <c r="JSZ53" s="930"/>
      <c r="JTA53" s="930"/>
      <c r="JTB53" s="930"/>
      <c r="JTC53" s="930"/>
      <c r="JTD53" s="931"/>
      <c r="JTE53" s="1213"/>
      <c r="JTF53" s="929"/>
      <c r="JTG53" s="929"/>
      <c r="JTH53" s="930"/>
      <c r="JTI53" s="930"/>
      <c r="JTJ53" s="930"/>
      <c r="JTK53" s="930"/>
      <c r="JTL53" s="930"/>
      <c r="JTM53" s="930"/>
      <c r="JTN53" s="930"/>
      <c r="JTO53" s="931"/>
      <c r="JTP53" s="1213"/>
      <c r="JTQ53" s="929"/>
      <c r="JTR53" s="929"/>
      <c r="JTS53" s="930"/>
      <c r="JTT53" s="930"/>
      <c r="JTU53" s="930"/>
      <c r="JTV53" s="930"/>
      <c r="JTW53" s="930"/>
      <c r="JTX53" s="930"/>
      <c r="JTY53" s="930"/>
      <c r="JTZ53" s="931"/>
      <c r="JUA53" s="1213"/>
      <c r="JUB53" s="929"/>
      <c r="JUC53" s="929"/>
      <c r="JUD53" s="930"/>
      <c r="JUE53" s="930"/>
      <c r="JUF53" s="930"/>
      <c r="JUG53" s="930"/>
      <c r="JUH53" s="930"/>
      <c r="JUI53" s="930"/>
      <c r="JUJ53" s="930"/>
      <c r="JUK53" s="931"/>
      <c r="JUL53" s="1213"/>
      <c r="JUM53" s="929"/>
      <c r="JUN53" s="929"/>
      <c r="JUO53" s="930"/>
      <c r="JUP53" s="930"/>
      <c r="JUQ53" s="930"/>
      <c r="JUR53" s="930"/>
      <c r="JUS53" s="930"/>
      <c r="JUT53" s="930"/>
      <c r="JUU53" s="930"/>
      <c r="JUV53" s="931"/>
      <c r="JUW53" s="1213"/>
      <c r="JUX53" s="929"/>
      <c r="JUY53" s="929"/>
      <c r="JUZ53" s="930"/>
      <c r="JVA53" s="930"/>
      <c r="JVB53" s="930"/>
      <c r="JVC53" s="930"/>
      <c r="JVD53" s="930"/>
      <c r="JVE53" s="930"/>
      <c r="JVF53" s="930"/>
      <c r="JVG53" s="931"/>
      <c r="JVH53" s="1213"/>
      <c r="JVI53" s="929"/>
      <c r="JVJ53" s="929"/>
      <c r="JVK53" s="930"/>
      <c r="JVL53" s="930"/>
      <c r="JVM53" s="930"/>
      <c r="JVN53" s="930"/>
      <c r="JVO53" s="930"/>
      <c r="JVP53" s="930"/>
      <c r="JVQ53" s="930"/>
      <c r="JVR53" s="931"/>
      <c r="JVS53" s="1213"/>
      <c r="JVT53" s="929"/>
      <c r="JVU53" s="929"/>
      <c r="JVV53" s="930"/>
      <c r="JVW53" s="930"/>
      <c r="JVX53" s="930"/>
      <c r="JVY53" s="930"/>
      <c r="JVZ53" s="930"/>
      <c r="JWA53" s="930"/>
      <c r="JWB53" s="930"/>
      <c r="JWC53" s="931"/>
      <c r="JWD53" s="1213"/>
      <c r="JWE53" s="929"/>
      <c r="JWF53" s="929"/>
      <c r="JWG53" s="930"/>
      <c r="JWH53" s="930"/>
      <c r="JWI53" s="930"/>
      <c r="JWJ53" s="930"/>
      <c r="JWK53" s="930"/>
      <c r="JWL53" s="930"/>
      <c r="JWM53" s="930"/>
      <c r="JWN53" s="931"/>
      <c r="JWO53" s="1213"/>
      <c r="JWP53" s="929"/>
      <c r="JWQ53" s="929"/>
      <c r="JWR53" s="930"/>
      <c r="JWS53" s="930"/>
      <c r="JWT53" s="930"/>
      <c r="JWU53" s="930"/>
      <c r="JWV53" s="930"/>
      <c r="JWW53" s="930"/>
      <c r="JWX53" s="930"/>
      <c r="JWY53" s="931"/>
      <c r="JWZ53" s="1213"/>
      <c r="JXA53" s="929"/>
      <c r="JXB53" s="929"/>
      <c r="JXC53" s="930"/>
      <c r="JXD53" s="930"/>
      <c r="JXE53" s="930"/>
      <c r="JXF53" s="930"/>
      <c r="JXG53" s="930"/>
      <c r="JXH53" s="930"/>
      <c r="JXI53" s="930"/>
      <c r="JXJ53" s="931"/>
      <c r="JXK53" s="1213"/>
      <c r="JXL53" s="929"/>
      <c r="JXM53" s="929"/>
      <c r="JXN53" s="930"/>
      <c r="JXO53" s="930"/>
      <c r="JXP53" s="930"/>
      <c r="JXQ53" s="930"/>
      <c r="JXR53" s="930"/>
      <c r="JXS53" s="930"/>
      <c r="JXT53" s="930"/>
      <c r="JXU53" s="931"/>
      <c r="JXV53" s="1213"/>
      <c r="JXW53" s="929"/>
      <c r="JXX53" s="929"/>
      <c r="JXY53" s="930"/>
      <c r="JXZ53" s="930"/>
      <c r="JYA53" s="930"/>
      <c r="JYB53" s="930"/>
      <c r="JYC53" s="930"/>
      <c r="JYD53" s="930"/>
      <c r="JYE53" s="930"/>
      <c r="JYF53" s="931"/>
      <c r="JYG53" s="1213"/>
      <c r="JYH53" s="929"/>
      <c r="JYI53" s="929"/>
      <c r="JYJ53" s="930"/>
      <c r="JYK53" s="930"/>
      <c r="JYL53" s="930"/>
      <c r="JYM53" s="930"/>
      <c r="JYN53" s="930"/>
      <c r="JYO53" s="930"/>
      <c r="JYP53" s="930"/>
      <c r="JYQ53" s="931"/>
      <c r="JYR53" s="1213"/>
      <c r="JYS53" s="929"/>
      <c r="JYT53" s="929"/>
      <c r="JYU53" s="930"/>
      <c r="JYV53" s="930"/>
      <c r="JYW53" s="930"/>
      <c r="JYX53" s="930"/>
      <c r="JYY53" s="930"/>
      <c r="JYZ53" s="930"/>
      <c r="JZA53" s="930"/>
      <c r="JZB53" s="931"/>
      <c r="JZC53" s="1213"/>
      <c r="JZD53" s="929"/>
      <c r="JZE53" s="929"/>
      <c r="JZF53" s="930"/>
      <c r="JZG53" s="930"/>
      <c r="JZH53" s="930"/>
      <c r="JZI53" s="930"/>
      <c r="JZJ53" s="930"/>
      <c r="JZK53" s="930"/>
      <c r="JZL53" s="930"/>
      <c r="JZM53" s="931"/>
      <c r="JZN53" s="1213"/>
      <c r="JZO53" s="929"/>
      <c r="JZP53" s="929"/>
      <c r="JZQ53" s="930"/>
      <c r="JZR53" s="930"/>
      <c r="JZS53" s="930"/>
      <c r="JZT53" s="930"/>
      <c r="JZU53" s="930"/>
      <c r="JZV53" s="930"/>
      <c r="JZW53" s="930"/>
      <c r="JZX53" s="931"/>
      <c r="JZY53" s="1213"/>
      <c r="JZZ53" s="929"/>
      <c r="KAA53" s="929"/>
      <c r="KAB53" s="930"/>
      <c r="KAC53" s="930"/>
      <c r="KAD53" s="930"/>
      <c r="KAE53" s="930"/>
      <c r="KAF53" s="930"/>
      <c r="KAG53" s="930"/>
      <c r="KAH53" s="930"/>
      <c r="KAI53" s="931"/>
      <c r="KAJ53" s="1213"/>
      <c r="KAK53" s="929"/>
      <c r="KAL53" s="929"/>
      <c r="KAM53" s="930"/>
      <c r="KAN53" s="930"/>
      <c r="KAO53" s="930"/>
      <c r="KAP53" s="930"/>
      <c r="KAQ53" s="930"/>
      <c r="KAR53" s="930"/>
      <c r="KAS53" s="930"/>
      <c r="KAT53" s="931"/>
      <c r="KAU53" s="1213"/>
      <c r="KAV53" s="929"/>
      <c r="KAW53" s="929"/>
      <c r="KAX53" s="930"/>
      <c r="KAY53" s="930"/>
      <c r="KAZ53" s="930"/>
      <c r="KBA53" s="930"/>
      <c r="KBB53" s="930"/>
      <c r="KBC53" s="930"/>
      <c r="KBD53" s="930"/>
      <c r="KBE53" s="931"/>
      <c r="KBF53" s="1213"/>
      <c r="KBG53" s="929"/>
      <c r="KBH53" s="929"/>
      <c r="KBI53" s="930"/>
      <c r="KBJ53" s="930"/>
      <c r="KBK53" s="930"/>
      <c r="KBL53" s="930"/>
      <c r="KBM53" s="930"/>
      <c r="KBN53" s="930"/>
      <c r="KBO53" s="930"/>
      <c r="KBP53" s="931"/>
      <c r="KBQ53" s="1213"/>
      <c r="KBR53" s="929"/>
      <c r="KBS53" s="929"/>
      <c r="KBT53" s="930"/>
      <c r="KBU53" s="930"/>
      <c r="KBV53" s="930"/>
      <c r="KBW53" s="930"/>
      <c r="KBX53" s="930"/>
      <c r="KBY53" s="930"/>
      <c r="KBZ53" s="930"/>
      <c r="KCA53" s="931"/>
      <c r="KCB53" s="1213"/>
      <c r="KCC53" s="929"/>
      <c r="KCD53" s="929"/>
      <c r="KCE53" s="930"/>
      <c r="KCF53" s="930"/>
      <c r="KCG53" s="930"/>
      <c r="KCH53" s="930"/>
      <c r="KCI53" s="930"/>
      <c r="KCJ53" s="930"/>
      <c r="KCK53" s="930"/>
      <c r="KCL53" s="931"/>
      <c r="KCM53" s="1213"/>
      <c r="KCN53" s="929"/>
      <c r="KCO53" s="929"/>
      <c r="KCP53" s="930"/>
      <c r="KCQ53" s="930"/>
      <c r="KCR53" s="930"/>
      <c r="KCS53" s="930"/>
      <c r="KCT53" s="930"/>
      <c r="KCU53" s="930"/>
      <c r="KCV53" s="930"/>
      <c r="KCW53" s="931"/>
      <c r="KCX53" s="1213"/>
      <c r="KCY53" s="929"/>
      <c r="KCZ53" s="929"/>
      <c r="KDA53" s="930"/>
      <c r="KDB53" s="930"/>
      <c r="KDC53" s="930"/>
      <c r="KDD53" s="930"/>
      <c r="KDE53" s="930"/>
      <c r="KDF53" s="930"/>
      <c r="KDG53" s="930"/>
      <c r="KDH53" s="931"/>
      <c r="KDI53" s="1213"/>
      <c r="KDJ53" s="929"/>
      <c r="KDK53" s="929"/>
      <c r="KDL53" s="930"/>
      <c r="KDM53" s="930"/>
      <c r="KDN53" s="930"/>
      <c r="KDO53" s="930"/>
      <c r="KDP53" s="930"/>
      <c r="KDQ53" s="930"/>
      <c r="KDR53" s="930"/>
      <c r="KDS53" s="931"/>
      <c r="KDT53" s="1213"/>
      <c r="KDU53" s="929"/>
      <c r="KDV53" s="929"/>
      <c r="KDW53" s="930"/>
      <c r="KDX53" s="930"/>
      <c r="KDY53" s="930"/>
      <c r="KDZ53" s="930"/>
      <c r="KEA53" s="930"/>
      <c r="KEB53" s="930"/>
      <c r="KEC53" s="930"/>
      <c r="KED53" s="931"/>
      <c r="KEE53" s="1213"/>
      <c r="KEF53" s="929"/>
      <c r="KEG53" s="929"/>
      <c r="KEH53" s="930"/>
      <c r="KEI53" s="930"/>
      <c r="KEJ53" s="930"/>
      <c r="KEK53" s="930"/>
      <c r="KEL53" s="930"/>
      <c r="KEM53" s="930"/>
      <c r="KEN53" s="930"/>
      <c r="KEO53" s="931"/>
      <c r="KEP53" s="1213"/>
      <c r="KEQ53" s="929"/>
      <c r="KER53" s="929"/>
      <c r="KES53" s="930"/>
      <c r="KET53" s="930"/>
      <c r="KEU53" s="930"/>
      <c r="KEV53" s="930"/>
      <c r="KEW53" s="930"/>
      <c r="KEX53" s="930"/>
      <c r="KEY53" s="930"/>
      <c r="KEZ53" s="931"/>
      <c r="KFA53" s="1213"/>
      <c r="KFB53" s="929"/>
      <c r="KFC53" s="929"/>
      <c r="KFD53" s="930"/>
      <c r="KFE53" s="930"/>
      <c r="KFF53" s="930"/>
      <c r="KFG53" s="930"/>
      <c r="KFH53" s="930"/>
      <c r="KFI53" s="930"/>
      <c r="KFJ53" s="930"/>
      <c r="KFK53" s="931"/>
      <c r="KFL53" s="1213"/>
      <c r="KFM53" s="929"/>
      <c r="KFN53" s="929"/>
      <c r="KFO53" s="930"/>
      <c r="KFP53" s="930"/>
      <c r="KFQ53" s="930"/>
      <c r="KFR53" s="930"/>
      <c r="KFS53" s="930"/>
      <c r="KFT53" s="930"/>
      <c r="KFU53" s="930"/>
      <c r="KFV53" s="931"/>
      <c r="KFW53" s="1213"/>
      <c r="KFX53" s="929"/>
      <c r="KFY53" s="929"/>
      <c r="KFZ53" s="930"/>
      <c r="KGA53" s="930"/>
      <c r="KGB53" s="930"/>
      <c r="KGC53" s="930"/>
      <c r="KGD53" s="930"/>
      <c r="KGE53" s="930"/>
      <c r="KGF53" s="930"/>
      <c r="KGG53" s="931"/>
      <c r="KGH53" s="1213"/>
      <c r="KGI53" s="929"/>
      <c r="KGJ53" s="929"/>
      <c r="KGK53" s="930"/>
      <c r="KGL53" s="930"/>
      <c r="KGM53" s="930"/>
      <c r="KGN53" s="930"/>
      <c r="KGO53" s="930"/>
      <c r="KGP53" s="930"/>
      <c r="KGQ53" s="930"/>
      <c r="KGR53" s="931"/>
      <c r="KGS53" s="1213"/>
      <c r="KGT53" s="929"/>
      <c r="KGU53" s="929"/>
      <c r="KGV53" s="930"/>
      <c r="KGW53" s="930"/>
      <c r="KGX53" s="930"/>
      <c r="KGY53" s="930"/>
      <c r="KGZ53" s="930"/>
      <c r="KHA53" s="930"/>
      <c r="KHB53" s="930"/>
      <c r="KHC53" s="931"/>
      <c r="KHD53" s="1213"/>
      <c r="KHE53" s="929"/>
      <c r="KHF53" s="929"/>
      <c r="KHG53" s="930"/>
      <c r="KHH53" s="930"/>
      <c r="KHI53" s="930"/>
      <c r="KHJ53" s="930"/>
      <c r="KHK53" s="930"/>
      <c r="KHL53" s="930"/>
      <c r="KHM53" s="930"/>
      <c r="KHN53" s="931"/>
      <c r="KHO53" s="1213"/>
      <c r="KHP53" s="929"/>
      <c r="KHQ53" s="929"/>
      <c r="KHR53" s="930"/>
      <c r="KHS53" s="930"/>
      <c r="KHT53" s="930"/>
      <c r="KHU53" s="930"/>
      <c r="KHV53" s="930"/>
      <c r="KHW53" s="930"/>
      <c r="KHX53" s="930"/>
      <c r="KHY53" s="931"/>
      <c r="KHZ53" s="1213"/>
      <c r="KIA53" s="929"/>
      <c r="KIB53" s="929"/>
      <c r="KIC53" s="930"/>
      <c r="KID53" s="930"/>
      <c r="KIE53" s="930"/>
      <c r="KIF53" s="930"/>
      <c r="KIG53" s="930"/>
      <c r="KIH53" s="930"/>
      <c r="KII53" s="930"/>
      <c r="KIJ53" s="931"/>
      <c r="KIK53" s="1213"/>
      <c r="KIL53" s="929"/>
      <c r="KIM53" s="929"/>
      <c r="KIN53" s="930"/>
      <c r="KIO53" s="930"/>
      <c r="KIP53" s="930"/>
      <c r="KIQ53" s="930"/>
      <c r="KIR53" s="930"/>
      <c r="KIS53" s="930"/>
      <c r="KIT53" s="930"/>
      <c r="KIU53" s="931"/>
      <c r="KIV53" s="1213"/>
      <c r="KIW53" s="929"/>
      <c r="KIX53" s="929"/>
      <c r="KIY53" s="930"/>
      <c r="KIZ53" s="930"/>
      <c r="KJA53" s="930"/>
      <c r="KJB53" s="930"/>
      <c r="KJC53" s="930"/>
      <c r="KJD53" s="930"/>
      <c r="KJE53" s="930"/>
      <c r="KJF53" s="931"/>
      <c r="KJG53" s="1213"/>
      <c r="KJH53" s="929"/>
      <c r="KJI53" s="929"/>
      <c r="KJJ53" s="930"/>
      <c r="KJK53" s="930"/>
      <c r="KJL53" s="930"/>
      <c r="KJM53" s="930"/>
      <c r="KJN53" s="930"/>
      <c r="KJO53" s="930"/>
      <c r="KJP53" s="930"/>
      <c r="KJQ53" s="931"/>
      <c r="KJR53" s="1213"/>
      <c r="KJS53" s="929"/>
      <c r="KJT53" s="929"/>
      <c r="KJU53" s="930"/>
      <c r="KJV53" s="930"/>
      <c r="KJW53" s="930"/>
      <c r="KJX53" s="930"/>
      <c r="KJY53" s="930"/>
      <c r="KJZ53" s="930"/>
      <c r="KKA53" s="930"/>
      <c r="KKB53" s="931"/>
      <c r="KKC53" s="1213"/>
      <c r="KKD53" s="929"/>
      <c r="KKE53" s="929"/>
      <c r="KKF53" s="930"/>
      <c r="KKG53" s="930"/>
      <c r="KKH53" s="930"/>
      <c r="KKI53" s="930"/>
      <c r="KKJ53" s="930"/>
      <c r="KKK53" s="930"/>
      <c r="KKL53" s="930"/>
      <c r="KKM53" s="931"/>
      <c r="KKN53" s="1213"/>
      <c r="KKO53" s="929"/>
      <c r="KKP53" s="929"/>
      <c r="KKQ53" s="930"/>
      <c r="KKR53" s="930"/>
      <c r="KKS53" s="930"/>
      <c r="KKT53" s="930"/>
      <c r="KKU53" s="930"/>
      <c r="KKV53" s="930"/>
      <c r="KKW53" s="930"/>
      <c r="KKX53" s="931"/>
      <c r="KKY53" s="1213"/>
      <c r="KKZ53" s="929"/>
      <c r="KLA53" s="929"/>
      <c r="KLB53" s="930"/>
      <c r="KLC53" s="930"/>
      <c r="KLD53" s="930"/>
      <c r="KLE53" s="930"/>
      <c r="KLF53" s="930"/>
      <c r="KLG53" s="930"/>
      <c r="KLH53" s="930"/>
      <c r="KLI53" s="931"/>
      <c r="KLJ53" s="1213"/>
      <c r="KLK53" s="929"/>
      <c r="KLL53" s="929"/>
      <c r="KLM53" s="930"/>
      <c r="KLN53" s="930"/>
      <c r="KLO53" s="930"/>
      <c r="KLP53" s="930"/>
      <c r="KLQ53" s="930"/>
      <c r="KLR53" s="930"/>
      <c r="KLS53" s="930"/>
      <c r="KLT53" s="931"/>
      <c r="KLU53" s="1213"/>
      <c r="KLV53" s="929"/>
      <c r="KLW53" s="929"/>
      <c r="KLX53" s="930"/>
      <c r="KLY53" s="930"/>
      <c r="KLZ53" s="930"/>
      <c r="KMA53" s="930"/>
      <c r="KMB53" s="930"/>
      <c r="KMC53" s="930"/>
      <c r="KMD53" s="930"/>
      <c r="KME53" s="931"/>
      <c r="KMF53" s="1213"/>
      <c r="KMG53" s="929"/>
      <c r="KMH53" s="929"/>
      <c r="KMI53" s="930"/>
      <c r="KMJ53" s="930"/>
      <c r="KMK53" s="930"/>
      <c r="KML53" s="930"/>
      <c r="KMM53" s="930"/>
      <c r="KMN53" s="930"/>
      <c r="KMO53" s="930"/>
      <c r="KMP53" s="931"/>
      <c r="KMQ53" s="1213"/>
      <c r="KMR53" s="929"/>
      <c r="KMS53" s="929"/>
      <c r="KMT53" s="930"/>
      <c r="KMU53" s="930"/>
      <c r="KMV53" s="930"/>
      <c r="KMW53" s="930"/>
      <c r="KMX53" s="930"/>
      <c r="KMY53" s="930"/>
      <c r="KMZ53" s="930"/>
      <c r="KNA53" s="931"/>
      <c r="KNB53" s="1213"/>
      <c r="KNC53" s="929"/>
      <c r="KND53" s="929"/>
      <c r="KNE53" s="930"/>
      <c r="KNF53" s="930"/>
      <c r="KNG53" s="930"/>
      <c r="KNH53" s="930"/>
      <c r="KNI53" s="930"/>
      <c r="KNJ53" s="930"/>
      <c r="KNK53" s="930"/>
      <c r="KNL53" s="931"/>
      <c r="KNM53" s="1213"/>
      <c r="KNN53" s="929"/>
      <c r="KNO53" s="929"/>
      <c r="KNP53" s="930"/>
      <c r="KNQ53" s="930"/>
      <c r="KNR53" s="930"/>
      <c r="KNS53" s="930"/>
      <c r="KNT53" s="930"/>
      <c r="KNU53" s="930"/>
      <c r="KNV53" s="930"/>
      <c r="KNW53" s="931"/>
      <c r="KNX53" s="1213"/>
      <c r="KNY53" s="929"/>
      <c r="KNZ53" s="929"/>
      <c r="KOA53" s="930"/>
      <c r="KOB53" s="930"/>
      <c r="KOC53" s="930"/>
      <c r="KOD53" s="930"/>
      <c r="KOE53" s="930"/>
      <c r="KOF53" s="930"/>
      <c r="KOG53" s="930"/>
      <c r="KOH53" s="931"/>
      <c r="KOI53" s="1213"/>
      <c r="KOJ53" s="929"/>
      <c r="KOK53" s="929"/>
      <c r="KOL53" s="930"/>
      <c r="KOM53" s="930"/>
      <c r="KON53" s="930"/>
      <c r="KOO53" s="930"/>
      <c r="KOP53" s="930"/>
      <c r="KOQ53" s="930"/>
      <c r="KOR53" s="930"/>
      <c r="KOS53" s="931"/>
      <c r="KOT53" s="1213"/>
      <c r="KOU53" s="929"/>
      <c r="KOV53" s="929"/>
      <c r="KOW53" s="930"/>
      <c r="KOX53" s="930"/>
      <c r="KOY53" s="930"/>
      <c r="KOZ53" s="930"/>
      <c r="KPA53" s="930"/>
      <c r="KPB53" s="930"/>
      <c r="KPC53" s="930"/>
      <c r="KPD53" s="931"/>
      <c r="KPE53" s="1213"/>
      <c r="KPF53" s="929"/>
      <c r="KPG53" s="929"/>
      <c r="KPH53" s="930"/>
      <c r="KPI53" s="930"/>
      <c r="KPJ53" s="930"/>
      <c r="KPK53" s="930"/>
      <c r="KPL53" s="930"/>
      <c r="KPM53" s="930"/>
      <c r="KPN53" s="930"/>
      <c r="KPO53" s="931"/>
      <c r="KPP53" s="1213"/>
      <c r="KPQ53" s="929"/>
      <c r="KPR53" s="929"/>
      <c r="KPS53" s="930"/>
      <c r="KPT53" s="930"/>
      <c r="KPU53" s="930"/>
      <c r="KPV53" s="930"/>
      <c r="KPW53" s="930"/>
      <c r="KPX53" s="930"/>
      <c r="KPY53" s="930"/>
      <c r="KPZ53" s="931"/>
      <c r="KQA53" s="1213"/>
      <c r="KQB53" s="929"/>
      <c r="KQC53" s="929"/>
      <c r="KQD53" s="930"/>
      <c r="KQE53" s="930"/>
      <c r="KQF53" s="930"/>
      <c r="KQG53" s="930"/>
      <c r="KQH53" s="930"/>
      <c r="KQI53" s="930"/>
      <c r="KQJ53" s="930"/>
      <c r="KQK53" s="931"/>
      <c r="KQL53" s="1213"/>
      <c r="KQM53" s="929"/>
      <c r="KQN53" s="929"/>
      <c r="KQO53" s="930"/>
      <c r="KQP53" s="930"/>
      <c r="KQQ53" s="930"/>
      <c r="KQR53" s="930"/>
      <c r="KQS53" s="930"/>
      <c r="KQT53" s="930"/>
      <c r="KQU53" s="930"/>
      <c r="KQV53" s="931"/>
      <c r="KQW53" s="1213"/>
      <c r="KQX53" s="929"/>
      <c r="KQY53" s="929"/>
      <c r="KQZ53" s="930"/>
      <c r="KRA53" s="930"/>
      <c r="KRB53" s="930"/>
      <c r="KRC53" s="930"/>
      <c r="KRD53" s="930"/>
      <c r="KRE53" s="930"/>
      <c r="KRF53" s="930"/>
      <c r="KRG53" s="931"/>
      <c r="KRH53" s="1213"/>
      <c r="KRI53" s="929"/>
      <c r="KRJ53" s="929"/>
      <c r="KRK53" s="930"/>
      <c r="KRL53" s="930"/>
      <c r="KRM53" s="930"/>
      <c r="KRN53" s="930"/>
      <c r="KRO53" s="930"/>
      <c r="KRP53" s="930"/>
      <c r="KRQ53" s="930"/>
      <c r="KRR53" s="931"/>
      <c r="KRS53" s="1213"/>
      <c r="KRT53" s="929"/>
      <c r="KRU53" s="929"/>
      <c r="KRV53" s="930"/>
      <c r="KRW53" s="930"/>
      <c r="KRX53" s="930"/>
      <c r="KRY53" s="930"/>
      <c r="KRZ53" s="930"/>
      <c r="KSA53" s="930"/>
      <c r="KSB53" s="930"/>
      <c r="KSC53" s="931"/>
      <c r="KSD53" s="1213"/>
      <c r="KSE53" s="929"/>
      <c r="KSF53" s="929"/>
      <c r="KSG53" s="930"/>
      <c r="KSH53" s="930"/>
      <c r="KSI53" s="930"/>
      <c r="KSJ53" s="930"/>
      <c r="KSK53" s="930"/>
      <c r="KSL53" s="930"/>
      <c r="KSM53" s="930"/>
      <c r="KSN53" s="931"/>
      <c r="KSO53" s="1213"/>
      <c r="KSP53" s="929"/>
      <c r="KSQ53" s="929"/>
      <c r="KSR53" s="930"/>
      <c r="KSS53" s="930"/>
      <c r="KST53" s="930"/>
      <c r="KSU53" s="930"/>
      <c r="KSV53" s="930"/>
      <c r="KSW53" s="930"/>
      <c r="KSX53" s="930"/>
      <c r="KSY53" s="931"/>
      <c r="KSZ53" s="1213"/>
      <c r="KTA53" s="929"/>
      <c r="KTB53" s="929"/>
      <c r="KTC53" s="930"/>
      <c r="KTD53" s="930"/>
      <c r="KTE53" s="930"/>
      <c r="KTF53" s="930"/>
      <c r="KTG53" s="930"/>
      <c r="KTH53" s="930"/>
      <c r="KTI53" s="930"/>
      <c r="KTJ53" s="931"/>
      <c r="KTK53" s="1213"/>
      <c r="KTL53" s="929"/>
      <c r="KTM53" s="929"/>
      <c r="KTN53" s="930"/>
      <c r="KTO53" s="930"/>
      <c r="KTP53" s="930"/>
      <c r="KTQ53" s="930"/>
      <c r="KTR53" s="930"/>
      <c r="KTS53" s="930"/>
      <c r="KTT53" s="930"/>
      <c r="KTU53" s="931"/>
      <c r="KTV53" s="1213"/>
      <c r="KTW53" s="929"/>
      <c r="KTX53" s="929"/>
      <c r="KTY53" s="930"/>
      <c r="KTZ53" s="930"/>
      <c r="KUA53" s="930"/>
      <c r="KUB53" s="930"/>
      <c r="KUC53" s="930"/>
      <c r="KUD53" s="930"/>
      <c r="KUE53" s="930"/>
      <c r="KUF53" s="931"/>
      <c r="KUG53" s="1213"/>
      <c r="KUH53" s="929"/>
      <c r="KUI53" s="929"/>
      <c r="KUJ53" s="930"/>
      <c r="KUK53" s="930"/>
      <c r="KUL53" s="930"/>
      <c r="KUM53" s="930"/>
      <c r="KUN53" s="930"/>
      <c r="KUO53" s="930"/>
      <c r="KUP53" s="930"/>
      <c r="KUQ53" s="931"/>
      <c r="KUR53" s="1213"/>
      <c r="KUS53" s="929"/>
      <c r="KUT53" s="929"/>
      <c r="KUU53" s="930"/>
      <c r="KUV53" s="930"/>
      <c r="KUW53" s="930"/>
      <c r="KUX53" s="930"/>
      <c r="KUY53" s="930"/>
      <c r="KUZ53" s="930"/>
      <c r="KVA53" s="930"/>
      <c r="KVB53" s="931"/>
      <c r="KVC53" s="1213"/>
      <c r="KVD53" s="929"/>
      <c r="KVE53" s="929"/>
      <c r="KVF53" s="930"/>
      <c r="KVG53" s="930"/>
      <c r="KVH53" s="930"/>
      <c r="KVI53" s="930"/>
      <c r="KVJ53" s="930"/>
      <c r="KVK53" s="930"/>
      <c r="KVL53" s="930"/>
      <c r="KVM53" s="931"/>
      <c r="KVN53" s="1213"/>
      <c r="KVO53" s="929"/>
      <c r="KVP53" s="929"/>
      <c r="KVQ53" s="930"/>
      <c r="KVR53" s="930"/>
      <c r="KVS53" s="930"/>
      <c r="KVT53" s="930"/>
      <c r="KVU53" s="930"/>
      <c r="KVV53" s="930"/>
      <c r="KVW53" s="930"/>
      <c r="KVX53" s="931"/>
      <c r="KVY53" s="1213"/>
      <c r="KVZ53" s="929"/>
      <c r="KWA53" s="929"/>
      <c r="KWB53" s="930"/>
      <c r="KWC53" s="930"/>
      <c r="KWD53" s="930"/>
      <c r="KWE53" s="930"/>
      <c r="KWF53" s="930"/>
      <c r="KWG53" s="930"/>
      <c r="KWH53" s="930"/>
      <c r="KWI53" s="931"/>
      <c r="KWJ53" s="1213"/>
      <c r="KWK53" s="929"/>
      <c r="KWL53" s="929"/>
      <c r="KWM53" s="930"/>
      <c r="KWN53" s="930"/>
      <c r="KWO53" s="930"/>
      <c r="KWP53" s="930"/>
      <c r="KWQ53" s="930"/>
      <c r="KWR53" s="930"/>
      <c r="KWS53" s="930"/>
      <c r="KWT53" s="931"/>
      <c r="KWU53" s="1213"/>
      <c r="KWV53" s="929"/>
      <c r="KWW53" s="929"/>
      <c r="KWX53" s="930"/>
      <c r="KWY53" s="930"/>
      <c r="KWZ53" s="930"/>
      <c r="KXA53" s="930"/>
      <c r="KXB53" s="930"/>
      <c r="KXC53" s="930"/>
      <c r="KXD53" s="930"/>
      <c r="KXE53" s="931"/>
      <c r="KXF53" s="1213"/>
      <c r="KXG53" s="929"/>
      <c r="KXH53" s="929"/>
      <c r="KXI53" s="930"/>
      <c r="KXJ53" s="930"/>
      <c r="KXK53" s="930"/>
      <c r="KXL53" s="930"/>
      <c r="KXM53" s="930"/>
      <c r="KXN53" s="930"/>
      <c r="KXO53" s="930"/>
      <c r="KXP53" s="931"/>
      <c r="KXQ53" s="1213"/>
      <c r="KXR53" s="929"/>
      <c r="KXS53" s="929"/>
      <c r="KXT53" s="930"/>
      <c r="KXU53" s="930"/>
      <c r="KXV53" s="930"/>
      <c r="KXW53" s="930"/>
      <c r="KXX53" s="930"/>
      <c r="KXY53" s="930"/>
      <c r="KXZ53" s="930"/>
      <c r="KYA53" s="931"/>
      <c r="KYB53" s="1213"/>
      <c r="KYC53" s="929"/>
      <c r="KYD53" s="929"/>
      <c r="KYE53" s="930"/>
      <c r="KYF53" s="930"/>
      <c r="KYG53" s="930"/>
      <c r="KYH53" s="930"/>
      <c r="KYI53" s="930"/>
      <c r="KYJ53" s="930"/>
      <c r="KYK53" s="930"/>
      <c r="KYL53" s="931"/>
      <c r="KYM53" s="1213"/>
      <c r="KYN53" s="929"/>
      <c r="KYO53" s="929"/>
      <c r="KYP53" s="930"/>
      <c r="KYQ53" s="930"/>
      <c r="KYR53" s="930"/>
      <c r="KYS53" s="930"/>
      <c r="KYT53" s="930"/>
      <c r="KYU53" s="930"/>
      <c r="KYV53" s="930"/>
      <c r="KYW53" s="931"/>
      <c r="KYX53" s="1213"/>
      <c r="KYY53" s="929"/>
      <c r="KYZ53" s="929"/>
      <c r="KZA53" s="930"/>
      <c r="KZB53" s="930"/>
      <c r="KZC53" s="930"/>
      <c r="KZD53" s="930"/>
      <c r="KZE53" s="930"/>
      <c r="KZF53" s="930"/>
      <c r="KZG53" s="930"/>
      <c r="KZH53" s="931"/>
      <c r="KZI53" s="1213"/>
      <c r="KZJ53" s="929"/>
      <c r="KZK53" s="929"/>
      <c r="KZL53" s="930"/>
      <c r="KZM53" s="930"/>
      <c r="KZN53" s="930"/>
      <c r="KZO53" s="930"/>
      <c r="KZP53" s="930"/>
      <c r="KZQ53" s="930"/>
      <c r="KZR53" s="930"/>
      <c r="KZS53" s="931"/>
      <c r="KZT53" s="1213"/>
      <c r="KZU53" s="929"/>
      <c r="KZV53" s="929"/>
      <c r="KZW53" s="930"/>
      <c r="KZX53" s="930"/>
      <c r="KZY53" s="930"/>
      <c r="KZZ53" s="930"/>
      <c r="LAA53" s="930"/>
      <c r="LAB53" s="930"/>
      <c r="LAC53" s="930"/>
      <c r="LAD53" s="931"/>
      <c r="LAE53" s="1213"/>
      <c r="LAF53" s="929"/>
      <c r="LAG53" s="929"/>
      <c r="LAH53" s="930"/>
      <c r="LAI53" s="930"/>
      <c r="LAJ53" s="930"/>
      <c r="LAK53" s="930"/>
      <c r="LAL53" s="930"/>
      <c r="LAM53" s="930"/>
      <c r="LAN53" s="930"/>
      <c r="LAO53" s="931"/>
      <c r="LAP53" s="1213"/>
      <c r="LAQ53" s="929"/>
      <c r="LAR53" s="929"/>
      <c r="LAS53" s="930"/>
      <c r="LAT53" s="930"/>
      <c r="LAU53" s="930"/>
      <c r="LAV53" s="930"/>
      <c r="LAW53" s="930"/>
      <c r="LAX53" s="930"/>
      <c r="LAY53" s="930"/>
      <c r="LAZ53" s="931"/>
      <c r="LBA53" s="1213"/>
      <c r="LBB53" s="929"/>
      <c r="LBC53" s="929"/>
      <c r="LBD53" s="930"/>
      <c r="LBE53" s="930"/>
      <c r="LBF53" s="930"/>
      <c r="LBG53" s="930"/>
      <c r="LBH53" s="930"/>
      <c r="LBI53" s="930"/>
      <c r="LBJ53" s="930"/>
      <c r="LBK53" s="931"/>
      <c r="LBL53" s="1213"/>
      <c r="LBM53" s="929"/>
      <c r="LBN53" s="929"/>
      <c r="LBO53" s="930"/>
      <c r="LBP53" s="930"/>
      <c r="LBQ53" s="930"/>
      <c r="LBR53" s="930"/>
      <c r="LBS53" s="930"/>
      <c r="LBT53" s="930"/>
      <c r="LBU53" s="930"/>
      <c r="LBV53" s="931"/>
      <c r="LBW53" s="1213"/>
      <c r="LBX53" s="929"/>
      <c r="LBY53" s="929"/>
      <c r="LBZ53" s="930"/>
      <c r="LCA53" s="930"/>
      <c r="LCB53" s="930"/>
      <c r="LCC53" s="930"/>
      <c r="LCD53" s="930"/>
      <c r="LCE53" s="930"/>
      <c r="LCF53" s="930"/>
      <c r="LCG53" s="931"/>
      <c r="LCH53" s="1213"/>
      <c r="LCI53" s="929"/>
      <c r="LCJ53" s="929"/>
      <c r="LCK53" s="930"/>
      <c r="LCL53" s="930"/>
      <c r="LCM53" s="930"/>
      <c r="LCN53" s="930"/>
      <c r="LCO53" s="930"/>
      <c r="LCP53" s="930"/>
      <c r="LCQ53" s="930"/>
      <c r="LCR53" s="931"/>
      <c r="LCS53" s="1213"/>
      <c r="LCT53" s="929"/>
      <c r="LCU53" s="929"/>
      <c r="LCV53" s="930"/>
      <c r="LCW53" s="930"/>
      <c r="LCX53" s="930"/>
      <c r="LCY53" s="930"/>
      <c r="LCZ53" s="930"/>
      <c r="LDA53" s="930"/>
      <c r="LDB53" s="930"/>
      <c r="LDC53" s="931"/>
      <c r="LDD53" s="1213"/>
      <c r="LDE53" s="929"/>
      <c r="LDF53" s="929"/>
      <c r="LDG53" s="930"/>
      <c r="LDH53" s="930"/>
      <c r="LDI53" s="930"/>
      <c r="LDJ53" s="930"/>
      <c r="LDK53" s="930"/>
      <c r="LDL53" s="930"/>
      <c r="LDM53" s="930"/>
      <c r="LDN53" s="931"/>
      <c r="LDO53" s="1213"/>
      <c r="LDP53" s="929"/>
      <c r="LDQ53" s="929"/>
      <c r="LDR53" s="930"/>
      <c r="LDS53" s="930"/>
      <c r="LDT53" s="930"/>
      <c r="LDU53" s="930"/>
      <c r="LDV53" s="930"/>
      <c r="LDW53" s="930"/>
      <c r="LDX53" s="930"/>
      <c r="LDY53" s="931"/>
      <c r="LDZ53" s="1213"/>
      <c r="LEA53" s="929"/>
      <c r="LEB53" s="929"/>
      <c r="LEC53" s="930"/>
      <c r="LED53" s="930"/>
      <c r="LEE53" s="930"/>
      <c r="LEF53" s="930"/>
      <c r="LEG53" s="930"/>
      <c r="LEH53" s="930"/>
      <c r="LEI53" s="930"/>
      <c r="LEJ53" s="931"/>
      <c r="LEK53" s="1213"/>
      <c r="LEL53" s="929"/>
      <c r="LEM53" s="929"/>
      <c r="LEN53" s="930"/>
      <c r="LEO53" s="930"/>
      <c r="LEP53" s="930"/>
      <c r="LEQ53" s="930"/>
      <c r="LER53" s="930"/>
      <c r="LES53" s="930"/>
      <c r="LET53" s="930"/>
      <c r="LEU53" s="931"/>
      <c r="LEV53" s="1213"/>
      <c r="LEW53" s="929"/>
      <c r="LEX53" s="929"/>
      <c r="LEY53" s="930"/>
      <c r="LEZ53" s="930"/>
      <c r="LFA53" s="930"/>
      <c r="LFB53" s="930"/>
      <c r="LFC53" s="930"/>
      <c r="LFD53" s="930"/>
      <c r="LFE53" s="930"/>
      <c r="LFF53" s="931"/>
      <c r="LFG53" s="1213"/>
      <c r="LFH53" s="929"/>
      <c r="LFI53" s="929"/>
      <c r="LFJ53" s="930"/>
      <c r="LFK53" s="930"/>
      <c r="LFL53" s="930"/>
      <c r="LFM53" s="930"/>
      <c r="LFN53" s="930"/>
      <c r="LFO53" s="930"/>
      <c r="LFP53" s="930"/>
      <c r="LFQ53" s="931"/>
      <c r="LFR53" s="1213"/>
      <c r="LFS53" s="929"/>
      <c r="LFT53" s="929"/>
      <c r="LFU53" s="930"/>
      <c r="LFV53" s="930"/>
      <c r="LFW53" s="930"/>
      <c r="LFX53" s="930"/>
      <c r="LFY53" s="930"/>
      <c r="LFZ53" s="930"/>
      <c r="LGA53" s="930"/>
      <c r="LGB53" s="931"/>
      <c r="LGC53" s="1213"/>
      <c r="LGD53" s="929"/>
      <c r="LGE53" s="929"/>
      <c r="LGF53" s="930"/>
      <c r="LGG53" s="930"/>
      <c r="LGH53" s="930"/>
      <c r="LGI53" s="930"/>
      <c r="LGJ53" s="930"/>
      <c r="LGK53" s="930"/>
      <c r="LGL53" s="930"/>
      <c r="LGM53" s="931"/>
      <c r="LGN53" s="1213"/>
      <c r="LGO53" s="929"/>
      <c r="LGP53" s="929"/>
      <c r="LGQ53" s="930"/>
      <c r="LGR53" s="930"/>
      <c r="LGS53" s="930"/>
      <c r="LGT53" s="930"/>
      <c r="LGU53" s="930"/>
      <c r="LGV53" s="930"/>
      <c r="LGW53" s="930"/>
      <c r="LGX53" s="931"/>
      <c r="LGY53" s="1213"/>
      <c r="LGZ53" s="929"/>
      <c r="LHA53" s="929"/>
      <c r="LHB53" s="930"/>
      <c r="LHC53" s="930"/>
      <c r="LHD53" s="930"/>
      <c r="LHE53" s="930"/>
      <c r="LHF53" s="930"/>
      <c r="LHG53" s="930"/>
      <c r="LHH53" s="930"/>
      <c r="LHI53" s="931"/>
      <c r="LHJ53" s="1213"/>
      <c r="LHK53" s="929"/>
      <c r="LHL53" s="929"/>
      <c r="LHM53" s="930"/>
      <c r="LHN53" s="930"/>
      <c r="LHO53" s="930"/>
      <c r="LHP53" s="930"/>
      <c r="LHQ53" s="930"/>
      <c r="LHR53" s="930"/>
      <c r="LHS53" s="930"/>
      <c r="LHT53" s="931"/>
      <c r="LHU53" s="1213"/>
      <c r="LHV53" s="929"/>
      <c r="LHW53" s="929"/>
      <c r="LHX53" s="930"/>
      <c r="LHY53" s="930"/>
      <c r="LHZ53" s="930"/>
      <c r="LIA53" s="930"/>
      <c r="LIB53" s="930"/>
      <c r="LIC53" s="930"/>
      <c r="LID53" s="930"/>
      <c r="LIE53" s="931"/>
      <c r="LIF53" s="1213"/>
      <c r="LIG53" s="929"/>
      <c r="LIH53" s="929"/>
      <c r="LII53" s="930"/>
      <c r="LIJ53" s="930"/>
      <c r="LIK53" s="930"/>
      <c r="LIL53" s="930"/>
      <c r="LIM53" s="930"/>
      <c r="LIN53" s="930"/>
      <c r="LIO53" s="930"/>
      <c r="LIP53" s="931"/>
      <c r="LIQ53" s="1213"/>
      <c r="LIR53" s="929"/>
      <c r="LIS53" s="929"/>
      <c r="LIT53" s="930"/>
      <c r="LIU53" s="930"/>
      <c r="LIV53" s="930"/>
      <c r="LIW53" s="930"/>
      <c r="LIX53" s="930"/>
      <c r="LIY53" s="930"/>
      <c r="LIZ53" s="930"/>
      <c r="LJA53" s="931"/>
      <c r="LJB53" s="1213"/>
      <c r="LJC53" s="929"/>
      <c r="LJD53" s="929"/>
      <c r="LJE53" s="930"/>
      <c r="LJF53" s="930"/>
      <c r="LJG53" s="930"/>
      <c r="LJH53" s="930"/>
      <c r="LJI53" s="930"/>
      <c r="LJJ53" s="930"/>
      <c r="LJK53" s="930"/>
      <c r="LJL53" s="931"/>
      <c r="LJM53" s="1213"/>
      <c r="LJN53" s="929"/>
      <c r="LJO53" s="929"/>
      <c r="LJP53" s="930"/>
      <c r="LJQ53" s="930"/>
      <c r="LJR53" s="930"/>
      <c r="LJS53" s="930"/>
      <c r="LJT53" s="930"/>
      <c r="LJU53" s="930"/>
      <c r="LJV53" s="930"/>
      <c r="LJW53" s="931"/>
      <c r="LJX53" s="1213"/>
      <c r="LJY53" s="929"/>
      <c r="LJZ53" s="929"/>
      <c r="LKA53" s="930"/>
      <c r="LKB53" s="930"/>
      <c r="LKC53" s="930"/>
      <c r="LKD53" s="930"/>
      <c r="LKE53" s="930"/>
      <c r="LKF53" s="930"/>
      <c r="LKG53" s="930"/>
      <c r="LKH53" s="931"/>
      <c r="LKI53" s="1213"/>
      <c r="LKJ53" s="929"/>
      <c r="LKK53" s="929"/>
      <c r="LKL53" s="930"/>
      <c r="LKM53" s="930"/>
      <c r="LKN53" s="930"/>
      <c r="LKO53" s="930"/>
      <c r="LKP53" s="930"/>
      <c r="LKQ53" s="930"/>
      <c r="LKR53" s="930"/>
      <c r="LKS53" s="931"/>
      <c r="LKT53" s="1213"/>
      <c r="LKU53" s="929"/>
      <c r="LKV53" s="929"/>
      <c r="LKW53" s="930"/>
      <c r="LKX53" s="930"/>
      <c r="LKY53" s="930"/>
      <c r="LKZ53" s="930"/>
      <c r="LLA53" s="930"/>
      <c r="LLB53" s="930"/>
      <c r="LLC53" s="930"/>
      <c r="LLD53" s="931"/>
      <c r="LLE53" s="1213"/>
      <c r="LLF53" s="929"/>
      <c r="LLG53" s="929"/>
      <c r="LLH53" s="930"/>
      <c r="LLI53" s="930"/>
      <c r="LLJ53" s="930"/>
      <c r="LLK53" s="930"/>
      <c r="LLL53" s="930"/>
      <c r="LLM53" s="930"/>
      <c r="LLN53" s="930"/>
      <c r="LLO53" s="931"/>
      <c r="LLP53" s="1213"/>
      <c r="LLQ53" s="929"/>
      <c r="LLR53" s="929"/>
      <c r="LLS53" s="930"/>
      <c r="LLT53" s="930"/>
      <c r="LLU53" s="930"/>
      <c r="LLV53" s="930"/>
      <c r="LLW53" s="930"/>
      <c r="LLX53" s="930"/>
      <c r="LLY53" s="930"/>
      <c r="LLZ53" s="931"/>
      <c r="LMA53" s="1213"/>
      <c r="LMB53" s="929"/>
      <c r="LMC53" s="929"/>
      <c r="LMD53" s="930"/>
      <c r="LME53" s="930"/>
      <c r="LMF53" s="930"/>
      <c r="LMG53" s="930"/>
      <c r="LMH53" s="930"/>
      <c r="LMI53" s="930"/>
      <c r="LMJ53" s="930"/>
      <c r="LMK53" s="931"/>
      <c r="LML53" s="1213"/>
      <c r="LMM53" s="929"/>
      <c r="LMN53" s="929"/>
      <c r="LMO53" s="930"/>
      <c r="LMP53" s="930"/>
      <c r="LMQ53" s="930"/>
      <c r="LMR53" s="930"/>
      <c r="LMS53" s="930"/>
      <c r="LMT53" s="930"/>
      <c r="LMU53" s="930"/>
      <c r="LMV53" s="931"/>
      <c r="LMW53" s="1213"/>
      <c r="LMX53" s="929"/>
      <c r="LMY53" s="929"/>
      <c r="LMZ53" s="930"/>
      <c r="LNA53" s="930"/>
      <c r="LNB53" s="930"/>
      <c r="LNC53" s="930"/>
      <c r="LND53" s="930"/>
      <c r="LNE53" s="930"/>
      <c r="LNF53" s="930"/>
      <c r="LNG53" s="931"/>
      <c r="LNH53" s="1213"/>
      <c r="LNI53" s="929"/>
      <c r="LNJ53" s="929"/>
      <c r="LNK53" s="930"/>
      <c r="LNL53" s="930"/>
      <c r="LNM53" s="930"/>
      <c r="LNN53" s="930"/>
      <c r="LNO53" s="930"/>
      <c r="LNP53" s="930"/>
      <c r="LNQ53" s="930"/>
      <c r="LNR53" s="931"/>
      <c r="LNS53" s="1213"/>
      <c r="LNT53" s="929"/>
      <c r="LNU53" s="929"/>
      <c r="LNV53" s="930"/>
      <c r="LNW53" s="930"/>
      <c r="LNX53" s="930"/>
      <c r="LNY53" s="930"/>
      <c r="LNZ53" s="930"/>
      <c r="LOA53" s="930"/>
      <c r="LOB53" s="930"/>
      <c r="LOC53" s="931"/>
      <c r="LOD53" s="1213"/>
      <c r="LOE53" s="929"/>
      <c r="LOF53" s="929"/>
      <c r="LOG53" s="930"/>
      <c r="LOH53" s="930"/>
      <c r="LOI53" s="930"/>
      <c r="LOJ53" s="930"/>
      <c r="LOK53" s="930"/>
      <c r="LOL53" s="930"/>
      <c r="LOM53" s="930"/>
      <c r="LON53" s="931"/>
      <c r="LOO53" s="1213"/>
      <c r="LOP53" s="929"/>
      <c r="LOQ53" s="929"/>
      <c r="LOR53" s="930"/>
      <c r="LOS53" s="930"/>
      <c r="LOT53" s="930"/>
      <c r="LOU53" s="930"/>
      <c r="LOV53" s="930"/>
      <c r="LOW53" s="930"/>
      <c r="LOX53" s="930"/>
      <c r="LOY53" s="931"/>
      <c r="LOZ53" s="1213"/>
      <c r="LPA53" s="929"/>
      <c r="LPB53" s="929"/>
      <c r="LPC53" s="930"/>
      <c r="LPD53" s="930"/>
      <c r="LPE53" s="930"/>
      <c r="LPF53" s="930"/>
      <c r="LPG53" s="930"/>
      <c r="LPH53" s="930"/>
      <c r="LPI53" s="930"/>
      <c r="LPJ53" s="931"/>
      <c r="LPK53" s="1213"/>
      <c r="LPL53" s="929"/>
      <c r="LPM53" s="929"/>
      <c r="LPN53" s="930"/>
      <c r="LPO53" s="930"/>
      <c r="LPP53" s="930"/>
      <c r="LPQ53" s="930"/>
      <c r="LPR53" s="930"/>
      <c r="LPS53" s="930"/>
      <c r="LPT53" s="930"/>
      <c r="LPU53" s="931"/>
      <c r="LPV53" s="1213"/>
      <c r="LPW53" s="929"/>
      <c r="LPX53" s="929"/>
      <c r="LPY53" s="930"/>
      <c r="LPZ53" s="930"/>
      <c r="LQA53" s="930"/>
      <c r="LQB53" s="930"/>
      <c r="LQC53" s="930"/>
      <c r="LQD53" s="930"/>
      <c r="LQE53" s="930"/>
      <c r="LQF53" s="931"/>
      <c r="LQG53" s="1213"/>
      <c r="LQH53" s="929"/>
      <c r="LQI53" s="929"/>
      <c r="LQJ53" s="930"/>
      <c r="LQK53" s="930"/>
      <c r="LQL53" s="930"/>
      <c r="LQM53" s="930"/>
      <c r="LQN53" s="930"/>
      <c r="LQO53" s="930"/>
      <c r="LQP53" s="930"/>
      <c r="LQQ53" s="931"/>
      <c r="LQR53" s="1213"/>
      <c r="LQS53" s="929"/>
      <c r="LQT53" s="929"/>
      <c r="LQU53" s="930"/>
      <c r="LQV53" s="930"/>
      <c r="LQW53" s="930"/>
      <c r="LQX53" s="930"/>
      <c r="LQY53" s="930"/>
      <c r="LQZ53" s="930"/>
      <c r="LRA53" s="930"/>
      <c r="LRB53" s="931"/>
      <c r="LRC53" s="1213"/>
      <c r="LRD53" s="929"/>
      <c r="LRE53" s="929"/>
      <c r="LRF53" s="930"/>
      <c r="LRG53" s="930"/>
      <c r="LRH53" s="930"/>
      <c r="LRI53" s="930"/>
      <c r="LRJ53" s="930"/>
      <c r="LRK53" s="930"/>
      <c r="LRL53" s="930"/>
      <c r="LRM53" s="931"/>
      <c r="LRN53" s="1213"/>
      <c r="LRO53" s="929"/>
      <c r="LRP53" s="929"/>
      <c r="LRQ53" s="930"/>
      <c r="LRR53" s="930"/>
      <c r="LRS53" s="930"/>
      <c r="LRT53" s="930"/>
      <c r="LRU53" s="930"/>
      <c r="LRV53" s="930"/>
      <c r="LRW53" s="930"/>
      <c r="LRX53" s="931"/>
      <c r="LRY53" s="1213"/>
      <c r="LRZ53" s="929"/>
      <c r="LSA53" s="929"/>
      <c r="LSB53" s="930"/>
      <c r="LSC53" s="930"/>
      <c r="LSD53" s="930"/>
      <c r="LSE53" s="930"/>
      <c r="LSF53" s="930"/>
      <c r="LSG53" s="930"/>
      <c r="LSH53" s="930"/>
      <c r="LSI53" s="931"/>
      <c r="LSJ53" s="1213"/>
      <c r="LSK53" s="929"/>
      <c r="LSL53" s="929"/>
      <c r="LSM53" s="930"/>
      <c r="LSN53" s="930"/>
      <c r="LSO53" s="930"/>
      <c r="LSP53" s="930"/>
      <c r="LSQ53" s="930"/>
      <c r="LSR53" s="930"/>
      <c r="LSS53" s="930"/>
      <c r="LST53" s="931"/>
      <c r="LSU53" s="1213"/>
      <c r="LSV53" s="929"/>
      <c r="LSW53" s="929"/>
      <c r="LSX53" s="930"/>
      <c r="LSY53" s="930"/>
      <c r="LSZ53" s="930"/>
      <c r="LTA53" s="930"/>
      <c r="LTB53" s="930"/>
      <c r="LTC53" s="930"/>
      <c r="LTD53" s="930"/>
      <c r="LTE53" s="931"/>
      <c r="LTF53" s="1213"/>
      <c r="LTG53" s="929"/>
      <c r="LTH53" s="929"/>
      <c r="LTI53" s="930"/>
      <c r="LTJ53" s="930"/>
      <c r="LTK53" s="930"/>
      <c r="LTL53" s="930"/>
      <c r="LTM53" s="930"/>
      <c r="LTN53" s="930"/>
      <c r="LTO53" s="930"/>
      <c r="LTP53" s="931"/>
      <c r="LTQ53" s="1213"/>
      <c r="LTR53" s="929"/>
      <c r="LTS53" s="929"/>
      <c r="LTT53" s="930"/>
      <c r="LTU53" s="930"/>
      <c r="LTV53" s="930"/>
      <c r="LTW53" s="930"/>
      <c r="LTX53" s="930"/>
      <c r="LTY53" s="930"/>
      <c r="LTZ53" s="930"/>
      <c r="LUA53" s="931"/>
      <c r="LUB53" s="1213"/>
      <c r="LUC53" s="929"/>
      <c r="LUD53" s="929"/>
      <c r="LUE53" s="930"/>
      <c r="LUF53" s="930"/>
      <c r="LUG53" s="930"/>
      <c r="LUH53" s="930"/>
      <c r="LUI53" s="930"/>
      <c r="LUJ53" s="930"/>
      <c r="LUK53" s="930"/>
      <c r="LUL53" s="931"/>
      <c r="LUM53" s="1213"/>
      <c r="LUN53" s="929"/>
      <c r="LUO53" s="929"/>
      <c r="LUP53" s="930"/>
      <c r="LUQ53" s="930"/>
      <c r="LUR53" s="930"/>
      <c r="LUS53" s="930"/>
      <c r="LUT53" s="930"/>
      <c r="LUU53" s="930"/>
      <c r="LUV53" s="930"/>
      <c r="LUW53" s="931"/>
      <c r="LUX53" s="1213"/>
      <c r="LUY53" s="929"/>
      <c r="LUZ53" s="929"/>
      <c r="LVA53" s="930"/>
      <c r="LVB53" s="930"/>
      <c r="LVC53" s="930"/>
      <c r="LVD53" s="930"/>
      <c r="LVE53" s="930"/>
      <c r="LVF53" s="930"/>
      <c r="LVG53" s="930"/>
      <c r="LVH53" s="931"/>
      <c r="LVI53" s="1213"/>
      <c r="LVJ53" s="929"/>
      <c r="LVK53" s="929"/>
      <c r="LVL53" s="930"/>
      <c r="LVM53" s="930"/>
      <c r="LVN53" s="930"/>
      <c r="LVO53" s="930"/>
      <c r="LVP53" s="930"/>
      <c r="LVQ53" s="930"/>
      <c r="LVR53" s="930"/>
      <c r="LVS53" s="931"/>
      <c r="LVT53" s="1213"/>
      <c r="LVU53" s="929"/>
      <c r="LVV53" s="929"/>
      <c r="LVW53" s="930"/>
      <c r="LVX53" s="930"/>
      <c r="LVY53" s="930"/>
      <c r="LVZ53" s="930"/>
      <c r="LWA53" s="930"/>
      <c r="LWB53" s="930"/>
      <c r="LWC53" s="930"/>
      <c r="LWD53" s="931"/>
      <c r="LWE53" s="1213"/>
      <c r="LWF53" s="929"/>
      <c r="LWG53" s="929"/>
      <c r="LWH53" s="930"/>
      <c r="LWI53" s="930"/>
      <c r="LWJ53" s="930"/>
      <c r="LWK53" s="930"/>
      <c r="LWL53" s="930"/>
      <c r="LWM53" s="930"/>
      <c r="LWN53" s="930"/>
      <c r="LWO53" s="931"/>
      <c r="LWP53" s="1213"/>
      <c r="LWQ53" s="929"/>
      <c r="LWR53" s="929"/>
      <c r="LWS53" s="930"/>
      <c r="LWT53" s="930"/>
      <c r="LWU53" s="930"/>
      <c r="LWV53" s="930"/>
      <c r="LWW53" s="930"/>
      <c r="LWX53" s="930"/>
      <c r="LWY53" s="930"/>
      <c r="LWZ53" s="931"/>
      <c r="LXA53" s="1213"/>
      <c r="LXB53" s="929"/>
      <c r="LXC53" s="929"/>
      <c r="LXD53" s="930"/>
      <c r="LXE53" s="930"/>
      <c r="LXF53" s="930"/>
      <c r="LXG53" s="930"/>
      <c r="LXH53" s="930"/>
      <c r="LXI53" s="930"/>
      <c r="LXJ53" s="930"/>
      <c r="LXK53" s="931"/>
      <c r="LXL53" s="1213"/>
      <c r="LXM53" s="929"/>
      <c r="LXN53" s="929"/>
      <c r="LXO53" s="930"/>
      <c r="LXP53" s="930"/>
      <c r="LXQ53" s="930"/>
      <c r="LXR53" s="930"/>
      <c r="LXS53" s="930"/>
      <c r="LXT53" s="930"/>
      <c r="LXU53" s="930"/>
      <c r="LXV53" s="931"/>
      <c r="LXW53" s="1213"/>
      <c r="LXX53" s="929"/>
      <c r="LXY53" s="929"/>
      <c r="LXZ53" s="930"/>
      <c r="LYA53" s="930"/>
      <c r="LYB53" s="930"/>
      <c r="LYC53" s="930"/>
      <c r="LYD53" s="930"/>
      <c r="LYE53" s="930"/>
      <c r="LYF53" s="930"/>
      <c r="LYG53" s="931"/>
      <c r="LYH53" s="1213"/>
      <c r="LYI53" s="929"/>
      <c r="LYJ53" s="929"/>
      <c r="LYK53" s="930"/>
      <c r="LYL53" s="930"/>
      <c r="LYM53" s="930"/>
      <c r="LYN53" s="930"/>
      <c r="LYO53" s="930"/>
      <c r="LYP53" s="930"/>
      <c r="LYQ53" s="930"/>
      <c r="LYR53" s="931"/>
      <c r="LYS53" s="1213"/>
      <c r="LYT53" s="929"/>
      <c r="LYU53" s="929"/>
      <c r="LYV53" s="930"/>
      <c r="LYW53" s="930"/>
      <c r="LYX53" s="930"/>
      <c r="LYY53" s="930"/>
      <c r="LYZ53" s="930"/>
      <c r="LZA53" s="930"/>
      <c r="LZB53" s="930"/>
      <c r="LZC53" s="931"/>
      <c r="LZD53" s="1213"/>
      <c r="LZE53" s="929"/>
      <c r="LZF53" s="929"/>
      <c r="LZG53" s="930"/>
      <c r="LZH53" s="930"/>
      <c r="LZI53" s="930"/>
      <c r="LZJ53" s="930"/>
      <c r="LZK53" s="930"/>
      <c r="LZL53" s="930"/>
      <c r="LZM53" s="930"/>
      <c r="LZN53" s="931"/>
      <c r="LZO53" s="1213"/>
      <c r="LZP53" s="929"/>
      <c r="LZQ53" s="929"/>
      <c r="LZR53" s="930"/>
      <c r="LZS53" s="930"/>
      <c r="LZT53" s="930"/>
      <c r="LZU53" s="930"/>
      <c r="LZV53" s="930"/>
      <c r="LZW53" s="930"/>
      <c r="LZX53" s="930"/>
      <c r="LZY53" s="931"/>
      <c r="LZZ53" s="1213"/>
      <c r="MAA53" s="929"/>
      <c r="MAB53" s="929"/>
      <c r="MAC53" s="930"/>
      <c r="MAD53" s="930"/>
      <c r="MAE53" s="930"/>
      <c r="MAF53" s="930"/>
      <c r="MAG53" s="930"/>
      <c r="MAH53" s="930"/>
      <c r="MAI53" s="930"/>
      <c r="MAJ53" s="931"/>
      <c r="MAK53" s="1213"/>
      <c r="MAL53" s="929"/>
      <c r="MAM53" s="929"/>
      <c r="MAN53" s="930"/>
      <c r="MAO53" s="930"/>
      <c r="MAP53" s="930"/>
      <c r="MAQ53" s="930"/>
      <c r="MAR53" s="930"/>
      <c r="MAS53" s="930"/>
      <c r="MAT53" s="930"/>
      <c r="MAU53" s="931"/>
      <c r="MAV53" s="1213"/>
      <c r="MAW53" s="929"/>
      <c r="MAX53" s="929"/>
      <c r="MAY53" s="930"/>
      <c r="MAZ53" s="930"/>
      <c r="MBA53" s="930"/>
      <c r="MBB53" s="930"/>
      <c r="MBC53" s="930"/>
      <c r="MBD53" s="930"/>
      <c r="MBE53" s="930"/>
      <c r="MBF53" s="931"/>
      <c r="MBG53" s="1213"/>
      <c r="MBH53" s="929"/>
      <c r="MBI53" s="929"/>
      <c r="MBJ53" s="930"/>
      <c r="MBK53" s="930"/>
      <c r="MBL53" s="930"/>
      <c r="MBM53" s="930"/>
      <c r="MBN53" s="930"/>
      <c r="MBO53" s="930"/>
      <c r="MBP53" s="930"/>
      <c r="MBQ53" s="931"/>
      <c r="MBR53" s="1213"/>
      <c r="MBS53" s="929"/>
      <c r="MBT53" s="929"/>
      <c r="MBU53" s="930"/>
      <c r="MBV53" s="930"/>
      <c r="MBW53" s="930"/>
      <c r="MBX53" s="930"/>
      <c r="MBY53" s="930"/>
      <c r="MBZ53" s="930"/>
      <c r="MCA53" s="930"/>
      <c r="MCB53" s="931"/>
      <c r="MCC53" s="1213"/>
      <c r="MCD53" s="929"/>
      <c r="MCE53" s="929"/>
      <c r="MCF53" s="930"/>
      <c r="MCG53" s="930"/>
      <c r="MCH53" s="930"/>
      <c r="MCI53" s="930"/>
      <c r="MCJ53" s="930"/>
      <c r="MCK53" s="930"/>
      <c r="MCL53" s="930"/>
      <c r="MCM53" s="931"/>
      <c r="MCN53" s="1213"/>
      <c r="MCO53" s="929"/>
      <c r="MCP53" s="929"/>
      <c r="MCQ53" s="930"/>
      <c r="MCR53" s="930"/>
      <c r="MCS53" s="930"/>
      <c r="MCT53" s="930"/>
      <c r="MCU53" s="930"/>
      <c r="MCV53" s="930"/>
      <c r="MCW53" s="930"/>
      <c r="MCX53" s="931"/>
      <c r="MCY53" s="1213"/>
      <c r="MCZ53" s="929"/>
      <c r="MDA53" s="929"/>
      <c r="MDB53" s="930"/>
      <c r="MDC53" s="930"/>
      <c r="MDD53" s="930"/>
      <c r="MDE53" s="930"/>
      <c r="MDF53" s="930"/>
      <c r="MDG53" s="930"/>
      <c r="MDH53" s="930"/>
      <c r="MDI53" s="931"/>
      <c r="MDJ53" s="1213"/>
      <c r="MDK53" s="929"/>
      <c r="MDL53" s="929"/>
      <c r="MDM53" s="930"/>
      <c r="MDN53" s="930"/>
      <c r="MDO53" s="930"/>
      <c r="MDP53" s="930"/>
      <c r="MDQ53" s="930"/>
      <c r="MDR53" s="930"/>
      <c r="MDS53" s="930"/>
      <c r="MDT53" s="931"/>
      <c r="MDU53" s="1213"/>
      <c r="MDV53" s="929"/>
      <c r="MDW53" s="929"/>
      <c r="MDX53" s="930"/>
      <c r="MDY53" s="930"/>
      <c r="MDZ53" s="930"/>
      <c r="MEA53" s="930"/>
      <c r="MEB53" s="930"/>
      <c r="MEC53" s="930"/>
      <c r="MED53" s="930"/>
      <c r="MEE53" s="931"/>
      <c r="MEF53" s="1213"/>
      <c r="MEG53" s="929"/>
      <c r="MEH53" s="929"/>
      <c r="MEI53" s="930"/>
      <c r="MEJ53" s="930"/>
      <c r="MEK53" s="930"/>
      <c r="MEL53" s="930"/>
      <c r="MEM53" s="930"/>
      <c r="MEN53" s="930"/>
      <c r="MEO53" s="930"/>
      <c r="MEP53" s="931"/>
      <c r="MEQ53" s="1213"/>
      <c r="MER53" s="929"/>
      <c r="MES53" s="929"/>
      <c r="MET53" s="930"/>
      <c r="MEU53" s="930"/>
      <c r="MEV53" s="930"/>
      <c r="MEW53" s="930"/>
      <c r="MEX53" s="930"/>
      <c r="MEY53" s="930"/>
      <c r="MEZ53" s="930"/>
      <c r="MFA53" s="931"/>
      <c r="MFB53" s="1213"/>
      <c r="MFC53" s="929"/>
      <c r="MFD53" s="929"/>
      <c r="MFE53" s="930"/>
      <c r="MFF53" s="930"/>
      <c r="MFG53" s="930"/>
      <c r="MFH53" s="930"/>
      <c r="MFI53" s="930"/>
      <c r="MFJ53" s="930"/>
      <c r="MFK53" s="930"/>
      <c r="MFL53" s="931"/>
      <c r="MFM53" s="1213"/>
      <c r="MFN53" s="929"/>
      <c r="MFO53" s="929"/>
      <c r="MFP53" s="930"/>
      <c r="MFQ53" s="930"/>
      <c r="MFR53" s="930"/>
      <c r="MFS53" s="930"/>
      <c r="MFT53" s="930"/>
      <c r="MFU53" s="930"/>
      <c r="MFV53" s="930"/>
      <c r="MFW53" s="931"/>
      <c r="MFX53" s="1213"/>
      <c r="MFY53" s="929"/>
      <c r="MFZ53" s="929"/>
      <c r="MGA53" s="930"/>
      <c r="MGB53" s="930"/>
      <c r="MGC53" s="930"/>
      <c r="MGD53" s="930"/>
      <c r="MGE53" s="930"/>
      <c r="MGF53" s="930"/>
      <c r="MGG53" s="930"/>
      <c r="MGH53" s="931"/>
      <c r="MGI53" s="1213"/>
      <c r="MGJ53" s="929"/>
      <c r="MGK53" s="929"/>
      <c r="MGL53" s="930"/>
      <c r="MGM53" s="930"/>
      <c r="MGN53" s="930"/>
      <c r="MGO53" s="930"/>
      <c r="MGP53" s="930"/>
      <c r="MGQ53" s="930"/>
      <c r="MGR53" s="930"/>
      <c r="MGS53" s="931"/>
      <c r="MGT53" s="1213"/>
      <c r="MGU53" s="929"/>
      <c r="MGV53" s="929"/>
      <c r="MGW53" s="930"/>
      <c r="MGX53" s="930"/>
      <c r="MGY53" s="930"/>
      <c r="MGZ53" s="930"/>
      <c r="MHA53" s="930"/>
      <c r="MHB53" s="930"/>
      <c r="MHC53" s="930"/>
      <c r="MHD53" s="931"/>
      <c r="MHE53" s="1213"/>
      <c r="MHF53" s="929"/>
      <c r="MHG53" s="929"/>
      <c r="MHH53" s="930"/>
      <c r="MHI53" s="930"/>
      <c r="MHJ53" s="930"/>
      <c r="MHK53" s="930"/>
      <c r="MHL53" s="930"/>
      <c r="MHM53" s="930"/>
      <c r="MHN53" s="930"/>
      <c r="MHO53" s="931"/>
      <c r="MHP53" s="1213"/>
      <c r="MHQ53" s="929"/>
      <c r="MHR53" s="929"/>
      <c r="MHS53" s="930"/>
      <c r="MHT53" s="930"/>
      <c r="MHU53" s="930"/>
      <c r="MHV53" s="930"/>
      <c r="MHW53" s="930"/>
      <c r="MHX53" s="930"/>
      <c r="MHY53" s="930"/>
      <c r="MHZ53" s="931"/>
      <c r="MIA53" s="1213"/>
      <c r="MIB53" s="929"/>
      <c r="MIC53" s="929"/>
      <c r="MID53" s="930"/>
      <c r="MIE53" s="930"/>
      <c r="MIF53" s="930"/>
      <c r="MIG53" s="930"/>
      <c r="MIH53" s="930"/>
      <c r="MII53" s="930"/>
      <c r="MIJ53" s="930"/>
      <c r="MIK53" s="931"/>
      <c r="MIL53" s="1213"/>
      <c r="MIM53" s="929"/>
      <c r="MIN53" s="929"/>
      <c r="MIO53" s="930"/>
      <c r="MIP53" s="930"/>
      <c r="MIQ53" s="930"/>
      <c r="MIR53" s="930"/>
      <c r="MIS53" s="930"/>
      <c r="MIT53" s="930"/>
      <c r="MIU53" s="930"/>
      <c r="MIV53" s="931"/>
      <c r="MIW53" s="1213"/>
      <c r="MIX53" s="929"/>
      <c r="MIY53" s="929"/>
      <c r="MIZ53" s="930"/>
      <c r="MJA53" s="930"/>
      <c r="MJB53" s="930"/>
      <c r="MJC53" s="930"/>
      <c r="MJD53" s="930"/>
      <c r="MJE53" s="930"/>
      <c r="MJF53" s="930"/>
      <c r="MJG53" s="931"/>
      <c r="MJH53" s="1213"/>
      <c r="MJI53" s="929"/>
      <c r="MJJ53" s="929"/>
      <c r="MJK53" s="930"/>
      <c r="MJL53" s="930"/>
      <c r="MJM53" s="930"/>
      <c r="MJN53" s="930"/>
      <c r="MJO53" s="930"/>
      <c r="MJP53" s="930"/>
      <c r="MJQ53" s="930"/>
      <c r="MJR53" s="931"/>
      <c r="MJS53" s="1213"/>
      <c r="MJT53" s="929"/>
      <c r="MJU53" s="929"/>
      <c r="MJV53" s="930"/>
      <c r="MJW53" s="930"/>
      <c r="MJX53" s="930"/>
      <c r="MJY53" s="930"/>
      <c r="MJZ53" s="930"/>
      <c r="MKA53" s="930"/>
      <c r="MKB53" s="930"/>
      <c r="MKC53" s="931"/>
      <c r="MKD53" s="1213"/>
      <c r="MKE53" s="929"/>
      <c r="MKF53" s="929"/>
      <c r="MKG53" s="930"/>
      <c r="MKH53" s="930"/>
      <c r="MKI53" s="930"/>
      <c r="MKJ53" s="930"/>
      <c r="MKK53" s="930"/>
      <c r="MKL53" s="930"/>
      <c r="MKM53" s="930"/>
      <c r="MKN53" s="931"/>
      <c r="MKO53" s="1213"/>
      <c r="MKP53" s="929"/>
      <c r="MKQ53" s="929"/>
      <c r="MKR53" s="930"/>
      <c r="MKS53" s="930"/>
      <c r="MKT53" s="930"/>
      <c r="MKU53" s="930"/>
      <c r="MKV53" s="930"/>
      <c r="MKW53" s="930"/>
      <c r="MKX53" s="930"/>
      <c r="MKY53" s="931"/>
      <c r="MKZ53" s="1213"/>
      <c r="MLA53" s="929"/>
      <c r="MLB53" s="929"/>
      <c r="MLC53" s="930"/>
      <c r="MLD53" s="930"/>
      <c r="MLE53" s="930"/>
      <c r="MLF53" s="930"/>
      <c r="MLG53" s="930"/>
      <c r="MLH53" s="930"/>
      <c r="MLI53" s="930"/>
      <c r="MLJ53" s="931"/>
      <c r="MLK53" s="1213"/>
      <c r="MLL53" s="929"/>
      <c r="MLM53" s="929"/>
      <c r="MLN53" s="930"/>
      <c r="MLO53" s="930"/>
      <c r="MLP53" s="930"/>
      <c r="MLQ53" s="930"/>
      <c r="MLR53" s="930"/>
      <c r="MLS53" s="930"/>
      <c r="MLT53" s="930"/>
      <c r="MLU53" s="931"/>
      <c r="MLV53" s="1213"/>
      <c r="MLW53" s="929"/>
      <c r="MLX53" s="929"/>
      <c r="MLY53" s="930"/>
      <c r="MLZ53" s="930"/>
      <c r="MMA53" s="930"/>
      <c r="MMB53" s="930"/>
      <c r="MMC53" s="930"/>
      <c r="MMD53" s="930"/>
      <c r="MME53" s="930"/>
      <c r="MMF53" s="931"/>
      <c r="MMG53" s="1213"/>
      <c r="MMH53" s="929"/>
      <c r="MMI53" s="929"/>
      <c r="MMJ53" s="930"/>
      <c r="MMK53" s="930"/>
      <c r="MML53" s="930"/>
      <c r="MMM53" s="930"/>
      <c r="MMN53" s="930"/>
      <c r="MMO53" s="930"/>
      <c r="MMP53" s="930"/>
      <c r="MMQ53" s="931"/>
      <c r="MMR53" s="1213"/>
      <c r="MMS53" s="929"/>
      <c r="MMT53" s="929"/>
      <c r="MMU53" s="930"/>
      <c r="MMV53" s="930"/>
      <c r="MMW53" s="930"/>
      <c r="MMX53" s="930"/>
      <c r="MMY53" s="930"/>
      <c r="MMZ53" s="930"/>
      <c r="MNA53" s="930"/>
      <c r="MNB53" s="931"/>
      <c r="MNC53" s="1213"/>
      <c r="MND53" s="929"/>
      <c r="MNE53" s="929"/>
      <c r="MNF53" s="930"/>
      <c r="MNG53" s="930"/>
      <c r="MNH53" s="930"/>
      <c r="MNI53" s="930"/>
      <c r="MNJ53" s="930"/>
      <c r="MNK53" s="930"/>
      <c r="MNL53" s="930"/>
      <c r="MNM53" s="931"/>
      <c r="MNN53" s="1213"/>
      <c r="MNO53" s="929"/>
      <c r="MNP53" s="929"/>
      <c r="MNQ53" s="930"/>
      <c r="MNR53" s="930"/>
      <c r="MNS53" s="930"/>
      <c r="MNT53" s="930"/>
      <c r="MNU53" s="930"/>
      <c r="MNV53" s="930"/>
      <c r="MNW53" s="930"/>
      <c r="MNX53" s="931"/>
      <c r="MNY53" s="1213"/>
      <c r="MNZ53" s="929"/>
      <c r="MOA53" s="929"/>
      <c r="MOB53" s="930"/>
      <c r="MOC53" s="930"/>
      <c r="MOD53" s="930"/>
      <c r="MOE53" s="930"/>
      <c r="MOF53" s="930"/>
      <c r="MOG53" s="930"/>
      <c r="MOH53" s="930"/>
      <c r="MOI53" s="931"/>
      <c r="MOJ53" s="1213"/>
      <c r="MOK53" s="929"/>
      <c r="MOL53" s="929"/>
      <c r="MOM53" s="930"/>
      <c r="MON53" s="930"/>
      <c r="MOO53" s="930"/>
      <c r="MOP53" s="930"/>
      <c r="MOQ53" s="930"/>
      <c r="MOR53" s="930"/>
      <c r="MOS53" s="930"/>
      <c r="MOT53" s="931"/>
      <c r="MOU53" s="1213"/>
      <c r="MOV53" s="929"/>
      <c r="MOW53" s="929"/>
      <c r="MOX53" s="930"/>
      <c r="MOY53" s="930"/>
      <c r="MOZ53" s="930"/>
      <c r="MPA53" s="930"/>
      <c r="MPB53" s="930"/>
      <c r="MPC53" s="930"/>
      <c r="MPD53" s="930"/>
      <c r="MPE53" s="931"/>
      <c r="MPF53" s="1213"/>
      <c r="MPG53" s="929"/>
      <c r="MPH53" s="929"/>
      <c r="MPI53" s="930"/>
      <c r="MPJ53" s="930"/>
      <c r="MPK53" s="930"/>
      <c r="MPL53" s="930"/>
      <c r="MPM53" s="930"/>
      <c r="MPN53" s="930"/>
      <c r="MPO53" s="930"/>
      <c r="MPP53" s="931"/>
      <c r="MPQ53" s="1213"/>
      <c r="MPR53" s="929"/>
      <c r="MPS53" s="929"/>
      <c r="MPT53" s="930"/>
      <c r="MPU53" s="930"/>
      <c r="MPV53" s="930"/>
      <c r="MPW53" s="930"/>
      <c r="MPX53" s="930"/>
      <c r="MPY53" s="930"/>
      <c r="MPZ53" s="930"/>
      <c r="MQA53" s="931"/>
      <c r="MQB53" s="1213"/>
      <c r="MQC53" s="929"/>
      <c r="MQD53" s="929"/>
      <c r="MQE53" s="930"/>
      <c r="MQF53" s="930"/>
      <c r="MQG53" s="930"/>
      <c r="MQH53" s="930"/>
      <c r="MQI53" s="930"/>
      <c r="MQJ53" s="930"/>
      <c r="MQK53" s="930"/>
      <c r="MQL53" s="931"/>
      <c r="MQM53" s="1213"/>
      <c r="MQN53" s="929"/>
      <c r="MQO53" s="929"/>
      <c r="MQP53" s="930"/>
      <c r="MQQ53" s="930"/>
      <c r="MQR53" s="930"/>
      <c r="MQS53" s="930"/>
      <c r="MQT53" s="930"/>
      <c r="MQU53" s="930"/>
      <c r="MQV53" s="930"/>
      <c r="MQW53" s="931"/>
      <c r="MQX53" s="1213"/>
      <c r="MQY53" s="929"/>
      <c r="MQZ53" s="929"/>
      <c r="MRA53" s="930"/>
      <c r="MRB53" s="930"/>
      <c r="MRC53" s="930"/>
      <c r="MRD53" s="930"/>
      <c r="MRE53" s="930"/>
      <c r="MRF53" s="930"/>
      <c r="MRG53" s="930"/>
      <c r="MRH53" s="931"/>
      <c r="MRI53" s="1213"/>
      <c r="MRJ53" s="929"/>
      <c r="MRK53" s="929"/>
      <c r="MRL53" s="930"/>
      <c r="MRM53" s="930"/>
      <c r="MRN53" s="930"/>
      <c r="MRO53" s="930"/>
      <c r="MRP53" s="930"/>
      <c r="MRQ53" s="930"/>
      <c r="MRR53" s="930"/>
      <c r="MRS53" s="931"/>
      <c r="MRT53" s="1213"/>
      <c r="MRU53" s="929"/>
      <c r="MRV53" s="929"/>
      <c r="MRW53" s="930"/>
      <c r="MRX53" s="930"/>
      <c r="MRY53" s="930"/>
      <c r="MRZ53" s="930"/>
      <c r="MSA53" s="930"/>
      <c r="MSB53" s="930"/>
      <c r="MSC53" s="930"/>
      <c r="MSD53" s="931"/>
      <c r="MSE53" s="1213"/>
      <c r="MSF53" s="929"/>
      <c r="MSG53" s="929"/>
      <c r="MSH53" s="930"/>
      <c r="MSI53" s="930"/>
      <c r="MSJ53" s="930"/>
      <c r="MSK53" s="930"/>
      <c r="MSL53" s="930"/>
      <c r="MSM53" s="930"/>
      <c r="MSN53" s="930"/>
      <c r="MSO53" s="931"/>
      <c r="MSP53" s="1213"/>
      <c r="MSQ53" s="929"/>
      <c r="MSR53" s="929"/>
      <c r="MSS53" s="930"/>
      <c r="MST53" s="930"/>
      <c r="MSU53" s="930"/>
      <c r="MSV53" s="930"/>
      <c r="MSW53" s="930"/>
      <c r="MSX53" s="930"/>
      <c r="MSY53" s="930"/>
      <c r="MSZ53" s="931"/>
      <c r="MTA53" s="1213"/>
      <c r="MTB53" s="929"/>
      <c r="MTC53" s="929"/>
      <c r="MTD53" s="930"/>
      <c r="MTE53" s="930"/>
      <c r="MTF53" s="930"/>
      <c r="MTG53" s="930"/>
      <c r="MTH53" s="930"/>
      <c r="MTI53" s="930"/>
      <c r="MTJ53" s="930"/>
      <c r="MTK53" s="931"/>
      <c r="MTL53" s="1213"/>
      <c r="MTM53" s="929"/>
      <c r="MTN53" s="929"/>
      <c r="MTO53" s="930"/>
      <c r="MTP53" s="930"/>
      <c r="MTQ53" s="930"/>
      <c r="MTR53" s="930"/>
      <c r="MTS53" s="930"/>
      <c r="MTT53" s="930"/>
      <c r="MTU53" s="930"/>
      <c r="MTV53" s="931"/>
      <c r="MTW53" s="1213"/>
      <c r="MTX53" s="929"/>
      <c r="MTY53" s="929"/>
      <c r="MTZ53" s="930"/>
      <c r="MUA53" s="930"/>
      <c r="MUB53" s="930"/>
      <c r="MUC53" s="930"/>
      <c r="MUD53" s="930"/>
      <c r="MUE53" s="930"/>
      <c r="MUF53" s="930"/>
      <c r="MUG53" s="931"/>
      <c r="MUH53" s="1213"/>
      <c r="MUI53" s="929"/>
      <c r="MUJ53" s="929"/>
      <c r="MUK53" s="930"/>
      <c r="MUL53" s="930"/>
      <c r="MUM53" s="930"/>
      <c r="MUN53" s="930"/>
      <c r="MUO53" s="930"/>
      <c r="MUP53" s="930"/>
      <c r="MUQ53" s="930"/>
      <c r="MUR53" s="931"/>
      <c r="MUS53" s="1213"/>
      <c r="MUT53" s="929"/>
      <c r="MUU53" s="929"/>
      <c r="MUV53" s="930"/>
      <c r="MUW53" s="930"/>
      <c r="MUX53" s="930"/>
      <c r="MUY53" s="930"/>
      <c r="MUZ53" s="930"/>
      <c r="MVA53" s="930"/>
      <c r="MVB53" s="930"/>
      <c r="MVC53" s="931"/>
      <c r="MVD53" s="1213"/>
      <c r="MVE53" s="929"/>
      <c r="MVF53" s="929"/>
      <c r="MVG53" s="930"/>
      <c r="MVH53" s="930"/>
      <c r="MVI53" s="930"/>
      <c r="MVJ53" s="930"/>
      <c r="MVK53" s="930"/>
      <c r="MVL53" s="930"/>
      <c r="MVM53" s="930"/>
      <c r="MVN53" s="931"/>
      <c r="MVO53" s="1213"/>
      <c r="MVP53" s="929"/>
      <c r="MVQ53" s="929"/>
      <c r="MVR53" s="930"/>
      <c r="MVS53" s="930"/>
      <c r="MVT53" s="930"/>
      <c r="MVU53" s="930"/>
      <c r="MVV53" s="930"/>
      <c r="MVW53" s="930"/>
      <c r="MVX53" s="930"/>
      <c r="MVY53" s="931"/>
      <c r="MVZ53" s="1213"/>
      <c r="MWA53" s="929"/>
      <c r="MWB53" s="929"/>
      <c r="MWC53" s="930"/>
      <c r="MWD53" s="930"/>
      <c r="MWE53" s="930"/>
      <c r="MWF53" s="930"/>
      <c r="MWG53" s="930"/>
      <c r="MWH53" s="930"/>
      <c r="MWI53" s="930"/>
      <c r="MWJ53" s="931"/>
      <c r="MWK53" s="1213"/>
      <c r="MWL53" s="929"/>
      <c r="MWM53" s="929"/>
      <c r="MWN53" s="930"/>
      <c r="MWO53" s="930"/>
      <c r="MWP53" s="930"/>
      <c r="MWQ53" s="930"/>
      <c r="MWR53" s="930"/>
      <c r="MWS53" s="930"/>
      <c r="MWT53" s="930"/>
      <c r="MWU53" s="931"/>
      <c r="MWV53" s="1213"/>
      <c r="MWW53" s="929"/>
      <c r="MWX53" s="929"/>
      <c r="MWY53" s="930"/>
      <c r="MWZ53" s="930"/>
      <c r="MXA53" s="930"/>
      <c r="MXB53" s="930"/>
      <c r="MXC53" s="930"/>
      <c r="MXD53" s="930"/>
      <c r="MXE53" s="930"/>
      <c r="MXF53" s="931"/>
      <c r="MXG53" s="1213"/>
      <c r="MXH53" s="929"/>
      <c r="MXI53" s="929"/>
      <c r="MXJ53" s="930"/>
      <c r="MXK53" s="930"/>
      <c r="MXL53" s="930"/>
      <c r="MXM53" s="930"/>
      <c r="MXN53" s="930"/>
      <c r="MXO53" s="930"/>
      <c r="MXP53" s="930"/>
      <c r="MXQ53" s="931"/>
      <c r="MXR53" s="1213"/>
      <c r="MXS53" s="929"/>
      <c r="MXT53" s="929"/>
      <c r="MXU53" s="930"/>
      <c r="MXV53" s="930"/>
      <c r="MXW53" s="930"/>
      <c r="MXX53" s="930"/>
      <c r="MXY53" s="930"/>
      <c r="MXZ53" s="930"/>
      <c r="MYA53" s="930"/>
      <c r="MYB53" s="931"/>
      <c r="MYC53" s="1213"/>
      <c r="MYD53" s="929"/>
      <c r="MYE53" s="929"/>
      <c r="MYF53" s="930"/>
      <c r="MYG53" s="930"/>
      <c r="MYH53" s="930"/>
      <c r="MYI53" s="930"/>
      <c r="MYJ53" s="930"/>
      <c r="MYK53" s="930"/>
      <c r="MYL53" s="930"/>
      <c r="MYM53" s="931"/>
      <c r="MYN53" s="1213"/>
      <c r="MYO53" s="929"/>
      <c r="MYP53" s="929"/>
      <c r="MYQ53" s="930"/>
      <c r="MYR53" s="930"/>
      <c r="MYS53" s="930"/>
      <c r="MYT53" s="930"/>
      <c r="MYU53" s="930"/>
      <c r="MYV53" s="930"/>
      <c r="MYW53" s="930"/>
      <c r="MYX53" s="931"/>
      <c r="MYY53" s="1213"/>
      <c r="MYZ53" s="929"/>
      <c r="MZA53" s="929"/>
      <c r="MZB53" s="930"/>
      <c r="MZC53" s="930"/>
      <c r="MZD53" s="930"/>
      <c r="MZE53" s="930"/>
      <c r="MZF53" s="930"/>
      <c r="MZG53" s="930"/>
      <c r="MZH53" s="930"/>
      <c r="MZI53" s="931"/>
      <c r="MZJ53" s="1213"/>
      <c r="MZK53" s="929"/>
      <c r="MZL53" s="929"/>
      <c r="MZM53" s="930"/>
      <c r="MZN53" s="930"/>
      <c r="MZO53" s="930"/>
      <c r="MZP53" s="930"/>
      <c r="MZQ53" s="930"/>
      <c r="MZR53" s="930"/>
      <c r="MZS53" s="930"/>
      <c r="MZT53" s="931"/>
      <c r="MZU53" s="1213"/>
      <c r="MZV53" s="929"/>
      <c r="MZW53" s="929"/>
      <c r="MZX53" s="930"/>
      <c r="MZY53" s="930"/>
      <c r="MZZ53" s="930"/>
      <c r="NAA53" s="930"/>
      <c r="NAB53" s="930"/>
      <c r="NAC53" s="930"/>
      <c r="NAD53" s="930"/>
      <c r="NAE53" s="931"/>
      <c r="NAF53" s="1213"/>
      <c r="NAG53" s="929"/>
      <c r="NAH53" s="929"/>
      <c r="NAI53" s="930"/>
      <c r="NAJ53" s="930"/>
      <c r="NAK53" s="930"/>
      <c r="NAL53" s="930"/>
      <c r="NAM53" s="930"/>
      <c r="NAN53" s="930"/>
      <c r="NAO53" s="930"/>
      <c r="NAP53" s="931"/>
      <c r="NAQ53" s="1213"/>
      <c r="NAR53" s="929"/>
      <c r="NAS53" s="929"/>
      <c r="NAT53" s="930"/>
      <c r="NAU53" s="930"/>
      <c r="NAV53" s="930"/>
      <c r="NAW53" s="930"/>
      <c r="NAX53" s="930"/>
      <c r="NAY53" s="930"/>
      <c r="NAZ53" s="930"/>
      <c r="NBA53" s="931"/>
      <c r="NBB53" s="1213"/>
      <c r="NBC53" s="929"/>
      <c r="NBD53" s="929"/>
      <c r="NBE53" s="930"/>
      <c r="NBF53" s="930"/>
      <c r="NBG53" s="930"/>
      <c r="NBH53" s="930"/>
      <c r="NBI53" s="930"/>
      <c r="NBJ53" s="930"/>
      <c r="NBK53" s="930"/>
      <c r="NBL53" s="931"/>
      <c r="NBM53" s="1213"/>
      <c r="NBN53" s="929"/>
      <c r="NBO53" s="929"/>
      <c r="NBP53" s="930"/>
      <c r="NBQ53" s="930"/>
      <c r="NBR53" s="930"/>
      <c r="NBS53" s="930"/>
      <c r="NBT53" s="930"/>
      <c r="NBU53" s="930"/>
      <c r="NBV53" s="930"/>
      <c r="NBW53" s="931"/>
      <c r="NBX53" s="1213"/>
      <c r="NBY53" s="929"/>
      <c r="NBZ53" s="929"/>
      <c r="NCA53" s="930"/>
      <c r="NCB53" s="930"/>
      <c r="NCC53" s="930"/>
      <c r="NCD53" s="930"/>
      <c r="NCE53" s="930"/>
      <c r="NCF53" s="930"/>
      <c r="NCG53" s="930"/>
      <c r="NCH53" s="931"/>
      <c r="NCI53" s="1213"/>
      <c r="NCJ53" s="929"/>
      <c r="NCK53" s="929"/>
      <c r="NCL53" s="930"/>
      <c r="NCM53" s="930"/>
      <c r="NCN53" s="930"/>
      <c r="NCO53" s="930"/>
      <c r="NCP53" s="930"/>
      <c r="NCQ53" s="930"/>
      <c r="NCR53" s="930"/>
      <c r="NCS53" s="931"/>
      <c r="NCT53" s="1213"/>
      <c r="NCU53" s="929"/>
      <c r="NCV53" s="929"/>
      <c r="NCW53" s="930"/>
      <c r="NCX53" s="930"/>
      <c r="NCY53" s="930"/>
      <c r="NCZ53" s="930"/>
      <c r="NDA53" s="930"/>
      <c r="NDB53" s="930"/>
      <c r="NDC53" s="930"/>
      <c r="NDD53" s="931"/>
      <c r="NDE53" s="1213"/>
      <c r="NDF53" s="929"/>
      <c r="NDG53" s="929"/>
      <c r="NDH53" s="930"/>
      <c r="NDI53" s="930"/>
      <c r="NDJ53" s="930"/>
      <c r="NDK53" s="930"/>
      <c r="NDL53" s="930"/>
      <c r="NDM53" s="930"/>
      <c r="NDN53" s="930"/>
      <c r="NDO53" s="931"/>
      <c r="NDP53" s="1213"/>
      <c r="NDQ53" s="929"/>
      <c r="NDR53" s="929"/>
      <c r="NDS53" s="930"/>
      <c r="NDT53" s="930"/>
      <c r="NDU53" s="930"/>
      <c r="NDV53" s="930"/>
      <c r="NDW53" s="930"/>
      <c r="NDX53" s="930"/>
      <c r="NDY53" s="930"/>
      <c r="NDZ53" s="931"/>
      <c r="NEA53" s="1213"/>
      <c r="NEB53" s="929"/>
      <c r="NEC53" s="929"/>
      <c r="NED53" s="930"/>
      <c r="NEE53" s="930"/>
      <c r="NEF53" s="930"/>
      <c r="NEG53" s="930"/>
      <c r="NEH53" s="930"/>
      <c r="NEI53" s="930"/>
      <c r="NEJ53" s="930"/>
      <c r="NEK53" s="931"/>
      <c r="NEL53" s="1213"/>
      <c r="NEM53" s="929"/>
      <c r="NEN53" s="929"/>
      <c r="NEO53" s="930"/>
      <c r="NEP53" s="930"/>
      <c r="NEQ53" s="930"/>
      <c r="NER53" s="930"/>
      <c r="NES53" s="930"/>
      <c r="NET53" s="930"/>
      <c r="NEU53" s="930"/>
      <c r="NEV53" s="931"/>
      <c r="NEW53" s="1213"/>
      <c r="NEX53" s="929"/>
      <c r="NEY53" s="929"/>
      <c r="NEZ53" s="930"/>
      <c r="NFA53" s="930"/>
      <c r="NFB53" s="930"/>
      <c r="NFC53" s="930"/>
      <c r="NFD53" s="930"/>
      <c r="NFE53" s="930"/>
      <c r="NFF53" s="930"/>
      <c r="NFG53" s="931"/>
      <c r="NFH53" s="1213"/>
      <c r="NFI53" s="929"/>
      <c r="NFJ53" s="929"/>
      <c r="NFK53" s="930"/>
      <c r="NFL53" s="930"/>
      <c r="NFM53" s="930"/>
      <c r="NFN53" s="930"/>
      <c r="NFO53" s="930"/>
      <c r="NFP53" s="930"/>
      <c r="NFQ53" s="930"/>
      <c r="NFR53" s="931"/>
      <c r="NFS53" s="1213"/>
      <c r="NFT53" s="929"/>
      <c r="NFU53" s="929"/>
      <c r="NFV53" s="930"/>
      <c r="NFW53" s="930"/>
      <c r="NFX53" s="930"/>
      <c r="NFY53" s="930"/>
      <c r="NFZ53" s="930"/>
      <c r="NGA53" s="930"/>
      <c r="NGB53" s="930"/>
      <c r="NGC53" s="931"/>
      <c r="NGD53" s="1213"/>
      <c r="NGE53" s="929"/>
      <c r="NGF53" s="929"/>
      <c r="NGG53" s="930"/>
      <c r="NGH53" s="930"/>
      <c r="NGI53" s="930"/>
      <c r="NGJ53" s="930"/>
      <c r="NGK53" s="930"/>
      <c r="NGL53" s="930"/>
      <c r="NGM53" s="930"/>
      <c r="NGN53" s="931"/>
      <c r="NGO53" s="1213"/>
      <c r="NGP53" s="929"/>
      <c r="NGQ53" s="929"/>
      <c r="NGR53" s="930"/>
      <c r="NGS53" s="930"/>
      <c r="NGT53" s="930"/>
      <c r="NGU53" s="930"/>
      <c r="NGV53" s="930"/>
      <c r="NGW53" s="930"/>
      <c r="NGX53" s="930"/>
      <c r="NGY53" s="931"/>
      <c r="NGZ53" s="1213"/>
      <c r="NHA53" s="929"/>
      <c r="NHB53" s="929"/>
      <c r="NHC53" s="930"/>
      <c r="NHD53" s="930"/>
      <c r="NHE53" s="930"/>
      <c r="NHF53" s="930"/>
      <c r="NHG53" s="930"/>
      <c r="NHH53" s="930"/>
      <c r="NHI53" s="930"/>
      <c r="NHJ53" s="931"/>
      <c r="NHK53" s="1213"/>
      <c r="NHL53" s="929"/>
      <c r="NHM53" s="929"/>
      <c r="NHN53" s="930"/>
      <c r="NHO53" s="930"/>
      <c r="NHP53" s="930"/>
      <c r="NHQ53" s="930"/>
      <c r="NHR53" s="930"/>
      <c r="NHS53" s="930"/>
      <c r="NHT53" s="930"/>
      <c r="NHU53" s="931"/>
      <c r="NHV53" s="1213"/>
      <c r="NHW53" s="929"/>
      <c r="NHX53" s="929"/>
      <c r="NHY53" s="930"/>
      <c r="NHZ53" s="930"/>
      <c r="NIA53" s="930"/>
      <c r="NIB53" s="930"/>
      <c r="NIC53" s="930"/>
      <c r="NID53" s="930"/>
      <c r="NIE53" s="930"/>
      <c r="NIF53" s="931"/>
      <c r="NIG53" s="1213"/>
      <c r="NIH53" s="929"/>
      <c r="NII53" s="929"/>
      <c r="NIJ53" s="930"/>
      <c r="NIK53" s="930"/>
      <c r="NIL53" s="930"/>
      <c r="NIM53" s="930"/>
      <c r="NIN53" s="930"/>
      <c r="NIO53" s="930"/>
      <c r="NIP53" s="930"/>
      <c r="NIQ53" s="931"/>
      <c r="NIR53" s="1213"/>
      <c r="NIS53" s="929"/>
      <c r="NIT53" s="929"/>
      <c r="NIU53" s="930"/>
      <c r="NIV53" s="930"/>
      <c r="NIW53" s="930"/>
      <c r="NIX53" s="930"/>
      <c r="NIY53" s="930"/>
      <c r="NIZ53" s="930"/>
      <c r="NJA53" s="930"/>
      <c r="NJB53" s="931"/>
      <c r="NJC53" s="1213"/>
      <c r="NJD53" s="929"/>
      <c r="NJE53" s="929"/>
      <c r="NJF53" s="930"/>
      <c r="NJG53" s="930"/>
      <c r="NJH53" s="930"/>
      <c r="NJI53" s="930"/>
      <c r="NJJ53" s="930"/>
      <c r="NJK53" s="930"/>
      <c r="NJL53" s="930"/>
      <c r="NJM53" s="931"/>
      <c r="NJN53" s="1213"/>
      <c r="NJO53" s="929"/>
      <c r="NJP53" s="929"/>
      <c r="NJQ53" s="930"/>
      <c r="NJR53" s="930"/>
      <c r="NJS53" s="930"/>
      <c r="NJT53" s="930"/>
      <c r="NJU53" s="930"/>
      <c r="NJV53" s="930"/>
      <c r="NJW53" s="930"/>
      <c r="NJX53" s="931"/>
      <c r="NJY53" s="1213"/>
      <c r="NJZ53" s="929"/>
      <c r="NKA53" s="929"/>
      <c r="NKB53" s="930"/>
      <c r="NKC53" s="930"/>
      <c r="NKD53" s="930"/>
      <c r="NKE53" s="930"/>
      <c r="NKF53" s="930"/>
      <c r="NKG53" s="930"/>
      <c r="NKH53" s="930"/>
      <c r="NKI53" s="931"/>
      <c r="NKJ53" s="1213"/>
      <c r="NKK53" s="929"/>
      <c r="NKL53" s="929"/>
      <c r="NKM53" s="930"/>
      <c r="NKN53" s="930"/>
      <c r="NKO53" s="930"/>
      <c r="NKP53" s="930"/>
      <c r="NKQ53" s="930"/>
      <c r="NKR53" s="930"/>
      <c r="NKS53" s="930"/>
      <c r="NKT53" s="931"/>
      <c r="NKU53" s="1213"/>
      <c r="NKV53" s="929"/>
      <c r="NKW53" s="929"/>
      <c r="NKX53" s="930"/>
      <c r="NKY53" s="930"/>
      <c r="NKZ53" s="930"/>
      <c r="NLA53" s="930"/>
      <c r="NLB53" s="930"/>
      <c r="NLC53" s="930"/>
      <c r="NLD53" s="930"/>
      <c r="NLE53" s="931"/>
      <c r="NLF53" s="1213"/>
      <c r="NLG53" s="929"/>
      <c r="NLH53" s="929"/>
      <c r="NLI53" s="930"/>
      <c r="NLJ53" s="930"/>
      <c r="NLK53" s="930"/>
      <c r="NLL53" s="930"/>
      <c r="NLM53" s="930"/>
      <c r="NLN53" s="930"/>
      <c r="NLO53" s="930"/>
      <c r="NLP53" s="931"/>
      <c r="NLQ53" s="1213"/>
      <c r="NLR53" s="929"/>
      <c r="NLS53" s="929"/>
      <c r="NLT53" s="930"/>
      <c r="NLU53" s="930"/>
      <c r="NLV53" s="930"/>
      <c r="NLW53" s="930"/>
      <c r="NLX53" s="930"/>
      <c r="NLY53" s="930"/>
      <c r="NLZ53" s="930"/>
      <c r="NMA53" s="931"/>
      <c r="NMB53" s="1213"/>
      <c r="NMC53" s="929"/>
      <c r="NMD53" s="929"/>
      <c r="NME53" s="930"/>
      <c r="NMF53" s="930"/>
      <c r="NMG53" s="930"/>
      <c r="NMH53" s="930"/>
      <c r="NMI53" s="930"/>
      <c r="NMJ53" s="930"/>
      <c r="NMK53" s="930"/>
      <c r="NML53" s="931"/>
      <c r="NMM53" s="1213"/>
      <c r="NMN53" s="929"/>
      <c r="NMO53" s="929"/>
      <c r="NMP53" s="930"/>
      <c r="NMQ53" s="930"/>
      <c r="NMR53" s="930"/>
      <c r="NMS53" s="930"/>
      <c r="NMT53" s="930"/>
      <c r="NMU53" s="930"/>
      <c r="NMV53" s="930"/>
      <c r="NMW53" s="931"/>
      <c r="NMX53" s="1213"/>
      <c r="NMY53" s="929"/>
      <c r="NMZ53" s="929"/>
      <c r="NNA53" s="930"/>
      <c r="NNB53" s="930"/>
      <c r="NNC53" s="930"/>
      <c r="NND53" s="930"/>
      <c r="NNE53" s="930"/>
      <c r="NNF53" s="930"/>
      <c r="NNG53" s="930"/>
      <c r="NNH53" s="931"/>
      <c r="NNI53" s="1213"/>
      <c r="NNJ53" s="929"/>
      <c r="NNK53" s="929"/>
      <c r="NNL53" s="930"/>
      <c r="NNM53" s="930"/>
      <c r="NNN53" s="930"/>
      <c r="NNO53" s="930"/>
      <c r="NNP53" s="930"/>
      <c r="NNQ53" s="930"/>
      <c r="NNR53" s="930"/>
      <c r="NNS53" s="931"/>
      <c r="NNT53" s="1213"/>
      <c r="NNU53" s="929"/>
      <c r="NNV53" s="929"/>
      <c r="NNW53" s="930"/>
      <c r="NNX53" s="930"/>
      <c r="NNY53" s="930"/>
      <c r="NNZ53" s="930"/>
      <c r="NOA53" s="930"/>
      <c r="NOB53" s="930"/>
      <c r="NOC53" s="930"/>
      <c r="NOD53" s="931"/>
      <c r="NOE53" s="1213"/>
      <c r="NOF53" s="929"/>
      <c r="NOG53" s="929"/>
      <c r="NOH53" s="930"/>
      <c r="NOI53" s="930"/>
      <c r="NOJ53" s="930"/>
      <c r="NOK53" s="930"/>
      <c r="NOL53" s="930"/>
      <c r="NOM53" s="930"/>
      <c r="NON53" s="930"/>
      <c r="NOO53" s="931"/>
      <c r="NOP53" s="1213"/>
      <c r="NOQ53" s="929"/>
      <c r="NOR53" s="929"/>
      <c r="NOS53" s="930"/>
      <c r="NOT53" s="930"/>
      <c r="NOU53" s="930"/>
      <c r="NOV53" s="930"/>
      <c r="NOW53" s="930"/>
      <c r="NOX53" s="930"/>
      <c r="NOY53" s="930"/>
      <c r="NOZ53" s="931"/>
      <c r="NPA53" s="1213"/>
      <c r="NPB53" s="929"/>
      <c r="NPC53" s="929"/>
      <c r="NPD53" s="930"/>
      <c r="NPE53" s="930"/>
      <c r="NPF53" s="930"/>
      <c r="NPG53" s="930"/>
      <c r="NPH53" s="930"/>
      <c r="NPI53" s="930"/>
      <c r="NPJ53" s="930"/>
      <c r="NPK53" s="931"/>
      <c r="NPL53" s="1213"/>
      <c r="NPM53" s="929"/>
      <c r="NPN53" s="929"/>
      <c r="NPO53" s="930"/>
      <c r="NPP53" s="930"/>
      <c r="NPQ53" s="930"/>
      <c r="NPR53" s="930"/>
      <c r="NPS53" s="930"/>
      <c r="NPT53" s="930"/>
      <c r="NPU53" s="930"/>
      <c r="NPV53" s="931"/>
      <c r="NPW53" s="1213"/>
      <c r="NPX53" s="929"/>
      <c r="NPY53" s="929"/>
      <c r="NPZ53" s="930"/>
      <c r="NQA53" s="930"/>
      <c r="NQB53" s="930"/>
      <c r="NQC53" s="930"/>
      <c r="NQD53" s="930"/>
      <c r="NQE53" s="930"/>
      <c r="NQF53" s="930"/>
      <c r="NQG53" s="931"/>
      <c r="NQH53" s="1213"/>
      <c r="NQI53" s="929"/>
      <c r="NQJ53" s="929"/>
      <c r="NQK53" s="930"/>
      <c r="NQL53" s="930"/>
      <c r="NQM53" s="930"/>
      <c r="NQN53" s="930"/>
      <c r="NQO53" s="930"/>
      <c r="NQP53" s="930"/>
      <c r="NQQ53" s="930"/>
      <c r="NQR53" s="931"/>
      <c r="NQS53" s="1213"/>
      <c r="NQT53" s="929"/>
      <c r="NQU53" s="929"/>
      <c r="NQV53" s="930"/>
      <c r="NQW53" s="930"/>
      <c r="NQX53" s="930"/>
      <c r="NQY53" s="930"/>
      <c r="NQZ53" s="930"/>
      <c r="NRA53" s="930"/>
      <c r="NRB53" s="930"/>
      <c r="NRC53" s="931"/>
      <c r="NRD53" s="1213"/>
      <c r="NRE53" s="929"/>
      <c r="NRF53" s="929"/>
      <c r="NRG53" s="930"/>
      <c r="NRH53" s="930"/>
      <c r="NRI53" s="930"/>
      <c r="NRJ53" s="930"/>
      <c r="NRK53" s="930"/>
      <c r="NRL53" s="930"/>
      <c r="NRM53" s="930"/>
      <c r="NRN53" s="931"/>
      <c r="NRO53" s="1213"/>
      <c r="NRP53" s="929"/>
      <c r="NRQ53" s="929"/>
      <c r="NRR53" s="930"/>
      <c r="NRS53" s="930"/>
      <c r="NRT53" s="930"/>
      <c r="NRU53" s="930"/>
      <c r="NRV53" s="930"/>
      <c r="NRW53" s="930"/>
      <c r="NRX53" s="930"/>
      <c r="NRY53" s="931"/>
      <c r="NRZ53" s="1213"/>
      <c r="NSA53" s="929"/>
      <c r="NSB53" s="929"/>
      <c r="NSC53" s="930"/>
      <c r="NSD53" s="930"/>
      <c r="NSE53" s="930"/>
      <c r="NSF53" s="930"/>
      <c r="NSG53" s="930"/>
      <c r="NSH53" s="930"/>
      <c r="NSI53" s="930"/>
      <c r="NSJ53" s="931"/>
      <c r="NSK53" s="1213"/>
      <c r="NSL53" s="929"/>
      <c r="NSM53" s="929"/>
      <c r="NSN53" s="930"/>
      <c r="NSO53" s="930"/>
      <c r="NSP53" s="930"/>
      <c r="NSQ53" s="930"/>
      <c r="NSR53" s="930"/>
      <c r="NSS53" s="930"/>
      <c r="NST53" s="930"/>
      <c r="NSU53" s="931"/>
      <c r="NSV53" s="1213"/>
      <c r="NSW53" s="929"/>
      <c r="NSX53" s="929"/>
      <c r="NSY53" s="930"/>
      <c r="NSZ53" s="930"/>
      <c r="NTA53" s="930"/>
      <c r="NTB53" s="930"/>
      <c r="NTC53" s="930"/>
      <c r="NTD53" s="930"/>
      <c r="NTE53" s="930"/>
      <c r="NTF53" s="931"/>
      <c r="NTG53" s="1213"/>
      <c r="NTH53" s="929"/>
      <c r="NTI53" s="929"/>
      <c r="NTJ53" s="930"/>
      <c r="NTK53" s="930"/>
      <c r="NTL53" s="930"/>
      <c r="NTM53" s="930"/>
      <c r="NTN53" s="930"/>
      <c r="NTO53" s="930"/>
      <c r="NTP53" s="930"/>
      <c r="NTQ53" s="931"/>
      <c r="NTR53" s="1213"/>
      <c r="NTS53" s="929"/>
      <c r="NTT53" s="929"/>
      <c r="NTU53" s="930"/>
      <c r="NTV53" s="930"/>
      <c r="NTW53" s="930"/>
      <c r="NTX53" s="930"/>
      <c r="NTY53" s="930"/>
      <c r="NTZ53" s="930"/>
      <c r="NUA53" s="930"/>
      <c r="NUB53" s="931"/>
      <c r="NUC53" s="1213"/>
      <c r="NUD53" s="929"/>
      <c r="NUE53" s="929"/>
      <c r="NUF53" s="930"/>
      <c r="NUG53" s="930"/>
      <c r="NUH53" s="930"/>
      <c r="NUI53" s="930"/>
      <c r="NUJ53" s="930"/>
      <c r="NUK53" s="930"/>
      <c r="NUL53" s="930"/>
      <c r="NUM53" s="931"/>
      <c r="NUN53" s="1213"/>
      <c r="NUO53" s="929"/>
      <c r="NUP53" s="929"/>
      <c r="NUQ53" s="930"/>
      <c r="NUR53" s="930"/>
      <c r="NUS53" s="930"/>
      <c r="NUT53" s="930"/>
      <c r="NUU53" s="930"/>
      <c r="NUV53" s="930"/>
      <c r="NUW53" s="930"/>
      <c r="NUX53" s="931"/>
      <c r="NUY53" s="1213"/>
      <c r="NUZ53" s="929"/>
      <c r="NVA53" s="929"/>
      <c r="NVB53" s="930"/>
      <c r="NVC53" s="930"/>
      <c r="NVD53" s="930"/>
      <c r="NVE53" s="930"/>
      <c r="NVF53" s="930"/>
      <c r="NVG53" s="930"/>
      <c r="NVH53" s="930"/>
      <c r="NVI53" s="931"/>
      <c r="NVJ53" s="1213"/>
      <c r="NVK53" s="929"/>
      <c r="NVL53" s="929"/>
      <c r="NVM53" s="930"/>
      <c r="NVN53" s="930"/>
      <c r="NVO53" s="930"/>
      <c r="NVP53" s="930"/>
      <c r="NVQ53" s="930"/>
      <c r="NVR53" s="930"/>
      <c r="NVS53" s="930"/>
      <c r="NVT53" s="931"/>
      <c r="NVU53" s="1213"/>
      <c r="NVV53" s="929"/>
      <c r="NVW53" s="929"/>
      <c r="NVX53" s="930"/>
      <c r="NVY53" s="930"/>
      <c r="NVZ53" s="930"/>
      <c r="NWA53" s="930"/>
      <c r="NWB53" s="930"/>
      <c r="NWC53" s="930"/>
      <c r="NWD53" s="930"/>
      <c r="NWE53" s="931"/>
      <c r="NWF53" s="1213"/>
      <c r="NWG53" s="929"/>
      <c r="NWH53" s="929"/>
      <c r="NWI53" s="930"/>
      <c r="NWJ53" s="930"/>
      <c r="NWK53" s="930"/>
      <c r="NWL53" s="930"/>
      <c r="NWM53" s="930"/>
      <c r="NWN53" s="930"/>
      <c r="NWO53" s="930"/>
      <c r="NWP53" s="931"/>
      <c r="NWQ53" s="1213"/>
      <c r="NWR53" s="929"/>
      <c r="NWS53" s="929"/>
      <c r="NWT53" s="930"/>
      <c r="NWU53" s="930"/>
      <c r="NWV53" s="930"/>
      <c r="NWW53" s="930"/>
      <c r="NWX53" s="930"/>
      <c r="NWY53" s="930"/>
      <c r="NWZ53" s="930"/>
      <c r="NXA53" s="931"/>
      <c r="NXB53" s="1213"/>
      <c r="NXC53" s="929"/>
      <c r="NXD53" s="929"/>
      <c r="NXE53" s="930"/>
      <c r="NXF53" s="930"/>
      <c r="NXG53" s="930"/>
      <c r="NXH53" s="930"/>
      <c r="NXI53" s="930"/>
      <c r="NXJ53" s="930"/>
      <c r="NXK53" s="930"/>
      <c r="NXL53" s="931"/>
      <c r="NXM53" s="1213"/>
      <c r="NXN53" s="929"/>
      <c r="NXO53" s="929"/>
      <c r="NXP53" s="930"/>
      <c r="NXQ53" s="930"/>
      <c r="NXR53" s="930"/>
      <c r="NXS53" s="930"/>
      <c r="NXT53" s="930"/>
      <c r="NXU53" s="930"/>
      <c r="NXV53" s="930"/>
      <c r="NXW53" s="931"/>
      <c r="NXX53" s="1213"/>
      <c r="NXY53" s="929"/>
      <c r="NXZ53" s="929"/>
      <c r="NYA53" s="930"/>
      <c r="NYB53" s="930"/>
      <c r="NYC53" s="930"/>
      <c r="NYD53" s="930"/>
      <c r="NYE53" s="930"/>
      <c r="NYF53" s="930"/>
      <c r="NYG53" s="930"/>
      <c r="NYH53" s="931"/>
      <c r="NYI53" s="1213"/>
      <c r="NYJ53" s="929"/>
      <c r="NYK53" s="929"/>
      <c r="NYL53" s="930"/>
      <c r="NYM53" s="930"/>
      <c r="NYN53" s="930"/>
      <c r="NYO53" s="930"/>
      <c r="NYP53" s="930"/>
      <c r="NYQ53" s="930"/>
      <c r="NYR53" s="930"/>
      <c r="NYS53" s="931"/>
      <c r="NYT53" s="1213"/>
      <c r="NYU53" s="929"/>
      <c r="NYV53" s="929"/>
      <c r="NYW53" s="930"/>
      <c r="NYX53" s="930"/>
      <c r="NYY53" s="930"/>
      <c r="NYZ53" s="930"/>
      <c r="NZA53" s="930"/>
      <c r="NZB53" s="930"/>
      <c r="NZC53" s="930"/>
      <c r="NZD53" s="931"/>
      <c r="NZE53" s="1213"/>
      <c r="NZF53" s="929"/>
      <c r="NZG53" s="929"/>
      <c r="NZH53" s="930"/>
      <c r="NZI53" s="930"/>
      <c r="NZJ53" s="930"/>
      <c r="NZK53" s="930"/>
      <c r="NZL53" s="930"/>
      <c r="NZM53" s="930"/>
      <c r="NZN53" s="930"/>
      <c r="NZO53" s="931"/>
      <c r="NZP53" s="1213"/>
      <c r="NZQ53" s="929"/>
      <c r="NZR53" s="929"/>
      <c r="NZS53" s="930"/>
      <c r="NZT53" s="930"/>
      <c r="NZU53" s="930"/>
      <c r="NZV53" s="930"/>
      <c r="NZW53" s="930"/>
      <c r="NZX53" s="930"/>
      <c r="NZY53" s="930"/>
      <c r="NZZ53" s="931"/>
      <c r="OAA53" s="1213"/>
      <c r="OAB53" s="929"/>
      <c r="OAC53" s="929"/>
      <c r="OAD53" s="930"/>
      <c r="OAE53" s="930"/>
      <c r="OAF53" s="930"/>
      <c r="OAG53" s="930"/>
      <c r="OAH53" s="930"/>
      <c r="OAI53" s="930"/>
      <c r="OAJ53" s="930"/>
      <c r="OAK53" s="931"/>
      <c r="OAL53" s="1213"/>
      <c r="OAM53" s="929"/>
      <c r="OAN53" s="929"/>
      <c r="OAO53" s="930"/>
      <c r="OAP53" s="930"/>
      <c r="OAQ53" s="930"/>
      <c r="OAR53" s="930"/>
      <c r="OAS53" s="930"/>
      <c r="OAT53" s="930"/>
      <c r="OAU53" s="930"/>
      <c r="OAV53" s="931"/>
      <c r="OAW53" s="1213"/>
      <c r="OAX53" s="929"/>
      <c r="OAY53" s="929"/>
      <c r="OAZ53" s="930"/>
      <c r="OBA53" s="930"/>
      <c r="OBB53" s="930"/>
      <c r="OBC53" s="930"/>
      <c r="OBD53" s="930"/>
      <c r="OBE53" s="930"/>
      <c r="OBF53" s="930"/>
      <c r="OBG53" s="931"/>
      <c r="OBH53" s="1213"/>
      <c r="OBI53" s="929"/>
      <c r="OBJ53" s="929"/>
      <c r="OBK53" s="930"/>
      <c r="OBL53" s="930"/>
      <c r="OBM53" s="930"/>
      <c r="OBN53" s="930"/>
      <c r="OBO53" s="930"/>
      <c r="OBP53" s="930"/>
      <c r="OBQ53" s="930"/>
      <c r="OBR53" s="931"/>
      <c r="OBS53" s="1213"/>
      <c r="OBT53" s="929"/>
      <c r="OBU53" s="929"/>
      <c r="OBV53" s="930"/>
      <c r="OBW53" s="930"/>
      <c r="OBX53" s="930"/>
      <c r="OBY53" s="930"/>
      <c r="OBZ53" s="930"/>
      <c r="OCA53" s="930"/>
      <c r="OCB53" s="930"/>
      <c r="OCC53" s="931"/>
      <c r="OCD53" s="1213"/>
      <c r="OCE53" s="929"/>
      <c r="OCF53" s="929"/>
      <c r="OCG53" s="930"/>
      <c r="OCH53" s="930"/>
      <c r="OCI53" s="930"/>
      <c r="OCJ53" s="930"/>
      <c r="OCK53" s="930"/>
      <c r="OCL53" s="930"/>
      <c r="OCM53" s="930"/>
      <c r="OCN53" s="931"/>
      <c r="OCO53" s="1213"/>
      <c r="OCP53" s="929"/>
      <c r="OCQ53" s="929"/>
      <c r="OCR53" s="930"/>
      <c r="OCS53" s="930"/>
      <c r="OCT53" s="930"/>
      <c r="OCU53" s="930"/>
      <c r="OCV53" s="930"/>
      <c r="OCW53" s="930"/>
      <c r="OCX53" s="930"/>
      <c r="OCY53" s="931"/>
      <c r="OCZ53" s="1213"/>
      <c r="ODA53" s="929"/>
      <c r="ODB53" s="929"/>
      <c r="ODC53" s="930"/>
      <c r="ODD53" s="930"/>
      <c r="ODE53" s="930"/>
      <c r="ODF53" s="930"/>
      <c r="ODG53" s="930"/>
      <c r="ODH53" s="930"/>
      <c r="ODI53" s="930"/>
      <c r="ODJ53" s="931"/>
      <c r="ODK53" s="1213"/>
      <c r="ODL53" s="929"/>
      <c r="ODM53" s="929"/>
      <c r="ODN53" s="930"/>
      <c r="ODO53" s="930"/>
      <c r="ODP53" s="930"/>
      <c r="ODQ53" s="930"/>
      <c r="ODR53" s="930"/>
      <c r="ODS53" s="930"/>
      <c r="ODT53" s="930"/>
      <c r="ODU53" s="931"/>
      <c r="ODV53" s="1213"/>
      <c r="ODW53" s="929"/>
      <c r="ODX53" s="929"/>
      <c r="ODY53" s="930"/>
      <c r="ODZ53" s="930"/>
      <c r="OEA53" s="930"/>
      <c r="OEB53" s="930"/>
      <c r="OEC53" s="930"/>
      <c r="OED53" s="930"/>
      <c r="OEE53" s="930"/>
      <c r="OEF53" s="931"/>
      <c r="OEG53" s="1213"/>
      <c r="OEH53" s="929"/>
      <c r="OEI53" s="929"/>
      <c r="OEJ53" s="930"/>
      <c r="OEK53" s="930"/>
      <c r="OEL53" s="930"/>
      <c r="OEM53" s="930"/>
      <c r="OEN53" s="930"/>
      <c r="OEO53" s="930"/>
      <c r="OEP53" s="930"/>
      <c r="OEQ53" s="931"/>
      <c r="OER53" s="1213"/>
      <c r="OES53" s="929"/>
      <c r="OET53" s="929"/>
      <c r="OEU53" s="930"/>
      <c r="OEV53" s="930"/>
      <c r="OEW53" s="930"/>
      <c r="OEX53" s="930"/>
      <c r="OEY53" s="930"/>
      <c r="OEZ53" s="930"/>
      <c r="OFA53" s="930"/>
      <c r="OFB53" s="931"/>
      <c r="OFC53" s="1213"/>
      <c r="OFD53" s="929"/>
      <c r="OFE53" s="929"/>
      <c r="OFF53" s="930"/>
      <c r="OFG53" s="930"/>
      <c r="OFH53" s="930"/>
      <c r="OFI53" s="930"/>
      <c r="OFJ53" s="930"/>
      <c r="OFK53" s="930"/>
      <c r="OFL53" s="930"/>
      <c r="OFM53" s="931"/>
      <c r="OFN53" s="1213"/>
      <c r="OFO53" s="929"/>
      <c r="OFP53" s="929"/>
      <c r="OFQ53" s="930"/>
      <c r="OFR53" s="930"/>
      <c r="OFS53" s="930"/>
      <c r="OFT53" s="930"/>
      <c r="OFU53" s="930"/>
      <c r="OFV53" s="930"/>
      <c r="OFW53" s="930"/>
      <c r="OFX53" s="931"/>
      <c r="OFY53" s="1213"/>
      <c r="OFZ53" s="929"/>
      <c r="OGA53" s="929"/>
      <c r="OGB53" s="930"/>
      <c r="OGC53" s="930"/>
      <c r="OGD53" s="930"/>
      <c r="OGE53" s="930"/>
      <c r="OGF53" s="930"/>
      <c r="OGG53" s="930"/>
      <c r="OGH53" s="930"/>
      <c r="OGI53" s="931"/>
      <c r="OGJ53" s="1213"/>
      <c r="OGK53" s="929"/>
      <c r="OGL53" s="929"/>
      <c r="OGM53" s="930"/>
      <c r="OGN53" s="930"/>
      <c r="OGO53" s="930"/>
      <c r="OGP53" s="930"/>
      <c r="OGQ53" s="930"/>
      <c r="OGR53" s="930"/>
      <c r="OGS53" s="930"/>
      <c r="OGT53" s="931"/>
      <c r="OGU53" s="1213"/>
      <c r="OGV53" s="929"/>
      <c r="OGW53" s="929"/>
      <c r="OGX53" s="930"/>
      <c r="OGY53" s="930"/>
      <c r="OGZ53" s="930"/>
      <c r="OHA53" s="930"/>
      <c r="OHB53" s="930"/>
      <c r="OHC53" s="930"/>
      <c r="OHD53" s="930"/>
      <c r="OHE53" s="931"/>
      <c r="OHF53" s="1213"/>
      <c r="OHG53" s="929"/>
      <c r="OHH53" s="929"/>
      <c r="OHI53" s="930"/>
      <c r="OHJ53" s="930"/>
      <c r="OHK53" s="930"/>
      <c r="OHL53" s="930"/>
      <c r="OHM53" s="930"/>
      <c r="OHN53" s="930"/>
      <c r="OHO53" s="930"/>
      <c r="OHP53" s="931"/>
      <c r="OHQ53" s="1213"/>
      <c r="OHR53" s="929"/>
      <c r="OHS53" s="929"/>
      <c r="OHT53" s="930"/>
      <c r="OHU53" s="930"/>
      <c r="OHV53" s="930"/>
      <c r="OHW53" s="930"/>
      <c r="OHX53" s="930"/>
      <c r="OHY53" s="930"/>
      <c r="OHZ53" s="930"/>
      <c r="OIA53" s="931"/>
      <c r="OIB53" s="1213"/>
      <c r="OIC53" s="929"/>
      <c r="OID53" s="929"/>
      <c r="OIE53" s="930"/>
      <c r="OIF53" s="930"/>
      <c r="OIG53" s="930"/>
      <c r="OIH53" s="930"/>
      <c r="OII53" s="930"/>
      <c r="OIJ53" s="930"/>
      <c r="OIK53" s="930"/>
      <c r="OIL53" s="931"/>
      <c r="OIM53" s="1213"/>
      <c r="OIN53" s="929"/>
      <c r="OIO53" s="929"/>
      <c r="OIP53" s="930"/>
      <c r="OIQ53" s="930"/>
      <c r="OIR53" s="930"/>
      <c r="OIS53" s="930"/>
      <c r="OIT53" s="930"/>
      <c r="OIU53" s="930"/>
      <c r="OIV53" s="930"/>
      <c r="OIW53" s="931"/>
      <c r="OIX53" s="1213"/>
      <c r="OIY53" s="929"/>
      <c r="OIZ53" s="929"/>
      <c r="OJA53" s="930"/>
      <c r="OJB53" s="930"/>
      <c r="OJC53" s="930"/>
      <c r="OJD53" s="930"/>
      <c r="OJE53" s="930"/>
      <c r="OJF53" s="930"/>
      <c r="OJG53" s="930"/>
      <c r="OJH53" s="931"/>
      <c r="OJI53" s="1213"/>
      <c r="OJJ53" s="929"/>
      <c r="OJK53" s="929"/>
      <c r="OJL53" s="930"/>
      <c r="OJM53" s="930"/>
      <c r="OJN53" s="930"/>
      <c r="OJO53" s="930"/>
      <c r="OJP53" s="930"/>
      <c r="OJQ53" s="930"/>
      <c r="OJR53" s="930"/>
      <c r="OJS53" s="931"/>
      <c r="OJT53" s="1213"/>
      <c r="OJU53" s="929"/>
      <c r="OJV53" s="929"/>
      <c r="OJW53" s="930"/>
      <c r="OJX53" s="930"/>
      <c r="OJY53" s="930"/>
      <c r="OJZ53" s="930"/>
      <c r="OKA53" s="930"/>
      <c r="OKB53" s="930"/>
      <c r="OKC53" s="930"/>
      <c r="OKD53" s="931"/>
      <c r="OKE53" s="1213"/>
      <c r="OKF53" s="929"/>
      <c r="OKG53" s="929"/>
      <c r="OKH53" s="930"/>
      <c r="OKI53" s="930"/>
      <c r="OKJ53" s="930"/>
      <c r="OKK53" s="930"/>
      <c r="OKL53" s="930"/>
      <c r="OKM53" s="930"/>
      <c r="OKN53" s="930"/>
      <c r="OKO53" s="931"/>
      <c r="OKP53" s="1213"/>
      <c r="OKQ53" s="929"/>
      <c r="OKR53" s="929"/>
      <c r="OKS53" s="930"/>
      <c r="OKT53" s="930"/>
      <c r="OKU53" s="930"/>
      <c r="OKV53" s="930"/>
      <c r="OKW53" s="930"/>
      <c r="OKX53" s="930"/>
      <c r="OKY53" s="930"/>
      <c r="OKZ53" s="931"/>
      <c r="OLA53" s="1213"/>
      <c r="OLB53" s="929"/>
      <c r="OLC53" s="929"/>
      <c r="OLD53" s="930"/>
      <c r="OLE53" s="930"/>
      <c r="OLF53" s="930"/>
      <c r="OLG53" s="930"/>
      <c r="OLH53" s="930"/>
      <c r="OLI53" s="930"/>
      <c r="OLJ53" s="930"/>
      <c r="OLK53" s="931"/>
      <c r="OLL53" s="1213"/>
      <c r="OLM53" s="929"/>
      <c r="OLN53" s="929"/>
      <c r="OLO53" s="930"/>
      <c r="OLP53" s="930"/>
      <c r="OLQ53" s="930"/>
      <c r="OLR53" s="930"/>
      <c r="OLS53" s="930"/>
      <c r="OLT53" s="930"/>
      <c r="OLU53" s="930"/>
      <c r="OLV53" s="931"/>
      <c r="OLW53" s="1213"/>
      <c r="OLX53" s="929"/>
      <c r="OLY53" s="929"/>
      <c r="OLZ53" s="930"/>
      <c r="OMA53" s="930"/>
      <c r="OMB53" s="930"/>
      <c r="OMC53" s="930"/>
      <c r="OMD53" s="930"/>
      <c r="OME53" s="930"/>
      <c r="OMF53" s="930"/>
      <c r="OMG53" s="931"/>
      <c r="OMH53" s="1213"/>
      <c r="OMI53" s="929"/>
      <c r="OMJ53" s="929"/>
      <c r="OMK53" s="930"/>
      <c r="OML53" s="930"/>
      <c r="OMM53" s="930"/>
      <c r="OMN53" s="930"/>
      <c r="OMO53" s="930"/>
      <c r="OMP53" s="930"/>
      <c r="OMQ53" s="930"/>
      <c r="OMR53" s="931"/>
      <c r="OMS53" s="1213"/>
      <c r="OMT53" s="929"/>
      <c r="OMU53" s="929"/>
      <c r="OMV53" s="930"/>
      <c r="OMW53" s="930"/>
      <c r="OMX53" s="930"/>
      <c r="OMY53" s="930"/>
      <c r="OMZ53" s="930"/>
      <c r="ONA53" s="930"/>
      <c r="ONB53" s="930"/>
      <c r="ONC53" s="931"/>
      <c r="OND53" s="1213"/>
      <c r="ONE53" s="929"/>
      <c r="ONF53" s="929"/>
      <c r="ONG53" s="930"/>
      <c r="ONH53" s="930"/>
      <c r="ONI53" s="930"/>
      <c r="ONJ53" s="930"/>
      <c r="ONK53" s="930"/>
      <c r="ONL53" s="930"/>
      <c r="ONM53" s="930"/>
      <c r="ONN53" s="931"/>
      <c r="ONO53" s="1213"/>
      <c r="ONP53" s="929"/>
      <c r="ONQ53" s="929"/>
      <c r="ONR53" s="930"/>
      <c r="ONS53" s="930"/>
      <c r="ONT53" s="930"/>
      <c r="ONU53" s="930"/>
      <c r="ONV53" s="930"/>
      <c r="ONW53" s="930"/>
      <c r="ONX53" s="930"/>
      <c r="ONY53" s="931"/>
      <c r="ONZ53" s="1213"/>
      <c r="OOA53" s="929"/>
      <c r="OOB53" s="929"/>
      <c r="OOC53" s="930"/>
      <c r="OOD53" s="930"/>
      <c r="OOE53" s="930"/>
      <c r="OOF53" s="930"/>
      <c r="OOG53" s="930"/>
      <c r="OOH53" s="930"/>
      <c r="OOI53" s="930"/>
      <c r="OOJ53" s="931"/>
      <c r="OOK53" s="1213"/>
      <c r="OOL53" s="929"/>
      <c r="OOM53" s="929"/>
      <c r="OON53" s="930"/>
      <c r="OOO53" s="930"/>
      <c r="OOP53" s="930"/>
      <c r="OOQ53" s="930"/>
      <c r="OOR53" s="930"/>
      <c r="OOS53" s="930"/>
      <c r="OOT53" s="930"/>
      <c r="OOU53" s="931"/>
      <c r="OOV53" s="1213"/>
      <c r="OOW53" s="929"/>
      <c r="OOX53" s="929"/>
      <c r="OOY53" s="930"/>
      <c r="OOZ53" s="930"/>
      <c r="OPA53" s="930"/>
      <c r="OPB53" s="930"/>
      <c r="OPC53" s="930"/>
      <c r="OPD53" s="930"/>
      <c r="OPE53" s="930"/>
      <c r="OPF53" s="931"/>
      <c r="OPG53" s="1213"/>
      <c r="OPH53" s="929"/>
      <c r="OPI53" s="929"/>
      <c r="OPJ53" s="930"/>
      <c r="OPK53" s="930"/>
      <c r="OPL53" s="930"/>
      <c r="OPM53" s="930"/>
      <c r="OPN53" s="930"/>
      <c r="OPO53" s="930"/>
      <c r="OPP53" s="930"/>
      <c r="OPQ53" s="931"/>
      <c r="OPR53" s="1213"/>
      <c r="OPS53" s="929"/>
      <c r="OPT53" s="929"/>
      <c r="OPU53" s="930"/>
      <c r="OPV53" s="930"/>
      <c r="OPW53" s="930"/>
      <c r="OPX53" s="930"/>
      <c r="OPY53" s="930"/>
      <c r="OPZ53" s="930"/>
      <c r="OQA53" s="930"/>
      <c r="OQB53" s="931"/>
      <c r="OQC53" s="1213"/>
      <c r="OQD53" s="929"/>
      <c r="OQE53" s="929"/>
      <c r="OQF53" s="930"/>
      <c r="OQG53" s="930"/>
      <c r="OQH53" s="930"/>
      <c r="OQI53" s="930"/>
      <c r="OQJ53" s="930"/>
      <c r="OQK53" s="930"/>
      <c r="OQL53" s="930"/>
      <c r="OQM53" s="931"/>
      <c r="OQN53" s="1213"/>
      <c r="OQO53" s="929"/>
      <c r="OQP53" s="929"/>
      <c r="OQQ53" s="930"/>
      <c r="OQR53" s="930"/>
      <c r="OQS53" s="930"/>
      <c r="OQT53" s="930"/>
      <c r="OQU53" s="930"/>
      <c r="OQV53" s="930"/>
      <c r="OQW53" s="930"/>
      <c r="OQX53" s="931"/>
      <c r="OQY53" s="1213"/>
      <c r="OQZ53" s="929"/>
      <c r="ORA53" s="929"/>
      <c r="ORB53" s="930"/>
      <c r="ORC53" s="930"/>
      <c r="ORD53" s="930"/>
      <c r="ORE53" s="930"/>
      <c r="ORF53" s="930"/>
      <c r="ORG53" s="930"/>
      <c r="ORH53" s="930"/>
      <c r="ORI53" s="931"/>
      <c r="ORJ53" s="1213"/>
      <c r="ORK53" s="929"/>
      <c r="ORL53" s="929"/>
      <c r="ORM53" s="930"/>
      <c r="ORN53" s="930"/>
      <c r="ORO53" s="930"/>
      <c r="ORP53" s="930"/>
      <c r="ORQ53" s="930"/>
      <c r="ORR53" s="930"/>
      <c r="ORS53" s="930"/>
      <c r="ORT53" s="931"/>
      <c r="ORU53" s="1213"/>
      <c r="ORV53" s="929"/>
      <c r="ORW53" s="929"/>
      <c r="ORX53" s="930"/>
      <c r="ORY53" s="930"/>
      <c r="ORZ53" s="930"/>
      <c r="OSA53" s="930"/>
      <c r="OSB53" s="930"/>
      <c r="OSC53" s="930"/>
      <c r="OSD53" s="930"/>
      <c r="OSE53" s="931"/>
      <c r="OSF53" s="1213"/>
      <c r="OSG53" s="929"/>
      <c r="OSH53" s="929"/>
      <c r="OSI53" s="930"/>
      <c r="OSJ53" s="930"/>
      <c r="OSK53" s="930"/>
      <c r="OSL53" s="930"/>
      <c r="OSM53" s="930"/>
      <c r="OSN53" s="930"/>
      <c r="OSO53" s="930"/>
      <c r="OSP53" s="931"/>
      <c r="OSQ53" s="1213"/>
      <c r="OSR53" s="929"/>
      <c r="OSS53" s="929"/>
      <c r="OST53" s="930"/>
      <c r="OSU53" s="930"/>
      <c r="OSV53" s="930"/>
      <c r="OSW53" s="930"/>
      <c r="OSX53" s="930"/>
      <c r="OSY53" s="930"/>
      <c r="OSZ53" s="930"/>
      <c r="OTA53" s="931"/>
      <c r="OTB53" s="1213"/>
      <c r="OTC53" s="929"/>
      <c r="OTD53" s="929"/>
      <c r="OTE53" s="930"/>
      <c r="OTF53" s="930"/>
      <c r="OTG53" s="930"/>
      <c r="OTH53" s="930"/>
      <c r="OTI53" s="930"/>
      <c r="OTJ53" s="930"/>
      <c r="OTK53" s="930"/>
      <c r="OTL53" s="931"/>
      <c r="OTM53" s="1213"/>
      <c r="OTN53" s="929"/>
      <c r="OTO53" s="929"/>
      <c r="OTP53" s="930"/>
      <c r="OTQ53" s="930"/>
      <c r="OTR53" s="930"/>
      <c r="OTS53" s="930"/>
      <c r="OTT53" s="930"/>
      <c r="OTU53" s="930"/>
      <c r="OTV53" s="930"/>
      <c r="OTW53" s="931"/>
      <c r="OTX53" s="1213"/>
      <c r="OTY53" s="929"/>
      <c r="OTZ53" s="929"/>
      <c r="OUA53" s="930"/>
      <c r="OUB53" s="930"/>
      <c r="OUC53" s="930"/>
      <c r="OUD53" s="930"/>
      <c r="OUE53" s="930"/>
      <c r="OUF53" s="930"/>
      <c r="OUG53" s="930"/>
      <c r="OUH53" s="931"/>
      <c r="OUI53" s="1213"/>
      <c r="OUJ53" s="929"/>
      <c r="OUK53" s="929"/>
      <c r="OUL53" s="930"/>
      <c r="OUM53" s="930"/>
      <c r="OUN53" s="930"/>
      <c r="OUO53" s="930"/>
      <c r="OUP53" s="930"/>
      <c r="OUQ53" s="930"/>
      <c r="OUR53" s="930"/>
      <c r="OUS53" s="931"/>
      <c r="OUT53" s="1213"/>
      <c r="OUU53" s="929"/>
      <c r="OUV53" s="929"/>
      <c r="OUW53" s="930"/>
      <c r="OUX53" s="930"/>
      <c r="OUY53" s="930"/>
      <c r="OUZ53" s="930"/>
      <c r="OVA53" s="930"/>
      <c r="OVB53" s="930"/>
      <c r="OVC53" s="930"/>
      <c r="OVD53" s="931"/>
      <c r="OVE53" s="1213"/>
      <c r="OVF53" s="929"/>
      <c r="OVG53" s="929"/>
      <c r="OVH53" s="930"/>
      <c r="OVI53" s="930"/>
      <c r="OVJ53" s="930"/>
      <c r="OVK53" s="930"/>
      <c r="OVL53" s="930"/>
      <c r="OVM53" s="930"/>
      <c r="OVN53" s="930"/>
      <c r="OVO53" s="931"/>
      <c r="OVP53" s="1213"/>
      <c r="OVQ53" s="929"/>
      <c r="OVR53" s="929"/>
      <c r="OVS53" s="930"/>
      <c r="OVT53" s="930"/>
      <c r="OVU53" s="930"/>
      <c r="OVV53" s="930"/>
      <c r="OVW53" s="930"/>
      <c r="OVX53" s="930"/>
      <c r="OVY53" s="930"/>
      <c r="OVZ53" s="931"/>
      <c r="OWA53" s="1213"/>
      <c r="OWB53" s="929"/>
      <c r="OWC53" s="929"/>
      <c r="OWD53" s="930"/>
      <c r="OWE53" s="930"/>
      <c r="OWF53" s="930"/>
      <c r="OWG53" s="930"/>
      <c r="OWH53" s="930"/>
      <c r="OWI53" s="930"/>
      <c r="OWJ53" s="930"/>
      <c r="OWK53" s="931"/>
      <c r="OWL53" s="1213"/>
      <c r="OWM53" s="929"/>
      <c r="OWN53" s="929"/>
      <c r="OWO53" s="930"/>
      <c r="OWP53" s="930"/>
      <c r="OWQ53" s="930"/>
      <c r="OWR53" s="930"/>
      <c r="OWS53" s="930"/>
      <c r="OWT53" s="930"/>
      <c r="OWU53" s="930"/>
      <c r="OWV53" s="931"/>
      <c r="OWW53" s="1213"/>
      <c r="OWX53" s="929"/>
      <c r="OWY53" s="929"/>
      <c r="OWZ53" s="930"/>
      <c r="OXA53" s="930"/>
      <c r="OXB53" s="930"/>
      <c r="OXC53" s="930"/>
      <c r="OXD53" s="930"/>
      <c r="OXE53" s="930"/>
      <c r="OXF53" s="930"/>
      <c r="OXG53" s="931"/>
      <c r="OXH53" s="1213"/>
      <c r="OXI53" s="929"/>
      <c r="OXJ53" s="929"/>
      <c r="OXK53" s="930"/>
      <c r="OXL53" s="930"/>
      <c r="OXM53" s="930"/>
      <c r="OXN53" s="930"/>
      <c r="OXO53" s="930"/>
      <c r="OXP53" s="930"/>
      <c r="OXQ53" s="930"/>
      <c r="OXR53" s="931"/>
      <c r="OXS53" s="1213"/>
      <c r="OXT53" s="929"/>
      <c r="OXU53" s="929"/>
      <c r="OXV53" s="930"/>
      <c r="OXW53" s="930"/>
      <c r="OXX53" s="930"/>
      <c r="OXY53" s="930"/>
      <c r="OXZ53" s="930"/>
      <c r="OYA53" s="930"/>
      <c r="OYB53" s="930"/>
      <c r="OYC53" s="931"/>
      <c r="OYD53" s="1213"/>
      <c r="OYE53" s="929"/>
      <c r="OYF53" s="929"/>
      <c r="OYG53" s="930"/>
      <c r="OYH53" s="930"/>
      <c r="OYI53" s="930"/>
      <c r="OYJ53" s="930"/>
      <c r="OYK53" s="930"/>
      <c r="OYL53" s="930"/>
      <c r="OYM53" s="930"/>
      <c r="OYN53" s="931"/>
      <c r="OYO53" s="1213"/>
      <c r="OYP53" s="929"/>
      <c r="OYQ53" s="929"/>
      <c r="OYR53" s="930"/>
      <c r="OYS53" s="930"/>
      <c r="OYT53" s="930"/>
      <c r="OYU53" s="930"/>
      <c r="OYV53" s="930"/>
      <c r="OYW53" s="930"/>
      <c r="OYX53" s="930"/>
      <c r="OYY53" s="931"/>
      <c r="OYZ53" s="1213"/>
      <c r="OZA53" s="929"/>
      <c r="OZB53" s="929"/>
      <c r="OZC53" s="930"/>
      <c r="OZD53" s="930"/>
      <c r="OZE53" s="930"/>
      <c r="OZF53" s="930"/>
      <c r="OZG53" s="930"/>
      <c r="OZH53" s="930"/>
      <c r="OZI53" s="930"/>
      <c r="OZJ53" s="931"/>
      <c r="OZK53" s="1213"/>
      <c r="OZL53" s="929"/>
      <c r="OZM53" s="929"/>
      <c r="OZN53" s="930"/>
      <c r="OZO53" s="930"/>
      <c r="OZP53" s="930"/>
      <c r="OZQ53" s="930"/>
      <c r="OZR53" s="930"/>
      <c r="OZS53" s="930"/>
      <c r="OZT53" s="930"/>
      <c r="OZU53" s="931"/>
      <c r="OZV53" s="1213"/>
      <c r="OZW53" s="929"/>
      <c r="OZX53" s="929"/>
      <c r="OZY53" s="930"/>
      <c r="OZZ53" s="930"/>
      <c r="PAA53" s="930"/>
      <c r="PAB53" s="930"/>
      <c r="PAC53" s="930"/>
      <c r="PAD53" s="930"/>
      <c r="PAE53" s="930"/>
      <c r="PAF53" s="931"/>
      <c r="PAG53" s="1213"/>
      <c r="PAH53" s="929"/>
      <c r="PAI53" s="929"/>
      <c r="PAJ53" s="930"/>
      <c r="PAK53" s="930"/>
      <c r="PAL53" s="930"/>
      <c r="PAM53" s="930"/>
      <c r="PAN53" s="930"/>
      <c r="PAO53" s="930"/>
      <c r="PAP53" s="930"/>
      <c r="PAQ53" s="931"/>
      <c r="PAR53" s="1213"/>
      <c r="PAS53" s="929"/>
      <c r="PAT53" s="929"/>
      <c r="PAU53" s="930"/>
      <c r="PAV53" s="930"/>
      <c r="PAW53" s="930"/>
      <c r="PAX53" s="930"/>
      <c r="PAY53" s="930"/>
      <c r="PAZ53" s="930"/>
      <c r="PBA53" s="930"/>
      <c r="PBB53" s="931"/>
      <c r="PBC53" s="1213"/>
      <c r="PBD53" s="929"/>
      <c r="PBE53" s="929"/>
      <c r="PBF53" s="930"/>
      <c r="PBG53" s="930"/>
      <c r="PBH53" s="930"/>
      <c r="PBI53" s="930"/>
      <c r="PBJ53" s="930"/>
      <c r="PBK53" s="930"/>
      <c r="PBL53" s="930"/>
      <c r="PBM53" s="931"/>
      <c r="PBN53" s="1213"/>
      <c r="PBO53" s="929"/>
      <c r="PBP53" s="929"/>
      <c r="PBQ53" s="930"/>
      <c r="PBR53" s="930"/>
      <c r="PBS53" s="930"/>
      <c r="PBT53" s="930"/>
      <c r="PBU53" s="930"/>
      <c r="PBV53" s="930"/>
      <c r="PBW53" s="930"/>
      <c r="PBX53" s="931"/>
      <c r="PBY53" s="1213"/>
      <c r="PBZ53" s="929"/>
      <c r="PCA53" s="929"/>
      <c r="PCB53" s="930"/>
      <c r="PCC53" s="930"/>
      <c r="PCD53" s="930"/>
      <c r="PCE53" s="930"/>
      <c r="PCF53" s="930"/>
      <c r="PCG53" s="930"/>
      <c r="PCH53" s="930"/>
      <c r="PCI53" s="931"/>
      <c r="PCJ53" s="1213"/>
      <c r="PCK53" s="929"/>
      <c r="PCL53" s="929"/>
      <c r="PCM53" s="930"/>
      <c r="PCN53" s="930"/>
      <c r="PCO53" s="930"/>
      <c r="PCP53" s="930"/>
      <c r="PCQ53" s="930"/>
      <c r="PCR53" s="930"/>
      <c r="PCS53" s="930"/>
      <c r="PCT53" s="931"/>
      <c r="PCU53" s="1213"/>
      <c r="PCV53" s="929"/>
      <c r="PCW53" s="929"/>
      <c r="PCX53" s="930"/>
      <c r="PCY53" s="930"/>
      <c r="PCZ53" s="930"/>
      <c r="PDA53" s="930"/>
      <c r="PDB53" s="930"/>
      <c r="PDC53" s="930"/>
      <c r="PDD53" s="930"/>
      <c r="PDE53" s="931"/>
      <c r="PDF53" s="1213"/>
      <c r="PDG53" s="929"/>
      <c r="PDH53" s="929"/>
      <c r="PDI53" s="930"/>
      <c r="PDJ53" s="930"/>
      <c r="PDK53" s="930"/>
      <c r="PDL53" s="930"/>
      <c r="PDM53" s="930"/>
      <c r="PDN53" s="930"/>
      <c r="PDO53" s="930"/>
      <c r="PDP53" s="931"/>
      <c r="PDQ53" s="1213"/>
      <c r="PDR53" s="929"/>
      <c r="PDS53" s="929"/>
      <c r="PDT53" s="930"/>
      <c r="PDU53" s="930"/>
      <c r="PDV53" s="930"/>
      <c r="PDW53" s="930"/>
      <c r="PDX53" s="930"/>
      <c r="PDY53" s="930"/>
      <c r="PDZ53" s="930"/>
      <c r="PEA53" s="931"/>
      <c r="PEB53" s="1213"/>
      <c r="PEC53" s="929"/>
      <c r="PED53" s="929"/>
      <c r="PEE53" s="930"/>
      <c r="PEF53" s="930"/>
      <c r="PEG53" s="930"/>
      <c r="PEH53" s="930"/>
      <c r="PEI53" s="930"/>
      <c r="PEJ53" s="930"/>
      <c r="PEK53" s="930"/>
      <c r="PEL53" s="931"/>
      <c r="PEM53" s="1213"/>
      <c r="PEN53" s="929"/>
      <c r="PEO53" s="929"/>
      <c r="PEP53" s="930"/>
      <c r="PEQ53" s="930"/>
      <c r="PER53" s="930"/>
      <c r="PES53" s="930"/>
      <c r="PET53" s="930"/>
      <c r="PEU53" s="930"/>
      <c r="PEV53" s="930"/>
      <c r="PEW53" s="931"/>
      <c r="PEX53" s="1213"/>
      <c r="PEY53" s="929"/>
      <c r="PEZ53" s="929"/>
      <c r="PFA53" s="930"/>
      <c r="PFB53" s="930"/>
      <c r="PFC53" s="930"/>
      <c r="PFD53" s="930"/>
      <c r="PFE53" s="930"/>
      <c r="PFF53" s="930"/>
      <c r="PFG53" s="930"/>
      <c r="PFH53" s="931"/>
      <c r="PFI53" s="1213"/>
      <c r="PFJ53" s="929"/>
      <c r="PFK53" s="929"/>
      <c r="PFL53" s="930"/>
      <c r="PFM53" s="930"/>
      <c r="PFN53" s="930"/>
      <c r="PFO53" s="930"/>
      <c r="PFP53" s="930"/>
      <c r="PFQ53" s="930"/>
      <c r="PFR53" s="930"/>
      <c r="PFS53" s="931"/>
      <c r="PFT53" s="1213"/>
      <c r="PFU53" s="929"/>
      <c r="PFV53" s="929"/>
      <c r="PFW53" s="930"/>
      <c r="PFX53" s="930"/>
      <c r="PFY53" s="930"/>
      <c r="PFZ53" s="930"/>
      <c r="PGA53" s="930"/>
      <c r="PGB53" s="930"/>
      <c r="PGC53" s="930"/>
      <c r="PGD53" s="931"/>
      <c r="PGE53" s="1213"/>
      <c r="PGF53" s="929"/>
      <c r="PGG53" s="929"/>
      <c r="PGH53" s="930"/>
      <c r="PGI53" s="930"/>
      <c r="PGJ53" s="930"/>
      <c r="PGK53" s="930"/>
      <c r="PGL53" s="930"/>
      <c r="PGM53" s="930"/>
      <c r="PGN53" s="930"/>
      <c r="PGO53" s="931"/>
      <c r="PGP53" s="1213"/>
      <c r="PGQ53" s="929"/>
      <c r="PGR53" s="929"/>
      <c r="PGS53" s="930"/>
      <c r="PGT53" s="930"/>
      <c r="PGU53" s="930"/>
      <c r="PGV53" s="930"/>
      <c r="PGW53" s="930"/>
      <c r="PGX53" s="930"/>
      <c r="PGY53" s="930"/>
      <c r="PGZ53" s="931"/>
      <c r="PHA53" s="1213"/>
      <c r="PHB53" s="929"/>
      <c r="PHC53" s="929"/>
      <c r="PHD53" s="930"/>
      <c r="PHE53" s="930"/>
      <c r="PHF53" s="930"/>
      <c r="PHG53" s="930"/>
      <c r="PHH53" s="930"/>
      <c r="PHI53" s="930"/>
      <c r="PHJ53" s="930"/>
      <c r="PHK53" s="931"/>
      <c r="PHL53" s="1213"/>
      <c r="PHM53" s="929"/>
      <c r="PHN53" s="929"/>
      <c r="PHO53" s="930"/>
      <c r="PHP53" s="930"/>
      <c r="PHQ53" s="930"/>
      <c r="PHR53" s="930"/>
      <c r="PHS53" s="930"/>
      <c r="PHT53" s="930"/>
      <c r="PHU53" s="930"/>
      <c r="PHV53" s="931"/>
      <c r="PHW53" s="1213"/>
      <c r="PHX53" s="929"/>
      <c r="PHY53" s="929"/>
      <c r="PHZ53" s="930"/>
      <c r="PIA53" s="930"/>
      <c r="PIB53" s="930"/>
      <c r="PIC53" s="930"/>
      <c r="PID53" s="930"/>
      <c r="PIE53" s="930"/>
      <c r="PIF53" s="930"/>
      <c r="PIG53" s="931"/>
      <c r="PIH53" s="1213"/>
      <c r="PII53" s="929"/>
      <c r="PIJ53" s="929"/>
      <c r="PIK53" s="930"/>
      <c r="PIL53" s="930"/>
      <c r="PIM53" s="930"/>
      <c r="PIN53" s="930"/>
      <c r="PIO53" s="930"/>
      <c r="PIP53" s="930"/>
      <c r="PIQ53" s="930"/>
      <c r="PIR53" s="931"/>
      <c r="PIS53" s="1213"/>
      <c r="PIT53" s="929"/>
      <c r="PIU53" s="929"/>
      <c r="PIV53" s="930"/>
      <c r="PIW53" s="930"/>
      <c r="PIX53" s="930"/>
      <c r="PIY53" s="930"/>
      <c r="PIZ53" s="930"/>
      <c r="PJA53" s="930"/>
      <c r="PJB53" s="930"/>
      <c r="PJC53" s="931"/>
      <c r="PJD53" s="1213"/>
      <c r="PJE53" s="929"/>
      <c r="PJF53" s="929"/>
      <c r="PJG53" s="930"/>
      <c r="PJH53" s="930"/>
      <c r="PJI53" s="930"/>
      <c r="PJJ53" s="930"/>
      <c r="PJK53" s="930"/>
      <c r="PJL53" s="930"/>
      <c r="PJM53" s="930"/>
      <c r="PJN53" s="931"/>
      <c r="PJO53" s="1213"/>
      <c r="PJP53" s="929"/>
      <c r="PJQ53" s="929"/>
      <c r="PJR53" s="930"/>
      <c r="PJS53" s="930"/>
      <c r="PJT53" s="930"/>
      <c r="PJU53" s="930"/>
      <c r="PJV53" s="930"/>
      <c r="PJW53" s="930"/>
      <c r="PJX53" s="930"/>
      <c r="PJY53" s="931"/>
      <c r="PJZ53" s="1213"/>
      <c r="PKA53" s="929"/>
      <c r="PKB53" s="929"/>
      <c r="PKC53" s="930"/>
      <c r="PKD53" s="930"/>
      <c r="PKE53" s="930"/>
      <c r="PKF53" s="930"/>
      <c r="PKG53" s="930"/>
      <c r="PKH53" s="930"/>
      <c r="PKI53" s="930"/>
      <c r="PKJ53" s="931"/>
      <c r="PKK53" s="1213"/>
      <c r="PKL53" s="929"/>
      <c r="PKM53" s="929"/>
      <c r="PKN53" s="930"/>
      <c r="PKO53" s="930"/>
      <c r="PKP53" s="930"/>
      <c r="PKQ53" s="930"/>
      <c r="PKR53" s="930"/>
      <c r="PKS53" s="930"/>
      <c r="PKT53" s="930"/>
      <c r="PKU53" s="931"/>
      <c r="PKV53" s="1213"/>
      <c r="PKW53" s="929"/>
      <c r="PKX53" s="929"/>
      <c r="PKY53" s="930"/>
      <c r="PKZ53" s="930"/>
      <c r="PLA53" s="930"/>
      <c r="PLB53" s="930"/>
      <c r="PLC53" s="930"/>
      <c r="PLD53" s="930"/>
      <c r="PLE53" s="930"/>
      <c r="PLF53" s="931"/>
      <c r="PLG53" s="1213"/>
      <c r="PLH53" s="929"/>
      <c r="PLI53" s="929"/>
      <c r="PLJ53" s="930"/>
      <c r="PLK53" s="930"/>
      <c r="PLL53" s="930"/>
      <c r="PLM53" s="930"/>
      <c r="PLN53" s="930"/>
      <c r="PLO53" s="930"/>
      <c r="PLP53" s="930"/>
      <c r="PLQ53" s="931"/>
      <c r="PLR53" s="1213"/>
      <c r="PLS53" s="929"/>
      <c r="PLT53" s="929"/>
      <c r="PLU53" s="930"/>
      <c r="PLV53" s="930"/>
      <c r="PLW53" s="930"/>
      <c r="PLX53" s="930"/>
      <c r="PLY53" s="930"/>
      <c r="PLZ53" s="930"/>
      <c r="PMA53" s="930"/>
      <c r="PMB53" s="931"/>
      <c r="PMC53" s="1213"/>
      <c r="PMD53" s="929"/>
      <c r="PME53" s="929"/>
      <c r="PMF53" s="930"/>
      <c r="PMG53" s="930"/>
      <c r="PMH53" s="930"/>
      <c r="PMI53" s="930"/>
      <c r="PMJ53" s="930"/>
      <c r="PMK53" s="930"/>
      <c r="PML53" s="930"/>
      <c r="PMM53" s="931"/>
      <c r="PMN53" s="1213"/>
      <c r="PMO53" s="929"/>
      <c r="PMP53" s="929"/>
      <c r="PMQ53" s="930"/>
      <c r="PMR53" s="930"/>
      <c r="PMS53" s="930"/>
      <c r="PMT53" s="930"/>
      <c r="PMU53" s="930"/>
      <c r="PMV53" s="930"/>
      <c r="PMW53" s="930"/>
      <c r="PMX53" s="931"/>
      <c r="PMY53" s="1213"/>
      <c r="PMZ53" s="929"/>
      <c r="PNA53" s="929"/>
      <c r="PNB53" s="930"/>
      <c r="PNC53" s="930"/>
      <c r="PND53" s="930"/>
      <c r="PNE53" s="930"/>
      <c r="PNF53" s="930"/>
      <c r="PNG53" s="930"/>
      <c r="PNH53" s="930"/>
      <c r="PNI53" s="931"/>
      <c r="PNJ53" s="1213"/>
      <c r="PNK53" s="929"/>
      <c r="PNL53" s="929"/>
      <c r="PNM53" s="930"/>
      <c r="PNN53" s="930"/>
      <c r="PNO53" s="930"/>
      <c r="PNP53" s="930"/>
      <c r="PNQ53" s="930"/>
      <c r="PNR53" s="930"/>
      <c r="PNS53" s="930"/>
      <c r="PNT53" s="931"/>
      <c r="PNU53" s="1213"/>
      <c r="PNV53" s="929"/>
      <c r="PNW53" s="929"/>
      <c r="PNX53" s="930"/>
      <c r="PNY53" s="930"/>
      <c r="PNZ53" s="930"/>
      <c r="POA53" s="930"/>
      <c r="POB53" s="930"/>
      <c r="POC53" s="930"/>
      <c r="POD53" s="930"/>
      <c r="POE53" s="931"/>
      <c r="POF53" s="1213"/>
      <c r="POG53" s="929"/>
      <c r="POH53" s="929"/>
      <c r="POI53" s="930"/>
      <c r="POJ53" s="930"/>
      <c r="POK53" s="930"/>
      <c r="POL53" s="930"/>
      <c r="POM53" s="930"/>
      <c r="PON53" s="930"/>
      <c r="POO53" s="930"/>
      <c r="POP53" s="931"/>
      <c r="POQ53" s="1213"/>
      <c r="POR53" s="929"/>
      <c r="POS53" s="929"/>
      <c r="POT53" s="930"/>
      <c r="POU53" s="930"/>
      <c r="POV53" s="930"/>
      <c r="POW53" s="930"/>
      <c r="POX53" s="930"/>
      <c r="POY53" s="930"/>
      <c r="POZ53" s="930"/>
      <c r="PPA53" s="931"/>
      <c r="PPB53" s="1213"/>
      <c r="PPC53" s="929"/>
      <c r="PPD53" s="929"/>
      <c r="PPE53" s="930"/>
      <c r="PPF53" s="930"/>
      <c r="PPG53" s="930"/>
      <c r="PPH53" s="930"/>
      <c r="PPI53" s="930"/>
      <c r="PPJ53" s="930"/>
      <c r="PPK53" s="930"/>
      <c r="PPL53" s="931"/>
      <c r="PPM53" s="1213"/>
      <c r="PPN53" s="929"/>
      <c r="PPO53" s="929"/>
      <c r="PPP53" s="930"/>
      <c r="PPQ53" s="930"/>
      <c r="PPR53" s="930"/>
      <c r="PPS53" s="930"/>
      <c r="PPT53" s="930"/>
      <c r="PPU53" s="930"/>
      <c r="PPV53" s="930"/>
      <c r="PPW53" s="931"/>
      <c r="PPX53" s="1213"/>
      <c r="PPY53" s="929"/>
      <c r="PPZ53" s="929"/>
      <c r="PQA53" s="930"/>
      <c r="PQB53" s="930"/>
      <c r="PQC53" s="930"/>
      <c r="PQD53" s="930"/>
      <c r="PQE53" s="930"/>
      <c r="PQF53" s="930"/>
      <c r="PQG53" s="930"/>
      <c r="PQH53" s="931"/>
      <c r="PQI53" s="1213"/>
      <c r="PQJ53" s="929"/>
      <c r="PQK53" s="929"/>
      <c r="PQL53" s="930"/>
      <c r="PQM53" s="930"/>
      <c r="PQN53" s="930"/>
      <c r="PQO53" s="930"/>
      <c r="PQP53" s="930"/>
      <c r="PQQ53" s="930"/>
      <c r="PQR53" s="930"/>
      <c r="PQS53" s="931"/>
      <c r="PQT53" s="1213"/>
      <c r="PQU53" s="929"/>
      <c r="PQV53" s="929"/>
      <c r="PQW53" s="930"/>
      <c r="PQX53" s="930"/>
      <c r="PQY53" s="930"/>
      <c r="PQZ53" s="930"/>
      <c r="PRA53" s="930"/>
      <c r="PRB53" s="930"/>
      <c r="PRC53" s="930"/>
      <c r="PRD53" s="931"/>
      <c r="PRE53" s="1213"/>
      <c r="PRF53" s="929"/>
      <c r="PRG53" s="929"/>
      <c r="PRH53" s="930"/>
      <c r="PRI53" s="930"/>
      <c r="PRJ53" s="930"/>
      <c r="PRK53" s="930"/>
      <c r="PRL53" s="930"/>
      <c r="PRM53" s="930"/>
      <c r="PRN53" s="930"/>
      <c r="PRO53" s="931"/>
      <c r="PRP53" s="1213"/>
      <c r="PRQ53" s="929"/>
      <c r="PRR53" s="929"/>
      <c r="PRS53" s="930"/>
      <c r="PRT53" s="930"/>
      <c r="PRU53" s="930"/>
      <c r="PRV53" s="930"/>
      <c r="PRW53" s="930"/>
      <c r="PRX53" s="930"/>
      <c r="PRY53" s="930"/>
      <c r="PRZ53" s="931"/>
      <c r="PSA53" s="1213"/>
      <c r="PSB53" s="929"/>
      <c r="PSC53" s="929"/>
      <c r="PSD53" s="930"/>
      <c r="PSE53" s="930"/>
      <c r="PSF53" s="930"/>
      <c r="PSG53" s="930"/>
      <c r="PSH53" s="930"/>
      <c r="PSI53" s="930"/>
      <c r="PSJ53" s="930"/>
      <c r="PSK53" s="931"/>
      <c r="PSL53" s="1213"/>
      <c r="PSM53" s="929"/>
      <c r="PSN53" s="929"/>
      <c r="PSO53" s="930"/>
      <c r="PSP53" s="930"/>
      <c r="PSQ53" s="930"/>
      <c r="PSR53" s="930"/>
      <c r="PSS53" s="930"/>
      <c r="PST53" s="930"/>
      <c r="PSU53" s="930"/>
      <c r="PSV53" s="931"/>
      <c r="PSW53" s="1213"/>
      <c r="PSX53" s="929"/>
      <c r="PSY53" s="929"/>
      <c r="PSZ53" s="930"/>
      <c r="PTA53" s="930"/>
      <c r="PTB53" s="930"/>
      <c r="PTC53" s="930"/>
      <c r="PTD53" s="930"/>
      <c r="PTE53" s="930"/>
      <c r="PTF53" s="930"/>
      <c r="PTG53" s="931"/>
      <c r="PTH53" s="1213"/>
      <c r="PTI53" s="929"/>
      <c r="PTJ53" s="929"/>
      <c r="PTK53" s="930"/>
      <c r="PTL53" s="930"/>
      <c r="PTM53" s="930"/>
      <c r="PTN53" s="930"/>
      <c r="PTO53" s="930"/>
      <c r="PTP53" s="930"/>
      <c r="PTQ53" s="930"/>
      <c r="PTR53" s="931"/>
      <c r="PTS53" s="1213"/>
      <c r="PTT53" s="929"/>
      <c r="PTU53" s="929"/>
      <c r="PTV53" s="930"/>
      <c r="PTW53" s="930"/>
      <c r="PTX53" s="930"/>
      <c r="PTY53" s="930"/>
      <c r="PTZ53" s="930"/>
      <c r="PUA53" s="930"/>
      <c r="PUB53" s="930"/>
      <c r="PUC53" s="931"/>
      <c r="PUD53" s="1213"/>
      <c r="PUE53" s="929"/>
      <c r="PUF53" s="929"/>
      <c r="PUG53" s="930"/>
      <c r="PUH53" s="930"/>
      <c r="PUI53" s="930"/>
      <c r="PUJ53" s="930"/>
      <c r="PUK53" s="930"/>
      <c r="PUL53" s="930"/>
      <c r="PUM53" s="930"/>
      <c r="PUN53" s="931"/>
      <c r="PUO53" s="1213"/>
      <c r="PUP53" s="929"/>
      <c r="PUQ53" s="929"/>
      <c r="PUR53" s="930"/>
      <c r="PUS53" s="930"/>
      <c r="PUT53" s="930"/>
      <c r="PUU53" s="930"/>
      <c r="PUV53" s="930"/>
      <c r="PUW53" s="930"/>
      <c r="PUX53" s="930"/>
      <c r="PUY53" s="931"/>
      <c r="PUZ53" s="1213"/>
      <c r="PVA53" s="929"/>
      <c r="PVB53" s="929"/>
      <c r="PVC53" s="930"/>
      <c r="PVD53" s="930"/>
      <c r="PVE53" s="930"/>
      <c r="PVF53" s="930"/>
      <c r="PVG53" s="930"/>
      <c r="PVH53" s="930"/>
      <c r="PVI53" s="930"/>
      <c r="PVJ53" s="931"/>
      <c r="PVK53" s="1213"/>
      <c r="PVL53" s="929"/>
      <c r="PVM53" s="929"/>
      <c r="PVN53" s="930"/>
      <c r="PVO53" s="930"/>
      <c r="PVP53" s="930"/>
      <c r="PVQ53" s="930"/>
      <c r="PVR53" s="930"/>
      <c r="PVS53" s="930"/>
      <c r="PVT53" s="930"/>
      <c r="PVU53" s="931"/>
      <c r="PVV53" s="1213"/>
      <c r="PVW53" s="929"/>
      <c r="PVX53" s="929"/>
      <c r="PVY53" s="930"/>
      <c r="PVZ53" s="930"/>
      <c r="PWA53" s="930"/>
      <c r="PWB53" s="930"/>
      <c r="PWC53" s="930"/>
      <c r="PWD53" s="930"/>
      <c r="PWE53" s="930"/>
      <c r="PWF53" s="931"/>
      <c r="PWG53" s="1213"/>
      <c r="PWH53" s="929"/>
      <c r="PWI53" s="929"/>
      <c r="PWJ53" s="930"/>
      <c r="PWK53" s="930"/>
      <c r="PWL53" s="930"/>
      <c r="PWM53" s="930"/>
      <c r="PWN53" s="930"/>
      <c r="PWO53" s="930"/>
      <c r="PWP53" s="930"/>
      <c r="PWQ53" s="931"/>
      <c r="PWR53" s="1213"/>
      <c r="PWS53" s="929"/>
      <c r="PWT53" s="929"/>
      <c r="PWU53" s="930"/>
      <c r="PWV53" s="930"/>
      <c r="PWW53" s="930"/>
      <c r="PWX53" s="930"/>
      <c r="PWY53" s="930"/>
      <c r="PWZ53" s="930"/>
      <c r="PXA53" s="930"/>
      <c r="PXB53" s="931"/>
      <c r="PXC53" s="1213"/>
      <c r="PXD53" s="929"/>
      <c r="PXE53" s="929"/>
      <c r="PXF53" s="930"/>
      <c r="PXG53" s="930"/>
      <c r="PXH53" s="930"/>
      <c r="PXI53" s="930"/>
      <c r="PXJ53" s="930"/>
      <c r="PXK53" s="930"/>
      <c r="PXL53" s="930"/>
      <c r="PXM53" s="931"/>
      <c r="PXN53" s="1213"/>
      <c r="PXO53" s="929"/>
      <c r="PXP53" s="929"/>
      <c r="PXQ53" s="930"/>
      <c r="PXR53" s="930"/>
      <c r="PXS53" s="930"/>
      <c r="PXT53" s="930"/>
      <c r="PXU53" s="930"/>
      <c r="PXV53" s="930"/>
      <c r="PXW53" s="930"/>
      <c r="PXX53" s="931"/>
      <c r="PXY53" s="1213"/>
      <c r="PXZ53" s="929"/>
      <c r="PYA53" s="929"/>
      <c r="PYB53" s="930"/>
      <c r="PYC53" s="930"/>
      <c r="PYD53" s="930"/>
      <c r="PYE53" s="930"/>
      <c r="PYF53" s="930"/>
      <c r="PYG53" s="930"/>
      <c r="PYH53" s="930"/>
      <c r="PYI53" s="931"/>
      <c r="PYJ53" s="1213"/>
      <c r="PYK53" s="929"/>
      <c r="PYL53" s="929"/>
      <c r="PYM53" s="930"/>
      <c r="PYN53" s="930"/>
      <c r="PYO53" s="930"/>
      <c r="PYP53" s="930"/>
      <c r="PYQ53" s="930"/>
      <c r="PYR53" s="930"/>
      <c r="PYS53" s="930"/>
      <c r="PYT53" s="931"/>
      <c r="PYU53" s="1213"/>
      <c r="PYV53" s="929"/>
      <c r="PYW53" s="929"/>
      <c r="PYX53" s="930"/>
      <c r="PYY53" s="930"/>
      <c r="PYZ53" s="930"/>
      <c r="PZA53" s="930"/>
      <c r="PZB53" s="930"/>
      <c r="PZC53" s="930"/>
      <c r="PZD53" s="930"/>
      <c r="PZE53" s="931"/>
      <c r="PZF53" s="1213"/>
      <c r="PZG53" s="929"/>
      <c r="PZH53" s="929"/>
      <c r="PZI53" s="930"/>
      <c r="PZJ53" s="930"/>
      <c r="PZK53" s="930"/>
      <c r="PZL53" s="930"/>
      <c r="PZM53" s="930"/>
      <c r="PZN53" s="930"/>
      <c r="PZO53" s="930"/>
      <c r="PZP53" s="931"/>
      <c r="PZQ53" s="1213"/>
      <c r="PZR53" s="929"/>
      <c r="PZS53" s="929"/>
      <c r="PZT53" s="930"/>
      <c r="PZU53" s="930"/>
      <c r="PZV53" s="930"/>
      <c r="PZW53" s="930"/>
      <c r="PZX53" s="930"/>
      <c r="PZY53" s="930"/>
      <c r="PZZ53" s="930"/>
      <c r="QAA53" s="931"/>
      <c r="QAB53" s="1213"/>
      <c r="QAC53" s="929"/>
      <c r="QAD53" s="929"/>
      <c r="QAE53" s="930"/>
      <c r="QAF53" s="930"/>
      <c r="QAG53" s="930"/>
      <c r="QAH53" s="930"/>
      <c r="QAI53" s="930"/>
      <c r="QAJ53" s="930"/>
      <c r="QAK53" s="930"/>
      <c r="QAL53" s="931"/>
      <c r="QAM53" s="1213"/>
      <c r="QAN53" s="929"/>
      <c r="QAO53" s="929"/>
      <c r="QAP53" s="930"/>
      <c r="QAQ53" s="930"/>
      <c r="QAR53" s="930"/>
      <c r="QAS53" s="930"/>
      <c r="QAT53" s="930"/>
      <c r="QAU53" s="930"/>
      <c r="QAV53" s="930"/>
      <c r="QAW53" s="931"/>
      <c r="QAX53" s="1213"/>
      <c r="QAY53" s="929"/>
      <c r="QAZ53" s="929"/>
      <c r="QBA53" s="930"/>
      <c r="QBB53" s="930"/>
      <c r="QBC53" s="930"/>
      <c r="QBD53" s="930"/>
      <c r="QBE53" s="930"/>
      <c r="QBF53" s="930"/>
      <c r="QBG53" s="930"/>
      <c r="QBH53" s="931"/>
      <c r="QBI53" s="1213"/>
      <c r="QBJ53" s="929"/>
      <c r="QBK53" s="929"/>
      <c r="QBL53" s="930"/>
      <c r="QBM53" s="930"/>
      <c r="QBN53" s="930"/>
      <c r="QBO53" s="930"/>
      <c r="QBP53" s="930"/>
      <c r="QBQ53" s="930"/>
      <c r="QBR53" s="930"/>
      <c r="QBS53" s="931"/>
      <c r="QBT53" s="1213"/>
      <c r="QBU53" s="929"/>
      <c r="QBV53" s="929"/>
      <c r="QBW53" s="930"/>
      <c r="QBX53" s="930"/>
      <c r="QBY53" s="930"/>
      <c r="QBZ53" s="930"/>
      <c r="QCA53" s="930"/>
      <c r="QCB53" s="930"/>
      <c r="QCC53" s="930"/>
      <c r="QCD53" s="931"/>
      <c r="QCE53" s="1213"/>
      <c r="QCF53" s="929"/>
      <c r="QCG53" s="929"/>
      <c r="QCH53" s="930"/>
      <c r="QCI53" s="930"/>
      <c r="QCJ53" s="930"/>
      <c r="QCK53" s="930"/>
      <c r="QCL53" s="930"/>
      <c r="QCM53" s="930"/>
      <c r="QCN53" s="930"/>
      <c r="QCO53" s="931"/>
      <c r="QCP53" s="1213"/>
      <c r="QCQ53" s="929"/>
      <c r="QCR53" s="929"/>
      <c r="QCS53" s="930"/>
      <c r="QCT53" s="930"/>
      <c r="QCU53" s="930"/>
      <c r="QCV53" s="930"/>
      <c r="QCW53" s="930"/>
      <c r="QCX53" s="930"/>
      <c r="QCY53" s="930"/>
      <c r="QCZ53" s="931"/>
      <c r="QDA53" s="1213"/>
      <c r="QDB53" s="929"/>
      <c r="QDC53" s="929"/>
      <c r="QDD53" s="930"/>
      <c r="QDE53" s="930"/>
      <c r="QDF53" s="930"/>
      <c r="QDG53" s="930"/>
      <c r="QDH53" s="930"/>
      <c r="QDI53" s="930"/>
      <c r="QDJ53" s="930"/>
      <c r="QDK53" s="931"/>
      <c r="QDL53" s="1213"/>
      <c r="QDM53" s="929"/>
      <c r="QDN53" s="929"/>
      <c r="QDO53" s="930"/>
      <c r="QDP53" s="930"/>
      <c r="QDQ53" s="930"/>
      <c r="QDR53" s="930"/>
      <c r="QDS53" s="930"/>
      <c r="QDT53" s="930"/>
      <c r="QDU53" s="930"/>
      <c r="QDV53" s="931"/>
      <c r="QDW53" s="1213"/>
      <c r="QDX53" s="929"/>
      <c r="QDY53" s="929"/>
      <c r="QDZ53" s="930"/>
      <c r="QEA53" s="930"/>
      <c r="QEB53" s="930"/>
      <c r="QEC53" s="930"/>
      <c r="QED53" s="930"/>
      <c r="QEE53" s="930"/>
      <c r="QEF53" s="930"/>
      <c r="QEG53" s="931"/>
      <c r="QEH53" s="1213"/>
      <c r="QEI53" s="929"/>
      <c r="QEJ53" s="929"/>
      <c r="QEK53" s="930"/>
      <c r="QEL53" s="930"/>
      <c r="QEM53" s="930"/>
      <c r="QEN53" s="930"/>
      <c r="QEO53" s="930"/>
      <c r="QEP53" s="930"/>
      <c r="QEQ53" s="930"/>
      <c r="QER53" s="931"/>
      <c r="QES53" s="1213"/>
      <c r="QET53" s="929"/>
      <c r="QEU53" s="929"/>
      <c r="QEV53" s="930"/>
      <c r="QEW53" s="930"/>
      <c r="QEX53" s="930"/>
      <c r="QEY53" s="930"/>
      <c r="QEZ53" s="930"/>
      <c r="QFA53" s="930"/>
      <c r="QFB53" s="930"/>
      <c r="QFC53" s="931"/>
      <c r="QFD53" s="1213"/>
      <c r="QFE53" s="929"/>
      <c r="QFF53" s="929"/>
      <c r="QFG53" s="930"/>
      <c r="QFH53" s="930"/>
      <c r="QFI53" s="930"/>
      <c r="QFJ53" s="930"/>
      <c r="QFK53" s="930"/>
      <c r="QFL53" s="930"/>
      <c r="QFM53" s="930"/>
      <c r="QFN53" s="931"/>
      <c r="QFO53" s="1213"/>
      <c r="QFP53" s="929"/>
      <c r="QFQ53" s="929"/>
      <c r="QFR53" s="930"/>
      <c r="QFS53" s="930"/>
      <c r="QFT53" s="930"/>
      <c r="QFU53" s="930"/>
      <c r="QFV53" s="930"/>
      <c r="QFW53" s="930"/>
      <c r="QFX53" s="930"/>
      <c r="QFY53" s="931"/>
      <c r="QFZ53" s="1213"/>
      <c r="QGA53" s="929"/>
      <c r="QGB53" s="929"/>
      <c r="QGC53" s="930"/>
      <c r="QGD53" s="930"/>
      <c r="QGE53" s="930"/>
      <c r="QGF53" s="930"/>
      <c r="QGG53" s="930"/>
      <c r="QGH53" s="930"/>
      <c r="QGI53" s="930"/>
      <c r="QGJ53" s="931"/>
      <c r="QGK53" s="1213"/>
      <c r="QGL53" s="929"/>
      <c r="QGM53" s="929"/>
      <c r="QGN53" s="930"/>
      <c r="QGO53" s="930"/>
      <c r="QGP53" s="930"/>
      <c r="QGQ53" s="930"/>
      <c r="QGR53" s="930"/>
      <c r="QGS53" s="930"/>
      <c r="QGT53" s="930"/>
      <c r="QGU53" s="931"/>
      <c r="QGV53" s="1213"/>
      <c r="QGW53" s="929"/>
      <c r="QGX53" s="929"/>
      <c r="QGY53" s="930"/>
      <c r="QGZ53" s="930"/>
      <c r="QHA53" s="930"/>
      <c r="QHB53" s="930"/>
      <c r="QHC53" s="930"/>
      <c r="QHD53" s="930"/>
      <c r="QHE53" s="930"/>
      <c r="QHF53" s="931"/>
      <c r="QHG53" s="1213"/>
      <c r="QHH53" s="929"/>
      <c r="QHI53" s="929"/>
      <c r="QHJ53" s="930"/>
      <c r="QHK53" s="930"/>
      <c r="QHL53" s="930"/>
      <c r="QHM53" s="930"/>
      <c r="QHN53" s="930"/>
      <c r="QHO53" s="930"/>
      <c r="QHP53" s="930"/>
      <c r="QHQ53" s="931"/>
      <c r="QHR53" s="1213"/>
      <c r="QHS53" s="929"/>
      <c r="QHT53" s="929"/>
      <c r="QHU53" s="930"/>
      <c r="QHV53" s="930"/>
      <c r="QHW53" s="930"/>
      <c r="QHX53" s="930"/>
      <c r="QHY53" s="930"/>
      <c r="QHZ53" s="930"/>
      <c r="QIA53" s="930"/>
      <c r="QIB53" s="931"/>
      <c r="QIC53" s="1213"/>
      <c r="QID53" s="929"/>
      <c r="QIE53" s="929"/>
      <c r="QIF53" s="930"/>
      <c r="QIG53" s="930"/>
      <c r="QIH53" s="930"/>
      <c r="QII53" s="930"/>
      <c r="QIJ53" s="930"/>
      <c r="QIK53" s="930"/>
      <c r="QIL53" s="930"/>
      <c r="QIM53" s="931"/>
      <c r="QIN53" s="1213"/>
      <c r="QIO53" s="929"/>
      <c r="QIP53" s="929"/>
      <c r="QIQ53" s="930"/>
      <c r="QIR53" s="930"/>
      <c r="QIS53" s="930"/>
      <c r="QIT53" s="930"/>
      <c r="QIU53" s="930"/>
      <c r="QIV53" s="930"/>
      <c r="QIW53" s="930"/>
      <c r="QIX53" s="931"/>
      <c r="QIY53" s="1213"/>
      <c r="QIZ53" s="929"/>
      <c r="QJA53" s="929"/>
      <c r="QJB53" s="930"/>
      <c r="QJC53" s="930"/>
      <c r="QJD53" s="930"/>
      <c r="QJE53" s="930"/>
      <c r="QJF53" s="930"/>
      <c r="QJG53" s="930"/>
      <c r="QJH53" s="930"/>
      <c r="QJI53" s="931"/>
      <c r="QJJ53" s="1213"/>
      <c r="QJK53" s="929"/>
      <c r="QJL53" s="929"/>
      <c r="QJM53" s="930"/>
      <c r="QJN53" s="930"/>
      <c r="QJO53" s="930"/>
      <c r="QJP53" s="930"/>
      <c r="QJQ53" s="930"/>
      <c r="QJR53" s="930"/>
      <c r="QJS53" s="930"/>
      <c r="QJT53" s="931"/>
      <c r="QJU53" s="1213"/>
      <c r="QJV53" s="929"/>
      <c r="QJW53" s="929"/>
      <c r="QJX53" s="930"/>
      <c r="QJY53" s="930"/>
      <c r="QJZ53" s="930"/>
      <c r="QKA53" s="930"/>
      <c r="QKB53" s="930"/>
      <c r="QKC53" s="930"/>
      <c r="QKD53" s="930"/>
      <c r="QKE53" s="931"/>
      <c r="QKF53" s="1213"/>
      <c r="QKG53" s="929"/>
      <c r="QKH53" s="929"/>
      <c r="QKI53" s="930"/>
      <c r="QKJ53" s="930"/>
      <c r="QKK53" s="930"/>
      <c r="QKL53" s="930"/>
      <c r="QKM53" s="930"/>
      <c r="QKN53" s="930"/>
      <c r="QKO53" s="930"/>
      <c r="QKP53" s="931"/>
      <c r="QKQ53" s="1213"/>
      <c r="QKR53" s="929"/>
      <c r="QKS53" s="929"/>
      <c r="QKT53" s="930"/>
      <c r="QKU53" s="930"/>
      <c r="QKV53" s="930"/>
      <c r="QKW53" s="930"/>
      <c r="QKX53" s="930"/>
      <c r="QKY53" s="930"/>
      <c r="QKZ53" s="930"/>
      <c r="QLA53" s="931"/>
      <c r="QLB53" s="1213"/>
      <c r="QLC53" s="929"/>
      <c r="QLD53" s="929"/>
      <c r="QLE53" s="930"/>
      <c r="QLF53" s="930"/>
      <c r="QLG53" s="930"/>
      <c r="QLH53" s="930"/>
      <c r="QLI53" s="930"/>
      <c r="QLJ53" s="930"/>
      <c r="QLK53" s="930"/>
      <c r="QLL53" s="931"/>
      <c r="QLM53" s="1213"/>
      <c r="QLN53" s="929"/>
      <c r="QLO53" s="929"/>
      <c r="QLP53" s="930"/>
      <c r="QLQ53" s="930"/>
      <c r="QLR53" s="930"/>
      <c r="QLS53" s="930"/>
      <c r="QLT53" s="930"/>
      <c r="QLU53" s="930"/>
      <c r="QLV53" s="930"/>
      <c r="QLW53" s="931"/>
      <c r="QLX53" s="1213"/>
      <c r="QLY53" s="929"/>
      <c r="QLZ53" s="929"/>
      <c r="QMA53" s="930"/>
      <c r="QMB53" s="930"/>
      <c r="QMC53" s="930"/>
      <c r="QMD53" s="930"/>
      <c r="QME53" s="930"/>
      <c r="QMF53" s="930"/>
      <c r="QMG53" s="930"/>
      <c r="QMH53" s="931"/>
      <c r="QMI53" s="1213"/>
      <c r="QMJ53" s="929"/>
      <c r="QMK53" s="929"/>
      <c r="QML53" s="930"/>
      <c r="QMM53" s="930"/>
      <c r="QMN53" s="930"/>
      <c r="QMO53" s="930"/>
      <c r="QMP53" s="930"/>
      <c r="QMQ53" s="930"/>
      <c r="QMR53" s="930"/>
      <c r="QMS53" s="931"/>
      <c r="QMT53" s="1213"/>
      <c r="QMU53" s="929"/>
      <c r="QMV53" s="929"/>
      <c r="QMW53" s="930"/>
      <c r="QMX53" s="930"/>
      <c r="QMY53" s="930"/>
      <c r="QMZ53" s="930"/>
      <c r="QNA53" s="930"/>
      <c r="QNB53" s="930"/>
      <c r="QNC53" s="930"/>
      <c r="QND53" s="931"/>
      <c r="QNE53" s="1213"/>
      <c r="QNF53" s="929"/>
      <c r="QNG53" s="929"/>
      <c r="QNH53" s="930"/>
      <c r="QNI53" s="930"/>
      <c r="QNJ53" s="930"/>
      <c r="QNK53" s="930"/>
      <c r="QNL53" s="930"/>
      <c r="QNM53" s="930"/>
      <c r="QNN53" s="930"/>
      <c r="QNO53" s="931"/>
      <c r="QNP53" s="1213"/>
      <c r="QNQ53" s="929"/>
      <c r="QNR53" s="929"/>
      <c r="QNS53" s="930"/>
      <c r="QNT53" s="930"/>
      <c r="QNU53" s="930"/>
      <c r="QNV53" s="930"/>
      <c r="QNW53" s="930"/>
      <c r="QNX53" s="930"/>
      <c r="QNY53" s="930"/>
      <c r="QNZ53" s="931"/>
      <c r="QOA53" s="1213"/>
      <c r="QOB53" s="929"/>
      <c r="QOC53" s="929"/>
      <c r="QOD53" s="930"/>
      <c r="QOE53" s="930"/>
      <c r="QOF53" s="930"/>
      <c r="QOG53" s="930"/>
      <c r="QOH53" s="930"/>
      <c r="QOI53" s="930"/>
      <c r="QOJ53" s="930"/>
      <c r="QOK53" s="931"/>
      <c r="QOL53" s="1213"/>
      <c r="QOM53" s="929"/>
      <c r="QON53" s="929"/>
      <c r="QOO53" s="930"/>
      <c r="QOP53" s="930"/>
      <c r="QOQ53" s="930"/>
      <c r="QOR53" s="930"/>
      <c r="QOS53" s="930"/>
      <c r="QOT53" s="930"/>
      <c r="QOU53" s="930"/>
      <c r="QOV53" s="931"/>
      <c r="QOW53" s="1213"/>
      <c r="QOX53" s="929"/>
      <c r="QOY53" s="929"/>
      <c r="QOZ53" s="930"/>
      <c r="QPA53" s="930"/>
      <c r="QPB53" s="930"/>
      <c r="QPC53" s="930"/>
      <c r="QPD53" s="930"/>
      <c r="QPE53" s="930"/>
      <c r="QPF53" s="930"/>
      <c r="QPG53" s="931"/>
      <c r="QPH53" s="1213"/>
      <c r="QPI53" s="929"/>
      <c r="QPJ53" s="929"/>
      <c r="QPK53" s="930"/>
      <c r="QPL53" s="930"/>
      <c r="QPM53" s="930"/>
      <c r="QPN53" s="930"/>
      <c r="QPO53" s="930"/>
      <c r="QPP53" s="930"/>
      <c r="QPQ53" s="930"/>
      <c r="QPR53" s="931"/>
      <c r="QPS53" s="1213"/>
      <c r="QPT53" s="929"/>
      <c r="QPU53" s="929"/>
      <c r="QPV53" s="930"/>
      <c r="QPW53" s="930"/>
      <c r="QPX53" s="930"/>
      <c r="QPY53" s="930"/>
      <c r="QPZ53" s="930"/>
      <c r="QQA53" s="930"/>
      <c r="QQB53" s="930"/>
      <c r="QQC53" s="931"/>
      <c r="QQD53" s="1213"/>
      <c r="QQE53" s="929"/>
      <c r="QQF53" s="929"/>
      <c r="QQG53" s="930"/>
      <c r="QQH53" s="930"/>
      <c r="QQI53" s="930"/>
      <c r="QQJ53" s="930"/>
      <c r="QQK53" s="930"/>
      <c r="QQL53" s="930"/>
      <c r="QQM53" s="930"/>
      <c r="QQN53" s="931"/>
      <c r="QQO53" s="1213"/>
      <c r="QQP53" s="929"/>
      <c r="QQQ53" s="929"/>
      <c r="QQR53" s="930"/>
      <c r="QQS53" s="930"/>
      <c r="QQT53" s="930"/>
      <c r="QQU53" s="930"/>
      <c r="QQV53" s="930"/>
      <c r="QQW53" s="930"/>
      <c r="QQX53" s="930"/>
      <c r="QQY53" s="931"/>
      <c r="QQZ53" s="1213"/>
      <c r="QRA53" s="929"/>
      <c r="QRB53" s="929"/>
      <c r="QRC53" s="930"/>
      <c r="QRD53" s="930"/>
      <c r="QRE53" s="930"/>
      <c r="QRF53" s="930"/>
      <c r="QRG53" s="930"/>
      <c r="QRH53" s="930"/>
      <c r="QRI53" s="930"/>
      <c r="QRJ53" s="931"/>
      <c r="QRK53" s="1213"/>
      <c r="QRL53" s="929"/>
      <c r="QRM53" s="929"/>
      <c r="QRN53" s="930"/>
      <c r="QRO53" s="930"/>
      <c r="QRP53" s="930"/>
      <c r="QRQ53" s="930"/>
      <c r="QRR53" s="930"/>
      <c r="QRS53" s="930"/>
      <c r="QRT53" s="930"/>
      <c r="QRU53" s="931"/>
      <c r="QRV53" s="1213"/>
      <c r="QRW53" s="929"/>
      <c r="QRX53" s="929"/>
      <c r="QRY53" s="930"/>
      <c r="QRZ53" s="930"/>
      <c r="QSA53" s="930"/>
      <c r="QSB53" s="930"/>
      <c r="QSC53" s="930"/>
      <c r="QSD53" s="930"/>
      <c r="QSE53" s="930"/>
      <c r="QSF53" s="931"/>
      <c r="QSG53" s="1213"/>
      <c r="QSH53" s="929"/>
      <c r="QSI53" s="929"/>
      <c r="QSJ53" s="930"/>
      <c r="QSK53" s="930"/>
      <c r="QSL53" s="930"/>
      <c r="QSM53" s="930"/>
      <c r="QSN53" s="930"/>
      <c r="QSO53" s="930"/>
      <c r="QSP53" s="930"/>
      <c r="QSQ53" s="931"/>
      <c r="QSR53" s="1213"/>
      <c r="QSS53" s="929"/>
      <c r="QST53" s="929"/>
      <c r="QSU53" s="930"/>
      <c r="QSV53" s="930"/>
      <c r="QSW53" s="930"/>
      <c r="QSX53" s="930"/>
      <c r="QSY53" s="930"/>
      <c r="QSZ53" s="930"/>
      <c r="QTA53" s="930"/>
      <c r="QTB53" s="931"/>
      <c r="QTC53" s="1213"/>
      <c r="QTD53" s="929"/>
      <c r="QTE53" s="929"/>
      <c r="QTF53" s="930"/>
      <c r="QTG53" s="930"/>
      <c r="QTH53" s="930"/>
      <c r="QTI53" s="930"/>
      <c r="QTJ53" s="930"/>
      <c r="QTK53" s="930"/>
      <c r="QTL53" s="930"/>
      <c r="QTM53" s="931"/>
      <c r="QTN53" s="1213"/>
      <c r="QTO53" s="929"/>
      <c r="QTP53" s="929"/>
      <c r="QTQ53" s="930"/>
      <c r="QTR53" s="930"/>
      <c r="QTS53" s="930"/>
      <c r="QTT53" s="930"/>
      <c r="QTU53" s="930"/>
      <c r="QTV53" s="930"/>
      <c r="QTW53" s="930"/>
      <c r="QTX53" s="931"/>
      <c r="QTY53" s="1213"/>
      <c r="QTZ53" s="929"/>
      <c r="QUA53" s="929"/>
      <c r="QUB53" s="930"/>
      <c r="QUC53" s="930"/>
      <c r="QUD53" s="930"/>
      <c r="QUE53" s="930"/>
      <c r="QUF53" s="930"/>
      <c r="QUG53" s="930"/>
      <c r="QUH53" s="930"/>
      <c r="QUI53" s="931"/>
      <c r="QUJ53" s="1213"/>
      <c r="QUK53" s="929"/>
      <c r="QUL53" s="929"/>
      <c r="QUM53" s="930"/>
      <c r="QUN53" s="930"/>
      <c r="QUO53" s="930"/>
      <c r="QUP53" s="930"/>
      <c r="QUQ53" s="930"/>
      <c r="QUR53" s="930"/>
      <c r="QUS53" s="930"/>
      <c r="QUT53" s="931"/>
      <c r="QUU53" s="1213"/>
      <c r="QUV53" s="929"/>
      <c r="QUW53" s="929"/>
      <c r="QUX53" s="930"/>
      <c r="QUY53" s="930"/>
      <c r="QUZ53" s="930"/>
      <c r="QVA53" s="930"/>
      <c r="QVB53" s="930"/>
      <c r="QVC53" s="930"/>
      <c r="QVD53" s="930"/>
      <c r="QVE53" s="931"/>
      <c r="QVF53" s="1213"/>
      <c r="QVG53" s="929"/>
      <c r="QVH53" s="929"/>
      <c r="QVI53" s="930"/>
      <c r="QVJ53" s="930"/>
      <c r="QVK53" s="930"/>
      <c r="QVL53" s="930"/>
      <c r="QVM53" s="930"/>
      <c r="QVN53" s="930"/>
      <c r="QVO53" s="930"/>
      <c r="QVP53" s="931"/>
      <c r="QVQ53" s="1213"/>
      <c r="QVR53" s="929"/>
      <c r="QVS53" s="929"/>
      <c r="QVT53" s="930"/>
      <c r="QVU53" s="930"/>
      <c r="QVV53" s="930"/>
      <c r="QVW53" s="930"/>
      <c r="QVX53" s="930"/>
      <c r="QVY53" s="930"/>
      <c r="QVZ53" s="930"/>
      <c r="QWA53" s="931"/>
      <c r="QWB53" s="1213"/>
      <c r="QWC53" s="929"/>
      <c r="QWD53" s="929"/>
      <c r="QWE53" s="930"/>
      <c r="QWF53" s="930"/>
      <c r="QWG53" s="930"/>
      <c r="QWH53" s="930"/>
      <c r="QWI53" s="930"/>
      <c r="QWJ53" s="930"/>
      <c r="QWK53" s="930"/>
      <c r="QWL53" s="931"/>
      <c r="QWM53" s="1213"/>
      <c r="QWN53" s="929"/>
      <c r="QWO53" s="929"/>
      <c r="QWP53" s="930"/>
      <c r="QWQ53" s="930"/>
      <c r="QWR53" s="930"/>
      <c r="QWS53" s="930"/>
      <c r="QWT53" s="930"/>
      <c r="QWU53" s="930"/>
      <c r="QWV53" s="930"/>
      <c r="QWW53" s="931"/>
      <c r="QWX53" s="1213"/>
      <c r="QWY53" s="929"/>
      <c r="QWZ53" s="929"/>
      <c r="QXA53" s="930"/>
      <c r="QXB53" s="930"/>
      <c r="QXC53" s="930"/>
      <c r="QXD53" s="930"/>
      <c r="QXE53" s="930"/>
      <c r="QXF53" s="930"/>
      <c r="QXG53" s="930"/>
      <c r="QXH53" s="931"/>
      <c r="QXI53" s="1213"/>
      <c r="QXJ53" s="929"/>
      <c r="QXK53" s="929"/>
      <c r="QXL53" s="930"/>
      <c r="QXM53" s="930"/>
      <c r="QXN53" s="930"/>
      <c r="QXO53" s="930"/>
      <c r="QXP53" s="930"/>
      <c r="QXQ53" s="930"/>
      <c r="QXR53" s="930"/>
      <c r="QXS53" s="931"/>
      <c r="QXT53" s="1213"/>
      <c r="QXU53" s="929"/>
      <c r="QXV53" s="929"/>
      <c r="QXW53" s="930"/>
      <c r="QXX53" s="930"/>
      <c r="QXY53" s="930"/>
      <c r="QXZ53" s="930"/>
      <c r="QYA53" s="930"/>
      <c r="QYB53" s="930"/>
      <c r="QYC53" s="930"/>
      <c r="QYD53" s="931"/>
      <c r="QYE53" s="1213"/>
      <c r="QYF53" s="929"/>
      <c r="QYG53" s="929"/>
      <c r="QYH53" s="930"/>
      <c r="QYI53" s="930"/>
      <c r="QYJ53" s="930"/>
      <c r="QYK53" s="930"/>
      <c r="QYL53" s="930"/>
      <c r="QYM53" s="930"/>
      <c r="QYN53" s="930"/>
      <c r="QYO53" s="931"/>
      <c r="QYP53" s="1213"/>
      <c r="QYQ53" s="929"/>
      <c r="QYR53" s="929"/>
      <c r="QYS53" s="930"/>
      <c r="QYT53" s="930"/>
      <c r="QYU53" s="930"/>
      <c r="QYV53" s="930"/>
      <c r="QYW53" s="930"/>
      <c r="QYX53" s="930"/>
      <c r="QYY53" s="930"/>
      <c r="QYZ53" s="931"/>
      <c r="QZA53" s="1213"/>
      <c r="QZB53" s="929"/>
      <c r="QZC53" s="929"/>
      <c r="QZD53" s="930"/>
      <c r="QZE53" s="930"/>
      <c r="QZF53" s="930"/>
      <c r="QZG53" s="930"/>
      <c r="QZH53" s="930"/>
      <c r="QZI53" s="930"/>
      <c r="QZJ53" s="930"/>
      <c r="QZK53" s="931"/>
      <c r="QZL53" s="1213"/>
      <c r="QZM53" s="929"/>
      <c r="QZN53" s="929"/>
      <c r="QZO53" s="930"/>
      <c r="QZP53" s="930"/>
      <c r="QZQ53" s="930"/>
      <c r="QZR53" s="930"/>
      <c r="QZS53" s="930"/>
      <c r="QZT53" s="930"/>
      <c r="QZU53" s="930"/>
      <c r="QZV53" s="931"/>
      <c r="QZW53" s="1213"/>
      <c r="QZX53" s="929"/>
      <c r="QZY53" s="929"/>
      <c r="QZZ53" s="930"/>
      <c r="RAA53" s="930"/>
      <c r="RAB53" s="930"/>
      <c r="RAC53" s="930"/>
      <c r="RAD53" s="930"/>
      <c r="RAE53" s="930"/>
      <c r="RAF53" s="930"/>
      <c r="RAG53" s="931"/>
      <c r="RAH53" s="1213"/>
      <c r="RAI53" s="929"/>
      <c r="RAJ53" s="929"/>
      <c r="RAK53" s="930"/>
      <c r="RAL53" s="930"/>
      <c r="RAM53" s="930"/>
      <c r="RAN53" s="930"/>
      <c r="RAO53" s="930"/>
      <c r="RAP53" s="930"/>
      <c r="RAQ53" s="930"/>
      <c r="RAR53" s="931"/>
      <c r="RAS53" s="1213"/>
      <c r="RAT53" s="929"/>
      <c r="RAU53" s="929"/>
      <c r="RAV53" s="930"/>
      <c r="RAW53" s="930"/>
      <c r="RAX53" s="930"/>
      <c r="RAY53" s="930"/>
      <c r="RAZ53" s="930"/>
      <c r="RBA53" s="930"/>
      <c r="RBB53" s="930"/>
      <c r="RBC53" s="931"/>
      <c r="RBD53" s="1213"/>
      <c r="RBE53" s="929"/>
      <c r="RBF53" s="929"/>
      <c r="RBG53" s="930"/>
      <c r="RBH53" s="930"/>
      <c r="RBI53" s="930"/>
      <c r="RBJ53" s="930"/>
      <c r="RBK53" s="930"/>
      <c r="RBL53" s="930"/>
      <c r="RBM53" s="930"/>
      <c r="RBN53" s="931"/>
      <c r="RBO53" s="1213"/>
      <c r="RBP53" s="929"/>
      <c r="RBQ53" s="929"/>
      <c r="RBR53" s="930"/>
      <c r="RBS53" s="930"/>
      <c r="RBT53" s="930"/>
      <c r="RBU53" s="930"/>
      <c r="RBV53" s="930"/>
      <c r="RBW53" s="930"/>
      <c r="RBX53" s="930"/>
      <c r="RBY53" s="931"/>
      <c r="RBZ53" s="1213"/>
      <c r="RCA53" s="929"/>
      <c r="RCB53" s="929"/>
      <c r="RCC53" s="930"/>
      <c r="RCD53" s="930"/>
      <c r="RCE53" s="930"/>
      <c r="RCF53" s="930"/>
      <c r="RCG53" s="930"/>
      <c r="RCH53" s="930"/>
      <c r="RCI53" s="930"/>
      <c r="RCJ53" s="931"/>
      <c r="RCK53" s="1213"/>
      <c r="RCL53" s="929"/>
      <c r="RCM53" s="929"/>
      <c r="RCN53" s="930"/>
      <c r="RCO53" s="930"/>
      <c r="RCP53" s="930"/>
      <c r="RCQ53" s="930"/>
      <c r="RCR53" s="930"/>
      <c r="RCS53" s="930"/>
      <c r="RCT53" s="930"/>
      <c r="RCU53" s="931"/>
      <c r="RCV53" s="1213"/>
      <c r="RCW53" s="929"/>
      <c r="RCX53" s="929"/>
      <c r="RCY53" s="930"/>
      <c r="RCZ53" s="930"/>
      <c r="RDA53" s="930"/>
      <c r="RDB53" s="930"/>
      <c r="RDC53" s="930"/>
      <c r="RDD53" s="930"/>
      <c r="RDE53" s="930"/>
      <c r="RDF53" s="931"/>
      <c r="RDG53" s="1213"/>
      <c r="RDH53" s="929"/>
      <c r="RDI53" s="929"/>
      <c r="RDJ53" s="930"/>
      <c r="RDK53" s="930"/>
      <c r="RDL53" s="930"/>
      <c r="RDM53" s="930"/>
      <c r="RDN53" s="930"/>
      <c r="RDO53" s="930"/>
      <c r="RDP53" s="930"/>
      <c r="RDQ53" s="931"/>
      <c r="RDR53" s="1213"/>
      <c r="RDS53" s="929"/>
      <c r="RDT53" s="929"/>
      <c r="RDU53" s="930"/>
      <c r="RDV53" s="930"/>
      <c r="RDW53" s="930"/>
      <c r="RDX53" s="930"/>
      <c r="RDY53" s="930"/>
      <c r="RDZ53" s="930"/>
      <c r="REA53" s="930"/>
      <c r="REB53" s="931"/>
      <c r="REC53" s="1213"/>
      <c r="RED53" s="929"/>
      <c r="REE53" s="929"/>
      <c r="REF53" s="930"/>
      <c r="REG53" s="930"/>
      <c r="REH53" s="930"/>
      <c r="REI53" s="930"/>
      <c r="REJ53" s="930"/>
      <c r="REK53" s="930"/>
      <c r="REL53" s="930"/>
      <c r="REM53" s="931"/>
      <c r="REN53" s="1213"/>
      <c r="REO53" s="929"/>
      <c r="REP53" s="929"/>
      <c r="REQ53" s="930"/>
      <c r="RER53" s="930"/>
      <c r="RES53" s="930"/>
      <c r="RET53" s="930"/>
      <c r="REU53" s="930"/>
      <c r="REV53" s="930"/>
      <c r="REW53" s="930"/>
      <c r="REX53" s="931"/>
      <c r="REY53" s="1213"/>
      <c r="REZ53" s="929"/>
      <c r="RFA53" s="929"/>
      <c r="RFB53" s="930"/>
      <c r="RFC53" s="930"/>
      <c r="RFD53" s="930"/>
      <c r="RFE53" s="930"/>
      <c r="RFF53" s="930"/>
      <c r="RFG53" s="930"/>
      <c r="RFH53" s="930"/>
      <c r="RFI53" s="931"/>
      <c r="RFJ53" s="1213"/>
      <c r="RFK53" s="929"/>
      <c r="RFL53" s="929"/>
      <c r="RFM53" s="930"/>
      <c r="RFN53" s="930"/>
      <c r="RFO53" s="930"/>
      <c r="RFP53" s="930"/>
      <c r="RFQ53" s="930"/>
      <c r="RFR53" s="930"/>
      <c r="RFS53" s="930"/>
      <c r="RFT53" s="931"/>
      <c r="RFU53" s="1213"/>
      <c r="RFV53" s="929"/>
      <c r="RFW53" s="929"/>
      <c r="RFX53" s="930"/>
      <c r="RFY53" s="930"/>
      <c r="RFZ53" s="930"/>
      <c r="RGA53" s="930"/>
      <c r="RGB53" s="930"/>
      <c r="RGC53" s="930"/>
      <c r="RGD53" s="930"/>
      <c r="RGE53" s="931"/>
      <c r="RGF53" s="1213"/>
      <c r="RGG53" s="929"/>
      <c r="RGH53" s="929"/>
      <c r="RGI53" s="930"/>
      <c r="RGJ53" s="930"/>
      <c r="RGK53" s="930"/>
      <c r="RGL53" s="930"/>
      <c r="RGM53" s="930"/>
      <c r="RGN53" s="930"/>
      <c r="RGO53" s="930"/>
      <c r="RGP53" s="931"/>
      <c r="RGQ53" s="1213"/>
      <c r="RGR53" s="929"/>
      <c r="RGS53" s="929"/>
      <c r="RGT53" s="930"/>
      <c r="RGU53" s="930"/>
      <c r="RGV53" s="930"/>
      <c r="RGW53" s="930"/>
      <c r="RGX53" s="930"/>
      <c r="RGY53" s="930"/>
      <c r="RGZ53" s="930"/>
      <c r="RHA53" s="931"/>
      <c r="RHB53" s="1213"/>
      <c r="RHC53" s="929"/>
      <c r="RHD53" s="929"/>
      <c r="RHE53" s="930"/>
      <c r="RHF53" s="930"/>
      <c r="RHG53" s="930"/>
      <c r="RHH53" s="930"/>
      <c r="RHI53" s="930"/>
      <c r="RHJ53" s="930"/>
      <c r="RHK53" s="930"/>
      <c r="RHL53" s="931"/>
      <c r="RHM53" s="1213"/>
      <c r="RHN53" s="929"/>
      <c r="RHO53" s="929"/>
      <c r="RHP53" s="930"/>
      <c r="RHQ53" s="930"/>
      <c r="RHR53" s="930"/>
      <c r="RHS53" s="930"/>
      <c r="RHT53" s="930"/>
      <c r="RHU53" s="930"/>
      <c r="RHV53" s="930"/>
      <c r="RHW53" s="931"/>
      <c r="RHX53" s="1213"/>
      <c r="RHY53" s="929"/>
      <c r="RHZ53" s="929"/>
      <c r="RIA53" s="930"/>
      <c r="RIB53" s="930"/>
      <c r="RIC53" s="930"/>
      <c r="RID53" s="930"/>
      <c r="RIE53" s="930"/>
      <c r="RIF53" s="930"/>
      <c r="RIG53" s="930"/>
      <c r="RIH53" s="931"/>
      <c r="RII53" s="1213"/>
      <c r="RIJ53" s="929"/>
      <c r="RIK53" s="929"/>
      <c r="RIL53" s="930"/>
      <c r="RIM53" s="930"/>
      <c r="RIN53" s="930"/>
      <c r="RIO53" s="930"/>
      <c r="RIP53" s="930"/>
      <c r="RIQ53" s="930"/>
      <c r="RIR53" s="930"/>
      <c r="RIS53" s="931"/>
      <c r="RIT53" s="1213"/>
      <c r="RIU53" s="929"/>
      <c r="RIV53" s="929"/>
      <c r="RIW53" s="930"/>
      <c r="RIX53" s="930"/>
      <c r="RIY53" s="930"/>
      <c r="RIZ53" s="930"/>
      <c r="RJA53" s="930"/>
      <c r="RJB53" s="930"/>
      <c r="RJC53" s="930"/>
      <c r="RJD53" s="931"/>
      <c r="RJE53" s="1213"/>
      <c r="RJF53" s="929"/>
      <c r="RJG53" s="929"/>
      <c r="RJH53" s="930"/>
      <c r="RJI53" s="930"/>
      <c r="RJJ53" s="930"/>
      <c r="RJK53" s="930"/>
      <c r="RJL53" s="930"/>
      <c r="RJM53" s="930"/>
      <c r="RJN53" s="930"/>
      <c r="RJO53" s="931"/>
      <c r="RJP53" s="1213"/>
      <c r="RJQ53" s="929"/>
      <c r="RJR53" s="929"/>
      <c r="RJS53" s="930"/>
      <c r="RJT53" s="930"/>
      <c r="RJU53" s="930"/>
      <c r="RJV53" s="930"/>
      <c r="RJW53" s="930"/>
      <c r="RJX53" s="930"/>
      <c r="RJY53" s="930"/>
      <c r="RJZ53" s="931"/>
      <c r="RKA53" s="1213"/>
      <c r="RKB53" s="929"/>
      <c r="RKC53" s="929"/>
      <c r="RKD53" s="930"/>
      <c r="RKE53" s="930"/>
      <c r="RKF53" s="930"/>
      <c r="RKG53" s="930"/>
      <c r="RKH53" s="930"/>
      <c r="RKI53" s="930"/>
      <c r="RKJ53" s="930"/>
      <c r="RKK53" s="931"/>
      <c r="RKL53" s="1213"/>
      <c r="RKM53" s="929"/>
      <c r="RKN53" s="929"/>
      <c r="RKO53" s="930"/>
      <c r="RKP53" s="930"/>
      <c r="RKQ53" s="930"/>
      <c r="RKR53" s="930"/>
      <c r="RKS53" s="930"/>
      <c r="RKT53" s="930"/>
      <c r="RKU53" s="930"/>
      <c r="RKV53" s="931"/>
      <c r="RKW53" s="1213"/>
      <c r="RKX53" s="929"/>
      <c r="RKY53" s="929"/>
      <c r="RKZ53" s="930"/>
      <c r="RLA53" s="930"/>
      <c r="RLB53" s="930"/>
      <c r="RLC53" s="930"/>
      <c r="RLD53" s="930"/>
      <c r="RLE53" s="930"/>
      <c r="RLF53" s="930"/>
      <c r="RLG53" s="931"/>
      <c r="RLH53" s="1213"/>
      <c r="RLI53" s="929"/>
      <c r="RLJ53" s="929"/>
      <c r="RLK53" s="930"/>
      <c r="RLL53" s="930"/>
      <c r="RLM53" s="930"/>
      <c r="RLN53" s="930"/>
      <c r="RLO53" s="930"/>
      <c r="RLP53" s="930"/>
      <c r="RLQ53" s="930"/>
      <c r="RLR53" s="931"/>
      <c r="RLS53" s="1213"/>
      <c r="RLT53" s="929"/>
      <c r="RLU53" s="929"/>
      <c r="RLV53" s="930"/>
      <c r="RLW53" s="930"/>
      <c r="RLX53" s="930"/>
      <c r="RLY53" s="930"/>
      <c r="RLZ53" s="930"/>
      <c r="RMA53" s="930"/>
      <c r="RMB53" s="930"/>
      <c r="RMC53" s="931"/>
      <c r="RMD53" s="1213"/>
      <c r="RME53" s="929"/>
      <c r="RMF53" s="929"/>
      <c r="RMG53" s="930"/>
      <c r="RMH53" s="930"/>
      <c r="RMI53" s="930"/>
      <c r="RMJ53" s="930"/>
      <c r="RMK53" s="930"/>
      <c r="RML53" s="930"/>
      <c r="RMM53" s="930"/>
      <c r="RMN53" s="931"/>
      <c r="RMO53" s="1213"/>
      <c r="RMP53" s="929"/>
      <c r="RMQ53" s="929"/>
      <c r="RMR53" s="930"/>
      <c r="RMS53" s="930"/>
      <c r="RMT53" s="930"/>
      <c r="RMU53" s="930"/>
      <c r="RMV53" s="930"/>
      <c r="RMW53" s="930"/>
      <c r="RMX53" s="930"/>
      <c r="RMY53" s="931"/>
      <c r="RMZ53" s="1213"/>
      <c r="RNA53" s="929"/>
      <c r="RNB53" s="929"/>
      <c r="RNC53" s="930"/>
      <c r="RND53" s="930"/>
      <c r="RNE53" s="930"/>
      <c r="RNF53" s="930"/>
      <c r="RNG53" s="930"/>
      <c r="RNH53" s="930"/>
      <c r="RNI53" s="930"/>
      <c r="RNJ53" s="931"/>
      <c r="RNK53" s="1213"/>
      <c r="RNL53" s="929"/>
      <c r="RNM53" s="929"/>
      <c r="RNN53" s="930"/>
      <c r="RNO53" s="930"/>
      <c r="RNP53" s="930"/>
      <c r="RNQ53" s="930"/>
      <c r="RNR53" s="930"/>
      <c r="RNS53" s="930"/>
      <c r="RNT53" s="930"/>
      <c r="RNU53" s="931"/>
      <c r="RNV53" s="1213"/>
      <c r="RNW53" s="929"/>
      <c r="RNX53" s="929"/>
      <c r="RNY53" s="930"/>
      <c r="RNZ53" s="930"/>
      <c r="ROA53" s="930"/>
      <c r="ROB53" s="930"/>
      <c r="ROC53" s="930"/>
      <c r="ROD53" s="930"/>
      <c r="ROE53" s="930"/>
      <c r="ROF53" s="931"/>
      <c r="ROG53" s="1213"/>
      <c r="ROH53" s="929"/>
      <c r="ROI53" s="929"/>
      <c r="ROJ53" s="930"/>
      <c r="ROK53" s="930"/>
      <c r="ROL53" s="930"/>
      <c r="ROM53" s="930"/>
      <c r="RON53" s="930"/>
      <c r="ROO53" s="930"/>
      <c r="ROP53" s="930"/>
      <c r="ROQ53" s="931"/>
      <c r="ROR53" s="1213"/>
      <c r="ROS53" s="929"/>
      <c r="ROT53" s="929"/>
      <c r="ROU53" s="930"/>
      <c r="ROV53" s="930"/>
      <c r="ROW53" s="930"/>
      <c r="ROX53" s="930"/>
      <c r="ROY53" s="930"/>
      <c r="ROZ53" s="930"/>
      <c r="RPA53" s="930"/>
      <c r="RPB53" s="931"/>
      <c r="RPC53" s="1213"/>
      <c r="RPD53" s="929"/>
      <c r="RPE53" s="929"/>
      <c r="RPF53" s="930"/>
      <c r="RPG53" s="930"/>
      <c r="RPH53" s="930"/>
      <c r="RPI53" s="930"/>
      <c r="RPJ53" s="930"/>
      <c r="RPK53" s="930"/>
      <c r="RPL53" s="930"/>
      <c r="RPM53" s="931"/>
      <c r="RPN53" s="1213"/>
      <c r="RPO53" s="929"/>
      <c r="RPP53" s="929"/>
      <c r="RPQ53" s="930"/>
      <c r="RPR53" s="930"/>
      <c r="RPS53" s="930"/>
      <c r="RPT53" s="930"/>
      <c r="RPU53" s="930"/>
      <c r="RPV53" s="930"/>
      <c r="RPW53" s="930"/>
      <c r="RPX53" s="931"/>
      <c r="RPY53" s="1213"/>
      <c r="RPZ53" s="929"/>
      <c r="RQA53" s="929"/>
      <c r="RQB53" s="930"/>
      <c r="RQC53" s="930"/>
      <c r="RQD53" s="930"/>
      <c r="RQE53" s="930"/>
      <c r="RQF53" s="930"/>
      <c r="RQG53" s="930"/>
      <c r="RQH53" s="930"/>
      <c r="RQI53" s="931"/>
      <c r="RQJ53" s="1213"/>
      <c r="RQK53" s="929"/>
      <c r="RQL53" s="929"/>
      <c r="RQM53" s="930"/>
      <c r="RQN53" s="930"/>
      <c r="RQO53" s="930"/>
      <c r="RQP53" s="930"/>
      <c r="RQQ53" s="930"/>
      <c r="RQR53" s="930"/>
      <c r="RQS53" s="930"/>
      <c r="RQT53" s="931"/>
      <c r="RQU53" s="1213"/>
      <c r="RQV53" s="929"/>
      <c r="RQW53" s="929"/>
      <c r="RQX53" s="930"/>
      <c r="RQY53" s="930"/>
      <c r="RQZ53" s="930"/>
      <c r="RRA53" s="930"/>
      <c r="RRB53" s="930"/>
      <c r="RRC53" s="930"/>
      <c r="RRD53" s="930"/>
      <c r="RRE53" s="931"/>
      <c r="RRF53" s="1213"/>
      <c r="RRG53" s="929"/>
      <c r="RRH53" s="929"/>
      <c r="RRI53" s="930"/>
      <c r="RRJ53" s="930"/>
      <c r="RRK53" s="930"/>
      <c r="RRL53" s="930"/>
      <c r="RRM53" s="930"/>
      <c r="RRN53" s="930"/>
      <c r="RRO53" s="930"/>
      <c r="RRP53" s="931"/>
      <c r="RRQ53" s="1213"/>
      <c r="RRR53" s="929"/>
      <c r="RRS53" s="929"/>
      <c r="RRT53" s="930"/>
      <c r="RRU53" s="930"/>
      <c r="RRV53" s="930"/>
      <c r="RRW53" s="930"/>
      <c r="RRX53" s="930"/>
      <c r="RRY53" s="930"/>
      <c r="RRZ53" s="930"/>
      <c r="RSA53" s="931"/>
      <c r="RSB53" s="1213"/>
      <c r="RSC53" s="929"/>
      <c r="RSD53" s="929"/>
      <c r="RSE53" s="930"/>
      <c r="RSF53" s="930"/>
      <c r="RSG53" s="930"/>
      <c r="RSH53" s="930"/>
      <c r="RSI53" s="930"/>
      <c r="RSJ53" s="930"/>
      <c r="RSK53" s="930"/>
      <c r="RSL53" s="931"/>
      <c r="RSM53" s="1213"/>
      <c r="RSN53" s="929"/>
      <c r="RSO53" s="929"/>
      <c r="RSP53" s="930"/>
      <c r="RSQ53" s="930"/>
      <c r="RSR53" s="930"/>
      <c r="RSS53" s="930"/>
      <c r="RST53" s="930"/>
      <c r="RSU53" s="930"/>
      <c r="RSV53" s="930"/>
      <c r="RSW53" s="931"/>
      <c r="RSX53" s="1213"/>
      <c r="RSY53" s="929"/>
      <c r="RSZ53" s="929"/>
      <c r="RTA53" s="930"/>
      <c r="RTB53" s="930"/>
      <c r="RTC53" s="930"/>
      <c r="RTD53" s="930"/>
      <c r="RTE53" s="930"/>
      <c r="RTF53" s="930"/>
      <c r="RTG53" s="930"/>
      <c r="RTH53" s="931"/>
      <c r="RTI53" s="1213"/>
      <c r="RTJ53" s="929"/>
      <c r="RTK53" s="929"/>
      <c r="RTL53" s="930"/>
      <c r="RTM53" s="930"/>
      <c r="RTN53" s="930"/>
      <c r="RTO53" s="930"/>
      <c r="RTP53" s="930"/>
      <c r="RTQ53" s="930"/>
      <c r="RTR53" s="930"/>
      <c r="RTS53" s="931"/>
      <c r="RTT53" s="1213"/>
      <c r="RTU53" s="929"/>
      <c r="RTV53" s="929"/>
      <c r="RTW53" s="930"/>
      <c r="RTX53" s="930"/>
      <c r="RTY53" s="930"/>
      <c r="RTZ53" s="930"/>
      <c r="RUA53" s="930"/>
      <c r="RUB53" s="930"/>
      <c r="RUC53" s="930"/>
      <c r="RUD53" s="931"/>
      <c r="RUE53" s="1213"/>
      <c r="RUF53" s="929"/>
      <c r="RUG53" s="929"/>
      <c r="RUH53" s="930"/>
      <c r="RUI53" s="930"/>
      <c r="RUJ53" s="930"/>
      <c r="RUK53" s="930"/>
      <c r="RUL53" s="930"/>
      <c r="RUM53" s="930"/>
      <c r="RUN53" s="930"/>
      <c r="RUO53" s="931"/>
      <c r="RUP53" s="1213"/>
      <c r="RUQ53" s="929"/>
      <c r="RUR53" s="929"/>
      <c r="RUS53" s="930"/>
      <c r="RUT53" s="930"/>
      <c r="RUU53" s="930"/>
      <c r="RUV53" s="930"/>
      <c r="RUW53" s="930"/>
      <c r="RUX53" s="930"/>
      <c r="RUY53" s="930"/>
      <c r="RUZ53" s="931"/>
      <c r="RVA53" s="1213"/>
      <c r="RVB53" s="929"/>
      <c r="RVC53" s="929"/>
      <c r="RVD53" s="930"/>
      <c r="RVE53" s="930"/>
      <c r="RVF53" s="930"/>
      <c r="RVG53" s="930"/>
      <c r="RVH53" s="930"/>
      <c r="RVI53" s="930"/>
      <c r="RVJ53" s="930"/>
      <c r="RVK53" s="931"/>
      <c r="RVL53" s="1213"/>
      <c r="RVM53" s="929"/>
      <c r="RVN53" s="929"/>
      <c r="RVO53" s="930"/>
      <c r="RVP53" s="930"/>
      <c r="RVQ53" s="930"/>
      <c r="RVR53" s="930"/>
      <c r="RVS53" s="930"/>
      <c r="RVT53" s="930"/>
      <c r="RVU53" s="930"/>
      <c r="RVV53" s="931"/>
      <c r="RVW53" s="1213"/>
      <c r="RVX53" s="929"/>
      <c r="RVY53" s="929"/>
      <c r="RVZ53" s="930"/>
      <c r="RWA53" s="930"/>
      <c r="RWB53" s="930"/>
      <c r="RWC53" s="930"/>
      <c r="RWD53" s="930"/>
      <c r="RWE53" s="930"/>
      <c r="RWF53" s="930"/>
      <c r="RWG53" s="931"/>
      <c r="RWH53" s="1213"/>
      <c r="RWI53" s="929"/>
      <c r="RWJ53" s="929"/>
      <c r="RWK53" s="930"/>
      <c r="RWL53" s="930"/>
      <c r="RWM53" s="930"/>
      <c r="RWN53" s="930"/>
      <c r="RWO53" s="930"/>
      <c r="RWP53" s="930"/>
      <c r="RWQ53" s="930"/>
      <c r="RWR53" s="931"/>
      <c r="RWS53" s="1213"/>
      <c r="RWT53" s="929"/>
      <c r="RWU53" s="929"/>
      <c r="RWV53" s="930"/>
      <c r="RWW53" s="930"/>
      <c r="RWX53" s="930"/>
      <c r="RWY53" s="930"/>
      <c r="RWZ53" s="930"/>
      <c r="RXA53" s="930"/>
      <c r="RXB53" s="930"/>
      <c r="RXC53" s="931"/>
      <c r="RXD53" s="1213"/>
      <c r="RXE53" s="929"/>
      <c r="RXF53" s="929"/>
      <c r="RXG53" s="930"/>
      <c r="RXH53" s="930"/>
      <c r="RXI53" s="930"/>
      <c r="RXJ53" s="930"/>
      <c r="RXK53" s="930"/>
      <c r="RXL53" s="930"/>
      <c r="RXM53" s="930"/>
      <c r="RXN53" s="931"/>
      <c r="RXO53" s="1213"/>
      <c r="RXP53" s="929"/>
      <c r="RXQ53" s="929"/>
      <c r="RXR53" s="930"/>
      <c r="RXS53" s="930"/>
      <c r="RXT53" s="930"/>
      <c r="RXU53" s="930"/>
      <c r="RXV53" s="930"/>
      <c r="RXW53" s="930"/>
      <c r="RXX53" s="930"/>
      <c r="RXY53" s="931"/>
      <c r="RXZ53" s="1213"/>
      <c r="RYA53" s="929"/>
      <c r="RYB53" s="929"/>
      <c r="RYC53" s="930"/>
      <c r="RYD53" s="930"/>
      <c r="RYE53" s="930"/>
      <c r="RYF53" s="930"/>
      <c r="RYG53" s="930"/>
      <c r="RYH53" s="930"/>
      <c r="RYI53" s="930"/>
      <c r="RYJ53" s="931"/>
      <c r="RYK53" s="1213"/>
      <c r="RYL53" s="929"/>
      <c r="RYM53" s="929"/>
      <c r="RYN53" s="930"/>
      <c r="RYO53" s="930"/>
      <c r="RYP53" s="930"/>
      <c r="RYQ53" s="930"/>
      <c r="RYR53" s="930"/>
      <c r="RYS53" s="930"/>
      <c r="RYT53" s="930"/>
      <c r="RYU53" s="931"/>
      <c r="RYV53" s="1213"/>
      <c r="RYW53" s="929"/>
      <c r="RYX53" s="929"/>
      <c r="RYY53" s="930"/>
      <c r="RYZ53" s="930"/>
      <c r="RZA53" s="930"/>
      <c r="RZB53" s="930"/>
      <c r="RZC53" s="930"/>
      <c r="RZD53" s="930"/>
      <c r="RZE53" s="930"/>
      <c r="RZF53" s="931"/>
      <c r="RZG53" s="1213"/>
      <c r="RZH53" s="929"/>
      <c r="RZI53" s="929"/>
      <c r="RZJ53" s="930"/>
      <c r="RZK53" s="930"/>
      <c r="RZL53" s="930"/>
      <c r="RZM53" s="930"/>
      <c r="RZN53" s="930"/>
      <c r="RZO53" s="930"/>
      <c r="RZP53" s="930"/>
      <c r="RZQ53" s="931"/>
      <c r="RZR53" s="1213"/>
      <c r="RZS53" s="929"/>
      <c r="RZT53" s="929"/>
      <c r="RZU53" s="930"/>
      <c r="RZV53" s="930"/>
      <c r="RZW53" s="930"/>
      <c r="RZX53" s="930"/>
      <c r="RZY53" s="930"/>
      <c r="RZZ53" s="930"/>
      <c r="SAA53" s="930"/>
      <c r="SAB53" s="931"/>
      <c r="SAC53" s="1213"/>
      <c r="SAD53" s="929"/>
      <c r="SAE53" s="929"/>
      <c r="SAF53" s="930"/>
      <c r="SAG53" s="930"/>
      <c r="SAH53" s="930"/>
      <c r="SAI53" s="930"/>
      <c r="SAJ53" s="930"/>
      <c r="SAK53" s="930"/>
      <c r="SAL53" s="930"/>
      <c r="SAM53" s="931"/>
      <c r="SAN53" s="1213"/>
      <c r="SAO53" s="929"/>
      <c r="SAP53" s="929"/>
      <c r="SAQ53" s="930"/>
      <c r="SAR53" s="930"/>
      <c r="SAS53" s="930"/>
      <c r="SAT53" s="930"/>
      <c r="SAU53" s="930"/>
      <c r="SAV53" s="930"/>
      <c r="SAW53" s="930"/>
      <c r="SAX53" s="931"/>
      <c r="SAY53" s="1213"/>
      <c r="SAZ53" s="929"/>
      <c r="SBA53" s="929"/>
      <c r="SBB53" s="930"/>
      <c r="SBC53" s="930"/>
      <c r="SBD53" s="930"/>
      <c r="SBE53" s="930"/>
      <c r="SBF53" s="930"/>
      <c r="SBG53" s="930"/>
      <c r="SBH53" s="930"/>
      <c r="SBI53" s="931"/>
      <c r="SBJ53" s="1213"/>
      <c r="SBK53" s="929"/>
      <c r="SBL53" s="929"/>
      <c r="SBM53" s="930"/>
      <c r="SBN53" s="930"/>
      <c r="SBO53" s="930"/>
      <c r="SBP53" s="930"/>
      <c r="SBQ53" s="930"/>
      <c r="SBR53" s="930"/>
      <c r="SBS53" s="930"/>
      <c r="SBT53" s="931"/>
      <c r="SBU53" s="1213"/>
      <c r="SBV53" s="929"/>
      <c r="SBW53" s="929"/>
      <c r="SBX53" s="930"/>
      <c r="SBY53" s="930"/>
      <c r="SBZ53" s="930"/>
      <c r="SCA53" s="930"/>
      <c r="SCB53" s="930"/>
      <c r="SCC53" s="930"/>
      <c r="SCD53" s="930"/>
      <c r="SCE53" s="931"/>
      <c r="SCF53" s="1213"/>
      <c r="SCG53" s="929"/>
      <c r="SCH53" s="929"/>
      <c r="SCI53" s="930"/>
      <c r="SCJ53" s="930"/>
      <c r="SCK53" s="930"/>
      <c r="SCL53" s="930"/>
      <c r="SCM53" s="930"/>
      <c r="SCN53" s="930"/>
      <c r="SCO53" s="930"/>
      <c r="SCP53" s="931"/>
      <c r="SCQ53" s="1213"/>
      <c r="SCR53" s="929"/>
      <c r="SCS53" s="929"/>
      <c r="SCT53" s="930"/>
      <c r="SCU53" s="930"/>
      <c r="SCV53" s="930"/>
      <c r="SCW53" s="930"/>
      <c r="SCX53" s="930"/>
      <c r="SCY53" s="930"/>
      <c r="SCZ53" s="930"/>
      <c r="SDA53" s="931"/>
      <c r="SDB53" s="1213"/>
      <c r="SDC53" s="929"/>
      <c r="SDD53" s="929"/>
      <c r="SDE53" s="930"/>
      <c r="SDF53" s="930"/>
      <c r="SDG53" s="930"/>
      <c r="SDH53" s="930"/>
      <c r="SDI53" s="930"/>
      <c r="SDJ53" s="930"/>
      <c r="SDK53" s="930"/>
      <c r="SDL53" s="931"/>
      <c r="SDM53" s="1213"/>
      <c r="SDN53" s="929"/>
      <c r="SDO53" s="929"/>
      <c r="SDP53" s="930"/>
      <c r="SDQ53" s="930"/>
      <c r="SDR53" s="930"/>
      <c r="SDS53" s="930"/>
      <c r="SDT53" s="930"/>
      <c r="SDU53" s="930"/>
      <c r="SDV53" s="930"/>
      <c r="SDW53" s="931"/>
      <c r="SDX53" s="1213"/>
      <c r="SDY53" s="929"/>
      <c r="SDZ53" s="929"/>
      <c r="SEA53" s="930"/>
      <c r="SEB53" s="930"/>
      <c r="SEC53" s="930"/>
      <c r="SED53" s="930"/>
      <c r="SEE53" s="930"/>
      <c r="SEF53" s="930"/>
      <c r="SEG53" s="930"/>
      <c r="SEH53" s="931"/>
      <c r="SEI53" s="1213"/>
      <c r="SEJ53" s="929"/>
      <c r="SEK53" s="929"/>
      <c r="SEL53" s="930"/>
      <c r="SEM53" s="930"/>
      <c r="SEN53" s="930"/>
      <c r="SEO53" s="930"/>
      <c r="SEP53" s="930"/>
      <c r="SEQ53" s="930"/>
      <c r="SER53" s="930"/>
      <c r="SES53" s="931"/>
      <c r="SET53" s="1213"/>
      <c r="SEU53" s="929"/>
      <c r="SEV53" s="929"/>
      <c r="SEW53" s="930"/>
      <c r="SEX53" s="930"/>
      <c r="SEY53" s="930"/>
      <c r="SEZ53" s="930"/>
      <c r="SFA53" s="930"/>
      <c r="SFB53" s="930"/>
      <c r="SFC53" s="930"/>
      <c r="SFD53" s="931"/>
      <c r="SFE53" s="1213"/>
      <c r="SFF53" s="929"/>
      <c r="SFG53" s="929"/>
      <c r="SFH53" s="930"/>
      <c r="SFI53" s="930"/>
      <c r="SFJ53" s="930"/>
      <c r="SFK53" s="930"/>
      <c r="SFL53" s="930"/>
      <c r="SFM53" s="930"/>
      <c r="SFN53" s="930"/>
      <c r="SFO53" s="931"/>
      <c r="SFP53" s="1213"/>
      <c r="SFQ53" s="929"/>
      <c r="SFR53" s="929"/>
      <c r="SFS53" s="930"/>
      <c r="SFT53" s="930"/>
      <c r="SFU53" s="930"/>
      <c r="SFV53" s="930"/>
      <c r="SFW53" s="930"/>
      <c r="SFX53" s="930"/>
      <c r="SFY53" s="930"/>
      <c r="SFZ53" s="931"/>
      <c r="SGA53" s="1213"/>
      <c r="SGB53" s="929"/>
      <c r="SGC53" s="929"/>
      <c r="SGD53" s="930"/>
      <c r="SGE53" s="930"/>
      <c r="SGF53" s="930"/>
      <c r="SGG53" s="930"/>
      <c r="SGH53" s="930"/>
      <c r="SGI53" s="930"/>
      <c r="SGJ53" s="930"/>
      <c r="SGK53" s="931"/>
      <c r="SGL53" s="1213"/>
      <c r="SGM53" s="929"/>
      <c r="SGN53" s="929"/>
      <c r="SGO53" s="930"/>
      <c r="SGP53" s="930"/>
      <c r="SGQ53" s="930"/>
      <c r="SGR53" s="930"/>
      <c r="SGS53" s="930"/>
      <c r="SGT53" s="930"/>
      <c r="SGU53" s="930"/>
      <c r="SGV53" s="931"/>
      <c r="SGW53" s="1213"/>
      <c r="SGX53" s="929"/>
      <c r="SGY53" s="929"/>
      <c r="SGZ53" s="930"/>
      <c r="SHA53" s="930"/>
      <c r="SHB53" s="930"/>
      <c r="SHC53" s="930"/>
      <c r="SHD53" s="930"/>
      <c r="SHE53" s="930"/>
      <c r="SHF53" s="930"/>
      <c r="SHG53" s="931"/>
      <c r="SHH53" s="1213"/>
      <c r="SHI53" s="929"/>
      <c r="SHJ53" s="929"/>
      <c r="SHK53" s="930"/>
      <c r="SHL53" s="930"/>
      <c r="SHM53" s="930"/>
      <c r="SHN53" s="930"/>
      <c r="SHO53" s="930"/>
      <c r="SHP53" s="930"/>
      <c r="SHQ53" s="930"/>
      <c r="SHR53" s="931"/>
      <c r="SHS53" s="1213"/>
      <c r="SHT53" s="929"/>
      <c r="SHU53" s="929"/>
      <c r="SHV53" s="930"/>
      <c r="SHW53" s="930"/>
      <c r="SHX53" s="930"/>
      <c r="SHY53" s="930"/>
      <c r="SHZ53" s="930"/>
      <c r="SIA53" s="930"/>
      <c r="SIB53" s="930"/>
      <c r="SIC53" s="931"/>
      <c r="SID53" s="1213"/>
      <c r="SIE53" s="929"/>
      <c r="SIF53" s="929"/>
      <c r="SIG53" s="930"/>
      <c r="SIH53" s="930"/>
      <c r="SII53" s="930"/>
      <c r="SIJ53" s="930"/>
      <c r="SIK53" s="930"/>
      <c r="SIL53" s="930"/>
      <c r="SIM53" s="930"/>
      <c r="SIN53" s="931"/>
      <c r="SIO53" s="1213"/>
      <c r="SIP53" s="929"/>
      <c r="SIQ53" s="929"/>
      <c r="SIR53" s="930"/>
      <c r="SIS53" s="930"/>
      <c r="SIT53" s="930"/>
      <c r="SIU53" s="930"/>
      <c r="SIV53" s="930"/>
      <c r="SIW53" s="930"/>
      <c r="SIX53" s="930"/>
      <c r="SIY53" s="931"/>
      <c r="SIZ53" s="1213"/>
      <c r="SJA53" s="929"/>
      <c r="SJB53" s="929"/>
      <c r="SJC53" s="930"/>
      <c r="SJD53" s="930"/>
      <c r="SJE53" s="930"/>
      <c r="SJF53" s="930"/>
      <c r="SJG53" s="930"/>
      <c r="SJH53" s="930"/>
      <c r="SJI53" s="930"/>
      <c r="SJJ53" s="931"/>
      <c r="SJK53" s="1213"/>
      <c r="SJL53" s="929"/>
      <c r="SJM53" s="929"/>
      <c r="SJN53" s="930"/>
      <c r="SJO53" s="930"/>
      <c r="SJP53" s="930"/>
      <c r="SJQ53" s="930"/>
      <c r="SJR53" s="930"/>
      <c r="SJS53" s="930"/>
      <c r="SJT53" s="930"/>
      <c r="SJU53" s="931"/>
      <c r="SJV53" s="1213"/>
      <c r="SJW53" s="929"/>
      <c r="SJX53" s="929"/>
      <c r="SJY53" s="930"/>
      <c r="SJZ53" s="930"/>
      <c r="SKA53" s="930"/>
      <c r="SKB53" s="930"/>
      <c r="SKC53" s="930"/>
      <c r="SKD53" s="930"/>
      <c r="SKE53" s="930"/>
      <c r="SKF53" s="931"/>
      <c r="SKG53" s="1213"/>
      <c r="SKH53" s="929"/>
      <c r="SKI53" s="929"/>
      <c r="SKJ53" s="930"/>
      <c r="SKK53" s="930"/>
      <c r="SKL53" s="930"/>
      <c r="SKM53" s="930"/>
      <c r="SKN53" s="930"/>
      <c r="SKO53" s="930"/>
      <c r="SKP53" s="930"/>
      <c r="SKQ53" s="931"/>
      <c r="SKR53" s="1213"/>
      <c r="SKS53" s="929"/>
      <c r="SKT53" s="929"/>
      <c r="SKU53" s="930"/>
      <c r="SKV53" s="930"/>
      <c r="SKW53" s="930"/>
      <c r="SKX53" s="930"/>
      <c r="SKY53" s="930"/>
      <c r="SKZ53" s="930"/>
      <c r="SLA53" s="930"/>
      <c r="SLB53" s="931"/>
      <c r="SLC53" s="1213"/>
      <c r="SLD53" s="929"/>
      <c r="SLE53" s="929"/>
      <c r="SLF53" s="930"/>
      <c r="SLG53" s="930"/>
      <c r="SLH53" s="930"/>
      <c r="SLI53" s="930"/>
      <c r="SLJ53" s="930"/>
      <c r="SLK53" s="930"/>
      <c r="SLL53" s="930"/>
      <c r="SLM53" s="931"/>
      <c r="SLN53" s="1213"/>
      <c r="SLO53" s="929"/>
      <c r="SLP53" s="929"/>
      <c r="SLQ53" s="930"/>
      <c r="SLR53" s="930"/>
      <c r="SLS53" s="930"/>
      <c r="SLT53" s="930"/>
      <c r="SLU53" s="930"/>
      <c r="SLV53" s="930"/>
      <c r="SLW53" s="930"/>
      <c r="SLX53" s="931"/>
      <c r="SLY53" s="1213"/>
      <c r="SLZ53" s="929"/>
      <c r="SMA53" s="929"/>
      <c r="SMB53" s="930"/>
      <c r="SMC53" s="930"/>
      <c r="SMD53" s="930"/>
      <c r="SME53" s="930"/>
      <c r="SMF53" s="930"/>
      <c r="SMG53" s="930"/>
      <c r="SMH53" s="930"/>
      <c r="SMI53" s="931"/>
      <c r="SMJ53" s="1213"/>
      <c r="SMK53" s="929"/>
      <c r="SML53" s="929"/>
      <c r="SMM53" s="930"/>
      <c r="SMN53" s="930"/>
      <c r="SMO53" s="930"/>
      <c r="SMP53" s="930"/>
      <c r="SMQ53" s="930"/>
      <c r="SMR53" s="930"/>
      <c r="SMS53" s="930"/>
      <c r="SMT53" s="931"/>
      <c r="SMU53" s="1213"/>
      <c r="SMV53" s="929"/>
      <c r="SMW53" s="929"/>
      <c r="SMX53" s="930"/>
      <c r="SMY53" s="930"/>
      <c r="SMZ53" s="930"/>
      <c r="SNA53" s="930"/>
      <c r="SNB53" s="930"/>
      <c r="SNC53" s="930"/>
      <c r="SND53" s="930"/>
      <c r="SNE53" s="931"/>
      <c r="SNF53" s="1213"/>
      <c r="SNG53" s="929"/>
      <c r="SNH53" s="929"/>
      <c r="SNI53" s="930"/>
      <c r="SNJ53" s="930"/>
      <c r="SNK53" s="930"/>
      <c r="SNL53" s="930"/>
      <c r="SNM53" s="930"/>
      <c r="SNN53" s="930"/>
      <c r="SNO53" s="930"/>
      <c r="SNP53" s="931"/>
      <c r="SNQ53" s="1213"/>
      <c r="SNR53" s="929"/>
      <c r="SNS53" s="929"/>
      <c r="SNT53" s="930"/>
      <c r="SNU53" s="930"/>
      <c r="SNV53" s="930"/>
      <c r="SNW53" s="930"/>
      <c r="SNX53" s="930"/>
      <c r="SNY53" s="930"/>
      <c r="SNZ53" s="930"/>
      <c r="SOA53" s="931"/>
      <c r="SOB53" s="1213"/>
      <c r="SOC53" s="929"/>
      <c r="SOD53" s="929"/>
      <c r="SOE53" s="930"/>
      <c r="SOF53" s="930"/>
      <c r="SOG53" s="930"/>
      <c r="SOH53" s="930"/>
      <c r="SOI53" s="930"/>
      <c r="SOJ53" s="930"/>
      <c r="SOK53" s="930"/>
      <c r="SOL53" s="931"/>
      <c r="SOM53" s="1213"/>
      <c r="SON53" s="929"/>
      <c r="SOO53" s="929"/>
      <c r="SOP53" s="930"/>
      <c r="SOQ53" s="930"/>
      <c r="SOR53" s="930"/>
      <c r="SOS53" s="930"/>
      <c r="SOT53" s="930"/>
      <c r="SOU53" s="930"/>
      <c r="SOV53" s="930"/>
      <c r="SOW53" s="931"/>
      <c r="SOX53" s="1213"/>
      <c r="SOY53" s="929"/>
      <c r="SOZ53" s="929"/>
      <c r="SPA53" s="930"/>
      <c r="SPB53" s="930"/>
      <c r="SPC53" s="930"/>
      <c r="SPD53" s="930"/>
      <c r="SPE53" s="930"/>
      <c r="SPF53" s="930"/>
      <c r="SPG53" s="930"/>
      <c r="SPH53" s="931"/>
      <c r="SPI53" s="1213"/>
      <c r="SPJ53" s="929"/>
      <c r="SPK53" s="929"/>
      <c r="SPL53" s="930"/>
      <c r="SPM53" s="930"/>
      <c r="SPN53" s="930"/>
      <c r="SPO53" s="930"/>
      <c r="SPP53" s="930"/>
      <c r="SPQ53" s="930"/>
      <c r="SPR53" s="930"/>
      <c r="SPS53" s="931"/>
      <c r="SPT53" s="1213"/>
      <c r="SPU53" s="929"/>
      <c r="SPV53" s="929"/>
      <c r="SPW53" s="930"/>
      <c r="SPX53" s="930"/>
      <c r="SPY53" s="930"/>
      <c r="SPZ53" s="930"/>
      <c r="SQA53" s="930"/>
      <c r="SQB53" s="930"/>
      <c r="SQC53" s="930"/>
      <c r="SQD53" s="931"/>
      <c r="SQE53" s="1213"/>
      <c r="SQF53" s="929"/>
      <c r="SQG53" s="929"/>
      <c r="SQH53" s="930"/>
      <c r="SQI53" s="930"/>
      <c r="SQJ53" s="930"/>
      <c r="SQK53" s="930"/>
      <c r="SQL53" s="930"/>
      <c r="SQM53" s="930"/>
      <c r="SQN53" s="930"/>
      <c r="SQO53" s="931"/>
      <c r="SQP53" s="1213"/>
      <c r="SQQ53" s="929"/>
      <c r="SQR53" s="929"/>
      <c r="SQS53" s="930"/>
      <c r="SQT53" s="930"/>
      <c r="SQU53" s="930"/>
      <c r="SQV53" s="930"/>
      <c r="SQW53" s="930"/>
      <c r="SQX53" s="930"/>
      <c r="SQY53" s="930"/>
      <c r="SQZ53" s="931"/>
      <c r="SRA53" s="1213"/>
      <c r="SRB53" s="929"/>
      <c r="SRC53" s="929"/>
      <c r="SRD53" s="930"/>
      <c r="SRE53" s="930"/>
      <c r="SRF53" s="930"/>
      <c r="SRG53" s="930"/>
      <c r="SRH53" s="930"/>
      <c r="SRI53" s="930"/>
      <c r="SRJ53" s="930"/>
      <c r="SRK53" s="931"/>
      <c r="SRL53" s="1213"/>
      <c r="SRM53" s="929"/>
      <c r="SRN53" s="929"/>
      <c r="SRO53" s="930"/>
      <c r="SRP53" s="930"/>
      <c r="SRQ53" s="930"/>
      <c r="SRR53" s="930"/>
      <c r="SRS53" s="930"/>
      <c r="SRT53" s="930"/>
      <c r="SRU53" s="930"/>
      <c r="SRV53" s="931"/>
      <c r="SRW53" s="1213"/>
      <c r="SRX53" s="929"/>
      <c r="SRY53" s="929"/>
      <c r="SRZ53" s="930"/>
      <c r="SSA53" s="930"/>
      <c r="SSB53" s="930"/>
      <c r="SSC53" s="930"/>
      <c r="SSD53" s="930"/>
      <c r="SSE53" s="930"/>
      <c r="SSF53" s="930"/>
      <c r="SSG53" s="931"/>
      <c r="SSH53" s="1213"/>
      <c r="SSI53" s="929"/>
      <c r="SSJ53" s="929"/>
      <c r="SSK53" s="930"/>
      <c r="SSL53" s="930"/>
      <c r="SSM53" s="930"/>
      <c r="SSN53" s="930"/>
      <c r="SSO53" s="930"/>
      <c r="SSP53" s="930"/>
      <c r="SSQ53" s="930"/>
      <c r="SSR53" s="931"/>
      <c r="SSS53" s="1213"/>
      <c r="SST53" s="929"/>
      <c r="SSU53" s="929"/>
      <c r="SSV53" s="930"/>
      <c r="SSW53" s="930"/>
      <c r="SSX53" s="930"/>
      <c r="SSY53" s="930"/>
      <c r="SSZ53" s="930"/>
      <c r="STA53" s="930"/>
      <c r="STB53" s="930"/>
      <c r="STC53" s="931"/>
      <c r="STD53" s="1213"/>
      <c r="STE53" s="929"/>
      <c r="STF53" s="929"/>
      <c r="STG53" s="930"/>
      <c r="STH53" s="930"/>
      <c r="STI53" s="930"/>
      <c r="STJ53" s="930"/>
      <c r="STK53" s="930"/>
      <c r="STL53" s="930"/>
      <c r="STM53" s="930"/>
      <c r="STN53" s="931"/>
      <c r="STO53" s="1213"/>
      <c r="STP53" s="929"/>
      <c r="STQ53" s="929"/>
      <c r="STR53" s="930"/>
      <c r="STS53" s="930"/>
      <c r="STT53" s="930"/>
      <c r="STU53" s="930"/>
      <c r="STV53" s="930"/>
      <c r="STW53" s="930"/>
      <c r="STX53" s="930"/>
      <c r="STY53" s="931"/>
      <c r="STZ53" s="1213"/>
      <c r="SUA53" s="929"/>
      <c r="SUB53" s="929"/>
      <c r="SUC53" s="930"/>
      <c r="SUD53" s="930"/>
      <c r="SUE53" s="930"/>
      <c r="SUF53" s="930"/>
      <c r="SUG53" s="930"/>
      <c r="SUH53" s="930"/>
      <c r="SUI53" s="930"/>
      <c r="SUJ53" s="931"/>
      <c r="SUK53" s="1213"/>
      <c r="SUL53" s="929"/>
      <c r="SUM53" s="929"/>
      <c r="SUN53" s="930"/>
      <c r="SUO53" s="930"/>
      <c r="SUP53" s="930"/>
      <c r="SUQ53" s="930"/>
      <c r="SUR53" s="930"/>
      <c r="SUS53" s="930"/>
      <c r="SUT53" s="930"/>
      <c r="SUU53" s="931"/>
      <c r="SUV53" s="1213"/>
      <c r="SUW53" s="929"/>
      <c r="SUX53" s="929"/>
      <c r="SUY53" s="930"/>
      <c r="SUZ53" s="930"/>
      <c r="SVA53" s="930"/>
      <c r="SVB53" s="930"/>
      <c r="SVC53" s="930"/>
      <c r="SVD53" s="930"/>
      <c r="SVE53" s="930"/>
      <c r="SVF53" s="931"/>
      <c r="SVG53" s="1213"/>
      <c r="SVH53" s="929"/>
      <c r="SVI53" s="929"/>
      <c r="SVJ53" s="930"/>
      <c r="SVK53" s="930"/>
      <c r="SVL53" s="930"/>
      <c r="SVM53" s="930"/>
      <c r="SVN53" s="930"/>
      <c r="SVO53" s="930"/>
      <c r="SVP53" s="930"/>
      <c r="SVQ53" s="931"/>
      <c r="SVR53" s="1213"/>
      <c r="SVS53" s="929"/>
      <c r="SVT53" s="929"/>
      <c r="SVU53" s="930"/>
      <c r="SVV53" s="930"/>
      <c r="SVW53" s="930"/>
      <c r="SVX53" s="930"/>
      <c r="SVY53" s="930"/>
      <c r="SVZ53" s="930"/>
      <c r="SWA53" s="930"/>
      <c r="SWB53" s="931"/>
      <c r="SWC53" s="1213"/>
      <c r="SWD53" s="929"/>
      <c r="SWE53" s="929"/>
      <c r="SWF53" s="930"/>
      <c r="SWG53" s="930"/>
      <c r="SWH53" s="930"/>
      <c r="SWI53" s="930"/>
      <c r="SWJ53" s="930"/>
      <c r="SWK53" s="930"/>
      <c r="SWL53" s="930"/>
      <c r="SWM53" s="931"/>
      <c r="SWN53" s="1213"/>
      <c r="SWO53" s="929"/>
      <c r="SWP53" s="929"/>
      <c r="SWQ53" s="930"/>
      <c r="SWR53" s="930"/>
      <c r="SWS53" s="930"/>
      <c r="SWT53" s="930"/>
      <c r="SWU53" s="930"/>
      <c r="SWV53" s="930"/>
      <c r="SWW53" s="930"/>
      <c r="SWX53" s="931"/>
      <c r="SWY53" s="1213"/>
      <c r="SWZ53" s="929"/>
      <c r="SXA53" s="929"/>
      <c r="SXB53" s="930"/>
      <c r="SXC53" s="930"/>
      <c r="SXD53" s="930"/>
      <c r="SXE53" s="930"/>
      <c r="SXF53" s="930"/>
      <c r="SXG53" s="930"/>
      <c r="SXH53" s="930"/>
      <c r="SXI53" s="931"/>
      <c r="SXJ53" s="1213"/>
      <c r="SXK53" s="929"/>
      <c r="SXL53" s="929"/>
      <c r="SXM53" s="930"/>
      <c r="SXN53" s="930"/>
      <c r="SXO53" s="930"/>
      <c r="SXP53" s="930"/>
      <c r="SXQ53" s="930"/>
      <c r="SXR53" s="930"/>
      <c r="SXS53" s="930"/>
      <c r="SXT53" s="931"/>
      <c r="SXU53" s="1213"/>
      <c r="SXV53" s="929"/>
      <c r="SXW53" s="929"/>
      <c r="SXX53" s="930"/>
      <c r="SXY53" s="930"/>
      <c r="SXZ53" s="930"/>
      <c r="SYA53" s="930"/>
      <c r="SYB53" s="930"/>
      <c r="SYC53" s="930"/>
      <c r="SYD53" s="930"/>
      <c r="SYE53" s="931"/>
      <c r="SYF53" s="1213"/>
      <c r="SYG53" s="929"/>
      <c r="SYH53" s="929"/>
      <c r="SYI53" s="930"/>
      <c r="SYJ53" s="930"/>
      <c r="SYK53" s="930"/>
      <c r="SYL53" s="930"/>
      <c r="SYM53" s="930"/>
      <c r="SYN53" s="930"/>
      <c r="SYO53" s="930"/>
      <c r="SYP53" s="931"/>
      <c r="SYQ53" s="1213"/>
      <c r="SYR53" s="929"/>
      <c r="SYS53" s="929"/>
      <c r="SYT53" s="930"/>
      <c r="SYU53" s="930"/>
      <c r="SYV53" s="930"/>
      <c r="SYW53" s="930"/>
      <c r="SYX53" s="930"/>
      <c r="SYY53" s="930"/>
      <c r="SYZ53" s="930"/>
      <c r="SZA53" s="931"/>
      <c r="SZB53" s="1213"/>
      <c r="SZC53" s="929"/>
      <c r="SZD53" s="929"/>
      <c r="SZE53" s="930"/>
      <c r="SZF53" s="930"/>
      <c r="SZG53" s="930"/>
      <c r="SZH53" s="930"/>
      <c r="SZI53" s="930"/>
      <c r="SZJ53" s="930"/>
      <c r="SZK53" s="930"/>
      <c r="SZL53" s="931"/>
      <c r="SZM53" s="1213"/>
      <c r="SZN53" s="929"/>
      <c r="SZO53" s="929"/>
      <c r="SZP53" s="930"/>
      <c r="SZQ53" s="930"/>
      <c r="SZR53" s="930"/>
      <c r="SZS53" s="930"/>
      <c r="SZT53" s="930"/>
      <c r="SZU53" s="930"/>
      <c r="SZV53" s="930"/>
      <c r="SZW53" s="931"/>
      <c r="SZX53" s="1213"/>
      <c r="SZY53" s="929"/>
      <c r="SZZ53" s="929"/>
      <c r="TAA53" s="930"/>
      <c r="TAB53" s="930"/>
      <c r="TAC53" s="930"/>
      <c r="TAD53" s="930"/>
      <c r="TAE53" s="930"/>
      <c r="TAF53" s="930"/>
      <c r="TAG53" s="930"/>
      <c r="TAH53" s="931"/>
      <c r="TAI53" s="1213"/>
      <c r="TAJ53" s="929"/>
      <c r="TAK53" s="929"/>
      <c r="TAL53" s="930"/>
      <c r="TAM53" s="930"/>
      <c r="TAN53" s="930"/>
      <c r="TAO53" s="930"/>
      <c r="TAP53" s="930"/>
      <c r="TAQ53" s="930"/>
      <c r="TAR53" s="930"/>
      <c r="TAS53" s="931"/>
      <c r="TAT53" s="1213"/>
      <c r="TAU53" s="929"/>
      <c r="TAV53" s="929"/>
      <c r="TAW53" s="930"/>
      <c r="TAX53" s="930"/>
      <c r="TAY53" s="930"/>
      <c r="TAZ53" s="930"/>
      <c r="TBA53" s="930"/>
      <c r="TBB53" s="930"/>
      <c r="TBC53" s="930"/>
      <c r="TBD53" s="931"/>
      <c r="TBE53" s="1213"/>
      <c r="TBF53" s="929"/>
      <c r="TBG53" s="929"/>
      <c r="TBH53" s="930"/>
      <c r="TBI53" s="930"/>
      <c r="TBJ53" s="930"/>
      <c r="TBK53" s="930"/>
      <c r="TBL53" s="930"/>
      <c r="TBM53" s="930"/>
      <c r="TBN53" s="930"/>
      <c r="TBO53" s="931"/>
      <c r="TBP53" s="1213"/>
      <c r="TBQ53" s="929"/>
      <c r="TBR53" s="929"/>
      <c r="TBS53" s="930"/>
      <c r="TBT53" s="930"/>
      <c r="TBU53" s="930"/>
      <c r="TBV53" s="930"/>
      <c r="TBW53" s="930"/>
      <c r="TBX53" s="930"/>
      <c r="TBY53" s="930"/>
      <c r="TBZ53" s="931"/>
      <c r="TCA53" s="1213"/>
      <c r="TCB53" s="929"/>
      <c r="TCC53" s="929"/>
      <c r="TCD53" s="930"/>
      <c r="TCE53" s="930"/>
      <c r="TCF53" s="930"/>
      <c r="TCG53" s="930"/>
      <c r="TCH53" s="930"/>
      <c r="TCI53" s="930"/>
      <c r="TCJ53" s="930"/>
      <c r="TCK53" s="931"/>
      <c r="TCL53" s="1213"/>
      <c r="TCM53" s="929"/>
      <c r="TCN53" s="929"/>
      <c r="TCO53" s="930"/>
      <c r="TCP53" s="930"/>
      <c r="TCQ53" s="930"/>
      <c r="TCR53" s="930"/>
      <c r="TCS53" s="930"/>
      <c r="TCT53" s="930"/>
      <c r="TCU53" s="930"/>
      <c r="TCV53" s="931"/>
      <c r="TCW53" s="1213"/>
      <c r="TCX53" s="929"/>
      <c r="TCY53" s="929"/>
      <c r="TCZ53" s="930"/>
      <c r="TDA53" s="930"/>
      <c r="TDB53" s="930"/>
      <c r="TDC53" s="930"/>
      <c r="TDD53" s="930"/>
      <c r="TDE53" s="930"/>
      <c r="TDF53" s="930"/>
      <c r="TDG53" s="931"/>
      <c r="TDH53" s="1213"/>
      <c r="TDI53" s="929"/>
      <c r="TDJ53" s="929"/>
      <c r="TDK53" s="930"/>
      <c r="TDL53" s="930"/>
      <c r="TDM53" s="930"/>
      <c r="TDN53" s="930"/>
      <c r="TDO53" s="930"/>
      <c r="TDP53" s="930"/>
      <c r="TDQ53" s="930"/>
      <c r="TDR53" s="931"/>
      <c r="TDS53" s="1213"/>
      <c r="TDT53" s="929"/>
      <c r="TDU53" s="929"/>
      <c r="TDV53" s="930"/>
      <c r="TDW53" s="930"/>
      <c r="TDX53" s="930"/>
      <c r="TDY53" s="930"/>
      <c r="TDZ53" s="930"/>
      <c r="TEA53" s="930"/>
      <c r="TEB53" s="930"/>
      <c r="TEC53" s="931"/>
      <c r="TED53" s="1213"/>
      <c r="TEE53" s="929"/>
      <c r="TEF53" s="929"/>
      <c r="TEG53" s="930"/>
      <c r="TEH53" s="930"/>
      <c r="TEI53" s="930"/>
      <c r="TEJ53" s="930"/>
      <c r="TEK53" s="930"/>
      <c r="TEL53" s="930"/>
      <c r="TEM53" s="930"/>
      <c r="TEN53" s="931"/>
      <c r="TEO53" s="1213"/>
      <c r="TEP53" s="929"/>
      <c r="TEQ53" s="929"/>
      <c r="TER53" s="930"/>
      <c r="TES53" s="930"/>
      <c r="TET53" s="930"/>
      <c r="TEU53" s="930"/>
      <c r="TEV53" s="930"/>
      <c r="TEW53" s="930"/>
      <c r="TEX53" s="930"/>
      <c r="TEY53" s="931"/>
      <c r="TEZ53" s="1213"/>
      <c r="TFA53" s="929"/>
      <c r="TFB53" s="929"/>
      <c r="TFC53" s="930"/>
      <c r="TFD53" s="930"/>
      <c r="TFE53" s="930"/>
      <c r="TFF53" s="930"/>
      <c r="TFG53" s="930"/>
      <c r="TFH53" s="930"/>
      <c r="TFI53" s="930"/>
      <c r="TFJ53" s="931"/>
      <c r="TFK53" s="1213"/>
      <c r="TFL53" s="929"/>
      <c r="TFM53" s="929"/>
      <c r="TFN53" s="930"/>
      <c r="TFO53" s="930"/>
      <c r="TFP53" s="930"/>
      <c r="TFQ53" s="930"/>
      <c r="TFR53" s="930"/>
      <c r="TFS53" s="930"/>
      <c r="TFT53" s="930"/>
      <c r="TFU53" s="931"/>
      <c r="TFV53" s="1213"/>
      <c r="TFW53" s="929"/>
      <c r="TFX53" s="929"/>
      <c r="TFY53" s="930"/>
      <c r="TFZ53" s="930"/>
      <c r="TGA53" s="930"/>
      <c r="TGB53" s="930"/>
      <c r="TGC53" s="930"/>
      <c r="TGD53" s="930"/>
      <c r="TGE53" s="930"/>
      <c r="TGF53" s="931"/>
      <c r="TGG53" s="1213"/>
      <c r="TGH53" s="929"/>
      <c r="TGI53" s="929"/>
      <c r="TGJ53" s="930"/>
      <c r="TGK53" s="930"/>
      <c r="TGL53" s="930"/>
      <c r="TGM53" s="930"/>
      <c r="TGN53" s="930"/>
      <c r="TGO53" s="930"/>
      <c r="TGP53" s="930"/>
      <c r="TGQ53" s="931"/>
      <c r="TGR53" s="1213"/>
      <c r="TGS53" s="929"/>
      <c r="TGT53" s="929"/>
      <c r="TGU53" s="930"/>
      <c r="TGV53" s="930"/>
      <c r="TGW53" s="930"/>
      <c r="TGX53" s="930"/>
      <c r="TGY53" s="930"/>
      <c r="TGZ53" s="930"/>
      <c r="THA53" s="930"/>
      <c r="THB53" s="931"/>
      <c r="THC53" s="1213"/>
      <c r="THD53" s="929"/>
      <c r="THE53" s="929"/>
      <c r="THF53" s="930"/>
      <c r="THG53" s="930"/>
      <c r="THH53" s="930"/>
      <c r="THI53" s="930"/>
      <c r="THJ53" s="930"/>
      <c r="THK53" s="930"/>
      <c r="THL53" s="930"/>
      <c r="THM53" s="931"/>
      <c r="THN53" s="1213"/>
      <c r="THO53" s="929"/>
      <c r="THP53" s="929"/>
      <c r="THQ53" s="930"/>
      <c r="THR53" s="930"/>
      <c r="THS53" s="930"/>
      <c r="THT53" s="930"/>
      <c r="THU53" s="930"/>
      <c r="THV53" s="930"/>
      <c r="THW53" s="930"/>
      <c r="THX53" s="931"/>
      <c r="THY53" s="1213"/>
      <c r="THZ53" s="929"/>
      <c r="TIA53" s="929"/>
      <c r="TIB53" s="930"/>
      <c r="TIC53" s="930"/>
      <c r="TID53" s="930"/>
      <c r="TIE53" s="930"/>
      <c r="TIF53" s="930"/>
      <c r="TIG53" s="930"/>
      <c r="TIH53" s="930"/>
      <c r="TII53" s="931"/>
      <c r="TIJ53" s="1213"/>
      <c r="TIK53" s="929"/>
      <c r="TIL53" s="929"/>
      <c r="TIM53" s="930"/>
      <c r="TIN53" s="930"/>
      <c r="TIO53" s="930"/>
      <c r="TIP53" s="930"/>
      <c r="TIQ53" s="930"/>
      <c r="TIR53" s="930"/>
      <c r="TIS53" s="930"/>
      <c r="TIT53" s="931"/>
      <c r="TIU53" s="1213"/>
      <c r="TIV53" s="929"/>
      <c r="TIW53" s="929"/>
      <c r="TIX53" s="930"/>
      <c r="TIY53" s="930"/>
      <c r="TIZ53" s="930"/>
      <c r="TJA53" s="930"/>
      <c r="TJB53" s="930"/>
      <c r="TJC53" s="930"/>
      <c r="TJD53" s="930"/>
      <c r="TJE53" s="931"/>
      <c r="TJF53" s="1213"/>
      <c r="TJG53" s="929"/>
      <c r="TJH53" s="929"/>
      <c r="TJI53" s="930"/>
      <c r="TJJ53" s="930"/>
      <c r="TJK53" s="930"/>
      <c r="TJL53" s="930"/>
      <c r="TJM53" s="930"/>
      <c r="TJN53" s="930"/>
      <c r="TJO53" s="930"/>
      <c r="TJP53" s="931"/>
      <c r="TJQ53" s="1213"/>
      <c r="TJR53" s="929"/>
      <c r="TJS53" s="929"/>
      <c r="TJT53" s="930"/>
      <c r="TJU53" s="930"/>
      <c r="TJV53" s="930"/>
      <c r="TJW53" s="930"/>
      <c r="TJX53" s="930"/>
      <c r="TJY53" s="930"/>
      <c r="TJZ53" s="930"/>
      <c r="TKA53" s="931"/>
      <c r="TKB53" s="1213"/>
      <c r="TKC53" s="929"/>
      <c r="TKD53" s="929"/>
      <c r="TKE53" s="930"/>
      <c r="TKF53" s="930"/>
      <c r="TKG53" s="930"/>
      <c r="TKH53" s="930"/>
      <c r="TKI53" s="930"/>
      <c r="TKJ53" s="930"/>
      <c r="TKK53" s="930"/>
      <c r="TKL53" s="931"/>
      <c r="TKM53" s="1213"/>
      <c r="TKN53" s="929"/>
      <c r="TKO53" s="929"/>
      <c r="TKP53" s="930"/>
      <c r="TKQ53" s="930"/>
      <c r="TKR53" s="930"/>
      <c r="TKS53" s="930"/>
      <c r="TKT53" s="930"/>
      <c r="TKU53" s="930"/>
      <c r="TKV53" s="930"/>
      <c r="TKW53" s="931"/>
      <c r="TKX53" s="1213"/>
      <c r="TKY53" s="929"/>
      <c r="TKZ53" s="929"/>
      <c r="TLA53" s="930"/>
      <c r="TLB53" s="930"/>
      <c r="TLC53" s="930"/>
      <c r="TLD53" s="930"/>
      <c r="TLE53" s="930"/>
      <c r="TLF53" s="930"/>
      <c r="TLG53" s="930"/>
      <c r="TLH53" s="931"/>
      <c r="TLI53" s="1213"/>
      <c r="TLJ53" s="929"/>
      <c r="TLK53" s="929"/>
      <c r="TLL53" s="930"/>
      <c r="TLM53" s="930"/>
      <c r="TLN53" s="930"/>
      <c r="TLO53" s="930"/>
      <c r="TLP53" s="930"/>
      <c r="TLQ53" s="930"/>
      <c r="TLR53" s="930"/>
      <c r="TLS53" s="931"/>
      <c r="TLT53" s="1213"/>
      <c r="TLU53" s="929"/>
      <c r="TLV53" s="929"/>
      <c r="TLW53" s="930"/>
      <c r="TLX53" s="930"/>
      <c r="TLY53" s="930"/>
      <c r="TLZ53" s="930"/>
      <c r="TMA53" s="930"/>
      <c r="TMB53" s="930"/>
      <c r="TMC53" s="930"/>
      <c r="TMD53" s="931"/>
      <c r="TME53" s="1213"/>
      <c r="TMF53" s="929"/>
      <c r="TMG53" s="929"/>
      <c r="TMH53" s="930"/>
      <c r="TMI53" s="930"/>
      <c r="TMJ53" s="930"/>
      <c r="TMK53" s="930"/>
      <c r="TML53" s="930"/>
      <c r="TMM53" s="930"/>
      <c r="TMN53" s="930"/>
      <c r="TMO53" s="931"/>
      <c r="TMP53" s="1213"/>
      <c r="TMQ53" s="929"/>
      <c r="TMR53" s="929"/>
      <c r="TMS53" s="930"/>
      <c r="TMT53" s="930"/>
      <c r="TMU53" s="930"/>
      <c r="TMV53" s="930"/>
      <c r="TMW53" s="930"/>
      <c r="TMX53" s="930"/>
      <c r="TMY53" s="930"/>
      <c r="TMZ53" s="931"/>
      <c r="TNA53" s="1213"/>
      <c r="TNB53" s="929"/>
      <c r="TNC53" s="929"/>
      <c r="TND53" s="930"/>
      <c r="TNE53" s="930"/>
      <c r="TNF53" s="930"/>
      <c r="TNG53" s="930"/>
      <c r="TNH53" s="930"/>
      <c r="TNI53" s="930"/>
      <c r="TNJ53" s="930"/>
      <c r="TNK53" s="931"/>
      <c r="TNL53" s="1213"/>
      <c r="TNM53" s="929"/>
      <c r="TNN53" s="929"/>
      <c r="TNO53" s="930"/>
      <c r="TNP53" s="930"/>
      <c r="TNQ53" s="930"/>
      <c r="TNR53" s="930"/>
      <c r="TNS53" s="930"/>
      <c r="TNT53" s="930"/>
      <c r="TNU53" s="930"/>
      <c r="TNV53" s="931"/>
      <c r="TNW53" s="1213"/>
      <c r="TNX53" s="929"/>
      <c r="TNY53" s="929"/>
      <c r="TNZ53" s="930"/>
      <c r="TOA53" s="930"/>
      <c r="TOB53" s="930"/>
      <c r="TOC53" s="930"/>
      <c r="TOD53" s="930"/>
      <c r="TOE53" s="930"/>
      <c r="TOF53" s="930"/>
      <c r="TOG53" s="931"/>
      <c r="TOH53" s="1213"/>
      <c r="TOI53" s="929"/>
      <c r="TOJ53" s="929"/>
      <c r="TOK53" s="930"/>
      <c r="TOL53" s="930"/>
      <c r="TOM53" s="930"/>
      <c r="TON53" s="930"/>
      <c r="TOO53" s="930"/>
      <c r="TOP53" s="930"/>
      <c r="TOQ53" s="930"/>
      <c r="TOR53" s="931"/>
      <c r="TOS53" s="1213"/>
      <c r="TOT53" s="929"/>
      <c r="TOU53" s="929"/>
      <c r="TOV53" s="930"/>
      <c r="TOW53" s="930"/>
      <c r="TOX53" s="930"/>
      <c r="TOY53" s="930"/>
      <c r="TOZ53" s="930"/>
      <c r="TPA53" s="930"/>
      <c r="TPB53" s="930"/>
      <c r="TPC53" s="931"/>
      <c r="TPD53" s="1213"/>
      <c r="TPE53" s="929"/>
      <c r="TPF53" s="929"/>
      <c r="TPG53" s="930"/>
      <c r="TPH53" s="930"/>
      <c r="TPI53" s="930"/>
      <c r="TPJ53" s="930"/>
      <c r="TPK53" s="930"/>
      <c r="TPL53" s="930"/>
      <c r="TPM53" s="930"/>
      <c r="TPN53" s="931"/>
      <c r="TPO53" s="1213"/>
      <c r="TPP53" s="929"/>
      <c r="TPQ53" s="929"/>
      <c r="TPR53" s="930"/>
      <c r="TPS53" s="930"/>
      <c r="TPT53" s="930"/>
      <c r="TPU53" s="930"/>
      <c r="TPV53" s="930"/>
      <c r="TPW53" s="930"/>
      <c r="TPX53" s="930"/>
      <c r="TPY53" s="931"/>
      <c r="TPZ53" s="1213"/>
      <c r="TQA53" s="929"/>
      <c r="TQB53" s="929"/>
      <c r="TQC53" s="930"/>
      <c r="TQD53" s="930"/>
      <c r="TQE53" s="930"/>
      <c r="TQF53" s="930"/>
      <c r="TQG53" s="930"/>
      <c r="TQH53" s="930"/>
      <c r="TQI53" s="930"/>
      <c r="TQJ53" s="931"/>
      <c r="TQK53" s="1213"/>
      <c r="TQL53" s="929"/>
      <c r="TQM53" s="929"/>
      <c r="TQN53" s="930"/>
      <c r="TQO53" s="930"/>
      <c r="TQP53" s="930"/>
      <c r="TQQ53" s="930"/>
      <c r="TQR53" s="930"/>
      <c r="TQS53" s="930"/>
      <c r="TQT53" s="930"/>
      <c r="TQU53" s="931"/>
      <c r="TQV53" s="1213"/>
      <c r="TQW53" s="929"/>
      <c r="TQX53" s="929"/>
      <c r="TQY53" s="930"/>
      <c r="TQZ53" s="930"/>
      <c r="TRA53" s="930"/>
      <c r="TRB53" s="930"/>
      <c r="TRC53" s="930"/>
      <c r="TRD53" s="930"/>
      <c r="TRE53" s="930"/>
      <c r="TRF53" s="931"/>
      <c r="TRG53" s="1213"/>
      <c r="TRH53" s="929"/>
      <c r="TRI53" s="929"/>
      <c r="TRJ53" s="930"/>
      <c r="TRK53" s="930"/>
      <c r="TRL53" s="930"/>
      <c r="TRM53" s="930"/>
      <c r="TRN53" s="930"/>
      <c r="TRO53" s="930"/>
      <c r="TRP53" s="930"/>
      <c r="TRQ53" s="931"/>
      <c r="TRR53" s="1213"/>
      <c r="TRS53" s="929"/>
      <c r="TRT53" s="929"/>
      <c r="TRU53" s="930"/>
      <c r="TRV53" s="930"/>
      <c r="TRW53" s="930"/>
      <c r="TRX53" s="930"/>
      <c r="TRY53" s="930"/>
      <c r="TRZ53" s="930"/>
      <c r="TSA53" s="930"/>
      <c r="TSB53" s="931"/>
      <c r="TSC53" s="1213"/>
      <c r="TSD53" s="929"/>
      <c r="TSE53" s="929"/>
      <c r="TSF53" s="930"/>
      <c r="TSG53" s="930"/>
      <c r="TSH53" s="930"/>
      <c r="TSI53" s="930"/>
      <c r="TSJ53" s="930"/>
      <c r="TSK53" s="930"/>
      <c r="TSL53" s="930"/>
      <c r="TSM53" s="931"/>
      <c r="TSN53" s="1213"/>
      <c r="TSO53" s="929"/>
      <c r="TSP53" s="929"/>
      <c r="TSQ53" s="930"/>
      <c r="TSR53" s="930"/>
      <c r="TSS53" s="930"/>
      <c r="TST53" s="930"/>
      <c r="TSU53" s="930"/>
      <c r="TSV53" s="930"/>
      <c r="TSW53" s="930"/>
      <c r="TSX53" s="931"/>
      <c r="TSY53" s="1213"/>
      <c r="TSZ53" s="929"/>
      <c r="TTA53" s="929"/>
      <c r="TTB53" s="930"/>
      <c r="TTC53" s="930"/>
      <c r="TTD53" s="930"/>
      <c r="TTE53" s="930"/>
      <c r="TTF53" s="930"/>
      <c r="TTG53" s="930"/>
      <c r="TTH53" s="930"/>
      <c r="TTI53" s="931"/>
      <c r="TTJ53" s="1213"/>
      <c r="TTK53" s="929"/>
      <c r="TTL53" s="929"/>
      <c r="TTM53" s="930"/>
      <c r="TTN53" s="930"/>
      <c r="TTO53" s="930"/>
      <c r="TTP53" s="930"/>
      <c r="TTQ53" s="930"/>
      <c r="TTR53" s="930"/>
      <c r="TTS53" s="930"/>
      <c r="TTT53" s="931"/>
      <c r="TTU53" s="1213"/>
      <c r="TTV53" s="929"/>
      <c r="TTW53" s="929"/>
      <c r="TTX53" s="930"/>
      <c r="TTY53" s="930"/>
      <c r="TTZ53" s="930"/>
      <c r="TUA53" s="930"/>
      <c r="TUB53" s="930"/>
      <c r="TUC53" s="930"/>
      <c r="TUD53" s="930"/>
      <c r="TUE53" s="931"/>
      <c r="TUF53" s="1213"/>
      <c r="TUG53" s="929"/>
      <c r="TUH53" s="929"/>
      <c r="TUI53" s="930"/>
      <c r="TUJ53" s="930"/>
      <c r="TUK53" s="930"/>
      <c r="TUL53" s="930"/>
      <c r="TUM53" s="930"/>
      <c r="TUN53" s="930"/>
      <c r="TUO53" s="930"/>
      <c r="TUP53" s="931"/>
      <c r="TUQ53" s="1213"/>
      <c r="TUR53" s="929"/>
      <c r="TUS53" s="929"/>
      <c r="TUT53" s="930"/>
      <c r="TUU53" s="930"/>
      <c r="TUV53" s="930"/>
      <c r="TUW53" s="930"/>
      <c r="TUX53" s="930"/>
      <c r="TUY53" s="930"/>
      <c r="TUZ53" s="930"/>
      <c r="TVA53" s="931"/>
      <c r="TVB53" s="1213"/>
      <c r="TVC53" s="929"/>
      <c r="TVD53" s="929"/>
      <c r="TVE53" s="930"/>
      <c r="TVF53" s="930"/>
      <c r="TVG53" s="930"/>
      <c r="TVH53" s="930"/>
      <c r="TVI53" s="930"/>
      <c r="TVJ53" s="930"/>
      <c r="TVK53" s="930"/>
      <c r="TVL53" s="931"/>
      <c r="TVM53" s="1213"/>
      <c r="TVN53" s="929"/>
      <c r="TVO53" s="929"/>
      <c r="TVP53" s="930"/>
      <c r="TVQ53" s="930"/>
      <c r="TVR53" s="930"/>
      <c r="TVS53" s="930"/>
      <c r="TVT53" s="930"/>
      <c r="TVU53" s="930"/>
      <c r="TVV53" s="930"/>
      <c r="TVW53" s="931"/>
      <c r="TVX53" s="1213"/>
      <c r="TVY53" s="929"/>
      <c r="TVZ53" s="929"/>
      <c r="TWA53" s="930"/>
      <c r="TWB53" s="930"/>
      <c r="TWC53" s="930"/>
      <c r="TWD53" s="930"/>
      <c r="TWE53" s="930"/>
      <c r="TWF53" s="930"/>
      <c r="TWG53" s="930"/>
      <c r="TWH53" s="931"/>
      <c r="TWI53" s="1213"/>
      <c r="TWJ53" s="929"/>
      <c r="TWK53" s="929"/>
      <c r="TWL53" s="930"/>
      <c r="TWM53" s="930"/>
      <c r="TWN53" s="930"/>
      <c r="TWO53" s="930"/>
      <c r="TWP53" s="930"/>
      <c r="TWQ53" s="930"/>
      <c r="TWR53" s="930"/>
      <c r="TWS53" s="931"/>
      <c r="TWT53" s="1213"/>
      <c r="TWU53" s="929"/>
      <c r="TWV53" s="929"/>
      <c r="TWW53" s="930"/>
      <c r="TWX53" s="930"/>
      <c r="TWY53" s="930"/>
      <c r="TWZ53" s="930"/>
      <c r="TXA53" s="930"/>
      <c r="TXB53" s="930"/>
      <c r="TXC53" s="930"/>
      <c r="TXD53" s="931"/>
      <c r="TXE53" s="1213"/>
      <c r="TXF53" s="929"/>
      <c r="TXG53" s="929"/>
      <c r="TXH53" s="930"/>
      <c r="TXI53" s="930"/>
      <c r="TXJ53" s="930"/>
      <c r="TXK53" s="930"/>
      <c r="TXL53" s="930"/>
      <c r="TXM53" s="930"/>
      <c r="TXN53" s="930"/>
      <c r="TXO53" s="931"/>
      <c r="TXP53" s="1213"/>
      <c r="TXQ53" s="929"/>
      <c r="TXR53" s="929"/>
      <c r="TXS53" s="930"/>
      <c r="TXT53" s="930"/>
      <c r="TXU53" s="930"/>
      <c r="TXV53" s="930"/>
      <c r="TXW53" s="930"/>
      <c r="TXX53" s="930"/>
      <c r="TXY53" s="930"/>
      <c r="TXZ53" s="931"/>
      <c r="TYA53" s="1213"/>
      <c r="TYB53" s="929"/>
      <c r="TYC53" s="929"/>
      <c r="TYD53" s="930"/>
      <c r="TYE53" s="930"/>
      <c r="TYF53" s="930"/>
      <c r="TYG53" s="930"/>
      <c r="TYH53" s="930"/>
      <c r="TYI53" s="930"/>
      <c r="TYJ53" s="930"/>
      <c r="TYK53" s="931"/>
      <c r="TYL53" s="1213"/>
      <c r="TYM53" s="929"/>
      <c r="TYN53" s="929"/>
      <c r="TYO53" s="930"/>
      <c r="TYP53" s="930"/>
      <c r="TYQ53" s="930"/>
      <c r="TYR53" s="930"/>
      <c r="TYS53" s="930"/>
      <c r="TYT53" s="930"/>
      <c r="TYU53" s="930"/>
      <c r="TYV53" s="931"/>
      <c r="TYW53" s="1213"/>
      <c r="TYX53" s="929"/>
      <c r="TYY53" s="929"/>
      <c r="TYZ53" s="930"/>
      <c r="TZA53" s="930"/>
      <c r="TZB53" s="930"/>
      <c r="TZC53" s="930"/>
      <c r="TZD53" s="930"/>
      <c r="TZE53" s="930"/>
      <c r="TZF53" s="930"/>
      <c r="TZG53" s="931"/>
      <c r="TZH53" s="1213"/>
      <c r="TZI53" s="929"/>
      <c r="TZJ53" s="929"/>
      <c r="TZK53" s="930"/>
      <c r="TZL53" s="930"/>
      <c r="TZM53" s="930"/>
      <c r="TZN53" s="930"/>
      <c r="TZO53" s="930"/>
      <c r="TZP53" s="930"/>
      <c r="TZQ53" s="930"/>
      <c r="TZR53" s="931"/>
      <c r="TZS53" s="1213"/>
      <c r="TZT53" s="929"/>
      <c r="TZU53" s="929"/>
      <c r="TZV53" s="930"/>
      <c r="TZW53" s="930"/>
      <c r="TZX53" s="930"/>
      <c r="TZY53" s="930"/>
      <c r="TZZ53" s="930"/>
      <c r="UAA53" s="930"/>
      <c r="UAB53" s="930"/>
      <c r="UAC53" s="931"/>
      <c r="UAD53" s="1213"/>
      <c r="UAE53" s="929"/>
      <c r="UAF53" s="929"/>
      <c r="UAG53" s="930"/>
      <c r="UAH53" s="930"/>
      <c r="UAI53" s="930"/>
      <c r="UAJ53" s="930"/>
      <c r="UAK53" s="930"/>
      <c r="UAL53" s="930"/>
      <c r="UAM53" s="930"/>
      <c r="UAN53" s="931"/>
      <c r="UAO53" s="1213"/>
      <c r="UAP53" s="929"/>
      <c r="UAQ53" s="929"/>
      <c r="UAR53" s="930"/>
      <c r="UAS53" s="930"/>
      <c r="UAT53" s="930"/>
      <c r="UAU53" s="930"/>
      <c r="UAV53" s="930"/>
      <c r="UAW53" s="930"/>
      <c r="UAX53" s="930"/>
      <c r="UAY53" s="931"/>
      <c r="UAZ53" s="1213"/>
      <c r="UBA53" s="929"/>
      <c r="UBB53" s="929"/>
      <c r="UBC53" s="930"/>
      <c r="UBD53" s="930"/>
      <c r="UBE53" s="930"/>
      <c r="UBF53" s="930"/>
      <c r="UBG53" s="930"/>
      <c r="UBH53" s="930"/>
      <c r="UBI53" s="930"/>
      <c r="UBJ53" s="931"/>
      <c r="UBK53" s="1213"/>
      <c r="UBL53" s="929"/>
      <c r="UBM53" s="929"/>
      <c r="UBN53" s="930"/>
      <c r="UBO53" s="930"/>
      <c r="UBP53" s="930"/>
      <c r="UBQ53" s="930"/>
      <c r="UBR53" s="930"/>
      <c r="UBS53" s="930"/>
      <c r="UBT53" s="930"/>
      <c r="UBU53" s="931"/>
      <c r="UBV53" s="1213"/>
      <c r="UBW53" s="929"/>
      <c r="UBX53" s="929"/>
      <c r="UBY53" s="930"/>
      <c r="UBZ53" s="930"/>
      <c r="UCA53" s="930"/>
      <c r="UCB53" s="930"/>
      <c r="UCC53" s="930"/>
      <c r="UCD53" s="930"/>
      <c r="UCE53" s="930"/>
      <c r="UCF53" s="931"/>
      <c r="UCG53" s="1213"/>
      <c r="UCH53" s="929"/>
      <c r="UCI53" s="929"/>
      <c r="UCJ53" s="930"/>
      <c r="UCK53" s="930"/>
      <c r="UCL53" s="930"/>
      <c r="UCM53" s="930"/>
      <c r="UCN53" s="930"/>
      <c r="UCO53" s="930"/>
      <c r="UCP53" s="930"/>
      <c r="UCQ53" s="931"/>
      <c r="UCR53" s="1213"/>
      <c r="UCS53" s="929"/>
      <c r="UCT53" s="929"/>
      <c r="UCU53" s="930"/>
      <c r="UCV53" s="930"/>
      <c r="UCW53" s="930"/>
      <c r="UCX53" s="930"/>
      <c r="UCY53" s="930"/>
      <c r="UCZ53" s="930"/>
      <c r="UDA53" s="930"/>
      <c r="UDB53" s="931"/>
      <c r="UDC53" s="1213"/>
      <c r="UDD53" s="929"/>
      <c r="UDE53" s="929"/>
      <c r="UDF53" s="930"/>
      <c r="UDG53" s="930"/>
      <c r="UDH53" s="930"/>
      <c r="UDI53" s="930"/>
      <c r="UDJ53" s="930"/>
      <c r="UDK53" s="930"/>
      <c r="UDL53" s="930"/>
      <c r="UDM53" s="931"/>
      <c r="UDN53" s="1213"/>
      <c r="UDO53" s="929"/>
      <c r="UDP53" s="929"/>
      <c r="UDQ53" s="930"/>
      <c r="UDR53" s="930"/>
      <c r="UDS53" s="930"/>
      <c r="UDT53" s="930"/>
      <c r="UDU53" s="930"/>
      <c r="UDV53" s="930"/>
      <c r="UDW53" s="930"/>
      <c r="UDX53" s="931"/>
      <c r="UDY53" s="1213"/>
      <c r="UDZ53" s="929"/>
      <c r="UEA53" s="929"/>
      <c r="UEB53" s="930"/>
      <c r="UEC53" s="930"/>
      <c r="UED53" s="930"/>
      <c r="UEE53" s="930"/>
      <c r="UEF53" s="930"/>
      <c r="UEG53" s="930"/>
      <c r="UEH53" s="930"/>
      <c r="UEI53" s="931"/>
      <c r="UEJ53" s="1213"/>
      <c r="UEK53" s="929"/>
      <c r="UEL53" s="929"/>
      <c r="UEM53" s="930"/>
      <c r="UEN53" s="930"/>
      <c r="UEO53" s="930"/>
      <c r="UEP53" s="930"/>
      <c r="UEQ53" s="930"/>
      <c r="UER53" s="930"/>
      <c r="UES53" s="930"/>
      <c r="UET53" s="931"/>
      <c r="UEU53" s="1213"/>
      <c r="UEV53" s="929"/>
      <c r="UEW53" s="929"/>
      <c r="UEX53" s="930"/>
      <c r="UEY53" s="930"/>
      <c r="UEZ53" s="930"/>
      <c r="UFA53" s="930"/>
      <c r="UFB53" s="930"/>
      <c r="UFC53" s="930"/>
      <c r="UFD53" s="930"/>
      <c r="UFE53" s="931"/>
      <c r="UFF53" s="1213"/>
      <c r="UFG53" s="929"/>
      <c r="UFH53" s="929"/>
      <c r="UFI53" s="930"/>
      <c r="UFJ53" s="930"/>
      <c r="UFK53" s="930"/>
      <c r="UFL53" s="930"/>
      <c r="UFM53" s="930"/>
      <c r="UFN53" s="930"/>
      <c r="UFO53" s="930"/>
      <c r="UFP53" s="931"/>
      <c r="UFQ53" s="1213"/>
      <c r="UFR53" s="929"/>
      <c r="UFS53" s="929"/>
      <c r="UFT53" s="930"/>
      <c r="UFU53" s="930"/>
      <c r="UFV53" s="930"/>
      <c r="UFW53" s="930"/>
      <c r="UFX53" s="930"/>
      <c r="UFY53" s="930"/>
      <c r="UFZ53" s="930"/>
      <c r="UGA53" s="931"/>
      <c r="UGB53" s="1213"/>
      <c r="UGC53" s="929"/>
      <c r="UGD53" s="929"/>
      <c r="UGE53" s="930"/>
      <c r="UGF53" s="930"/>
      <c r="UGG53" s="930"/>
      <c r="UGH53" s="930"/>
      <c r="UGI53" s="930"/>
      <c r="UGJ53" s="930"/>
      <c r="UGK53" s="930"/>
      <c r="UGL53" s="931"/>
      <c r="UGM53" s="1213"/>
      <c r="UGN53" s="929"/>
      <c r="UGO53" s="929"/>
      <c r="UGP53" s="930"/>
      <c r="UGQ53" s="930"/>
      <c r="UGR53" s="930"/>
      <c r="UGS53" s="930"/>
      <c r="UGT53" s="930"/>
      <c r="UGU53" s="930"/>
      <c r="UGV53" s="930"/>
      <c r="UGW53" s="931"/>
      <c r="UGX53" s="1213"/>
      <c r="UGY53" s="929"/>
      <c r="UGZ53" s="929"/>
      <c r="UHA53" s="930"/>
      <c r="UHB53" s="930"/>
      <c r="UHC53" s="930"/>
      <c r="UHD53" s="930"/>
      <c r="UHE53" s="930"/>
      <c r="UHF53" s="930"/>
      <c r="UHG53" s="930"/>
      <c r="UHH53" s="931"/>
      <c r="UHI53" s="1213"/>
      <c r="UHJ53" s="929"/>
      <c r="UHK53" s="929"/>
      <c r="UHL53" s="930"/>
      <c r="UHM53" s="930"/>
      <c r="UHN53" s="930"/>
      <c r="UHO53" s="930"/>
      <c r="UHP53" s="930"/>
      <c r="UHQ53" s="930"/>
      <c r="UHR53" s="930"/>
      <c r="UHS53" s="931"/>
      <c r="UHT53" s="1213"/>
      <c r="UHU53" s="929"/>
      <c r="UHV53" s="929"/>
      <c r="UHW53" s="930"/>
      <c r="UHX53" s="930"/>
      <c r="UHY53" s="930"/>
      <c r="UHZ53" s="930"/>
      <c r="UIA53" s="930"/>
      <c r="UIB53" s="930"/>
      <c r="UIC53" s="930"/>
      <c r="UID53" s="931"/>
      <c r="UIE53" s="1213"/>
      <c r="UIF53" s="929"/>
      <c r="UIG53" s="929"/>
      <c r="UIH53" s="930"/>
      <c r="UII53" s="930"/>
      <c r="UIJ53" s="930"/>
      <c r="UIK53" s="930"/>
      <c r="UIL53" s="930"/>
      <c r="UIM53" s="930"/>
      <c r="UIN53" s="930"/>
      <c r="UIO53" s="931"/>
      <c r="UIP53" s="1213"/>
      <c r="UIQ53" s="929"/>
      <c r="UIR53" s="929"/>
      <c r="UIS53" s="930"/>
      <c r="UIT53" s="930"/>
      <c r="UIU53" s="930"/>
      <c r="UIV53" s="930"/>
      <c r="UIW53" s="930"/>
      <c r="UIX53" s="930"/>
      <c r="UIY53" s="930"/>
      <c r="UIZ53" s="931"/>
      <c r="UJA53" s="1213"/>
      <c r="UJB53" s="929"/>
      <c r="UJC53" s="929"/>
      <c r="UJD53" s="930"/>
      <c r="UJE53" s="930"/>
      <c r="UJF53" s="930"/>
      <c r="UJG53" s="930"/>
      <c r="UJH53" s="930"/>
      <c r="UJI53" s="930"/>
      <c r="UJJ53" s="930"/>
      <c r="UJK53" s="931"/>
      <c r="UJL53" s="1213"/>
      <c r="UJM53" s="929"/>
      <c r="UJN53" s="929"/>
      <c r="UJO53" s="930"/>
      <c r="UJP53" s="930"/>
      <c r="UJQ53" s="930"/>
      <c r="UJR53" s="930"/>
      <c r="UJS53" s="930"/>
      <c r="UJT53" s="930"/>
      <c r="UJU53" s="930"/>
      <c r="UJV53" s="931"/>
      <c r="UJW53" s="1213"/>
      <c r="UJX53" s="929"/>
      <c r="UJY53" s="929"/>
      <c r="UJZ53" s="930"/>
      <c r="UKA53" s="930"/>
      <c r="UKB53" s="930"/>
      <c r="UKC53" s="930"/>
      <c r="UKD53" s="930"/>
      <c r="UKE53" s="930"/>
      <c r="UKF53" s="930"/>
      <c r="UKG53" s="931"/>
      <c r="UKH53" s="1213"/>
      <c r="UKI53" s="929"/>
      <c r="UKJ53" s="929"/>
      <c r="UKK53" s="930"/>
      <c r="UKL53" s="930"/>
      <c r="UKM53" s="930"/>
      <c r="UKN53" s="930"/>
      <c r="UKO53" s="930"/>
      <c r="UKP53" s="930"/>
      <c r="UKQ53" s="930"/>
      <c r="UKR53" s="931"/>
      <c r="UKS53" s="1213"/>
      <c r="UKT53" s="929"/>
      <c r="UKU53" s="929"/>
      <c r="UKV53" s="930"/>
      <c r="UKW53" s="930"/>
      <c r="UKX53" s="930"/>
      <c r="UKY53" s="930"/>
      <c r="UKZ53" s="930"/>
      <c r="ULA53" s="930"/>
      <c r="ULB53" s="930"/>
      <c r="ULC53" s="931"/>
      <c r="ULD53" s="1213"/>
      <c r="ULE53" s="929"/>
      <c r="ULF53" s="929"/>
      <c r="ULG53" s="930"/>
      <c r="ULH53" s="930"/>
      <c r="ULI53" s="930"/>
      <c r="ULJ53" s="930"/>
      <c r="ULK53" s="930"/>
      <c r="ULL53" s="930"/>
      <c r="ULM53" s="930"/>
      <c r="ULN53" s="931"/>
      <c r="ULO53" s="1213"/>
      <c r="ULP53" s="929"/>
      <c r="ULQ53" s="929"/>
      <c r="ULR53" s="930"/>
      <c r="ULS53" s="930"/>
      <c r="ULT53" s="930"/>
      <c r="ULU53" s="930"/>
      <c r="ULV53" s="930"/>
      <c r="ULW53" s="930"/>
      <c r="ULX53" s="930"/>
      <c r="ULY53" s="931"/>
      <c r="ULZ53" s="1213"/>
      <c r="UMA53" s="929"/>
      <c r="UMB53" s="929"/>
      <c r="UMC53" s="930"/>
      <c r="UMD53" s="930"/>
      <c r="UME53" s="930"/>
      <c r="UMF53" s="930"/>
      <c r="UMG53" s="930"/>
      <c r="UMH53" s="930"/>
      <c r="UMI53" s="930"/>
      <c r="UMJ53" s="931"/>
      <c r="UMK53" s="1213"/>
      <c r="UML53" s="929"/>
      <c r="UMM53" s="929"/>
      <c r="UMN53" s="930"/>
      <c r="UMO53" s="930"/>
      <c r="UMP53" s="930"/>
      <c r="UMQ53" s="930"/>
      <c r="UMR53" s="930"/>
      <c r="UMS53" s="930"/>
      <c r="UMT53" s="930"/>
      <c r="UMU53" s="931"/>
      <c r="UMV53" s="1213"/>
      <c r="UMW53" s="929"/>
      <c r="UMX53" s="929"/>
      <c r="UMY53" s="930"/>
      <c r="UMZ53" s="930"/>
      <c r="UNA53" s="930"/>
      <c r="UNB53" s="930"/>
      <c r="UNC53" s="930"/>
      <c r="UND53" s="930"/>
      <c r="UNE53" s="930"/>
      <c r="UNF53" s="931"/>
      <c r="UNG53" s="1213"/>
      <c r="UNH53" s="929"/>
      <c r="UNI53" s="929"/>
      <c r="UNJ53" s="930"/>
      <c r="UNK53" s="930"/>
      <c r="UNL53" s="930"/>
      <c r="UNM53" s="930"/>
      <c r="UNN53" s="930"/>
      <c r="UNO53" s="930"/>
      <c r="UNP53" s="930"/>
      <c r="UNQ53" s="931"/>
      <c r="UNR53" s="1213"/>
      <c r="UNS53" s="929"/>
      <c r="UNT53" s="929"/>
      <c r="UNU53" s="930"/>
      <c r="UNV53" s="930"/>
      <c r="UNW53" s="930"/>
      <c r="UNX53" s="930"/>
      <c r="UNY53" s="930"/>
      <c r="UNZ53" s="930"/>
      <c r="UOA53" s="930"/>
      <c r="UOB53" s="931"/>
      <c r="UOC53" s="1213"/>
      <c r="UOD53" s="929"/>
      <c r="UOE53" s="929"/>
      <c r="UOF53" s="930"/>
      <c r="UOG53" s="930"/>
      <c r="UOH53" s="930"/>
      <c r="UOI53" s="930"/>
      <c r="UOJ53" s="930"/>
      <c r="UOK53" s="930"/>
      <c r="UOL53" s="930"/>
      <c r="UOM53" s="931"/>
      <c r="UON53" s="1213"/>
      <c r="UOO53" s="929"/>
      <c r="UOP53" s="929"/>
      <c r="UOQ53" s="930"/>
      <c r="UOR53" s="930"/>
      <c r="UOS53" s="930"/>
      <c r="UOT53" s="930"/>
      <c r="UOU53" s="930"/>
      <c r="UOV53" s="930"/>
      <c r="UOW53" s="930"/>
      <c r="UOX53" s="931"/>
      <c r="UOY53" s="1213"/>
      <c r="UOZ53" s="929"/>
      <c r="UPA53" s="929"/>
      <c r="UPB53" s="930"/>
      <c r="UPC53" s="930"/>
      <c r="UPD53" s="930"/>
      <c r="UPE53" s="930"/>
      <c r="UPF53" s="930"/>
      <c r="UPG53" s="930"/>
      <c r="UPH53" s="930"/>
      <c r="UPI53" s="931"/>
      <c r="UPJ53" s="1213"/>
      <c r="UPK53" s="929"/>
      <c r="UPL53" s="929"/>
      <c r="UPM53" s="930"/>
      <c r="UPN53" s="930"/>
      <c r="UPO53" s="930"/>
      <c r="UPP53" s="930"/>
      <c r="UPQ53" s="930"/>
      <c r="UPR53" s="930"/>
      <c r="UPS53" s="930"/>
      <c r="UPT53" s="931"/>
      <c r="UPU53" s="1213"/>
      <c r="UPV53" s="929"/>
      <c r="UPW53" s="929"/>
      <c r="UPX53" s="930"/>
      <c r="UPY53" s="930"/>
      <c r="UPZ53" s="930"/>
      <c r="UQA53" s="930"/>
      <c r="UQB53" s="930"/>
      <c r="UQC53" s="930"/>
      <c r="UQD53" s="930"/>
      <c r="UQE53" s="931"/>
      <c r="UQF53" s="1213"/>
      <c r="UQG53" s="929"/>
      <c r="UQH53" s="929"/>
      <c r="UQI53" s="930"/>
      <c r="UQJ53" s="930"/>
      <c r="UQK53" s="930"/>
      <c r="UQL53" s="930"/>
      <c r="UQM53" s="930"/>
      <c r="UQN53" s="930"/>
      <c r="UQO53" s="930"/>
      <c r="UQP53" s="931"/>
      <c r="UQQ53" s="1213"/>
      <c r="UQR53" s="929"/>
      <c r="UQS53" s="929"/>
      <c r="UQT53" s="930"/>
      <c r="UQU53" s="930"/>
      <c r="UQV53" s="930"/>
      <c r="UQW53" s="930"/>
      <c r="UQX53" s="930"/>
      <c r="UQY53" s="930"/>
      <c r="UQZ53" s="930"/>
      <c r="URA53" s="931"/>
      <c r="URB53" s="1213"/>
      <c r="URC53" s="929"/>
      <c r="URD53" s="929"/>
      <c r="URE53" s="930"/>
      <c r="URF53" s="930"/>
      <c r="URG53" s="930"/>
      <c r="URH53" s="930"/>
      <c r="URI53" s="930"/>
      <c r="URJ53" s="930"/>
      <c r="URK53" s="930"/>
      <c r="URL53" s="931"/>
      <c r="URM53" s="1213"/>
      <c r="URN53" s="929"/>
      <c r="URO53" s="929"/>
      <c r="URP53" s="930"/>
      <c r="URQ53" s="930"/>
      <c r="URR53" s="930"/>
      <c r="URS53" s="930"/>
      <c r="URT53" s="930"/>
      <c r="URU53" s="930"/>
      <c r="URV53" s="930"/>
      <c r="URW53" s="931"/>
      <c r="URX53" s="1213"/>
      <c r="URY53" s="929"/>
      <c r="URZ53" s="929"/>
      <c r="USA53" s="930"/>
      <c r="USB53" s="930"/>
      <c r="USC53" s="930"/>
      <c r="USD53" s="930"/>
      <c r="USE53" s="930"/>
      <c r="USF53" s="930"/>
      <c r="USG53" s="930"/>
      <c r="USH53" s="931"/>
      <c r="USI53" s="1213"/>
      <c r="USJ53" s="929"/>
      <c r="USK53" s="929"/>
      <c r="USL53" s="930"/>
      <c r="USM53" s="930"/>
      <c r="USN53" s="930"/>
      <c r="USO53" s="930"/>
      <c r="USP53" s="930"/>
      <c r="USQ53" s="930"/>
      <c r="USR53" s="930"/>
      <c r="USS53" s="931"/>
      <c r="UST53" s="1213"/>
      <c r="USU53" s="929"/>
      <c r="USV53" s="929"/>
      <c r="USW53" s="930"/>
      <c r="USX53" s="930"/>
      <c r="USY53" s="930"/>
      <c r="USZ53" s="930"/>
      <c r="UTA53" s="930"/>
      <c r="UTB53" s="930"/>
      <c r="UTC53" s="930"/>
      <c r="UTD53" s="931"/>
      <c r="UTE53" s="1213"/>
      <c r="UTF53" s="929"/>
      <c r="UTG53" s="929"/>
      <c r="UTH53" s="930"/>
      <c r="UTI53" s="930"/>
      <c r="UTJ53" s="930"/>
      <c r="UTK53" s="930"/>
      <c r="UTL53" s="930"/>
      <c r="UTM53" s="930"/>
      <c r="UTN53" s="930"/>
      <c r="UTO53" s="931"/>
      <c r="UTP53" s="1213"/>
      <c r="UTQ53" s="929"/>
      <c r="UTR53" s="929"/>
      <c r="UTS53" s="930"/>
      <c r="UTT53" s="930"/>
      <c r="UTU53" s="930"/>
      <c r="UTV53" s="930"/>
      <c r="UTW53" s="930"/>
      <c r="UTX53" s="930"/>
      <c r="UTY53" s="930"/>
      <c r="UTZ53" s="931"/>
      <c r="UUA53" s="1213"/>
      <c r="UUB53" s="929"/>
      <c r="UUC53" s="929"/>
      <c r="UUD53" s="930"/>
      <c r="UUE53" s="930"/>
      <c r="UUF53" s="930"/>
      <c r="UUG53" s="930"/>
      <c r="UUH53" s="930"/>
      <c r="UUI53" s="930"/>
      <c r="UUJ53" s="930"/>
      <c r="UUK53" s="931"/>
      <c r="UUL53" s="1213"/>
      <c r="UUM53" s="929"/>
      <c r="UUN53" s="929"/>
      <c r="UUO53" s="930"/>
      <c r="UUP53" s="930"/>
      <c r="UUQ53" s="930"/>
      <c r="UUR53" s="930"/>
      <c r="UUS53" s="930"/>
      <c r="UUT53" s="930"/>
      <c r="UUU53" s="930"/>
      <c r="UUV53" s="931"/>
      <c r="UUW53" s="1213"/>
      <c r="UUX53" s="929"/>
      <c r="UUY53" s="929"/>
      <c r="UUZ53" s="930"/>
      <c r="UVA53" s="930"/>
      <c r="UVB53" s="930"/>
      <c r="UVC53" s="930"/>
      <c r="UVD53" s="930"/>
      <c r="UVE53" s="930"/>
      <c r="UVF53" s="930"/>
      <c r="UVG53" s="931"/>
      <c r="UVH53" s="1213"/>
      <c r="UVI53" s="929"/>
      <c r="UVJ53" s="929"/>
      <c r="UVK53" s="930"/>
      <c r="UVL53" s="930"/>
      <c r="UVM53" s="930"/>
      <c r="UVN53" s="930"/>
      <c r="UVO53" s="930"/>
      <c r="UVP53" s="930"/>
      <c r="UVQ53" s="930"/>
      <c r="UVR53" s="931"/>
      <c r="UVS53" s="1213"/>
      <c r="UVT53" s="929"/>
      <c r="UVU53" s="929"/>
      <c r="UVV53" s="930"/>
      <c r="UVW53" s="930"/>
      <c r="UVX53" s="930"/>
      <c r="UVY53" s="930"/>
      <c r="UVZ53" s="930"/>
      <c r="UWA53" s="930"/>
      <c r="UWB53" s="930"/>
      <c r="UWC53" s="931"/>
      <c r="UWD53" s="1213"/>
      <c r="UWE53" s="929"/>
      <c r="UWF53" s="929"/>
      <c r="UWG53" s="930"/>
      <c r="UWH53" s="930"/>
      <c r="UWI53" s="930"/>
      <c r="UWJ53" s="930"/>
      <c r="UWK53" s="930"/>
      <c r="UWL53" s="930"/>
      <c r="UWM53" s="930"/>
      <c r="UWN53" s="931"/>
      <c r="UWO53" s="1213"/>
      <c r="UWP53" s="929"/>
      <c r="UWQ53" s="929"/>
      <c r="UWR53" s="930"/>
      <c r="UWS53" s="930"/>
      <c r="UWT53" s="930"/>
      <c r="UWU53" s="930"/>
      <c r="UWV53" s="930"/>
      <c r="UWW53" s="930"/>
      <c r="UWX53" s="930"/>
      <c r="UWY53" s="931"/>
      <c r="UWZ53" s="1213"/>
      <c r="UXA53" s="929"/>
      <c r="UXB53" s="929"/>
      <c r="UXC53" s="930"/>
      <c r="UXD53" s="930"/>
      <c r="UXE53" s="930"/>
      <c r="UXF53" s="930"/>
      <c r="UXG53" s="930"/>
      <c r="UXH53" s="930"/>
      <c r="UXI53" s="930"/>
      <c r="UXJ53" s="931"/>
      <c r="UXK53" s="1213"/>
      <c r="UXL53" s="929"/>
      <c r="UXM53" s="929"/>
      <c r="UXN53" s="930"/>
      <c r="UXO53" s="930"/>
      <c r="UXP53" s="930"/>
      <c r="UXQ53" s="930"/>
      <c r="UXR53" s="930"/>
      <c r="UXS53" s="930"/>
      <c r="UXT53" s="930"/>
      <c r="UXU53" s="931"/>
      <c r="UXV53" s="1213"/>
      <c r="UXW53" s="929"/>
      <c r="UXX53" s="929"/>
      <c r="UXY53" s="930"/>
      <c r="UXZ53" s="930"/>
      <c r="UYA53" s="930"/>
      <c r="UYB53" s="930"/>
      <c r="UYC53" s="930"/>
      <c r="UYD53" s="930"/>
      <c r="UYE53" s="930"/>
      <c r="UYF53" s="931"/>
      <c r="UYG53" s="1213"/>
      <c r="UYH53" s="929"/>
      <c r="UYI53" s="929"/>
      <c r="UYJ53" s="930"/>
      <c r="UYK53" s="930"/>
      <c r="UYL53" s="930"/>
      <c r="UYM53" s="930"/>
      <c r="UYN53" s="930"/>
      <c r="UYO53" s="930"/>
      <c r="UYP53" s="930"/>
      <c r="UYQ53" s="931"/>
      <c r="UYR53" s="1213"/>
      <c r="UYS53" s="929"/>
      <c r="UYT53" s="929"/>
      <c r="UYU53" s="930"/>
      <c r="UYV53" s="930"/>
      <c r="UYW53" s="930"/>
      <c r="UYX53" s="930"/>
      <c r="UYY53" s="930"/>
      <c r="UYZ53" s="930"/>
      <c r="UZA53" s="930"/>
      <c r="UZB53" s="931"/>
      <c r="UZC53" s="1213"/>
      <c r="UZD53" s="929"/>
      <c r="UZE53" s="929"/>
      <c r="UZF53" s="930"/>
      <c r="UZG53" s="930"/>
      <c r="UZH53" s="930"/>
      <c r="UZI53" s="930"/>
      <c r="UZJ53" s="930"/>
      <c r="UZK53" s="930"/>
      <c r="UZL53" s="930"/>
      <c r="UZM53" s="931"/>
      <c r="UZN53" s="1213"/>
      <c r="UZO53" s="929"/>
      <c r="UZP53" s="929"/>
      <c r="UZQ53" s="930"/>
      <c r="UZR53" s="930"/>
      <c r="UZS53" s="930"/>
      <c r="UZT53" s="930"/>
      <c r="UZU53" s="930"/>
      <c r="UZV53" s="930"/>
      <c r="UZW53" s="930"/>
      <c r="UZX53" s="931"/>
      <c r="UZY53" s="1213"/>
      <c r="UZZ53" s="929"/>
      <c r="VAA53" s="929"/>
      <c r="VAB53" s="930"/>
      <c r="VAC53" s="930"/>
      <c r="VAD53" s="930"/>
      <c r="VAE53" s="930"/>
      <c r="VAF53" s="930"/>
      <c r="VAG53" s="930"/>
      <c r="VAH53" s="930"/>
      <c r="VAI53" s="931"/>
      <c r="VAJ53" s="1213"/>
      <c r="VAK53" s="929"/>
      <c r="VAL53" s="929"/>
      <c r="VAM53" s="930"/>
      <c r="VAN53" s="930"/>
      <c r="VAO53" s="930"/>
      <c r="VAP53" s="930"/>
      <c r="VAQ53" s="930"/>
      <c r="VAR53" s="930"/>
      <c r="VAS53" s="930"/>
      <c r="VAT53" s="931"/>
      <c r="VAU53" s="1213"/>
      <c r="VAV53" s="929"/>
      <c r="VAW53" s="929"/>
      <c r="VAX53" s="930"/>
      <c r="VAY53" s="930"/>
      <c r="VAZ53" s="930"/>
      <c r="VBA53" s="930"/>
      <c r="VBB53" s="930"/>
      <c r="VBC53" s="930"/>
      <c r="VBD53" s="930"/>
      <c r="VBE53" s="931"/>
      <c r="VBF53" s="1213"/>
      <c r="VBG53" s="929"/>
      <c r="VBH53" s="929"/>
      <c r="VBI53" s="930"/>
      <c r="VBJ53" s="930"/>
      <c r="VBK53" s="930"/>
      <c r="VBL53" s="930"/>
      <c r="VBM53" s="930"/>
      <c r="VBN53" s="930"/>
      <c r="VBO53" s="930"/>
      <c r="VBP53" s="931"/>
      <c r="VBQ53" s="1213"/>
      <c r="VBR53" s="929"/>
      <c r="VBS53" s="929"/>
      <c r="VBT53" s="930"/>
      <c r="VBU53" s="930"/>
      <c r="VBV53" s="930"/>
      <c r="VBW53" s="930"/>
      <c r="VBX53" s="930"/>
      <c r="VBY53" s="930"/>
      <c r="VBZ53" s="930"/>
      <c r="VCA53" s="931"/>
      <c r="VCB53" s="1213"/>
      <c r="VCC53" s="929"/>
      <c r="VCD53" s="929"/>
      <c r="VCE53" s="930"/>
      <c r="VCF53" s="930"/>
      <c r="VCG53" s="930"/>
      <c r="VCH53" s="930"/>
      <c r="VCI53" s="930"/>
      <c r="VCJ53" s="930"/>
      <c r="VCK53" s="930"/>
      <c r="VCL53" s="931"/>
      <c r="VCM53" s="1213"/>
      <c r="VCN53" s="929"/>
      <c r="VCO53" s="929"/>
      <c r="VCP53" s="930"/>
      <c r="VCQ53" s="930"/>
      <c r="VCR53" s="930"/>
      <c r="VCS53" s="930"/>
      <c r="VCT53" s="930"/>
      <c r="VCU53" s="930"/>
      <c r="VCV53" s="930"/>
      <c r="VCW53" s="931"/>
      <c r="VCX53" s="1213"/>
      <c r="VCY53" s="929"/>
      <c r="VCZ53" s="929"/>
      <c r="VDA53" s="930"/>
      <c r="VDB53" s="930"/>
      <c r="VDC53" s="930"/>
      <c r="VDD53" s="930"/>
      <c r="VDE53" s="930"/>
      <c r="VDF53" s="930"/>
      <c r="VDG53" s="930"/>
      <c r="VDH53" s="931"/>
      <c r="VDI53" s="1213"/>
      <c r="VDJ53" s="929"/>
      <c r="VDK53" s="929"/>
      <c r="VDL53" s="930"/>
      <c r="VDM53" s="930"/>
      <c r="VDN53" s="930"/>
      <c r="VDO53" s="930"/>
      <c r="VDP53" s="930"/>
      <c r="VDQ53" s="930"/>
      <c r="VDR53" s="930"/>
      <c r="VDS53" s="931"/>
      <c r="VDT53" s="1213"/>
      <c r="VDU53" s="929"/>
      <c r="VDV53" s="929"/>
      <c r="VDW53" s="930"/>
      <c r="VDX53" s="930"/>
      <c r="VDY53" s="930"/>
      <c r="VDZ53" s="930"/>
      <c r="VEA53" s="930"/>
      <c r="VEB53" s="930"/>
      <c r="VEC53" s="930"/>
      <c r="VED53" s="931"/>
      <c r="VEE53" s="1213"/>
      <c r="VEF53" s="929"/>
      <c r="VEG53" s="929"/>
      <c r="VEH53" s="930"/>
      <c r="VEI53" s="930"/>
      <c r="VEJ53" s="930"/>
      <c r="VEK53" s="930"/>
      <c r="VEL53" s="930"/>
      <c r="VEM53" s="930"/>
      <c r="VEN53" s="930"/>
      <c r="VEO53" s="931"/>
      <c r="VEP53" s="1213"/>
      <c r="VEQ53" s="929"/>
      <c r="VER53" s="929"/>
      <c r="VES53" s="930"/>
      <c r="VET53" s="930"/>
      <c r="VEU53" s="930"/>
      <c r="VEV53" s="930"/>
      <c r="VEW53" s="930"/>
      <c r="VEX53" s="930"/>
      <c r="VEY53" s="930"/>
      <c r="VEZ53" s="931"/>
      <c r="VFA53" s="1213"/>
      <c r="VFB53" s="929"/>
      <c r="VFC53" s="929"/>
      <c r="VFD53" s="930"/>
      <c r="VFE53" s="930"/>
      <c r="VFF53" s="930"/>
      <c r="VFG53" s="930"/>
      <c r="VFH53" s="930"/>
      <c r="VFI53" s="930"/>
      <c r="VFJ53" s="930"/>
      <c r="VFK53" s="931"/>
      <c r="VFL53" s="1213"/>
      <c r="VFM53" s="929"/>
      <c r="VFN53" s="929"/>
      <c r="VFO53" s="930"/>
      <c r="VFP53" s="930"/>
      <c r="VFQ53" s="930"/>
      <c r="VFR53" s="930"/>
      <c r="VFS53" s="930"/>
      <c r="VFT53" s="930"/>
      <c r="VFU53" s="930"/>
      <c r="VFV53" s="931"/>
      <c r="VFW53" s="1213"/>
      <c r="VFX53" s="929"/>
      <c r="VFY53" s="929"/>
      <c r="VFZ53" s="930"/>
      <c r="VGA53" s="930"/>
      <c r="VGB53" s="930"/>
      <c r="VGC53" s="930"/>
      <c r="VGD53" s="930"/>
      <c r="VGE53" s="930"/>
      <c r="VGF53" s="930"/>
      <c r="VGG53" s="931"/>
      <c r="VGH53" s="1213"/>
      <c r="VGI53" s="929"/>
      <c r="VGJ53" s="929"/>
      <c r="VGK53" s="930"/>
      <c r="VGL53" s="930"/>
      <c r="VGM53" s="930"/>
      <c r="VGN53" s="930"/>
      <c r="VGO53" s="930"/>
      <c r="VGP53" s="930"/>
      <c r="VGQ53" s="930"/>
      <c r="VGR53" s="931"/>
      <c r="VGS53" s="1213"/>
      <c r="VGT53" s="929"/>
      <c r="VGU53" s="929"/>
      <c r="VGV53" s="930"/>
      <c r="VGW53" s="930"/>
      <c r="VGX53" s="930"/>
      <c r="VGY53" s="930"/>
      <c r="VGZ53" s="930"/>
      <c r="VHA53" s="930"/>
      <c r="VHB53" s="930"/>
      <c r="VHC53" s="931"/>
      <c r="VHD53" s="1213"/>
      <c r="VHE53" s="929"/>
      <c r="VHF53" s="929"/>
      <c r="VHG53" s="930"/>
      <c r="VHH53" s="930"/>
      <c r="VHI53" s="930"/>
      <c r="VHJ53" s="930"/>
      <c r="VHK53" s="930"/>
      <c r="VHL53" s="930"/>
      <c r="VHM53" s="930"/>
      <c r="VHN53" s="931"/>
      <c r="VHO53" s="1213"/>
      <c r="VHP53" s="929"/>
      <c r="VHQ53" s="929"/>
      <c r="VHR53" s="930"/>
      <c r="VHS53" s="930"/>
      <c r="VHT53" s="930"/>
      <c r="VHU53" s="930"/>
      <c r="VHV53" s="930"/>
      <c r="VHW53" s="930"/>
      <c r="VHX53" s="930"/>
      <c r="VHY53" s="931"/>
      <c r="VHZ53" s="1213"/>
      <c r="VIA53" s="929"/>
      <c r="VIB53" s="929"/>
      <c r="VIC53" s="930"/>
      <c r="VID53" s="930"/>
      <c r="VIE53" s="930"/>
      <c r="VIF53" s="930"/>
      <c r="VIG53" s="930"/>
      <c r="VIH53" s="930"/>
      <c r="VII53" s="930"/>
      <c r="VIJ53" s="931"/>
      <c r="VIK53" s="1213"/>
      <c r="VIL53" s="929"/>
      <c r="VIM53" s="929"/>
      <c r="VIN53" s="930"/>
      <c r="VIO53" s="930"/>
      <c r="VIP53" s="930"/>
      <c r="VIQ53" s="930"/>
      <c r="VIR53" s="930"/>
      <c r="VIS53" s="930"/>
      <c r="VIT53" s="930"/>
      <c r="VIU53" s="931"/>
      <c r="VIV53" s="1213"/>
      <c r="VIW53" s="929"/>
      <c r="VIX53" s="929"/>
      <c r="VIY53" s="930"/>
      <c r="VIZ53" s="930"/>
      <c r="VJA53" s="930"/>
      <c r="VJB53" s="930"/>
      <c r="VJC53" s="930"/>
      <c r="VJD53" s="930"/>
      <c r="VJE53" s="930"/>
      <c r="VJF53" s="931"/>
      <c r="VJG53" s="1213"/>
      <c r="VJH53" s="929"/>
      <c r="VJI53" s="929"/>
      <c r="VJJ53" s="930"/>
      <c r="VJK53" s="930"/>
      <c r="VJL53" s="930"/>
      <c r="VJM53" s="930"/>
      <c r="VJN53" s="930"/>
      <c r="VJO53" s="930"/>
      <c r="VJP53" s="930"/>
      <c r="VJQ53" s="931"/>
      <c r="VJR53" s="1213"/>
      <c r="VJS53" s="929"/>
      <c r="VJT53" s="929"/>
      <c r="VJU53" s="930"/>
      <c r="VJV53" s="930"/>
      <c r="VJW53" s="930"/>
      <c r="VJX53" s="930"/>
      <c r="VJY53" s="930"/>
      <c r="VJZ53" s="930"/>
      <c r="VKA53" s="930"/>
      <c r="VKB53" s="931"/>
      <c r="VKC53" s="1213"/>
      <c r="VKD53" s="929"/>
      <c r="VKE53" s="929"/>
      <c r="VKF53" s="930"/>
      <c r="VKG53" s="930"/>
      <c r="VKH53" s="930"/>
      <c r="VKI53" s="930"/>
      <c r="VKJ53" s="930"/>
      <c r="VKK53" s="930"/>
      <c r="VKL53" s="930"/>
      <c r="VKM53" s="931"/>
      <c r="VKN53" s="1213"/>
      <c r="VKO53" s="929"/>
      <c r="VKP53" s="929"/>
      <c r="VKQ53" s="930"/>
      <c r="VKR53" s="930"/>
      <c r="VKS53" s="930"/>
      <c r="VKT53" s="930"/>
      <c r="VKU53" s="930"/>
      <c r="VKV53" s="930"/>
      <c r="VKW53" s="930"/>
      <c r="VKX53" s="931"/>
      <c r="VKY53" s="1213"/>
      <c r="VKZ53" s="929"/>
      <c r="VLA53" s="929"/>
      <c r="VLB53" s="930"/>
      <c r="VLC53" s="930"/>
      <c r="VLD53" s="930"/>
      <c r="VLE53" s="930"/>
      <c r="VLF53" s="930"/>
      <c r="VLG53" s="930"/>
      <c r="VLH53" s="930"/>
      <c r="VLI53" s="931"/>
      <c r="VLJ53" s="1213"/>
      <c r="VLK53" s="929"/>
      <c r="VLL53" s="929"/>
      <c r="VLM53" s="930"/>
      <c r="VLN53" s="930"/>
      <c r="VLO53" s="930"/>
      <c r="VLP53" s="930"/>
      <c r="VLQ53" s="930"/>
      <c r="VLR53" s="930"/>
      <c r="VLS53" s="930"/>
      <c r="VLT53" s="931"/>
      <c r="VLU53" s="1213"/>
      <c r="VLV53" s="929"/>
      <c r="VLW53" s="929"/>
      <c r="VLX53" s="930"/>
      <c r="VLY53" s="930"/>
      <c r="VLZ53" s="930"/>
      <c r="VMA53" s="930"/>
      <c r="VMB53" s="930"/>
      <c r="VMC53" s="930"/>
      <c r="VMD53" s="930"/>
      <c r="VME53" s="931"/>
      <c r="VMF53" s="1213"/>
      <c r="VMG53" s="929"/>
      <c r="VMH53" s="929"/>
      <c r="VMI53" s="930"/>
      <c r="VMJ53" s="930"/>
      <c r="VMK53" s="930"/>
      <c r="VML53" s="930"/>
      <c r="VMM53" s="930"/>
      <c r="VMN53" s="930"/>
      <c r="VMO53" s="930"/>
      <c r="VMP53" s="931"/>
      <c r="VMQ53" s="1213"/>
      <c r="VMR53" s="929"/>
      <c r="VMS53" s="929"/>
      <c r="VMT53" s="930"/>
      <c r="VMU53" s="930"/>
      <c r="VMV53" s="930"/>
      <c r="VMW53" s="930"/>
      <c r="VMX53" s="930"/>
      <c r="VMY53" s="930"/>
      <c r="VMZ53" s="930"/>
      <c r="VNA53" s="931"/>
      <c r="VNB53" s="1213"/>
      <c r="VNC53" s="929"/>
      <c r="VND53" s="929"/>
      <c r="VNE53" s="930"/>
      <c r="VNF53" s="930"/>
      <c r="VNG53" s="930"/>
      <c r="VNH53" s="930"/>
      <c r="VNI53" s="930"/>
      <c r="VNJ53" s="930"/>
      <c r="VNK53" s="930"/>
      <c r="VNL53" s="931"/>
      <c r="VNM53" s="1213"/>
      <c r="VNN53" s="929"/>
      <c r="VNO53" s="929"/>
      <c r="VNP53" s="930"/>
      <c r="VNQ53" s="930"/>
      <c r="VNR53" s="930"/>
      <c r="VNS53" s="930"/>
      <c r="VNT53" s="930"/>
      <c r="VNU53" s="930"/>
      <c r="VNV53" s="930"/>
      <c r="VNW53" s="931"/>
      <c r="VNX53" s="1213"/>
      <c r="VNY53" s="929"/>
      <c r="VNZ53" s="929"/>
      <c r="VOA53" s="930"/>
      <c r="VOB53" s="930"/>
      <c r="VOC53" s="930"/>
      <c r="VOD53" s="930"/>
      <c r="VOE53" s="930"/>
      <c r="VOF53" s="930"/>
      <c r="VOG53" s="930"/>
      <c r="VOH53" s="931"/>
      <c r="VOI53" s="1213"/>
      <c r="VOJ53" s="929"/>
      <c r="VOK53" s="929"/>
      <c r="VOL53" s="930"/>
      <c r="VOM53" s="930"/>
      <c r="VON53" s="930"/>
      <c r="VOO53" s="930"/>
      <c r="VOP53" s="930"/>
      <c r="VOQ53" s="930"/>
      <c r="VOR53" s="930"/>
      <c r="VOS53" s="931"/>
      <c r="VOT53" s="1213"/>
      <c r="VOU53" s="929"/>
      <c r="VOV53" s="929"/>
      <c r="VOW53" s="930"/>
      <c r="VOX53" s="930"/>
      <c r="VOY53" s="930"/>
      <c r="VOZ53" s="930"/>
      <c r="VPA53" s="930"/>
      <c r="VPB53" s="930"/>
      <c r="VPC53" s="930"/>
      <c r="VPD53" s="931"/>
      <c r="VPE53" s="1213"/>
      <c r="VPF53" s="929"/>
      <c r="VPG53" s="929"/>
      <c r="VPH53" s="930"/>
      <c r="VPI53" s="930"/>
      <c r="VPJ53" s="930"/>
      <c r="VPK53" s="930"/>
      <c r="VPL53" s="930"/>
      <c r="VPM53" s="930"/>
      <c r="VPN53" s="930"/>
      <c r="VPO53" s="931"/>
      <c r="VPP53" s="1213"/>
      <c r="VPQ53" s="929"/>
      <c r="VPR53" s="929"/>
      <c r="VPS53" s="930"/>
      <c r="VPT53" s="930"/>
      <c r="VPU53" s="930"/>
      <c r="VPV53" s="930"/>
      <c r="VPW53" s="930"/>
      <c r="VPX53" s="930"/>
      <c r="VPY53" s="930"/>
      <c r="VPZ53" s="931"/>
      <c r="VQA53" s="1213"/>
      <c r="VQB53" s="929"/>
      <c r="VQC53" s="929"/>
      <c r="VQD53" s="930"/>
      <c r="VQE53" s="930"/>
      <c r="VQF53" s="930"/>
      <c r="VQG53" s="930"/>
      <c r="VQH53" s="930"/>
      <c r="VQI53" s="930"/>
      <c r="VQJ53" s="930"/>
      <c r="VQK53" s="931"/>
      <c r="VQL53" s="1213"/>
      <c r="VQM53" s="929"/>
      <c r="VQN53" s="929"/>
      <c r="VQO53" s="930"/>
      <c r="VQP53" s="930"/>
      <c r="VQQ53" s="930"/>
      <c r="VQR53" s="930"/>
      <c r="VQS53" s="930"/>
      <c r="VQT53" s="930"/>
      <c r="VQU53" s="930"/>
      <c r="VQV53" s="931"/>
      <c r="VQW53" s="1213"/>
      <c r="VQX53" s="929"/>
      <c r="VQY53" s="929"/>
      <c r="VQZ53" s="930"/>
      <c r="VRA53" s="930"/>
      <c r="VRB53" s="930"/>
      <c r="VRC53" s="930"/>
      <c r="VRD53" s="930"/>
      <c r="VRE53" s="930"/>
      <c r="VRF53" s="930"/>
      <c r="VRG53" s="931"/>
      <c r="VRH53" s="1213"/>
      <c r="VRI53" s="929"/>
      <c r="VRJ53" s="929"/>
      <c r="VRK53" s="930"/>
      <c r="VRL53" s="930"/>
      <c r="VRM53" s="930"/>
      <c r="VRN53" s="930"/>
      <c r="VRO53" s="930"/>
      <c r="VRP53" s="930"/>
      <c r="VRQ53" s="930"/>
      <c r="VRR53" s="931"/>
      <c r="VRS53" s="1213"/>
      <c r="VRT53" s="929"/>
      <c r="VRU53" s="929"/>
      <c r="VRV53" s="930"/>
      <c r="VRW53" s="930"/>
      <c r="VRX53" s="930"/>
      <c r="VRY53" s="930"/>
      <c r="VRZ53" s="930"/>
      <c r="VSA53" s="930"/>
      <c r="VSB53" s="930"/>
      <c r="VSC53" s="931"/>
      <c r="VSD53" s="1213"/>
      <c r="VSE53" s="929"/>
      <c r="VSF53" s="929"/>
      <c r="VSG53" s="930"/>
      <c r="VSH53" s="930"/>
      <c r="VSI53" s="930"/>
      <c r="VSJ53" s="930"/>
      <c r="VSK53" s="930"/>
      <c r="VSL53" s="930"/>
      <c r="VSM53" s="930"/>
      <c r="VSN53" s="931"/>
      <c r="VSO53" s="1213"/>
      <c r="VSP53" s="929"/>
      <c r="VSQ53" s="929"/>
      <c r="VSR53" s="930"/>
      <c r="VSS53" s="930"/>
      <c r="VST53" s="930"/>
      <c r="VSU53" s="930"/>
      <c r="VSV53" s="930"/>
      <c r="VSW53" s="930"/>
      <c r="VSX53" s="930"/>
      <c r="VSY53" s="931"/>
      <c r="VSZ53" s="1213"/>
      <c r="VTA53" s="929"/>
      <c r="VTB53" s="929"/>
      <c r="VTC53" s="930"/>
      <c r="VTD53" s="930"/>
      <c r="VTE53" s="930"/>
      <c r="VTF53" s="930"/>
      <c r="VTG53" s="930"/>
      <c r="VTH53" s="930"/>
      <c r="VTI53" s="930"/>
      <c r="VTJ53" s="931"/>
      <c r="VTK53" s="1213"/>
      <c r="VTL53" s="929"/>
      <c r="VTM53" s="929"/>
      <c r="VTN53" s="930"/>
      <c r="VTO53" s="930"/>
      <c r="VTP53" s="930"/>
      <c r="VTQ53" s="930"/>
      <c r="VTR53" s="930"/>
      <c r="VTS53" s="930"/>
      <c r="VTT53" s="930"/>
      <c r="VTU53" s="931"/>
      <c r="VTV53" s="1213"/>
      <c r="VTW53" s="929"/>
      <c r="VTX53" s="929"/>
      <c r="VTY53" s="930"/>
      <c r="VTZ53" s="930"/>
      <c r="VUA53" s="930"/>
      <c r="VUB53" s="930"/>
      <c r="VUC53" s="930"/>
      <c r="VUD53" s="930"/>
      <c r="VUE53" s="930"/>
      <c r="VUF53" s="931"/>
      <c r="VUG53" s="1213"/>
      <c r="VUH53" s="929"/>
      <c r="VUI53" s="929"/>
      <c r="VUJ53" s="930"/>
      <c r="VUK53" s="930"/>
      <c r="VUL53" s="930"/>
      <c r="VUM53" s="930"/>
      <c r="VUN53" s="930"/>
      <c r="VUO53" s="930"/>
      <c r="VUP53" s="930"/>
      <c r="VUQ53" s="931"/>
      <c r="VUR53" s="1213"/>
      <c r="VUS53" s="929"/>
      <c r="VUT53" s="929"/>
      <c r="VUU53" s="930"/>
      <c r="VUV53" s="930"/>
      <c r="VUW53" s="930"/>
      <c r="VUX53" s="930"/>
      <c r="VUY53" s="930"/>
      <c r="VUZ53" s="930"/>
      <c r="VVA53" s="930"/>
      <c r="VVB53" s="931"/>
      <c r="VVC53" s="1213"/>
      <c r="VVD53" s="929"/>
      <c r="VVE53" s="929"/>
      <c r="VVF53" s="930"/>
      <c r="VVG53" s="930"/>
      <c r="VVH53" s="930"/>
      <c r="VVI53" s="930"/>
      <c r="VVJ53" s="930"/>
      <c r="VVK53" s="930"/>
      <c r="VVL53" s="930"/>
      <c r="VVM53" s="931"/>
      <c r="VVN53" s="1213"/>
      <c r="VVO53" s="929"/>
      <c r="VVP53" s="929"/>
      <c r="VVQ53" s="930"/>
      <c r="VVR53" s="930"/>
      <c r="VVS53" s="930"/>
      <c r="VVT53" s="930"/>
      <c r="VVU53" s="930"/>
      <c r="VVV53" s="930"/>
      <c r="VVW53" s="930"/>
      <c r="VVX53" s="931"/>
      <c r="VVY53" s="1213"/>
      <c r="VVZ53" s="929"/>
      <c r="VWA53" s="929"/>
      <c r="VWB53" s="930"/>
      <c r="VWC53" s="930"/>
      <c r="VWD53" s="930"/>
      <c r="VWE53" s="930"/>
      <c r="VWF53" s="930"/>
      <c r="VWG53" s="930"/>
      <c r="VWH53" s="930"/>
      <c r="VWI53" s="931"/>
      <c r="VWJ53" s="1213"/>
      <c r="VWK53" s="929"/>
      <c r="VWL53" s="929"/>
      <c r="VWM53" s="930"/>
      <c r="VWN53" s="930"/>
      <c r="VWO53" s="930"/>
      <c r="VWP53" s="930"/>
      <c r="VWQ53" s="930"/>
      <c r="VWR53" s="930"/>
      <c r="VWS53" s="930"/>
      <c r="VWT53" s="931"/>
      <c r="VWU53" s="1213"/>
      <c r="VWV53" s="929"/>
      <c r="VWW53" s="929"/>
      <c r="VWX53" s="930"/>
      <c r="VWY53" s="930"/>
      <c r="VWZ53" s="930"/>
      <c r="VXA53" s="930"/>
      <c r="VXB53" s="930"/>
      <c r="VXC53" s="930"/>
      <c r="VXD53" s="930"/>
      <c r="VXE53" s="931"/>
      <c r="VXF53" s="1213"/>
      <c r="VXG53" s="929"/>
      <c r="VXH53" s="929"/>
      <c r="VXI53" s="930"/>
      <c r="VXJ53" s="930"/>
      <c r="VXK53" s="930"/>
      <c r="VXL53" s="930"/>
      <c r="VXM53" s="930"/>
      <c r="VXN53" s="930"/>
      <c r="VXO53" s="930"/>
      <c r="VXP53" s="931"/>
      <c r="VXQ53" s="1213"/>
      <c r="VXR53" s="929"/>
      <c r="VXS53" s="929"/>
      <c r="VXT53" s="930"/>
      <c r="VXU53" s="930"/>
      <c r="VXV53" s="930"/>
      <c r="VXW53" s="930"/>
      <c r="VXX53" s="930"/>
      <c r="VXY53" s="930"/>
      <c r="VXZ53" s="930"/>
      <c r="VYA53" s="931"/>
      <c r="VYB53" s="1213"/>
      <c r="VYC53" s="929"/>
      <c r="VYD53" s="929"/>
      <c r="VYE53" s="930"/>
      <c r="VYF53" s="930"/>
      <c r="VYG53" s="930"/>
      <c r="VYH53" s="930"/>
      <c r="VYI53" s="930"/>
      <c r="VYJ53" s="930"/>
      <c r="VYK53" s="930"/>
      <c r="VYL53" s="931"/>
      <c r="VYM53" s="1213"/>
      <c r="VYN53" s="929"/>
      <c r="VYO53" s="929"/>
      <c r="VYP53" s="930"/>
      <c r="VYQ53" s="930"/>
      <c r="VYR53" s="930"/>
      <c r="VYS53" s="930"/>
      <c r="VYT53" s="930"/>
      <c r="VYU53" s="930"/>
      <c r="VYV53" s="930"/>
      <c r="VYW53" s="931"/>
      <c r="VYX53" s="1213"/>
      <c r="VYY53" s="929"/>
      <c r="VYZ53" s="929"/>
      <c r="VZA53" s="930"/>
      <c r="VZB53" s="930"/>
      <c r="VZC53" s="930"/>
      <c r="VZD53" s="930"/>
      <c r="VZE53" s="930"/>
      <c r="VZF53" s="930"/>
      <c r="VZG53" s="930"/>
      <c r="VZH53" s="931"/>
      <c r="VZI53" s="1213"/>
      <c r="VZJ53" s="929"/>
      <c r="VZK53" s="929"/>
      <c r="VZL53" s="930"/>
      <c r="VZM53" s="930"/>
      <c r="VZN53" s="930"/>
      <c r="VZO53" s="930"/>
      <c r="VZP53" s="930"/>
      <c r="VZQ53" s="930"/>
      <c r="VZR53" s="930"/>
      <c r="VZS53" s="931"/>
      <c r="VZT53" s="1213"/>
      <c r="VZU53" s="929"/>
      <c r="VZV53" s="929"/>
      <c r="VZW53" s="930"/>
      <c r="VZX53" s="930"/>
      <c r="VZY53" s="930"/>
      <c r="VZZ53" s="930"/>
      <c r="WAA53" s="930"/>
      <c r="WAB53" s="930"/>
      <c r="WAC53" s="930"/>
      <c r="WAD53" s="931"/>
      <c r="WAE53" s="1213"/>
      <c r="WAF53" s="929"/>
      <c r="WAG53" s="929"/>
      <c r="WAH53" s="930"/>
      <c r="WAI53" s="930"/>
      <c r="WAJ53" s="930"/>
      <c r="WAK53" s="930"/>
      <c r="WAL53" s="930"/>
      <c r="WAM53" s="930"/>
      <c r="WAN53" s="930"/>
      <c r="WAO53" s="931"/>
      <c r="WAP53" s="1213"/>
      <c r="WAQ53" s="929"/>
      <c r="WAR53" s="929"/>
      <c r="WAS53" s="930"/>
      <c r="WAT53" s="930"/>
      <c r="WAU53" s="930"/>
      <c r="WAV53" s="930"/>
      <c r="WAW53" s="930"/>
      <c r="WAX53" s="930"/>
      <c r="WAY53" s="930"/>
      <c r="WAZ53" s="931"/>
      <c r="WBA53" s="1213"/>
      <c r="WBB53" s="929"/>
      <c r="WBC53" s="929"/>
      <c r="WBD53" s="930"/>
      <c r="WBE53" s="930"/>
      <c r="WBF53" s="930"/>
      <c r="WBG53" s="930"/>
      <c r="WBH53" s="930"/>
      <c r="WBI53" s="930"/>
      <c r="WBJ53" s="930"/>
      <c r="WBK53" s="931"/>
      <c r="WBL53" s="1213"/>
      <c r="WBM53" s="929"/>
      <c r="WBN53" s="929"/>
      <c r="WBO53" s="930"/>
      <c r="WBP53" s="930"/>
      <c r="WBQ53" s="930"/>
      <c r="WBR53" s="930"/>
      <c r="WBS53" s="930"/>
      <c r="WBT53" s="930"/>
      <c r="WBU53" s="930"/>
      <c r="WBV53" s="931"/>
      <c r="WBW53" s="1213"/>
      <c r="WBX53" s="929"/>
      <c r="WBY53" s="929"/>
      <c r="WBZ53" s="930"/>
      <c r="WCA53" s="930"/>
      <c r="WCB53" s="930"/>
      <c r="WCC53" s="930"/>
      <c r="WCD53" s="930"/>
      <c r="WCE53" s="930"/>
      <c r="WCF53" s="930"/>
      <c r="WCG53" s="931"/>
      <c r="WCH53" s="1213"/>
      <c r="WCI53" s="929"/>
      <c r="WCJ53" s="929"/>
      <c r="WCK53" s="930"/>
      <c r="WCL53" s="930"/>
      <c r="WCM53" s="930"/>
      <c r="WCN53" s="930"/>
      <c r="WCO53" s="930"/>
      <c r="WCP53" s="930"/>
      <c r="WCQ53" s="930"/>
      <c r="WCR53" s="931"/>
      <c r="WCS53" s="1213"/>
      <c r="WCT53" s="929"/>
      <c r="WCU53" s="929"/>
      <c r="WCV53" s="930"/>
      <c r="WCW53" s="930"/>
      <c r="WCX53" s="930"/>
      <c r="WCY53" s="930"/>
      <c r="WCZ53" s="930"/>
      <c r="WDA53" s="930"/>
      <c r="WDB53" s="930"/>
      <c r="WDC53" s="931"/>
      <c r="WDD53" s="1213"/>
      <c r="WDE53" s="929"/>
      <c r="WDF53" s="929"/>
      <c r="WDG53" s="930"/>
      <c r="WDH53" s="930"/>
      <c r="WDI53" s="930"/>
      <c r="WDJ53" s="930"/>
      <c r="WDK53" s="930"/>
      <c r="WDL53" s="930"/>
      <c r="WDM53" s="930"/>
      <c r="WDN53" s="931"/>
      <c r="WDO53" s="1213"/>
      <c r="WDP53" s="929"/>
      <c r="WDQ53" s="929"/>
      <c r="WDR53" s="930"/>
      <c r="WDS53" s="930"/>
      <c r="WDT53" s="930"/>
      <c r="WDU53" s="930"/>
      <c r="WDV53" s="930"/>
      <c r="WDW53" s="930"/>
      <c r="WDX53" s="930"/>
      <c r="WDY53" s="931"/>
      <c r="WDZ53" s="1213"/>
      <c r="WEA53" s="929"/>
      <c r="WEB53" s="929"/>
      <c r="WEC53" s="930"/>
      <c r="WED53" s="930"/>
      <c r="WEE53" s="930"/>
      <c r="WEF53" s="930"/>
      <c r="WEG53" s="930"/>
      <c r="WEH53" s="930"/>
      <c r="WEI53" s="930"/>
      <c r="WEJ53" s="931"/>
      <c r="WEK53" s="1213"/>
      <c r="WEL53" s="929"/>
      <c r="WEM53" s="929"/>
      <c r="WEN53" s="930"/>
      <c r="WEO53" s="930"/>
      <c r="WEP53" s="930"/>
      <c r="WEQ53" s="930"/>
      <c r="WER53" s="930"/>
      <c r="WES53" s="930"/>
      <c r="WET53" s="930"/>
      <c r="WEU53" s="931"/>
      <c r="WEV53" s="1213"/>
      <c r="WEW53" s="929"/>
      <c r="WEX53" s="929"/>
      <c r="WEY53" s="930"/>
      <c r="WEZ53" s="930"/>
      <c r="WFA53" s="930"/>
      <c r="WFB53" s="930"/>
      <c r="WFC53" s="930"/>
      <c r="WFD53" s="930"/>
      <c r="WFE53" s="930"/>
      <c r="WFF53" s="931"/>
      <c r="WFG53" s="1213"/>
      <c r="WFH53" s="929"/>
      <c r="WFI53" s="929"/>
      <c r="WFJ53" s="930"/>
      <c r="WFK53" s="930"/>
      <c r="WFL53" s="930"/>
      <c r="WFM53" s="930"/>
      <c r="WFN53" s="930"/>
      <c r="WFO53" s="930"/>
      <c r="WFP53" s="930"/>
      <c r="WFQ53" s="931"/>
      <c r="WFR53" s="1213"/>
      <c r="WFS53" s="929"/>
      <c r="WFT53" s="929"/>
      <c r="WFU53" s="930"/>
      <c r="WFV53" s="930"/>
      <c r="WFW53" s="930"/>
      <c r="WFX53" s="930"/>
      <c r="WFY53" s="930"/>
      <c r="WFZ53" s="930"/>
      <c r="WGA53" s="930"/>
      <c r="WGB53" s="931"/>
      <c r="WGC53" s="1213"/>
      <c r="WGD53" s="929"/>
      <c r="WGE53" s="929"/>
      <c r="WGF53" s="930"/>
      <c r="WGG53" s="930"/>
      <c r="WGH53" s="930"/>
      <c r="WGI53" s="930"/>
      <c r="WGJ53" s="930"/>
      <c r="WGK53" s="930"/>
      <c r="WGL53" s="930"/>
      <c r="WGM53" s="931"/>
      <c r="WGN53" s="1213"/>
      <c r="WGO53" s="929"/>
      <c r="WGP53" s="929"/>
      <c r="WGQ53" s="930"/>
      <c r="WGR53" s="930"/>
      <c r="WGS53" s="930"/>
      <c r="WGT53" s="930"/>
      <c r="WGU53" s="930"/>
      <c r="WGV53" s="930"/>
      <c r="WGW53" s="930"/>
      <c r="WGX53" s="931"/>
      <c r="WGY53" s="1213"/>
      <c r="WGZ53" s="929"/>
      <c r="WHA53" s="929"/>
      <c r="WHB53" s="930"/>
      <c r="WHC53" s="930"/>
      <c r="WHD53" s="930"/>
      <c r="WHE53" s="930"/>
      <c r="WHF53" s="930"/>
      <c r="WHG53" s="930"/>
      <c r="WHH53" s="930"/>
      <c r="WHI53" s="931"/>
      <c r="WHJ53" s="1213"/>
      <c r="WHK53" s="929"/>
      <c r="WHL53" s="929"/>
      <c r="WHM53" s="930"/>
      <c r="WHN53" s="930"/>
      <c r="WHO53" s="930"/>
      <c r="WHP53" s="930"/>
      <c r="WHQ53" s="930"/>
      <c r="WHR53" s="930"/>
      <c r="WHS53" s="930"/>
      <c r="WHT53" s="931"/>
      <c r="WHU53" s="1213"/>
      <c r="WHV53" s="929"/>
      <c r="WHW53" s="929"/>
      <c r="WHX53" s="930"/>
      <c r="WHY53" s="930"/>
      <c r="WHZ53" s="930"/>
      <c r="WIA53" s="930"/>
      <c r="WIB53" s="930"/>
      <c r="WIC53" s="930"/>
      <c r="WID53" s="930"/>
      <c r="WIE53" s="931"/>
      <c r="WIF53" s="1213"/>
      <c r="WIG53" s="929"/>
      <c r="WIH53" s="929"/>
      <c r="WII53" s="930"/>
      <c r="WIJ53" s="930"/>
      <c r="WIK53" s="930"/>
      <c r="WIL53" s="930"/>
      <c r="WIM53" s="930"/>
      <c r="WIN53" s="930"/>
      <c r="WIO53" s="930"/>
      <c r="WIP53" s="931"/>
      <c r="WIQ53" s="1213"/>
      <c r="WIR53" s="929"/>
      <c r="WIS53" s="929"/>
      <c r="WIT53" s="930"/>
      <c r="WIU53" s="930"/>
      <c r="WIV53" s="930"/>
      <c r="WIW53" s="930"/>
      <c r="WIX53" s="930"/>
      <c r="WIY53" s="930"/>
      <c r="WIZ53" s="930"/>
      <c r="WJA53" s="931"/>
      <c r="WJB53" s="1213"/>
      <c r="WJC53" s="929"/>
      <c r="WJD53" s="929"/>
      <c r="WJE53" s="930"/>
      <c r="WJF53" s="930"/>
      <c r="WJG53" s="930"/>
      <c r="WJH53" s="930"/>
      <c r="WJI53" s="930"/>
      <c r="WJJ53" s="930"/>
      <c r="WJK53" s="930"/>
      <c r="WJL53" s="931"/>
      <c r="WJM53" s="1213"/>
      <c r="WJN53" s="929"/>
      <c r="WJO53" s="929"/>
      <c r="WJP53" s="930"/>
      <c r="WJQ53" s="930"/>
      <c r="WJR53" s="930"/>
      <c r="WJS53" s="930"/>
      <c r="WJT53" s="930"/>
      <c r="WJU53" s="930"/>
      <c r="WJV53" s="930"/>
      <c r="WJW53" s="931"/>
      <c r="WJX53" s="1213"/>
      <c r="WJY53" s="929"/>
      <c r="WJZ53" s="929"/>
      <c r="WKA53" s="930"/>
      <c r="WKB53" s="930"/>
      <c r="WKC53" s="930"/>
      <c r="WKD53" s="930"/>
      <c r="WKE53" s="930"/>
      <c r="WKF53" s="930"/>
      <c r="WKG53" s="930"/>
      <c r="WKH53" s="931"/>
      <c r="WKI53" s="1213"/>
      <c r="WKJ53" s="929"/>
      <c r="WKK53" s="929"/>
      <c r="WKL53" s="930"/>
      <c r="WKM53" s="930"/>
      <c r="WKN53" s="930"/>
      <c r="WKO53" s="930"/>
      <c r="WKP53" s="930"/>
      <c r="WKQ53" s="930"/>
      <c r="WKR53" s="930"/>
      <c r="WKS53" s="931"/>
      <c r="WKT53" s="1213"/>
      <c r="WKU53" s="929"/>
      <c r="WKV53" s="929"/>
      <c r="WKW53" s="930"/>
      <c r="WKX53" s="930"/>
      <c r="WKY53" s="930"/>
      <c r="WKZ53" s="930"/>
      <c r="WLA53" s="930"/>
      <c r="WLB53" s="930"/>
      <c r="WLC53" s="930"/>
      <c r="WLD53" s="931"/>
      <c r="WLE53" s="1213"/>
      <c r="WLF53" s="929"/>
      <c r="WLG53" s="929"/>
      <c r="WLH53" s="930"/>
      <c r="WLI53" s="930"/>
      <c r="WLJ53" s="930"/>
      <c r="WLK53" s="930"/>
      <c r="WLL53" s="930"/>
      <c r="WLM53" s="930"/>
      <c r="WLN53" s="930"/>
      <c r="WLO53" s="931"/>
      <c r="WLP53" s="1213"/>
      <c r="WLQ53" s="929"/>
      <c r="WLR53" s="929"/>
      <c r="WLS53" s="930"/>
      <c r="WLT53" s="930"/>
      <c r="WLU53" s="930"/>
      <c r="WLV53" s="930"/>
      <c r="WLW53" s="930"/>
      <c r="WLX53" s="930"/>
      <c r="WLY53" s="930"/>
      <c r="WLZ53" s="931"/>
      <c r="WMA53" s="1213"/>
      <c r="WMB53" s="929"/>
      <c r="WMC53" s="929"/>
      <c r="WMD53" s="930"/>
      <c r="WME53" s="930"/>
      <c r="WMF53" s="930"/>
      <c r="WMG53" s="930"/>
      <c r="WMH53" s="930"/>
      <c r="WMI53" s="930"/>
      <c r="WMJ53" s="930"/>
      <c r="WMK53" s="931"/>
      <c r="WML53" s="1213"/>
      <c r="WMM53" s="929"/>
      <c r="WMN53" s="929"/>
      <c r="WMO53" s="930"/>
      <c r="WMP53" s="930"/>
      <c r="WMQ53" s="930"/>
      <c r="WMR53" s="930"/>
      <c r="WMS53" s="930"/>
      <c r="WMT53" s="930"/>
      <c r="WMU53" s="930"/>
      <c r="WMV53" s="931"/>
      <c r="WMW53" s="1213"/>
      <c r="WMX53" s="929"/>
      <c r="WMY53" s="929"/>
      <c r="WMZ53" s="930"/>
      <c r="WNA53" s="930"/>
      <c r="WNB53" s="930"/>
      <c r="WNC53" s="930"/>
      <c r="WND53" s="930"/>
      <c r="WNE53" s="930"/>
      <c r="WNF53" s="930"/>
      <c r="WNG53" s="931"/>
      <c r="WNH53" s="1213"/>
      <c r="WNI53" s="929"/>
      <c r="WNJ53" s="929"/>
      <c r="WNK53" s="930"/>
      <c r="WNL53" s="930"/>
      <c r="WNM53" s="930"/>
      <c r="WNN53" s="930"/>
      <c r="WNO53" s="930"/>
      <c r="WNP53" s="930"/>
      <c r="WNQ53" s="930"/>
      <c r="WNR53" s="931"/>
      <c r="WNS53" s="1213"/>
      <c r="WNT53" s="929"/>
      <c r="WNU53" s="929"/>
      <c r="WNV53" s="930"/>
      <c r="WNW53" s="930"/>
      <c r="WNX53" s="930"/>
      <c r="WNY53" s="930"/>
      <c r="WNZ53" s="930"/>
      <c r="WOA53" s="930"/>
      <c r="WOB53" s="930"/>
      <c r="WOC53" s="931"/>
      <c r="WOD53" s="1213"/>
      <c r="WOE53" s="929"/>
      <c r="WOF53" s="929"/>
      <c r="WOG53" s="930"/>
      <c r="WOH53" s="930"/>
      <c r="WOI53" s="930"/>
      <c r="WOJ53" s="930"/>
      <c r="WOK53" s="930"/>
      <c r="WOL53" s="930"/>
      <c r="WOM53" s="930"/>
      <c r="WON53" s="931"/>
      <c r="WOO53" s="1213"/>
      <c r="WOP53" s="929"/>
      <c r="WOQ53" s="929"/>
      <c r="WOR53" s="930"/>
      <c r="WOS53" s="930"/>
      <c r="WOT53" s="930"/>
      <c r="WOU53" s="930"/>
      <c r="WOV53" s="930"/>
      <c r="WOW53" s="930"/>
      <c r="WOX53" s="930"/>
      <c r="WOY53" s="931"/>
      <c r="WOZ53" s="1213"/>
      <c r="WPA53" s="929"/>
      <c r="WPB53" s="929"/>
      <c r="WPC53" s="930"/>
      <c r="WPD53" s="930"/>
      <c r="WPE53" s="930"/>
      <c r="WPF53" s="930"/>
      <c r="WPG53" s="930"/>
      <c r="WPH53" s="930"/>
      <c r="WPI53" s="930"/>
      <c r="WPJ53" s="931"/>
      <c r="WPK53" s="1213"/>
      <c r="WPL53" s="929"/>
      <c r="WPM53" s="929"/>
      <c r="WPN53" s="930"/>
      <c r="WPO53" s="930"/>
      <c r="WPP53" s="930"/>
      <c r="WPQ53" s="930"/>
      <c r="WPR53" s="930"/>
      <c r="WPS53" s="930"/>
      <c r="WPT53" s="930"/>
      <c r="WPU53" s="931"/>
      <c r="WPV53" s="1213"/>
      <c r="WPW53" s="929"/>
      <c r="WPX53" s="929"/>
      <c r="WPY53" s="930"/>
      <c r="WPZ53" s="930"/>
      <c r="WQA53" s="930"/>
      <c r="WQB53" s="930"/>
      <c r="WQC53" s="930"/>
      <c r="WQD53" s="930"/>
      <c r="WQE53" s="930"/>
      <c r="WQF53" s="931"/>
      <c r="WQG53" s="1213"/>
      <c r="WQH53" s="929"/>
      <c r="WQI53" s="929"/>
      <c r="WQJ53" s="930"/>
      <c r="WQK53" s="930"/>
      <c r="WQL53" s="930"/>
      <c r="WQM53" s="930"/>
      <c r="WQN53" s="930"/>
      <c r="WQO53" s="930"/>
      <c r="WQP53" s="930"/>
      <c r="WQQ53" s="931"/>
      <c r="WQR53" s="1213"/>
      <c r="WQS53" s="929"/>
      <c r="WQT53" s="929"/>
      <c r="WQU53" s="930"/>
      <c r="WQV53" s="930"/>
      <c r="WQW53" s="930"/>
      <c r="WQX53" s="930"/>
      <c r="WQY53" s="930"/>
      <c r="WQZ53" s="930"/>
      <c r="WRA53" s="930"/>
      <c r="WRB53" s="931"/>
      <c r="WRC53" s="1213"/>
      <c r="WRD53" s="929"/>
      <c r="WRE53" s="929"/>
      <c r="WRF53" s="930"/>
      <c r="WRG53" s="930"/>
      <c r="WRH53" s="930"/>
      <c r="WRI53" s="930"/>
      <c r="WRJ53" s="930"/>
      <c r="WRK53" s="930"/>
      <c r="WRL53" s="930"/>
      <c r="WRM53" s="931"/>
      <c r="WRN53" s="1213"/>
      <c r="WRO53" s="929"/>
      <c r="WRP53" s="929"/>
      <c r="WRQ53" s="930"/>
      <c r="WRR53" s="930"/>
      <c r="WRS53" s="930"/>
      <c r="WRT53" s="930"/>
      <c r="WRU53" s="930"/>
      <c r="WRV53" s="930"/>
      <c r="WRW53" s="930"/>
      <c r="WRX53" s="931"/>
      <c r="WRY53" s="1213"/>
      <c r="WRZ53" s="929"/>
      <c r="WSA53" s="929"/>
      <c r="WSB53" s="930"/>
      <c r="WSC53" s="930"/>
      <c r="WSD53" s="930"/>
      <c r="WSE53" s="930"/>
      <c r="WSF53" s="930"/>
      <c r="WSG53" s="930"/>
      <c r="WSH53" s="930"/>
      <c r="WSI53" s="931"/>
      <c r="WSJ53" s="1213"/>
      <c r="WSK53" s="929"/>
      <c r="WSL53" s="929"/>
      <c r="WSM53" s="930"/>
      <c r="WSN53" s="930"/>
      <c r="WSO53" s="930"/>
      <c r="WSP53" s="930"/>
      <c r="WSQ53" s="930"/>
      <c r="WSR53" s="930"/>
      <c r="WSS53" s="930"/>
      <c r="WST53" s="931"/>
      <c r="WSU53" s="1213"/>
      <c r="WSV53" s="929"/>
      <c r="WSW53" s="929"/>
      <c r="WSX53" s="930"/>
      <c r="WSY53" s="930"/>
      <c r="WSZ53" s="930"/>
      <c r="WTA53" s="930"/>
      <c r="WTB53" s="930"/>
      <c r="WTC53" s="930"/>
      <c r="WTD53" s="930"/>
      <c r="WTE53" s="931"/>
      <c r="WTF53" s="1213"/>
      <c r="WTG53" s="929"/>
      <c r="WTH53" s="929"/>
      <c r="WTI53" s="930"/>
      <c r="WTJ53" s="930"/>
      <c r="WTK53" s="930"/>
      <c r="WTL53" s="930"/>
      <c r="WTM53" s="930"/>
      <c r="WTN53" s="930"/>
      <c r="WTO53" s="930"/>
      <c r="WTP53" s="931"/>
      <c r="WTQ53" s="1213"/>
      <c r="WTR53" s="929"/>
      <c r="WTS53" s="929"/>
      <c r="WTT53" s="930"/>
      <c r="WTU53" s="930"/>
      <c r="WTV53" s="930"/>
      <c r="WTW53" s="930"/>
      <c r="WTX53" s="930"/>
      <c r="WTY53" s="930"/>
      <c r="WTZ53" s="930"/>
      <c r="WUA53" s="931"/>
      <c r="WUB53" s="1213"/>
      <c r="WUC53" s="929"/>
      <c r="WUD53" s="929"/>
      <c r="WUE53" s="930"/>
      <c r="WUF53" s="930"/>
      <c r="WUG53" s="930"/>
      <c r="WUH53" s="930"/>
      <c r="WUI53" s="930"/>
      <c r="WUJ53" s="930"/>
      <c r="WUK53" s="930"/>
      <c r="WUL53" s="931"/>
      <c r="WUM53" s="1213"/>
      <c r="WUN53" s="929"/>
      <c r="WUO53" s="929"/>
      <c r="WUP53" s="930"/>
      <c r="WUQ53" s="930"/>
      <c r="WUR53" s="930"/>
      <c r="WUS53" s="930"/>
      <c r="WUT53" s="930"/>
      <c r="WUU53" s="930"/>
      <c r="WUV53" s="930"/>
      <c r="WUW53" s="931"/>
      <c r="WUX53" s="1213"/>
      <c r="WUY53" s="929"/>
      <c r="WUZ53" s="929"/>
      <c r="WVA53" s="930"/>
      <c r="WVB53" s="930"/>
      <c r="WVC53" s="930"/>
      <c r="WVD53" s="930"/>
      <c r="WVE53" s="930"/>
      <c r="WVF53" s="930"/>
      <c r="WVG53" s="930"/>
      <c r="WVH53" s="931"/>
      <c r="WVI53" s="1213"/>
      <c r="WVJ53" s="929"/>
      <c r="WVK53" s="929"/>
      <c r="WVL53" s="930"/>
      <c r="WVM53" s="930"/>
      <c r="WVN53" s="930"/>
      <c r="WVO53" s="930"/>
      <c r="WVP53" s="930"/>
      <c r="WVQ53" s="930"/>
      <c r="WVR53" s="930"/>
      <c r="WVS53" s="931"/>
      <c r="WVT53" s="1213"/>
      <c r="WVU53" s="929"/>
      <c r="WVV53" s="929"/>
      <c r="WVW53" s="930"/>
      <c r="WVX53" s="930"/>
      <c r="WVY53" s="930"/>
      <c r="WVZ53" s="930"/>
      <c r="WWA53" s="930"/>
      <c r="WWB53" s="930"/>
      <c r="WWC53" s="930"/>
      <c r="WWD53" s="931"/>
      <c r="WWE53" s="1213"/>
      <c r="WWF53" s="929"/>
      <c r="WWG53" s="929"/>
      <c r="WWH53" s="930"/>
      <c r="WWI53" s="930"/>
      <c r="WWJ53" s="930"/>
      <c r="WWK53" s="930"/>
      <c r="WWL53" s="930"/>
      <c r="WWM53" s="930"/>
      <c r="WWN53" s="930"/>
      <c r="WWO53" s="931"/>
      <c r="WWP53" s="1213"/>
      <c r="WWQ53" s="929"/>
      <c r="WWR53" s="929"/>
      <c r="WWS53" s="930"/>
      <c r="WWT53" s="930"/>
      <c r="WWU53" s="930"/>
      <c r="WWV53" s="930"/>
      <c r="WWW53" s="930"/>
      <c r="WWX53" s="930"/>
      <c r="WWY53" s="930"/>
      <c r="WWZ53" s="931"/>
      <c r="WXA53" s="1213"/>
      <c r="WXB53" s="929"/>
      <c r="WXC53" s="929"/>
      <c r="WXD53" s="930"/>
      <c r="WXE53" s="930"/>
      <c r="WXF53" s="930"/>
      <c r="WXG53" s="930"/>
      <c r="WXH53" s="930"/>
      <c r="WXI53" s="930"/>
      <c r="WXJ53" s="930"/>
      <c r="WXK53" s="931"/>
      <c r="WXL53" s="1213"/>
      <c r="WXM53" s="929"/>
      <c r="WXN53" s="929"/>
      <c r="WXO53" s="930"/>
      <c r="WXP53" s="930"/>
      <c r="WXQ53" s="930"/>
      <c r="WXR53" s="930"/>
      <c r="WXS53" s="930"/>
      <c r="WXT53" s="930"/>
      <c r="WXU53" s="930"/>
      <c r="WXV53" s="931"/>
      <c r="WXW53" s="1213"/>
      <c r="WXX53" s="929"/>
      <c r="WXY53" s="929"/>
      <c r="WXZ53" s="930"/>
      <c r="WYA53" s="930"/>
      <c r="WYB53" s="930"/>
      <c r="WYC53" s="930"/>
      <c r="WYD53" s="930"/>
      <c r="WYE53" s="930"/>
      <c r="WYF53" s="930"/>
      <c r="WYG53" s="931"/>
      <c r="WYH53" s="1213"/>
      <c r="WYI53" s="929"/>
      <c r="WYJ53" s="929"/>
      <c r="WYK53" s="930"/>
      <c r="WYL53" s="930"/>
      <c r="WYM53" s="930"/>
      <c r="WYN53" s="930"/>
      <c r="WYO53" s="930"/>
      <c r="WYP53" s="930"/>
      <c r="WYQ53" s="930"/>
      <c r="WYR53" s="931"/>
      <c r="WYS53" s="1213"/>
      <c r="WYT53" s="929"/>
      <c r="WYU53" s="929"/>
      <c r="WYV53" s="930"/>
      <c r="WYW53" s="930"/>
      <c r="WYX53" s="930"/>
      <c r="WYY53" s="930"/>
      <c r="WYZ53" s="930"/>
      <c r="WZA53" s="930"/>
      <c r="WZB53" s="930"/>
      <c r="WZC53" s="931"/>
      <c r="WZD53" s="1213"/>
      <c r="WZE53" s="929"/>
      <c r="WZF53" s="929"/>
      <c r="WZG53" s="930"/>
      <c r="WZH53" s="930"/>
      <c r="WZI53" s="930"/>
      <c r="WZJ53" s="930"/>
      <c r="WZK53" s="930"/>
      <c r="WZL53" s="930"/>
      <c r="WZM53" s="930"/>
      <c r="WZN53" s="931"/>
      <c r="WZO53" s="1213"/>
      <c r="WZP53" s="929"/>
      <c r="WZQ53" s="929"/>
      <c r="WZR53" s="930"/>
      <c r="WZS53" s="930"/>
      <c r="WZT53" s="930"/>
      <c r="WZU53" s="930"/>
      <c r="WZV53" s="930"/>
      <c r="WZW53" s="930"/>
      <c r="WZX53" s="930"/>
      <c r="WZY53" s="931"/>
      <c r="WZZ53" s="1213"/>
      <c r="XAA53" s="929"/>
      <c r="XAB53" s="929"/>
      <c r="XAC53" s="930"/>
      <c r="XAD53" s="930"/>
      <c r="XAE53" s="930"/>
      <c r="XAF53" s="930"/>
      <c r="XAG53" s="930"/>
      <c r="XAH53" s="930"/>
      <c r="XAI53" s="930"/>
      <c r="XAJ53" s="931"/>
      <c r="XAK53" s="1213"/>
      <c r="XAL53" s="929"/>
      <c r="XAM53" s="929"/>
      <c r="XAN53" s="930"/>
      <c r="XAO53" s="930"/>
      <c r="XAP53" s="930"/>
      <c r="XAQ53" s="930"/>
      <c r="XAR53" s="930"/>
      <c r="XAS53" s="930"/>
      <c r="XAT53" s="930"/>
      <c r="XAU53" s="931"/>
      <c r="XAV53" s="1213"/>
      <c r="XAW53" s="929"/>
      <c r="XAX53" s="929"/>
      <c r="XAY53" s="930"/>
      <c r="XAZ53" s="930"/>
      <c r="XBA53" s="930"/>
      <c r="XBB53" s="930"/>
      <c r="XBC53" s="930"/>
      <c r="XBD53" s="930"/>
      <c r="XBE53" s="930"/>
      <c r="XBF53" s="931"/>
      <c r="XBG53" s="1213"/>
      <c r="XBH53" s="929"/>
      <c r="XBI53" s="929"/>
      <c r="XBJ53" s="930"/>
      <c r="XBK53" s="930"/>
      <c r="XBL53" s="930"/>
      <c r="XBM53" s="930"/>
      <c r="XBN53" s="930"/>
      <c r="XBO53" s="930"/>
      <c r="XBP53" s="930"/>
      <c r="XBQ53" s="931"/>
      <c r="XBR53" s="1213"/>
      <c r="XBS53" s="929"/>
      <c r="XBT53" s="929"/>
      <c r="XBU53" s="930"/>
      <c r="XBV53" s="930"/>
      <c r="XBW53" s="930"/>
      <c r="XBX53" s="930"/>
      <c r="XBY53" s="930"/>
      <c r="XBZ53" s="930"/>
      <c r="XCA53" s="930"/>
      <c r="XCB53" s="931"/>
      <c r="XCC53" s="1213"/>
      <c r="XCD53" s="929"/>
      <c r="XCE53" s="929"/>
      <c r="XCF53" s="930"/>
      <c r="XCG53" s="930"/>
      <c r="XCH53" s="930"/>
      <c r="XCI53" s="930"/>
      <c r="XCJ53" s="930"/>
      <c r="XCK53" s="930"/>
      <c r="XCL53" s="930"/>
      <c r="XCM53" s="931"/>
      <c r="XCN53" s="1213"/>
      <c r="XCO53" s="929"/>
      <c r="XCP53" s="929"/>
      <c r="XCQ53" s="930"/>
      <c r="XCR53" s="930"/>
      <c r="XCS53" s="930"/>
      <c r="XCT53" s="930"/>
      <c r="XCU53" s="930"/>
      <c r="XCV53" s="930"/>
      <c r="XCW53" s="930"/>
      <c r="XCX53" s="931"/>
      <c r="XCY53" s="1213"/>
      <c r="XCZ53" s="929"/>
      <c r="XDA53" s="929"/>
      <c r="XDB53" s="930"/>
      <c r="XDC53" s="930"/>
      <c r="XDD53" s="930"/>
      <c r="XDE53" s="930"/>
      <c r="XDF53" s="930"/>
      <c r="XDG53" s="930"/>
      <c r="XDH53" s="930"/>
      <c r="XDI53" s="931"/>
      <c r="XDJ53" s="1213"/>
      <c r="XDK53" s="929"/>
      <c r="XDL53" s="929"/>
      <c r="XDM53" s="930"/>
      <c r="XDN53" s="930"/>
      <c r="XDO53" s="930"/>
      <c r="XDP53" s="930"/>
      <c r="XDQ53" s="930"/>
      <c r="XDR53" s="930"/>
      <c r="XDS53" s="930"/>
      <c r="XDT53" s="931"/>
      <c r="XDU53" s="1213"/>
      <c r="XDV53" s="929"/>
      <c r="XDW53" s="929"/>
      <c r="XDX53" s="930"/>
      <c r="XDY53" s="930"/>
      <c r="XDZ53" s="930"/>
      <c r="XEA53" s="930"/>
      <c r="XEB53" s="930"/>
      <c r="XEC53" s="930"/>
      <c r="XED53" s="930"/>
      <c r="XEE53" s="931"/>
      <c r="XEF53" s="1213"/>
      <c r="XEG53" s="929"/>
      <c r="XEH53" s="929"/>
      <c r="XEI53" s="930"/>
      <c r="XEJ53" s="930"/>
      <c r="XEK53" s="930"/>
      <c r="XEL53" s="930"/>
      <c r="XEM53" s="930"/>
      <c r="XEN53" s="930"/>
      <c r="XEO53" s="930"/>
      <c r="XEP53" s="931"/>
      <c r="XEQ53" s="1213"/>
      <c r="XER53" s="929"/>
      <c r="XES53" s="929"/>
      <c r="XET53" s="930"/>
      <c r="XEU53" s="930"/>
      <c r="XEV53" s="930"/>
      <c r="XEW53" s="930"/>
      <c r="XEX53" s="930"/>
      <c r="XEY53" s="930"/>
      <c r="XEZ53" s="930"/>
      <c r="XFA53" s="931"/>
      <c r="XFB53" s="1213"/>
      <c r="XFC53" s="929"/>
      <c r="XFD53" s="929"/>
    </row>
    <row r="54" spans="1:16384" ht="15" x14ac:dyDescent="0.25">
      <c r="A54" s="926"/>
      <c r="B54" s="926"/>
      <c r="C54" s="1214"/>
      <c r="D54" s="932" t="s">
        <v>764</v>
      </c>
      <c r="E54" s="932" t="s">
        <v>114</v>
      </c>
      <c r="F54" s="933">
        <v>1</v>
      </c>
      <c r="G54" s="933">
        <v>1</v>
      </c>
      <c r="H54" s="933">
        <v>1</v>
      </c>
      <c r="I54" s="933">
        <v>1</v>
      </c>
      <c r="J54" s="933">
        <v>1</v>
      </c>
      <c r="K54" s="933">
        <v>1</v>
      </c>
      <c r="L54" s="933">
        <v>1</v>
      </c>
      <c r="M54" s="934">
        <v>1</v>
      </c>
      <c r="N54" s="1214"/>
      <c r="O54" s="932"/>
      <c r="P54" s="932"/>
      <c r="Q54" s="933">
        <f t="shared" si="3"/>
        <v>1</v>
      </c>
      <c r="R54" s="933">
        <f t="shared" si="0"/>
        <v>1</v>
      </c>
      <c r="S54" s="933">
        <f t="shared" si="1"/>
        <v>1</v>
      </c>
      <c r="T54" s="933"/>
      <c r="U54" s="933"/>
      <c r="V54" s="933"/>
      <c r="W54" s="933"/>
      <c r="X54" s="934"/>
      <c r="Y54" s="1214"/>
      <c r="Z54" s="932"/>
      <c r="AA54" s="932"/>
      <c r="AB54" s="933"/>
      <c r="AC54" s="933"/>
      <c r="AD54" s="933"/>
      <c r="AE54" s="933"/>
      <c r="AF54" s="933"/>
      <c r="AG54" s="933"/>
      <c r="AH54" s="933"/>
      <c r="AI54" s="934"/>
      <c r="AJ54" s="1214"/>
      <c r="AK54" s="932"/>
      <c r="AL54" s="932"/>
      <c r="AM54" s="933"/>
      <c r="AN54" s="933"/>
      <c r="AO54" s="933"/>
      <c r="AP54" s="933"/>
      <c r="AQ54" s="933"/>
      <c r="AR54" s="933"/>
      <c r="AS54" s="933"/>
      <c r="AT54" s="934"/>
      <c r="AU54" s="1214"/>
      <c r="AV54" s="932"/>
      <c r="AW54" s="932"/>
      <c r="AX54" s="933"/>
      <c r="AY54" s="933"/>
      <c r="AZ54" s="933"/>
      <c r="BA54" s="933"/>
      <c r="BB54" s="933"/>
      <c r="BC54" s="933"/>
      <c r="BD54" s="933"/>
      <c r="BE54" s="934"/>
      <c r="BF54" s="1214"/>
      <c r="BG54" s="932"/>
      <c r="BH54" s="932"/>
      <c r="BI54" s="933"/>
      <c r="BJ54" s="933"/>
      <c r="BK54" s="933"/>
      <c r="BL54" s="933"/>
      <c r="BM54" s="933"/>
      <c r="BN54" s="933"/>
      <c r="BO54" s="933"/>
      <c r="BP54" s="934"/>
      <c r="BQ54" s="1214"/>
      <c r="BR54" s="932"/>
      <c r="BS54" s="932"/>
      <c r="BT54" s="933"/>
      <c r="BU54" s="933"/>
      <c r="BV54" s="933"/>
      <c r="BW54" s="933"/>
      <c r="BX54" s="933"/>
      <c r="BY54" s="933"/>
      <c r="BZ54" s="933"/>
      <c r="CA54" s="934"/>
      <c r="CB54" s="1214"/>
      <c r="CC54" s="932"/>
      <c r="CD54" s="932"/>
      <c r="CE54" s="933"/>
      <c r="CF54" s="933"/>
      <c r="CG54" s="933"/>
      <c r="CH54" s="933"/>
      <c r="CI54" s="933"/>
      <c r="CJ54" s="933"/>
      <c r="CK54" s="933"/>
      <c r="CL54" s="934"/>
      <c r="CM54" s="1214"/>
      <c r="CN54" s="932"/>
      <c r="CO54" s="932"/>
      <c r="CP54" s="933"/>
      <c r="CQ54" s="933"/>
      <c r="CR54" s="933"/>
      <c r="CS54" s="933"/>
      <c r="CT54" s="933"/>
      <c r="CU54" s="933"/>
      <c r="CV54" s="933"/>
      <c r="CW54" s="934"/>
      <c r="CX54" s="1214"/>
      <c r="CY54" s="932"/>
      <c r="CZ54" s="932"/>
      <c r="DA54" s="933"/>
      <c r="DB54" s="933"/>
      <c r="DC54" s="933"/>
      <c r="DD54" s="933"/>
      <c r="DE54" s="933"/>
      <c r="DF54" s="933"/>
      <c r="DG54" s="933"/>
      <c r="DH54" s="934"/>
      <c r="DI54" s="1214"/>
      <c r="DJ54" s="932"/>
      <c r="DK54" s="932"/>
      <c r="DL54" s="933"/>
      <c r="DM54" s="933"/>
      <c r="DN54" s="933"/>
      <c r="DO54" s="933"/>
      <c r="DP54" s="933"/>
      <c r="DQ54" s="933"/>
      <c r="DR54" s="933"/>
      <c r="DS54" s="934"/>
      <c r="DT54" s="1214"/>
      <c r="DU54" s="932"/>
      <c r="DV54" s="932"/>
      <c r="DW54" s="933"/>
      <c r="DX54" s="933"/>
      <c r="DY54" s="933"/>
      <c r="DZ54" s="933"/>
      <c r="EA54" s="933"/>
      <c r="EB54" s="933"/>
      <c r="EC54" s="933"/>
      <c r="ED54" s="934"/>
      <c r="EE54" s="1214"/>
      <c r="EF54" s="932"/>
      <c r="EG54" s="932"/>
      <c r="EH54" s="933"/>
      <c r="EI54" s="933"/>
      <c r="EJ54" s="933"/>
      <c r="EK54" s="933"/>
      <c r="EL54" s="933"/>
      <c r="EM54" s="933"/>
      <c r="EN54" s="933"/>
      <c r="EO54" s="934"/>
      <c r="EP54" s="1214"/>
      <c r="EQ54" s="932"/>
      <c r="ER54" s="932"/>
      <c r="ES54" s="933"/>
      <c r="ET54" s="933"/>
      <c r="EU54" s="933"/>
      <c r="EV54" s="933"/>
      <c r="EW54" s="933"/>
      <c r="EX54" s="933"/>
      <c r="EY54" s="933"/>
      <c r="EZ54" s="934"/>
      <c r="FA54" s="1214"/>
      <c r="FB54" s="932"/>
      <c r="FC54" s="932"/>
      <c r="FD54" s="933"/>
      <c r="FE54" s="933"/>
      <c r="FF54" s="933"/>
      <c r="FG54" s="933"/>
      <c r="FH54" s="933"/>
      <c r="FI54" s="933"/>
      <c r="FJ54" s="933"/>
      <c r="FK54" s="934"/>
      <c r="FL54" s="1214"/>
      <c r="FM54" s="932"/>
      <c r="FN54" s="932"/>
      <c r="FO54" s="933"/>
      <c r="FP54" s="933"/>
      <c r="FQ54" s="933"/>
      <c r="FR54" s="933"/>
      <c r="FS54" s="933"/>
      <c r="FT54" s="933"/>
      <c r="FU54" s="933"/>
      <c r="FV54" s="934"/>
      <c r="FW54" s="1214"/>
      <c r="FX54" s="932"/>
      <c r="FY54" s="932"/>
      <c r="FZ54" s="933"/>
      <c r="GA54" s="933"/>
      <c r="GB54" s="933"/>
      <c r="GC54" s="933"/>
      <c r="GD54" s="933"/>
      <c r="GE54" s="933"/>
      <c r="GF54" s="933"/>
      <c r="GG54" s="934"/>
      <c r="GH54" s="1214"/>
      <c r="GI54" s="932"/>
      <c r="GJ54" s="932"/>
      <c r="GK54" s="933"/>
      <c r="GL54" s="933"/>
      <c r="GM54" s="933"/>
      <c r="GN54" s="933"/>
      <c r="GO54" s="933"/>
      <c r="GP54" s="933"/>
      <c r="GQ54" s="933"/>
      <c r="GR54" s="934"/>
      <c r="GS54" s="1214"/>
      <c r="GT54" s="932"/>
      <c r="GU54" s="932"/>
      <c r="GV54" s="933"/>
      <c r="GW54" s="933"/>
      <c r="GX54" s="933"/>
      <c r="GY54" s="933"/>
      <c r="GZ54" s="933"/>
      <c r="HA54" s="933"/>
      <c r="HB54" s="933"/>
      <c r="HC54" s="934"/>
      <c r="HD54" s="1214"/>
      <c r="HE54" s="932"/>
      <c r="HF54" s="932"/>
      <c r="HG54" s="933"/>
      <c r="HH54" s="933"/>
      <c r="HI54" s="933"/>
      <c r="HJ54" s="933"/>
      <c r="HK54" s="933"/>
      <c r="HL54" s="933"/>
      <c r="HM54" s="933"/>
      <c r="HN54" s="934"/>
      <c r="HO54" s="1214"/>
      <c r="HP54" s="932"/>
      <c r="HQ54" s="932"/>
      <c r="HR54" s="933"/>
      <c r="HS54" s="933"/>
      <c r="HT54" s="933"/>
      <c r="HU54" s="933"/>
      <c r="HV54" s="933"/>
      <c r="HW54" s="933"/>
      <c r="HX54" s="933"/>
      <c r="HY54" s="934"/>
      <c r="HZ54" s="1214"/>
      <c r="IA54" s="932"/>
      <c r="IB54" s="932"/>
      <c r="IC54" s="933"/>
      <c r="ID54" s="933"/>
      <c r="IE54" s="933"/>
      <c r="IF54" s="933"/>
      <c r="IG54" s="933"/>
      <c r="IH54" s="933"/>
      <c r="II54" s="933"/>
      <c r="IJ54" s="934"/>
      <c r="IK54" s="1214"/>
      <c r="IL54" s="932"/>
      <c r="IM54" s="932"/>
      <c r="IN54" s="933"/>
      <c r="IO54" s="933"/>
      <c r="IP54" s="933"/>
      <c r="IQ54" s="933"/>
      <c r="IR54" s="933"/>
      <c r="IS54" s="933"/>
      <c r="IT54" s="933"/>
      <c r="IU54" s="934"/>
      <c r="IV54" s="1214"/>
      <c r="IW54" s="932"/>
      <c r="IX54" s="932"/>
      <c r="IY54" s="933"/>
      <c r="IZ54" s="933"/>
      <c r="JA54" s="933"/>
      <c r="JB54" s="933"/>
      <c r="JC54" s="933"/>
      <c r="JD54" s="933"/>
      <c r="JE54" s="933"/>
      <c r="JF54" s="934"/>
      <c r="JG54" s="1214"/>
      <c r="JH54" s="932"/>
      <c r="JI54" s="932"/>
      <c r="JJ54" s="933"/>
      <c r="JK54" s="933"/>
      <c r="JL54" s="933"/>
      <c r="JM54" s="933"/>
      <c r="JN54" s="933"/>
      <c r="JO54" s="933"/>
      <c r="JP54" s="933"/>
      <c r="JQ54" s="934"/>
      <c r="JR54" s="1214"/>
      <c r="JS54" s="932"/>
      <c r="JT54" s="932"/>
      <c r="JU54" s="933"/>
      <c r="JV54" s="933"/>
      <c r="JW54" s="933"/>
      <c r="JX54" s="933"/>
      <c r="JY54" s="933"/>
      <c r="JZ54" s="933"/>
      <c r="KA54" s="933"/>
      <c r="KB54" s="934"/>
      <c r="KC54" s="1214"/>
      <c r="KD54" s="932"/>
      <c r="KE54" s="932"/>
      <c r="KF54" s="933"/>
      <c r="KG54" s="933"/>
      <c r="KH54" s="933"/>
      <c r="KI54" s="933"/>
      <c r="KJ54" s="933"/>
      <c r="KK54" s="933"/>
      <c r="KL54" s="933"/>
      <c r="KM54" s="934"/>
      <c r="KN54" s="1214"/>
      <c r="KO54" s="932"/>
      <c r="KP54" s="932"/>
      <c r="KQ54" s="933"/>
      <c r="KR54" s="933"/>
      <c r="KS54" s="933"/>
      <c r="KT54" s="933"/>
      <c r="KU54" s="933"/>
      <c r="KV54" s="933"/>
      <c r="KW54" s="933"/>
      <c r="KX54" s="934"/>
      <c r="KY54" s="1214"/>
      <c r="KZ54" s="932"/>
      <c r="LA54" s="932"/>
      <c r="LB54" s="933"/>
      <c r="LC54" s="933"/>
      <c r="LD54" s="933"/>
      <c r="LE54" s="933"/>
      <c r="LF54" s="933"/>
      <c r="LG54" s="933"/>
      <c r="LH54" s="933"/>
      <c r="LI54" s="934"/>
      <c r="LJ54" s="1214"/>
      <c r="LK54" s="932"/>
      <c r="LL54" s="932"/>
      <c r="LM54" s="933"/>
      <c r="LN54" s="933"/>
      <c r="LO54" s="933"/>
      <c r="LP54" s="933"/>
      <c r="LQ54" s="933"/>
      <c r="LR54" s="933"/>
      <c r="LS54" s="933"/>
      <c r="LT54" s="934"/>
      <c r="LU54" s="1214"/>
      <c r="LV54" s="932"/>
      <c r="LW54" s="932"/>
      <c r="LX54" s="933"/>
      <c r="LY54" s="933"/>
      <c r="LZ54" s="933"/>
      <c r="MA54" s="933"/>
      <c r="MB54" s="933"/>
      <c r="MC54" s="933"/>
      <c r="MD54" s="933"/>
      <c r="ME54" s="934"/>
      <c r="MF54" s="1214"/>
      <c r="MG54" s="932"/>
      <c r="MH54" s="932"/>
      <c r="MI54" s="933"/>
      <c r="MJ54" s="933"/>
      <c r="MK54" s="933"/>
      <c r="ML54" s="933"/>
      <c r="MM54" s="933"/>
      <c r="MN54" s="933"/>
      <c r="MO54" s="933"/>
      <c r="MP54" s="934"/>
      <c r="MQ54" s="1214"/>
      <c r="MR54" s="932"/>
      <c r="MS54" s="932"/>
      <c r="MT54" s="933"/>
      <c r="MU54" s="933"/>
      <c r="MV54" s="933"/>
      <c r="MW54" s="933"/>
      <c r="MX54" s="933"/>
      <c r="MY54" s="933"/>
      <c r="MZ54" s="933"/>
      <c r="NA54" s="934"/>
      <c r="NB54" s="1214"/>
      <c r="NC54" s="932"/>
      <c r="ND54" s="932"/>
      <c r="NE54" s="933"/>
      <c r="NF54" s="933"/>
      <c r="NG54" s="933"/>
      <c r="NH54" s="933"/>
      <c r="NI54" s="933"/>
      <c r="NJ54" s="933"/>
      <c r="NK54" s="933"/>
      <c r="NL54" s="934"/>
      <c r="NM54" s="1214"/>
      <c r="NN54" s="932"/>
      <c r="NO54" s="932"/>
      <c r="NP54" s="933"/>
      <c r="NQ54" s="933"/>
      <c r="NR54" s="933"/>
      <c r="NS54" s="933"/>
      <c r="NT54" s="933"/>
      <c r="NU54" s="933"/>
      <c r="NV54" s="933"/>
      <c r="NW54" s="934"/>
      <c r="NX54" s="1214"/>
      <c r="NY54" s="932"/>
      <c r="NZ54" s="932"/>
      <c r="OA54" s="933"/>
      <c r="OB54" s="933"/>
      <c r="OC54" s="933"/>
      <c r="OD54" s="933"/>
      <c r="OE54" s="933"/>
      <c r="OF54" s="933"/>
      <c r="OG54" s="933"/>
      <c r="OH54" s="934"/>
      <c r="OI54" s="1214"/>
      <c r="OJ54" s="932"/>
      <c r="OK54" s="932"/>
      <c r="OL54" s="933"/>
      <c r="OM54" s="933"/>
      <c r="ON54" s="933"/>
      <c r="OO54" s="933"/>
      <c r="OP54" s="933"/>
      <c r="OQ54" s="933"/>
      <c r="OR54" s="933"/>
      <c r="OS54" s="934"/>
      <c r="OT54" s="1214"/>
      <c r="OU54" s="932"/>
      <c r="OV54" s="932"/>
      <c r="OW54" s="933"/>
      <c r="OX54" s="933"/>
      <c r="OY54" s="933"/>
      <c r="OZ54" s="933"/>
      <c r="PA54" s="933"/>
      <c r="PB54" s="933"/>
      <c r="PC54" s="933"/>
      <c r="PD54" s="934"/>
      <c r="PE54" s="1214"/>
      <c r="PF54" s="932"/>
      <c r="PG54" s="932"/>
      <c r="PH54" s="933"/>
      <c r="PI54" s="933"/>
      <c r="PJ54" s="933"/>
      <c r="PK54" s="933"/>
      <c r="PL54" s="933"/>
      <c r="PM54" s="933"/>
      <c r="PN54" s="933"/>
      <c r="PO54" s="934"/>
      <c r="PP54" s="1214"/>
      <c r="PQ54" s="932"/>
      <c r="PR54" s="932"/>
      <c r="PS54" s="933"/>
      <c r="PT54" s="933"/>
      <c r="PU54" s="933"/>
      <c r="PV54" s="933"/>
      <c r="PW54" s="933"/>
      <c r="PX54" s="933"/>
      <c r="PY54" s="933"/>
      <c r="PZ54" s="934"/>
      <c r="QA54" s="1214"/>
      <c r="QB54" s="932"/>
      <c r="QC54" s="932"/>
      <c r="QD54" s="933"/>
      <c r="QE54" s="933"/>
      <c r="QF54" s="933"/>
      <c r="QG54" s="933"/>
      <c r="QH54" s="933"/>
      <c r="QI54" s="933"/>
      <c r="QJ54" s="933"/>
      <c r="QK54" s="934"/>
      <c r="QL54" s="1214"/>
      <c r="QM54" s="932"/>
      <c r="QN54" s="932"/>
      <c r="QO54" s="933"/>
      <c r="QP54" s="933"/>
      <c r="QQ54" s="933"/>
      <c r="QR54" s="933"/>
      <c r="QS54" s="933"/>
      <c r="QT54" s="933"/>
      <c r="QU54" s="933"/>
      <c r="QV54" s="934"/>
      <c r="QW54" s="1214"/>
      <c r="QX54" s="932"/>
      <c r="QY54" s="932"/>
      <c r="QZ54" s="933"/>
      <c r="RA54" s="933"/>
      <c r="RB54" s="933"/>
      <c r="RC54" s="933"/>
      <c r="RD54" s="933"/>
      <c r="RE54" s="933"/>
      <c r="RF54" s="933"/>
      <c r="RG54" s="934"/>
      <c r="RH54" s="1214"/>
      <c r="RI54" s="932"/>
      <c r="RJ54" s="932"/>
      <c r="RK54" s="933"/>
      <c r="RL54" s="933"/>
      <c r="RM54" s="933"/>
      <c r="RN54" s="933"/>
      <c r="RO54" s="933"/>
      <c r="RP54" s="933"/>
      <c r="RQ54" s="933"/>
      <c r="RR54" s="934"/>
      <c r="RS54" s="1214"/>
      <c r="RT54" s="932"/>
      <c r="RU54" s="932"/>
      <c r="RV54" s="933"/>
      <c r="RW54" s="933"/>
      <c r="RX54" s="933"/>
      <c r="RY54" s="933"/>
      <c r="RZ54" s="933"/>
      <c r="SA54" s="933"/>
      <c r="SB54" s="933"/>
      <c r="SC54" s="934"/>
      <c r="SD54" s="1214"/>
      <c r="SE54" s="932"/>
      <c r="SF54" s="932"/>
      <c r="SG54" s="933"/>
      <c r="SH54" s="933"/>
      <c r="SI54" s="933"/>
      <c r="SJ54" s="933"/>
      <c r="SK54" s="933"/>
      <c r="SL54" s="933"/>
      <c r="SM54" s="933"/>
      <c r="SN54" s="934"/>
      <c r="SO54" s="1214"/>
      <c r="SP54" s="932"/>
      <c r="SQ54" s="932"/>
      <c r="SR54" s="933"/>
      <c r="SS54" s="933"/>
      <c r="ST54" s="933"/>
      <c r="SU54" s="933"/>
      <c r="SV54" s="933"/>
      <c r="SW54" s="933"/>
      <c r="SX54" s="933"/>
      <c r="SY54" s="934"/>
      <c r="SZ54" s="1214"/>
      <c r="TA54" s="932"/>
      <c r="TB54" s="932"/>
      <c r="TC54" s="933"/>
      <c r="TD54" s="933"/>
      <c r="TE54" s="933"/>
      <c r="TF54" s="933"/>
      <c r="TG54" s="933"/>
      <c r="TH54" s="933"/>
      <c r="TI54" s="933"/>
      <c r="TJ54" s="934"/>
      <c r="TK54" s="1214"/>
      <c r="TL54" s="932"/>
      <c r="TM54" s="932"/>
      <c r="TN54" s="933"/>
      <c r="TO54" s="933"/>
      <c r="TP54" s="933"/>
      <c r="TQ54" s="933"/>
      <c r="TR54" s="933"/>
      <c r="TS54" s="933"/>
      <c r="TT54" s="933"/>
      <c r="TU54" s="934"/>
      <c r="TV54" s="1214"/>
      <c r="TW54" s="932"/>
      <c r="TX54" s="932"/>
      <c r="TY54" s="933"/>
      <c r="TZ54" s="933"/>
      <c r="UA54" s="933"/>
      <c r="UB54" s="933"/>
      <c r="UC54" s="933"/>
      <c r="UD54" s="933"/>
      <c r="UE54" s="933"/>
      <c r="UF54" s="934"/>
      <c r="UG54" s="1214"/>
      <c r="UH54" s="932"/>
      <c r="UI54" s="932"/>
      <c r="UJ54" s="933"/>
      <c r="UK54" s="933"/>
      <c r="UL54" s="933"/>
      <c r="UM54" s="933"/>
      <c r="UN54" s="933"/>
      <c r="UO54" s="933"/>
      <c r="UP54" s="933"/>
      <c r="UQ54" s="934"/>
      <c r="UR54" s="1214"/>
      <c r="US54" s="932"/>
      <c r="UT54" s="932"/>
      <c r="UU54" s="933"/>
      <c r="UV54" s="933"/>
      <c r="UW54" s="933"/>
      <c r="UX54" s="933"/>
      <c r="UY54" s="933"/>
      <c r="UZ54" s="933"/>
      <c r="VA54" s="933"/>
      <c r="VB54" s="934"/>
      <c r="VC54" s="1214"/>
      <c r="VD54" s="932"/>
      <c r="VE54" s="932"/>
      <c r="VF54" s="933"/>
      <c r="VG54" s="933"/>
      <c r="VH54" s="933"/>
      <c r="VI54" s="933"/>
      <c r="VJ54" s="933"/>
      <c r="VK54" s="933"/>
      <c r="VL54" s="933"/>
      <c r="VM54" s="934"/>
      <c r="VN54" s="1214"/>
      <c r="VO54" s="932"/>
      <c r="VP54" s="932"/>
      <c r="VQ54" s="933"/>
      <c r="VR54" s="933"/>
      <c r="VS54" s="933"/>
      <c r="VT54" s="933"/>
      <c r="VU54" s="933"/>
      <c r="VV54" s="933"/>
      <c r="VW54" s="933"/>
      <c r="VX54" s="934"/>
      <c r="VY54" s="1214"/>
      <c r="VZ54" s="932"/>
      <c r="WA54" s="932"/>
      <c r="WB54" s="933"/>
      <c r="WC54" s="933"/>
      <c r="WD54" s="933"/>
      <c r="WE54" s="933"/>
      <c r="WF54" s="933"/>
      <c r="WG54" s="933"/>
      <c r="WH54" s="933"/>
      <c r="WI54" s="934"/>
      <c r="WJ54" s="1214"/>
      <c r="WK54" s="932"/>
      <c r="WL54" s="932"/>
      <c r="WM54" s="933"/>
      <c r="WN54" s="933"/>
      <c r="WO54" s="933"/>
      <c r="WP54" s="933"/>
      <c r="WQ54" s="933"/>
      <c r="WR54" s="933"/>
      <c r="WS54" s="933"/>
      <c r="WT54" s="934"/>
      <c r="WU54" s="1214"/>
      <c r="WV54" s="932"/>
      <c r="WW54" s="932"/>
      <c r="WX54" s="933"/>
      <c r="WY54" s="933"/>
      <c r="WZ54" s="933"/>
      <c r="XA54" s="933"/>
      <c r="XB54" s="933"/>
      <c r="XC54" s="933"/>
      <c r="XD54" s="933"/>
      <c r="XE54" s="934"/>
      <c r="XF54" s="1214"/>
      <c r="XG54" s="932"/>
      <c r="XH54" s="932"/>
      <c r="XI54" s="933"/>
      <c r="XJ54" s="933"/>
      <c r="XK54" s="933"/>
      <c r="XL54" s="933"/>
      <c r="XM54" s="933"/>
      <c r="XN54" s="933"/>
      <c r="XO54" s="933"/>
      <c r="XP54" s="934"/>
      <c r="XQ54" s="1214"/>
      <c r="XR54" s="932"/>
      <c r="XS54" s="932"/>
      <c r="XT54" s="933"/>
      <c r="XU54" s="933"/>
      <c r="XV54" s="933"/>
      <c r="XW54" s="933"/>
      <c r="XX54" s="933"/>
      <c r="XY54" s="933"/>
      <c r="XZ54" s="933"/>
      <c r="YA54" s="934"/>
      <c r="YB54" s="1214"/>
      <c r="YC54" s="932"/>
      <c r="YD54" s="932"/>
      <c r="YE54" s="933"/>
      <c r="YF54" s="933"/>
      <c r="YG54" s="933"/>
      <c r="YH54" s="933"/>
      <c r="YI54" s="933"/>
      <c r="YJ54" s="933"/>
      <c r="YK54" s="933"/>
      <c r="YL54" s="934"/>
      <c r="YM54" s="1214"/>
      <c r="YN54" s="932"/>
      <c r="YO54" s="932"/>
      <c r="YP54" s="933"/>
      <c r="YQ54" s="933"/>
      <c r="YR54" s="933"/>
      <c r="YS54" s="933"/>
      <c r="YT54" s="933"/>
      <c r="YU54" s="933"/>
      <c r="YV54" s="933"/>
      <c r="YW54" s="934"/>
      <c r="YX54" s="1214"/>
      <c r="YY54" s="932"/>
      <c r="YZ54" s="932"/>
      <c r="ZA54" s="933"/>
      <c r="ZB54" s="933"/>
      <c r="ZC54" s="933"/>
      <c r="ZD54" s="933"/>
      <c r="ZE54" s="933"/>
      <c r="ZF54" s="933"/>
      <c r="ZG54" s="933"/>
      <c r="ZH54" s="934"/>
      <c r="ZI54" s="1214"/>
      <c r="ZJ54" s="932"/>
      <c r="ZK54" s="932"/>
      <c r="ZL54" s="933"/>
      <c r="ZM54" s="933"/>
      <c r="ZN54" s="933"/>
      <c r="ZO54" s="933"/>
      <c r="ZP54" s="933"/>
      <c r="ZQ54" s="933"/>
      <c r="ZR54" s="933"/>
      <c r="ZS54" s="934"/>
      <c r="ZT54" s="1214"/>
      <c r="ZU54" s="932"/>
      <c r="ZV54" s="932"/>
      <c r="ZW54" s="933"/>
      <c r="ZX54" s="933"/>
      <c r="ZY54" s="933"/>
      <c r="ZZ54" s="933"/>
      <c r="AAA54" s="933"/>
      <c r="AAB54" s="933"/>
      <c r="AAC54" s="933"/>
      <c r="AAD54" s="934"/>
      <c r="AAE54" s="1214"/>
      <c r="AAF54" s="932"/>
      <c r="AAG54" s="932"/>
      <c r="AAH54" s="933"/>
      <c r="AAI54" s="933"/>
      <c r="AAJ54" s="933"/>
      <c r="AAK54" s="933"/>
      <c r="AAL54" s="933"/>
      <c r="AAM54" s="933"/>
      <c r="AAN54" s="933"/>
      <c r="AAO54" s="934"/>
      <c r="AAP54" s="1214"/>
      <c r="AAQ54" s="932"/>
      <c r="AAR54" s="932"/>
      <c r="AAS54" s="933"/>
      <c r="AAT54" s="933"/>
      <c r="AAU54" s="933"/>
      <c r="AAV54" s="933"/>
      <c r="AAW54" s="933"/>
      <c r="AAX54" s="933"/>
      <c r="AAY54" s="933"/>
      <c r="AAZ54" s="934"/>
      <c r="ABA54" s="1214"/>
      <c r="ABB54" s="932"/>
      <c r="ABC54" s="932"/>
      <c r="ABD54" s="933"/>
      <c r="ABE54" s="933"/>
      <c r="ABF54" s="933"/>
      <c r="ABG54" s="933"/>
      <c r="ABH54" s="933"/>
      <c r="ABI54" s="933"/>
      <c r="ABJ54" s="933"/>
      <c r="ABK54" s="934"/>
      <c r="ABL54" s="1214"/>
      <c r="ABM54" s="932"/>
      <c r="ABN54" s="932"/>
      <c r="ABO54" s="933"/>
      <c r="ABP54" s="933"/>
      <c r="ABQ54" s="933"/>
      <c r="ABR54" s="933"/>
      <c r="ABS54" s="933"/>
      <c r="ABT54" s="933"/>
      <c r="ABU54" s="933"/>
      <c r="ABV54" s="934"/>
      <c r="ABW54" s="1214"/>
      <c r="ABX54" s="932"/>
      <c r="ABY54" s="932"/>
      <c r="ABZ54" s="933"/>
      <c r="ACA54" s="933"/>
      <c r="ACB54" s="933"/>
      <c r="ACC54" s="933"/>
      <c r="ACD54" s="933"/>
      <c r="ACE54" s="933"/>
      <c r="ACF54" s="933"/>
      <c r="ACG54" s="934"/>
      <c r="ACH54" s="1214"/>
      <c r="ACI54" s="932"/>
      <c r="ACJ54" s="932"/>
      <c r="ACK54" s="933"/>
      <c r="ACL54" s="933"/>
      <c r="ACM54" s="933"/>
      <c r="ACN54" s="933"/>
      <c r="ACO54" s="933"/>
      <c r="ACP54" s="933"/>
      <c r="ACQ54" s="933"/>
      <c r="ACR54" s="934"/>
      <c r="ACS54" s="1214"/>
      <c r="ACT54" s="932"/>
      <c r="ACU54" s="932"/>
      <c r="ACV54" s="933"/>
      <c r="ACW54" s="933"/>
      <c r="ACX54" s="933"/>
      <c r="ACY54" s="933"/>
      <c r="ACZ54" s="933"/>
      <c r="ADA54" s="933"/>
      <c r="ADB54" s="933"/>
      <c r="ADC54" s="934"/>
      <c r="ADD54" s="1214"/>
      <c r="ADE54" s="932"/>
      <c r="ADF54" s="932"/>
      <c r="ADG54" s="933"/>
      <c r="ADH54" s="933"/>
      <c r="ADI54" s="933"/>
      <c r="ADJ54" s="933"/>
      <c r="ADK54" s="933"/>
      <c r="ADL54" s="933"/>
      <c r="ADM54" s="933"/>
      <c r="ADN54" s="934"/>
      <c r="ADO54" s="1214"/>
      <c r="ADP54" s="932"/>
      <c r="ADQ54" s="932"/>
      <c r="ADR54" s="933"/>
      <c r="ADS54" s="933"/>
      <c r="ADT54" s="933"/>
      <c r="ADU54" s="933"/>
      <c r="ADV54" s="933"/>
      <c r="ADW54" s="933"/>
      <c r="ADX54" s="933"/>
      <c r="ADY54" s="934"/>
      <c r="ADZ54" s="1214"/>
      <c r="AEA54" s="932"/>
      <c r="AEB54" s="932"/>
      <c r="AEC54" s="933"/>
      <c r="AED54" s="933"/>
      <c r="AEE54" s="933"/>
      <c r="AEF54" s="933"/>
      <c r="AEG54" s="933"/>
      <c r="AEH54" s="933"/>
      <c r="AEI54" s="933"/>
      <c r="AEJ54" s="934"/>
      <c r="AEK54" s="1214"/>
      <c r="AEL54" s="932"/>
      <c r="AEM54" s="932"/>
      <c r="AEN54" s="933"/>
      <c r="AEO54" s="933"/>
      <c r="AEP54" s="933"/>
      <c r="AEQ54" s="933"/>
      <c r="AER54" s="933"/>
      <c r="AES54" s="933"/>
      <c r="AET54" s="933"/>
      <c r="AEU54" s="934"/>
      <c r="AEV54" s="1214"/>
      <c r="AEW54" s="932"/>
      <c r="AEX54" s="932"/>
      <c r="AEY54" s="933"/>
      <c r="AEZ54" s="933"/>
      <c r="AFA54" s="933"/>
      <c r="AFB54" s="933"/>
      <c r="AFC54" s="933"/>
      <c r="AFD54" s="933"/>
      <c r="AFE54" s="933"/>
      <c r="AFF54" s="934"/>
      <c r="AFG54" s="1214"/>
      <c r="AFH54" s="932"/>
      <c r="AFI54" s="932"/>
      <c r="AFJ54" s="933"/>
      <c r="AFK54" s="933"/>
      <c r="AFL54" s="933"/>
      <c r="AFM54" s="933"/>
      <c r="AFN54" s="933"/>
      <c r="AFO54" s="933"/>
      <c r="AFP54" s="933"/>
      <c r="AFQ54" s="934"/>
      <c r="AFR54" s="1214"/>
      <c r="AFS54" s="932"/>
      <c r="AFT54" s="932"/>
      <c r="AFU54" s="933"/>
      <c r="AFV54" s="933"/>
      <c r="AFW54" s="933"/>
      <c r="AFX54" s="933"/>
      <c r="AFY54" s="933"/>
      <c r="AFZ54" s="933"/>
      <c r="AGA54" s="933"/>
      <c r="AGB54" s="934"/>
      <c r="AGC54" s="1214"/>
      <c r="AGD54" s="932"/>
      <c r="AGE54" s="932"/>
      <c r="AGF54" s="933"/>
      <c r="AGG54" s="933"/>
      <c r="AGH54" s="933"/>
      <c r="AGI54" s="933"/>
      <c r="AGJ54" s="933"/>
      <c r="AGK54" s="933"/>
      <c r="AGL54" s="933"/>
      <c r="AGM54" s="934"/>
      <c r="AGN54" s="1214"/>
      <c r="AGO54" s="932"/>
      <c r="AGP54" s="932"/>
      <c r="AGQ54" s="933"/>
      <c r="AGR54" s="933"/>
      <c r="AGS54" s="933"/>
      <c r="AGT54" s="933"/>
      <c r="AGU54" s="933"/>
      <c r="AGV54" s="933"/>
      <c r="AGW54" s="933"/>
      <c r="AGX54" s="934"/>
      <c r="AGY54" s="1214"/>
      <c r="AGZ54" s="932"/>
      <c r="AHA54" s="932"/>
      <c r="AHB54" s="933"/>
      <c r="AHC54" s="933"/>
      <c r="AHD54" s="933"/>
      <c r="AHE54" s="933"/>
      <c r="AHF54" s="933"/>
      <c r="AHG54" s="933"/>
      <c r="AHH54" s="933"/>
      <c r="AHI54" s="934"/>
      <c r="AHJ54" s="1214"/>
      <c r="AHK54" s="932"/>
      <c r="AHL54" s="932"/>
      <c r="AHM54" s="933"/>
      <c r="AHN54" s="933"/>
      <c r="AHO54" s="933"/>
      <c r="AHP54" s="933"/>
      <c r="AHQ54" s="933"/>
      <c r="AHR54" s="933"/>
      <c r="AHS54" s="933"/>
      <c r="AHT54" s="934"/>
      <c r="AHU54" s="1214"/>
      <c r="AHV54" s="932"/>
      <c r="AHW54" s="932"/>
      <c r="AHX54" s="933"/>
      <c r="AHY54" s="933"/>
      <c r="AHZ54" s="933"/>
      <c r="AIA54" s="933"/>
      <c r="AIB54" s="933"/>
      <c r="AIC54" s="933"/>
      <c r="AID54" s="933"/>
      <c r="AIE54" s="934"/>
      <c r="AIF54" s="1214"/>
      <c r="AIG54" s="932"/>
      <c r="AIH54" s="932"/>
      <c r="AII54" s="933"/>
      <c r="AIJ54" s="933"/>
      <c r="AIK54" s="933"/>
      <c r="AIL54" s="933"/>
      <c r="AIM54" s="933"/>
      <c r="AIN54" s="933"/>
      <c r="AIO54" s="933"/>
      <c r="AIP54" s="934"/>
      <c r="AIQ54" s="1214"/>
      <c r="AIR54" s="932"/>
      <c r="AIS54" s="932"/>
      <c r="AIT54" s="933"/>
      <c r="AIU54" s="933"/>
      <c r="AIV54" s="933"/>
      <c r="AIW54" s="933"/>
      <c r="AIX54" s="933"/>
      <c r="AIY54" s="933"/>
      <c r="AIZ54" s="933"/>
      <c r="AJA54" s="934"/>
      <c r="AJB54" s="1214"/>
      <c r="AJC54" s="932"/>
      <c r="AJD54" s="932"/>
      <c r="AJE54" s="933"/>
      <c r="AJF54" s="933"/>
      <c r="AJG54" s="933"/>
      <c r="AJH54" s="933"/>
      <c r="AJI54" s="933"/>
      <c r="AJJ54" s="933"/>
      <c r="AJK54" s="933"/>
      <c r="AJL54" s="934"/>
      <c r="AJM54" s="1214"/>
      <c r="AJN54" s="932"/>
      <c r="AJO54" s="932"/>
      <c r="AJP54" s="933"/>
      <c r="AJQ54" s="933"/>
      <c r="AJR54" s="933"/>
      <c r="AJS54" s="933"/>
      <c r="AJT54" s="933"/>
      <c r="AJU54" s="933"/>
      <c r="AJV54" s="933"/>
      <c r="AJW54" s="934"/>
      <c r="AJX54" s="1214"/>
      <c r="AJY54" s="932"/>
      <c r="AJZ54" s="932"/>
      <c r="AKA54" s="933"/>
      <c r="AKB54" s="933"/>
      <c r="AKC54" s="933"/>
      <c r="AKD54" s="933"/>
      <c r="AKE54" s="933"/>
      <c r="AKF54" s="933"/>
      <c r="AKG54" s="933"/>
      <c r="AKH54" s="934"/>
      <c r="AKI54" s="1214"/>
      <c r="AKJ54" s="932"/>
      <c r="AKK54" s="932"/>
      <c r="AKL54" s="933"/>
      <c r="AKM54" s="933"/>
      <c r="AKN54" s="933"/>
      <c r="AKO54" s="933"/>
      <c r="AKP54" s="933"/>
      <c r="AKQ54" s="933"/>
      <c r="AKR54" s="933"/>
      <c r="AKS54" s="934"/>
      <c r="AKT54" s="1214"/>
      <c r="AKU54" s="932"/>
      <c r="AKV54" s="932"/>
      <c r="AKW54" s="933"/>
      <c r="AKX54" s="933"/>
      <c r="AKY54" s="933"/>
      <c r="AKZ54" s="933"/>
      <c r="ALA54" s="933"/>
      <c r="ALB54" s="933"/>
      <c r="ALC54" s="933"/>
      <c r="ALD54" s="934"/>
      <c r="ALE54" s="1214"/>
      <c r="ALF54" s="932"/>
      <c r="ALG54" s="932"/>
      <c r="ALH54" s="933"/>
      <c r="ALI54" s="933"/>
      <c r="ALJ54" s="933"/>
      <c r="ALK54" s="933"/>
      <c r="ALL54" s="933"/>
      <c r="ALM54" s="933"/>
      <c r="ALN54" s="933"/>
      <c r="ALO54" s="934"/>
      <c r="ALP54" s="1214"/>
      <c r="ALQ54" s="932"/>
      <c r="ALR54" s="932"/>
      <c r="ALS54" s="933"/>
      <c r="ALT54" s="933"/>
      <c r="ALU54" s="933"/>
      <c r="ALV54" s="933"/>
      <c r="ALW54" s="933"/>
      <c r="ALX54" s="933"/>
      <c r="ALY54" s="933"/>
      <c r="ALZ54" s="934"/>
      <c r="AMA54" s="1214"/>
      <c r="AMB54" s="932"/>
      <c r="AMC54" s="932"/>
      <c r="AMD54" s="933"/>
      <c r="AME54" s="933"/>
      <c r="AMF54" s="933"/>
      <c r="AMG54" s="933"/>
      <c r="AMH54" s="933"/>
      <c r="AMI54" s="933"/>
      <c r="AMJ54" s="933"/>
      <c r="AMK54" s="934"/>
      <c r="AML54" s="1214"/>
      <c r="AMM54" s="932"/>
      <c r="AMN54" s="932"/>
      <c r="AMO54" s="933"/>
      <c r="AMP54" s="933"/>
      <c r="AMQ54" s="933"/>
      <c r="AMR54" s="933"/>
      <c r="AMS54" s="933"/>
      <c r="AMT54" s="933"/>
      <c r="AMU54" s="933"/>
      <c r="AMV54" s="934"/>
      <c r="AMW54" s="1214"/>
      <c r="AMX54" s="932"/>
      <c r="AMY54" s="932"/>
      <c r="AMZ54" s="933"/>
      <c r="ANA54" s="933"/>
      <c r="ANB54" s="933"/>
      <c r="ANC54" s="933"/>
      <c r="AND54" s="933"/>
      <c r="ANE54" s="933"/>
      <c r="ANF54" s="933"/>
      <c r="ANG54" s="934"/>
      <c r="ANH54" s="1214"/>
      <c r="ANI54" s="932"/>
      <c r="ANJ54" s="932"/>
      <c r="ANK54" s="933"/>
      <c r="ANL54" s="933"/>
      <c r="ANM54" s="933"/>
      <c r="ANN54" s="933"/>
      <c r="ANO54" s="933"/>
      <c r="ANP54" s="933"/>
      <c r="ANQ54" s="933"/>
      <c r="ANR54" s="934"/>
      <c r="ANS54" s="1214"/>
      <c r="ANT54" s="932"/>
      <c r="ANU54" s="932"/>
      <c r="ANV54" s="933"/>
      <c r="ANW54" s="933"/>
      <c r="ANX54" s="933"/>
      <c r="ANY54" s="933"/>
      <c r="ANZ54" s="933"/>
      <c r="AOA54" s="933"/>
      <c r="AOB54" s="933"/>
      <c r="AOC54" s="934"/>
      <c r="AOD54" s="1214"/>
      <c r="AOE54" s="932"/>
      <c r="AOF54" s="932"/>
      <c r="AOG54" s="933"/>
      <c r="AOH54" s="933"/>
      <c r="AOI54" s="933"/>
      <c r="AOJ54" s="933"/>
      <c r="AOK54" s="933"/>
      <c r="AOL54" s="933"/>
      <c r="AOM54" s="933"/>
      <c r="AON54" s="934"/>
      <c r="AOO54" s="1214"/>
      <c r="AOP54" s="932"/>
      <c r="AOQ54" s="932"/>
      <c r="AOR54" s="933"/>
      <c r="AOS54" s="933"/>
      <c r="AOT54" s="933"/>
      <c r="AOU54" s="933"/>
      <c r="AOV54" s="933"/>
      <c r="AOW54" s="933"/>
      <c r="AOX54" s="933"/>
      <c r="AOY54" s="934"/>
      <c r="AOZ54" s="1214"/>
      <c r="APA54" s="932"/>
      <c r="APB54" s="932"/>
      <c r="APC54" s="933"/>
      <c r="APD54" s="933"/>
      <c r="APE54" s="933"/>
      <c r="APF54" s="933"/>
      <c r="APG54" s="933"/>
      <c r="APH54" s="933"/>
      <c r="API54" s="933"/>
      <c r="APJ54" s="934"/>
      <c r="APK54" s="1214"/>
      <c r="APL54" s="932"/>
      <c r="APM54" s="932"/>
      <c r="APN54" s="933"/>
      <c r="APO54" s="933"/>
      <c r="APP54" s="933"/>
      <c r="APQ54" s="933"/>
      <c r="APR54" s="933"/>
      <c r="APS54" s="933"/>
      <c r="APT54" s="933"/>
      <c r="APU54" s="934"/>
      <c r="APV54" s="1214"/>
      <c r="APW54" s="932"/>
      <c r="APX54" s="932"/>
      <c r="APY54" s="933"/>
      <c r="APZ54" s="933"/>
      <c r="AQA54" s="933"/>
      <c r="AQB54" s="933"/>
      <c r="AQC54" s="933"/>
      <c r="AQD54" s="933"/>
      <c r="AQE54" s="933"/>
      <c r="AQF54" s="934"/>
      <c r="AQG54" s="1214"/>
      <c r="AQH54" s="932"/>
      <c r="AQI54" s="932"/>
      <c r="AQJ54" s="933"/>
      <c r="AQK54" s="933"/>
      <c r="AQL54" s="933"/>
      <c r="AQM54" s="933"/>
      <c r="AQN54" s="933"/>
      <c r="AQO54" s="933"/>
      <c r="AQP54" s="933"/>
      <c r="AQQ54" s="934"/>
      <c r="AQR54" s="1214"/>
      <c r="AQS54" s="932"/>
      <c r="AQT54" s="932"/>
      <c r="AQU54" s="933"/>
      <c r="AQV54" s="933"/>
      <c r="AQW54" s="933"/>
      <c r="AQX54" s="933"/>
      <c r="AQY54" s="933"/>
      <c r="AQZ54" s="933"/>
      <c r="ARA54" s="933"/>
      <c r="ARB54" s="934"/>
      <c r="ARC54" s="1214"/>
      <c r="ARD54" s="932"/>
      <c r="ARE54" s="932"/>
      <c r="ARF54" s="933"/>
      <c r="ARG54" s="933"/>
      <c r="ARH54" s="933"/>
      <c r="ARI54" s="933"/>
      <c r="ARJ54" s="933"/>
      <c r="ARK54" s="933"/>
      <c r="ARL54" s="933"/>
      <c r="ARM54" s="934"/>
      <c r="ARN54" s="1214"/>
      <c r="ARO54" s="932"/>
      <c r="ARP54" s="932"/>
      <c r="ARQ54" s="933"/>
      <c r="ARR54" s="933"/>
      <c r="ARS54" s="933"/>
      <c r="ART54" s="933"/>
      <c r="ARU54" s="933"/>
      <c r="ARV54" s="933"/>
      <c r="ARW54" s="933"/>
      <c r="ARX54" s="934"/>
      <c r="ARY54" s="1214"/>
      <c r="ARZ54" s="932"/>
      <c r="ASA54" s="932"/>
      <c r="ASB54" s="933"/>
      <c r="ASC54" s="933"/>
      <c r="ASD54" s="933"/>
      <c r="ASE54" s="933"/>
      <c r="ASF54" s="933"/>
      <c r="ASG54" s="933"/>
      <c r="ASH54" s="933"/>
      <c r="ASI54" s="934"/>
      <c r="ASJ54" s="1214"/>
      <c r="ASK54" s="932"/>
      <c r="ASL54" s="932"/>
      <c r="ASM54" s="933"/>
      <c r="ASN54" s="933"/>
      <c r="ASO54" s="933"/>
      <c r="ASP54" s="933"/>
      <c r="ASQ54" s="933"/>
      <c r="ASR54" s="933"/>
      <c r="ASS54" s="933"/>
      <c r="AST54" s="934"/>
      <c r="ASU54" s="1214"/>
      <c r="ASV54" s="932"/>
      <c r="ASW54" s="932"/>
      <c r="ASX54" s="933"/>
      <c r="ASY54" s="933"/>
      <c r="ASZ54" s="933"/>
      <c r="ATA54" s="933"/>
      <c r="ATB54" s="933"/>
      <c r="ATC54" s="933"/>
      <c r="ATD54" s="933"/>
      <c r="ATE54" s="934"/>
      <c r="ATF54" s="1214"/>
      <c r="ATG54" s="932"/>
      <c r="ATH54" s="932"/>
      <c r="ATI54" s="933"/>
      <c r="ATJ54" s="933"/>
      <c r="ATK54" s="933"/>
      <c r="ATL54" s="933"/>
      <c r="ATM54" s="933"/>
      <c r="ATN54" s="933"/>
      <c r="ATO54" s="933"/>
      <c r="ATP54" s="934"/>
      <c r="ATQ54" s="1214"/>
      <c r="ATR54" s="932"/>
      <c r="ATS54" s="932"/>
      <c r="ATT54" s="933"/>
      <c r="ATU54" s="933"/>
      <c r="ATV54" s="933"/>
      <c r="ATW54" s="933"/>
      <c r="ATX54" s="933"/>
      <c r="ATY54" s="933"/>
      <c r="ATZ54" s="933"/>
      <c r="AUA54" s="934"/>
      <c r="AUB54" s="1214"/>
      <c r="AUC54" s="932"/>
      <c r="AUD54" s="932"/>
      <c r="AUE54" s="933"/>
      <c r="AUF54" s="933"/>
      <c r="AUG54" s="933"/>
      <c r="AUH54" s="933"/>
      <c r="AUI54" s="933"/>
      <c r="AUJ54" s="933"/>
      <c r="AUK54" s="933"/>
      <c r="AUL54" s="934"/>
      <c r="AUM54" s="1214"/>
      <c r="AUN54" s="932"/>
      <c r="AUO54" s="932"/>
      <c r="AUP54" s="933"/>
      <c r="AUQ54" s="933"/>
      <c r="AUR54" s="933"/>
      <c r="AUS54" s="933"/>
      <c r="AUT54" s="933"/>
      <c r="AUU54" s="933"/>
      <c r="AUV54" s="933"/>
      <c r="AUW54" s="934"/>
      <c r="AUX54" s="1214"/>
      <c r="AUY54" s="932"/>
      <c r="AUZ54" s="932"/>
      <c r="AVA54" s="933"/>
      <c r="AVB54" s="933"/>
      <c r="AVC54" s="933"/>
      <c r="AVD54" s="933"/>
      <c r="AVE54" s="933"/>
      <c r="AVF54" s="933"/>
      <c r="AVG54" s="933"/>
      <c r="AVH54" s="934"/>
      <c r="AVI54" s="1214"/>
      <c r="AVJ54" s="932"/>
      <c r="AVK54" s="932"/>
      <c r="AVL54" s="933"/>
      <c r="AVM54" s="933"/>
      <c r="AVN54" s="933"/>
      <c r="AVO54" s="933"/>
      <c r="AVP54" s="933"/>
      <c r="AVQ54" s="933"/>
      <c r="AVR54" s="933"/>
      <c r="AVS54" s="934"/>
      <c r="AVT54" s="1214"/>
      <c r="AVU54" s="932"/>
      <c r="AVV54" s="932"/>
      <c r="AVW54" s="933"/>
      <c r="AVX54" s="933"/>
      <c r="AVY54" s="933"/>
      <c r="AVZ54" s="933"/>
      <c r="AWA54" s="933"/>
      <c r="AWB54" s="933"/>
      <c r="AWC54" s="933"/>
      <c r="AWD54" s="934"/>
      <c r="AWE54" s="1214"/>
      <c r="AWF54" s="932"/>
      <c r="AWG54" s="932"/>
      <c r="AWH54" s="933"/>
      <c r="AWI54" s="933"/>
      <c r="AWJ54" s="933"/>
      <c r="AWK54" s="933"/>
      <c r="AWL54" s="933"/>
      <c r="AWM54" s="933"/>
      <c r="AWN54" s="933"/>
      <c r="AWO54" s="934"/>
      <c r="AWP54" s="1214"/>
      <c r="AWQ54" s="932"/>
      <c r="AWR54" s="932"/>
      <c r="AWS54" s="933"/>
      <c r="AWT54" s="933"/>
      <c r="AWU54" s="933"/>
      <c r="AWV54" s="933"/>
      <c r="AWW54" s="933"/>
      <c r="AWX54" s="933"/>
      <c r="AWY54" s="933"/>
      <c r="AWZ54" s="934"/>
      <c r="AXA54" s="1214"/>
      <c r="AXB54" s="932"/>
      <c r="AXC54" s="932"/>
      <c r="AXD54" s="933"/>
      <c r="AXE54" s="933"/>
      <c r="AXF54" s="933"/>
      <c r="AXG54" s="933"/>
      <c r="AXH54" s="933"/>
      <c r="AXI54" s="933"/>
      <c r="AXJ54" s="933"/>
      <c r="AXK54" s="934"/>
      <c r="AXL54" s="1214"/>
      <c r="AXM54" s="932"/>
      <c r="AXN54" s="932"/>
      <c r="AXO54" s="933"/>
      <c r="AXP54" s="933"/>
      <c r="AXQ54" s="933"/>
      <c r="AXR54" s="933"/>
      <c r="AXS54" s="933"/>
      <c r="AXT54" s="933"/>
      <c r="AXU54" s="933"/>
      <c r="AXV54" s="934"/>
      <c r="AXW54" s="1214"/>
      <c r="AXX54" s="932"/>
      <c r="AXY54" s="932"/>
      <c r="AXZ54" s="933"/>
      <c r="AYA54" s="933"/>
      <c r="AYB54" s="933"/>
      <c r="AYC54" s="933"/>
      <c r="AYD54" s="933"/>
      <c r="AYE54" s="933"/>
      <c r="AYF54" s="933"/>
      <c r="AYG54" s="934"/>
      <c r="AYH54" s="1214"/>
      <c r="AYI54" s="932"/>
      <c r="AYJ54" s="932"/>
      <c r="AYK54" s="933"/>
      <c r="AYL54" s="933"/>
      <c r="AYM54" s="933"/>
      <c r="AYN54" s="933"/>
      <c r="AYO54" s="933"/>
      <c r="AYP54" s="933"/>
      <c r="AYQ54" s="933"/>
      <c r="AYR54" s="934"/>
      <c r="AYS54" s="1214"/>
      <c r="AYT54" s="932"/>
      <c r="AYU54" s="932"/>
      <c r="AYV54" s="933"/>
      <c r="AYW54" s="933"/>
      <c r="AYX54" s="933"/>
      <c r="AYY54" s="933"/>
      <c r="AYZ54" s="933"/>
      <c r="AZA54" s="933"/>
      <c r="AZB54" s="933"/>
      <c r="AZC54" s="934"/>
      <c r="AZD54" s="1214"/>
      <c r="AZE54" s="932"/>
      <c r="AZF54" s="932"/>
      <c r="AZG54" s="933"/>
      <c r="AZH54" s="933"/>
      <c r="AZI54" s="933"/>
      <c r="AZJ54" s="933"/>
      <c r="AZK54" s="933"/>
      <c r="AZL54" s="933"/>
      <c r="AZM54" s="933"/>
      <c r="AZN54" s="934"/>
      <c r="AZO54" s="1214"/>
      <c r="AZP54" s="932"/>
      <c r="AZQ54" s="932"/>
      <c r="AZR54" s="933"/>
      <c r="AZS54" s="933"/>
      <c r="AZT54" s="933"/>
      <c r="AZU54" s="933"/>
      <c r="AZV54" s="933"/>
      <c r="AZW54" s="933"/>
      <c r="AZX54" s="933"/>
      <c r="AZY54" s="934"/>
      <c r="AZZ54" s="1214"/>
      <c r="BAA54" s="932"/>
      <c r="BAB54" s="932"/>
      <c r="BAC54" s="933"/>
      <c r="BAD54" s="933"/>
      <c r="BAE54" s="933"/>
      <c r="BAF54" s="933"/>
      <c r="BAG54" s="933"/>
      <c r="BAH54" s="933"/>
      <c r="BAI54" s="933"/>
      <c r="BAJ54" s="934"/>
      <c r="BAK54" s="1214"/>
      <c r="BAL54" s="932"/>
      <c r="BAM54" s="932"/>
      <c r="BAN54" s="933"/>
      <c r="BAO54" s="933"/>
      <c r="BAP54" s="933"/>
      <c r="BAQ54" s="933"/>
      <c r="BAR54" s="933"/>
      <c r="BAS54" s="933"/>
      <c r="BAT54" s="933"/>
      <c r="BAU54" s="934"/>
      <c r="BAV54" s="1214"/>
      <c r="BAW54" s="932"/>
      <c r="BAX54" s="932"/>
      <c r="BAY54" s="933"/>
      <c r="BAZ54" s="933"/>
      <c r="BBA54" s="933"/>
      <c r="BBB54" s="933"/>
      <c r="BBC54" s="933"/>
      <c r="BBD54" s="933"/>
      <c r="BBE54" s="933"/>
      <c r="BBF54" s="934"/>
      <c r="BBG54" s="1214"/>
      <c r="BBH54" s="932"/>
      <c r="BBI54" s="932"/>
      <c r="BBJ54" s="933"/>
      <c r="BBK54" s="933"/>
      <c r="BBL54" s="933"/>
      <c r="BBM54" s="933"/>
      <c r="BBN54" s="933"/>
      <c r="BBO54" s="933"/>
      <c r="BBP54" s="933"/>
      <c r="BBQ54" s="934"/>
      <c r="BBR54" s="1214"/>
      <c r="BBS54" s="932"/>
      <c r="BBT54" s="932"/>
      <c r="BBU54" s="933"/>
      <c r="BBV54" s="933"/>
      <c r="BBW54" s="933"/>
      <c r="BBX54" s="933"/>
      <c r="BBY54" s="933"/>
      <c r="BBZ54" s="933"/>
      <c r="BCA54" s="933"/>
      <c r="BCB54" s="934"/>
      <c r="BCC54" s="1214"/>
      <c r="BCD54" s="932"/>
      <c r="BCE54" s="932"/>
      <c r="BCF54" s="933"/>
      <c r="BCG54" s="933"/>
      <c r="BCH54" s="933"/>
      <c r="BCI54" s="933"/>
      <c r="BCJ54" s="933"/>
      <c r="BCK54" s="933"/>
      <c r="BCL54" s="933"/>
      <c r="BCM54" s="934"/>
      <c r="BCN54" s="1214"/>
      <c r="BCO54" s="932"/>
      <c r="BCP54" s="932"/>
      <c r="BCQ54" s="933"/>
      <c r="BCR54" s="933"/>
      <c r="BCS54" s="933"/>
      <c r="BCT54" s="933"/>
      <c r="BCU54" s="933"/>
      <c r="BCV54" s="933"/>
      <c r="BCW54" s="933"/>
      <c r="BCX54" s="934"/>
      <c r="BCY54" s="1214"/>
      <c r="BCZ54" s="932"/>
      <c r="BDA54" s="932"/>
      <c r="BDB54" s="933"/>
      <c r="BDC54" s="933"/>
      <c r="BDD54" s="933"/>
      <c r="BDE54" s="933"/>
      <c r="BDF54" s="933"/>
      <c r="BDG54" s="933"/>
      <c r="BDH54" s="933"/>
      <c r="BDI54" s="934"/>
      <c r="BDJ54" s="1214"/>
      <c r="BDK54" s="932"/>
      <c r="BDL54" s="932"/>
      <c r="BDM54" s="933"/>
      <c r="BDN54" s="933"/>
      <c r="BDO54" s="933"/>
      <c r="BDP54" s="933"/>
      <c r="BDQ54" s="933"/>
      <c r="BDR54" s="933"/>
      <c r="BDS54" s="933"/>
      <c r="BDT54" s="934"/>
      <c r="BDU54" s="1214"/>
      <c r="BDV54" s="932"/>
      <c r="BDW54" s="932"/>
      <c r="BDX54" s="933"/>
      <c r="BDY54" s="933"/>
      <c r="BDZ54" s="933"/>
      <c r="BEA54" s="933"/>
      <c r="BEB54" s="933"/>
      <c r="BEC54" s="933"/>
      <c r="BED54" s="933"/>
      <c r="BEE54" s="934"/>
      <c r="BEF54" s="1214"/>
      <c r="BEG54" s="932"/>
      <c r="BEH54" s="932"/>
      <c r="BEI54" s="933"/>
      <c r="BEJ54" s="933"/>
      <c r="BEK54" s="933"/>
      <c r="BEL54" s="933"/>
      <c r="BEM54" s="933"/>
      <c r="BEN54" s="933"/>
      <c r="BEO54" s="933"/>
      <c r="BEP54" s="934"/>
      <c r="BEQ54" s="1214"/>
      <c r="BER54" s="932"/>
      <c r="BES54" s="932"/>
      <c r="BET54" s="933"/>
      <c r="BEU54" s="933"/>
      <c r="BEV54" s="933"/>
      <c r="BEW54" s="933"/>
      <c r="BEX54" s="933"/>
      <c r="BEY54" s="933"/>
      <c r="BEZ54" s="933"/>
      <c r="BFA54" s="934"/>
      <c r="BFB54" s="1214"/>
      <c r="BFC54" s="932"/>
      <c r="BFD54" s="932"/>
      <c r="BFE54" s="933"/>
      <c r="BFF54" s="933"/>
      <c r="BFG54" s="933"/>
      <c r="BFH54" s="933"/>
      <c r="BFI54" s="933"/>
      <c r="BFJ54" s="933"/>
      <c r="BFK54" s="933"/>
      <c r="BFL54" s="934"/>
      <c r="BFM54" s="1214"/>
      <c r="BFN54" s="932"/>
      <c r="BFO54" s="932"/>
      <c r="BFP54" s="933"/>
      <c r="BFQ54" s="933"/>
      <c r="BFR54" s="933"/>
      <c r="BFS54" s="933"/>
      <c r="BFT54" s="933"/>
      <c r="BFU54" s="933"/>
      <c r="BFV54" s="933"/>
      <c r="BFW54" s="934"/>
      <c r="BFX54" s="1214"/>
      <c r="BFY54" s="932"/>
      <c r="BFZ54" s="932"/>
      <c r="BGA54" s="933"/>
      <c r="BGB54" s="933"/>
      <c r="BGC54" s="933"/>
      <c r="BGD54" s="933"/>
      <c r="BGE54" s="933"/>
      <c r="BGF54" s="933"/>
      <c r="BGG54" s="933"/>
      <c r="BGH54" s="934"/>
      <c r="BGI54" s="1214"/>
      <c r="BGJ54" s="932"/>
      <c r="BGK54" s="932"/>
      <c r="BGL54" s="933"/>
      <c r="BGM54" s="933"/>
      <c r="BGN54" s="933"/>
      <c r="BGO54" s="933"/>
      <c r="BGP54" s="933"/>
      <c r="BGQ54" s="933"/>
      <c r="BGR54" s="933"/>
      <c r="BGS54" s="934"/>
      <c r="BGT54" s="1214"/>
      <c r="BGU54" s="932"/>
      <c r="BGV54" s="932"/>
      <c r="BGW54" s="933"/>
      <c r="BGX54" s="933"/>
      <c r="BGY54" s="933"/>
      <c r="BGZ54" s="933"/>
      <c r="BHA54" s="933"/>
      <c r="BHB54" s="933"/>
      <c r="BHC54" s="933"/>
      <c r="BHD54" s="934"/>
      <c r="BHE54" s="1214"/>
      <c r="BHF54" s="932"/>
      <c r="BHG54" s="932"/>
      <c r="BHH54" s="933"/>
      <c r="BHI54" s="933"/>
      <c r="BHJ54" s="933"/>
      <c r="BHK54" s="933"/>
      <c r="BHL54" s="933"/>
      <c r="BHM54" s="933"/>
      <c r="BHN54" s="933"/>
      <c r="BHO54" s="934"/>
      <c r="BHP54" s="1214"/>
      <c r="BHQ54" s="932"/>
      <c r="BHR54" s="932"/>
      <c r="BHS54" s="933"/>
      <c r="BHT54" s="933"/>
      <c r="BHU54" s="933"/>
      <c r="BHV54" s="933"/>
      <c r="BHW54" s="933"/>
      <c r="BHX54" s="933"/>
      <c r="BHY54" s="933"/>
      <c r="BHZ54" s="934"/>
      <c r="BIA54" s="1214"/>
      <c r="BIB54" s="932"/>
      <c r="BIC54" s="932"/>
      <c r="BID54" s="933"/>
      <c r="BIE54" s="933"/>
      <c r="BIF54" s="933"/>
      <c r="BIG54" s="933"/>
      <c r="BIH54" s="933"/>
      <c r="BII54" s="933"/>
      <c r="BIJ54" s="933"/>
      <c r="BIK54" s="934"/>
      <c r="BIL54" s="1214"/>
      <c r="BIM54" s="932"/>
      <c r="BIN54" s="932"/>
      <c r="BIO54" s="933"/>
      <c r="BIP54" s="933"/>
      <c r="BIQ54" s="933"/>
      <c r="BIR54" s="933"/>
      <c r="BIS54" s="933"/>
      <c r="BIT54" s="933"/>
      <c r="BIU54" s="933"/>
      <c r="BIV54" s="934"/>
      <c r="BIW54" s="1214"/>
      <c r="BIX54" s="932"/>
      <c r="BIY54" s="932"/>
      <c r="BIZ54" s="933"/>
      <c r="BJA54" s="933"/>
      <c r="BJB54" s="933"/>
      <c r="BJC54" s="933"/>
      <c r="BJD54" s="933"/>
      <c r="BJE54" s="933"/>
      <c r="BJF54" s="933"/>
      <c r="BJG54" s="934"/>
      <c r="BJH54" s="1214"/>
      <c r="BJI54" s="932"/>
      <c r="BJJ54" s="932"/>
      <c r="BJK54" s="933"/>
      <c r="BJL54" s="933"/>
      <c r="BJM54" s="933"/>
      <c r="BJN54" s="933"/>
      <c r="BJO54" s="933"/>
      <c r="BJP54" s="933"/>
      <c r="BJQ54" s="933"/>
      <c r="BJR54" s="934"/>
      <c r="BJS54" s="1214"/>
      <c r="BJT54" s="932"/>
      <c r="BJU54" s="932"/>
      <c r="BJV54" s="933"/>
      <c r="BJW54" s="933"/>
      <c r="BJX54" s="933"/>
      <c r="BJY54" s="933"/>
      <c r="BJZ54" s="933"/>
      <c r="BKA54" s="933"/>
      <c r="BKB54" s="933"/>
      <c r="BKC54" s="934"/>
      <c r="BKD54" s="1214"/>
      <c r="BKE54" s="932"/>
      <c r="BKF54" s="932"/>
      <c r="BKG54" s="933"/>
      <c r="BKH54" s="933"/>
      <c r="BKI54" s="933"/>
      <c r="BKJ54" s="933"/>
      <c r="BKK54" s="933"/>
      <c r="BKL54" s="933"/>
      <c r="BKM54" s="933"/>
      <c r="BKN54" s="934"/>
      <c r="BKO54" s="1214"/>
      <c r="BKP54" s="932"/>
      <c r="BKQ54" s="932"/>
      <c r="BKR54" s="933"/>
      <c r="BKS54" s="933"/>
      <c r="BKT54" s="933"/>
      <c r="BKU54" s="933"/>
      <c r="BKV54" s="933"/>
      <c r="BKW54" s="933"/>
      <c r="BKX54" s="933"/>
      <c r="BKY54" s="934"/>
      <c r="BKZ54" s="1214"/>
      <c r="BLA54" s="932"/>
      <c r="BLB54" s="932"/>
      <c r="BLC54" s="933"/>
      <c r="BLD54" s="933"/>
      <c r="BLE54" s="933"/>
      <c r="BLF54" s="933"/>
      <c r="BLG54" s="933"/>
      <c r="BLH54" s="933"/>
      <c r="BLI54" s="933"/>
      <c r="BLJ54" s="934"/>
      <c r="BLK54" s="1214"/>
      <c r="BLL54" s="932"/>
      <c r="BLM54" s="932"/>
      <c r="BLN54" s="933"/>
      <c r="BLO54" s="933"/>
      <c r="BLP54" s="933"/>
      <c r="BLQ54" s="933"/>
      <c r="BLR54" s="933"/>
      <c r="BLS54" s="933"/>
      <c r="BLT54" s="933"/>
      <c r="BLU54" s="934"/>
      <c r="BLV54" s="1214"/>
      <c r="BLW54" s="932"/>
      <c r="BLX54" s="932"/>
      <c r="BLY54" s="933"/>
      <c r="BLZ54" s="933"/>
      <c r="BMA54" s="933"/>
      <c r="BMB54" s="933"/>
      <c r="BMC54" s="933"/>
      <c r="BMD54" s="933"/>
      <c r="BME54" s="933"/>
      <c r="BMF54" s="934"/>
      <c r="BMG54" s="1214"/>
      <c r="BMH54" s="932"/>
      <c r="BMI54" s="932"/>
      <c r="BMJ54" s="933"/>
      <c r="BMK54" s="933"/>
      <c r="BML54" s="933"/>
      <c r="BMM54" s="933"/>
      <c r="BMN54" s="933"/>
      <c r="BMO54" s="933"/>
      <c r="BMP54" s="933"/>
      <c r="BMQ54" s="934"/>
      <c r="BMR54" s="1214"/>
      <c r="BMS54" s="932"/>
      <c r="BMT54" s="932"/>
      <c r="BMU54" s="933"/>
      <c r="BMV54" s="933"/>
      <c r="BMW54" s="933"/>
      <c r="BMX54" s="933"/>
      <c r="BMY54" s="933"/>
      <c r="BMZ54" s="933"/>
      <c r="BNA54" s="933"/>
      <c r="BNB54" s="934"/>
      <c r="BNC54" s="1214"/>
      <c r="BND54" s="932"/>
      <c r="BNE54" s="932"/>
      <c r="BNF54" s="933"/>
      <c r="BNG54" s="933"/>
      <c r="BNH54" s="933"/>
      <c r="BNI54" s="933"/>
      <c r="BNJ54" s="933"/>
      <c r="BNK54" s="933"/>
      <c r="BNL54" s="933"/>
      <c r="BNM54" s="934"/>
      <c r="BNN54" s="1214"/>
      <c r="BNO54" s="932"/>
      <c r="BNP54" s="932"/>
      <c r="BNQ54" s="933"/>
      <c r="BNR54" s="933"/>
      <c r="BNS54" s="933"/>
      <c r="BNT54" s="933"/>
      <c r="BNU54" s="933"/>
      <c r="BNV54" s="933"/>
      <c r="BNW54" s="933"/>
      <c r="BNX54" s="934"/>
      <c r="BNY54" s="1214"/>
      <c r="BNZ54" s="932"/>
      <c r="BOA54" s="932"/>
      <c r="BOB54" s="933"/>
      <c r="BOC54" s="933"/>
      <c r="BOD54" s="933"/>
      <c r="BOE54" s="933"/>
      <c r="BOF54" s="933"/>
      <c r="BOG54" s="933"/>
      <c r="BOH54" s="933"/>
      <c r="BOI54" s="934"/>
      <c r="BOJ54" s="1214"/>
      <c r="BOK54" s="932"/>
      <c r="BOL54" s="932"/>
      <c r="BOM54" s="933"/>
      <c r="BON54" s="933"/>
      <c r="BOO54" s="933"/>
      <c r="BOP54" s="933"/>
      <c r="BOQ54" s="933"/>
      <c r="BOR54" s="933"/>
      <c r="BOS54" s="933"/>
      <c r="BOT54" s="934"/>
      <c r="BOU54" s="1214"/>
      <c r="BOV54" s="932"/>
      <c r="BOW54" s="932"/>
      <c r="BOX54" s="933"/>
      <c r="BOY54" s="933"/>
      <c r="BOZ54" s="933"/>
      <c r="BPA54" s="933"/>
      <c r="BPB54" s="933"/>
      <c r="BPC54" s="933"/>
      <c r="BPD54" s="933"/>
      <c r="BPE54" s="934"/>
      <c r="BPF54" s="1214"/>
      <c r="BPG54" s="932"/>
      <c r="BPH54" s="932"/>
      <c r="BPI54" s="933"/>
      <c r="BPJ54" s="933"/>
      <c r="BPK54" s="933"/>
      <c r="BPL54" s="933"/>
      <c r="BPM54" s="933"/>
      <c r="BPN54" s="933"/>
      <c r="BPO54" s="933"/>
      <c r="BPP54" s="934"/>
      <c r="BPQ54" s="1214"/>
      <c r="BPR54" s="932"/>
      <c r="BPS54" s="932"/>
      <c r="BPT54" s="933"/>
      <c r="BPU54" s="933"/>
      <c r="BPV54" s="933"/>
      <c r="BPW54" s="933"/>
      <c r="BPX54" s="933"/>
      <c r="BPY54" s="933"/>
      <c r="BPZ54" s="933"/>
      <c r="BQA54" s="934"/>
      <c r="BQB54" s="1214"/>
      <c r="BQC54" s="932"/>
      <c r="BQD54" s="932"/>
      <c r="BQE54" s="933"/>
      <c r="BQF54" s="933"/>
      <c r="BQG54" s="933"/>
      <c r="BQH54" s="933"/>
      <c r="BQI54" s="933"/>
      <c r="BQJ54" s="933"/>
      <c r="BQK54" s="933"/>
      <c r="BQL54" s="934"/>
      <c r="BQM54" s="1214"/>
      <c r="BQN54" s="932"/>
      <c r="BQO54" s="932"/>
      <c r="BQP54" s="933"/>
      <c r="BQQ54" s="933"/>
      <c r="BQR54" s="933"/>
      <c r="BQS54" s="933"/>
      <c r="BQT54" s="933"/>
      <c r="BQU54" s="933"/>
      <c r="BQV54" s="933"/>
      <c r="BQW54" s="934"/>
      <c r="BQX54" s="1214"/>
      <c r="BQY54" s="932"/>
      <c r="BQZ54" s="932"/>
      <c r="BRA54" s="933"/>
      <c r="BRB54" s="933"/>
      <c r="BRC54" s="933"/>
      <c r="BRD54" s="933"/>
      <c r="BRE54" s="933"/>
      <c r="BRF54" s="933"/>
      <c r="BRG54" s="933"/>
      <c r="BRH54" s="934"/>
      <c r="BRI54" s="1214"/>
      <c r="BRJ54" s="932"/>
      <c r="BRK54" s="932"/>
      <c r="BRL54" s="933"/>
      <c r="BRM54" s="933"/>
      <c r="BRN54" s="933"/>
      <c r="BRO54" s="933"/>
      <c r="BRP54" s="933"/>
      <c r="BRQ54" s="933"/>
      <c r="BRR54" s="933"/>
      <c r="BRS54" s="934"/>
      <c r="BRT54" s="1214"/>
      <c r="BRU54" s="932"/>
      <c r="BRV54" s="932"/>
      <c r="BRW54" s="933"/>
      <c r="BRX54" s="933"/>
      <c r="BRY54" s="933"/>
      <c r="BRZ54" s="933"/>
      <c r="BSA54" s="933"/>
      <c r="BSB54" s="933"/>
      <c r="BSC54" s="933"/>
      <c r="BSD54" s="934"/>
      <c r="BSE54" s="1214"/>
      <c r="BSF54" s="932"/>
      <c r="BSG54" s="932"/>
      <c r="BSH54" s="933"/>
      <c r="BSI54" s="933"/>
      <c r="BSJ54" s="933"/>
      <c r="BSK54" s="933"/>
      <c r="BSL54" s="933"/>
      <c r="BSM54" s="933"/>
      <c r="BSN54" s="933"/>
      <c r="BSO54" s="934"/>
      <c r="BSP54" s="1214"/>
      <c r="BSQ54" s="932"/>
      <c r="BSR54" s="932"/>
      <c r="BSS54" s="933"/>
      <c r="BST54" s="933"/>
      <c r="BSU54" s="933"/>
      <c r="BSV54" s="933"/>
      <c r="BSW54" s="933"/>
      <c r="BSX54" s="933"/>
      <c r="BSY54" s="933"/>
      <c r="BSZ54" s="934"/>
      <c r="BTA54" s="1214"/>
      <c r="BTB54" s="932"/>
      <c r="BTC54" s="932"/>
      <c r="BTD54" s="933"/>
      <c r="BTE54" s="933"/>
      <c r="BTF54" s="933"/>
      <c r="BTG54" s="933"/>
      <c r="BTH54" s="933"/>
      <c r="BTI54" s="933"/>
      <c r="BTJ54" s="933"/>
      <c r="BTK54" s="934"/>
      <c r="BTL54" s="1214"/>
      <c r="BTM54" s="932"/>
      <c r="BTN54" s="932"/>
      <c r="BTO54" s="933"/>
      <c r="BTP54" s="933"/>
      <c r="BTQ54" s="933"/>
      <c r="BTR54" s="933"/>
      <c r="BTS54" s="933"/>
      <c r="BTT54" s="933"/>
      <c r="BTU54" s="933"/>
      <c r="BTV54" s="934"/>
      <c r="BTW54" s="1214"/>
      <c r="BTX54" s="932"/>
      <c r="BTY54" s="932"/>
      <c r="BTZ54" s="933"/>
      <c r="BUA54" s="933"/>
      <c r="BUB54" s="933"/>
      <c r="BUC54" s="933"/>
      <c r="BUD54" s="933"/>
      <c r="BUE54" s="933"/>
      <c r="BUF54" s="933"/>
      <c r="BUG54" s="934"/>
      <c r="BUH54" s="1214"/>
      <c r="BUI54" s="932"/>
      <c r="BUJ54" s="932"/>
      <c r="BUK54" s="933"/>
      <c r="BUL54" s="933"/>
      <c r="BUM54" s="933"/>
      <c r="BUN54" s="933"/>
      <c r="BUO54" s="933"/>
      <c r="BUP54" s="933"/>
      <c r="BUQ54" s="933"/>
      <c r="BUR54" s="934"/>
      <c r="BUS54" s="1214"/>
      <c r="BUT54" s="932"/>
      <c r="BUU54" s="932"/>
      <c r="BUV54" s="933"/>
      <c r="BUW54" s="933"/>
      <c r="BUX54" s="933"/>
      <c r="BUY54" s="933"/>
      <c r="BUZ54" s="933"/>
      <c r="BVA54" s="933"/>
      <c r="BVB54" s="933"/>
      <c r="BVC54" s="934"/>
      <c r="BVD54" s="1214"/>
      <c r="BVE54" s="932"/>
      <c r="BVF54" s="932"/>
      <c r="BVG54" s="933"/>
      <c r="BVH54" s="933"/>
      <c r="BVI54" s="933"/>
      <c r="BVJ54" s="933"/>
      <c r="BVK54" s="933"/>
      <c r="BVL54" s="933"/>
      <c r="BVM54" s="933"/>
      <c r="BVN54" s="934"/>
      <c r="BVO54" s="1214"/>
      <c r="BVP54" s="932"/>
      <c r="BVQ54" s="932"/>
      <c r="BVR54" s="933"/>
      <c r="BVS54" s="933"/>
      <c r="BVT54" s="933"/>
      <c r="BVU54" s="933"/>
      <c r="BVV54" s="933"/>
      <c r="BVW54" s="933"/>
      <c r="BVX54" s="933"/>
      <c r="BVY54" s="934"/>
      <c r="BVZ54" s="1214"/>
      <c r="BWA54" s="932"/>
      <c r="BWB54" s="932"/>
      <c r="BWC54" s="933"/>
      <c r="BWD54" s="933"/>
      <c r="BWE54" s="933"/>
      <c r="BWF54" s="933"/>
      <c r="BWG54" s="933"/>
      <c r="BWH54" s="933"/>
      <c r="BWI54" s="933"/>
      <c r="BWJ54" s="934"/>
      <c r="BWK54" s="1214"/>
      <c r="BWL54" s="932"/>
      <c r="BWM54" s="932"/>
      <c r="BWN54" s="933"/>
      <c r="BWO54" s="933"/>
      <c r="BWP54" s="933"/>
      <c r="BWQ54" s="933"/>
      <c r="BWR54" s="933"/>
      <c r="BWS54" s="933"/>
      <c r="BWT54" s="933"/>
      <c r="BWU54" s="934"/>
      <c r="BWV54" s="1214"/>
      <c r="BWW54" s="932"/>
      <c r="BWX54" s="932"/>
      <c r="BWY54" s="933"/>
      <c r="BWZ54" s="933"/>
      <c r="BXA54" s="933"/>
      <c r="BXB54" s="933"/>
      <c r="BXC54" s="933"/>
      <c r="BXD54" s="933"/>
      <c r="BXE54" s="933"/>
      <c r="BXF54" s="934"/>
      <c r="BXG54" s="1214"/>
      <c r="BXH54" s="932"/>
      <c r="BXI54" s="932"/>
      <c r="BXJ54" s="933"/>
      <c r="BXK54" s="933"/>
      <c r="BXL54" s="933"/>
      <c r="BXM54" s="933"/>
      <c r="BXN54" s="933"/>
      <c r="BXO54" s="933"/>
      <c r="BXP54" s="933"/>
      <c r="BXQ54" s="934"/>
      <c r="BXR54" s="1214"/>
      <c r="BXS54" s="932"/>
      <c r="BXT54" s="932"/>
      <c r="BXU54" s="933"/>
      <c r="BXV54" s="933"/>
      <c r="BXW54" s="933"/>
      <c r="BXX54" s="933"/>
      <c r="BXY54" s="933"/>
      <c r="BXZ54" s="933"/>
      <c r="BYA54" s="933"/>
      <c r="BYB54" s="934"/>
      <c r="BYC54" s="1214"/>
      <c r="BYD54" s="932"/>
      <c r="BYE54" s="932"/>
      <c r="BYF54" s="933"/>
      <c r="BYG54" s="933"/>
      <c r="BYH54" s="933"/>
      <c r="BYI54" s="933"/>
      <c r="BYJ54" s="933"/>
      <c r="BYK54" s="933"/>
      <c r="BYL54" s="933"/>
      <c r="BYM54" s="934"/>
      <c r="BYN54" s="1214"/>
      <c r="BYO54" s="932"/>
      <c r="BYP54" s="932"/>
      <c r="BYQ54" s="933"/>
      <c r="BYR54" s="933"/>
      <c r="BYS54" s="933"/>
      <c r="BYT54" s="933"/>
      <c r="BYU54" s="933"/>
      <c r="BYV54" s="933"/>
      <c r="BYW54" s="933"/>
      <c r="BYX54" s="934"/>
      <c r="BYY54" s="1214"/>
      <c r="BYZ54" s="932"/>
      <c r="BZA54" s="932"/>
      <c r="BZB54" s="933"/>
      <c r="BZC54" s="933"/>
      <c r="BZD54" s="933"/>
      <c r="BZE54" s="933"/>
      <c r="BZF54" s="933"/>
      <c r="BZG54" s="933"/>
      <c r="BZH54" s="933"/>
      <c r="BZI54" s="934"/>
      <c r="BZJ54" s="1214"/>
      <c r="BZK54" s="932"/>
      <c r="BZL54" s="932"/>
      <c r="BZM54" s="933"/>
      <c r="BZN54" s="933"/>
      <c r="BZO54" s="933"/>
      <c r="BZP54" s="933"/>
      <c r="BZQ54" s="933"/>
      <c r="BZR54" s="933"/>
      <c r="BZS54" s="933"/>
      <c r="BZT54" s="934"/>
      <c r="BZU54" s="1214"/>
      <c r="BZV54" s="932"/>
      <c r="BZW54" s="932"/>
      <c r="BZX54" s="933"/>
      <c r="BZY54" s="933"/>
      <c r="BZZ54" s="933"/>
      <c r="CAA54" s="933"/>
      <c r="CAB54" s="933"/>
      <c r="CAC54" s="933"/>
      <c r="CAD54" s="933"/>
      <c r="CAE54" s="934"/>
      <c r="CAF54" s="1214"/>
      <c r="CAG54" s="932"/>
      <c r="CAH54" s="932"/>
      <c r="CAI54" s="933"/>
      <c r="CAJ54" s="933"/>
      <c r="CAK54" s="933"/>
      <c r="CAL54" s="933"/>
      <c r="CAM54" s="933"/>
      <c r="CAN54" s="933"/>
      <c r="CAO54" s="933"/>
      <c r="CAP54" s="934"/>
      <c r="CAQ54" s="1214"/>
      <c r="CAR54" s="932"/>
      <c r="CAS54" s="932"/>
      <c r="CAT54" s="933"/>
      <c r="CAU54" s="933"/>
      <c r="CAV54" s="933"/>
      <c r="CAW54" s="933"/>
      <c r="CAX54" s="933"/>
      <c r="CAY54" s="933"/>
      <c r="CAZ54" s="933"/>
      <c r="CBA54" s="934"/>
      <c r="CBB54" s="1214"/>
      <c r="CBC54" s="932"/>
      <c r="CBD54" s="932"/>
      <c r="CBE54" s="933"/>
      <c r="CBF54" s="933"/>
      <c r="CBG54" s="933"/>
      <c r="CBH54" s="933"/>
      <c r="CBI54" s="933"/>
      <c r="CBJ54" s="933"/>
      <c r="CBK54" s="933"/>
      <c r="CBL54" s="934"/>
      <c r="CBM54" s="1214"/>
      <c r="CBN54" s="932"/>
      <c r="CBO54" s="932"/>
      <c r="CBP54" s="933"/>
      <c r="CBQ54" s="933"/>
      <c r="CBR54" s="933"/>
      <c r="CBS54" s="933"/>
      <c r="CBT54" s="933"/>
      <c r="CBU54" s="933"/>
      <c r="CBV54" s="933"/>
      <c r="CBW54" s="934"/>
      <c r="CBX54" s="1214"/>
      <c r="CBY54" s="932"/>
      <c r="CBZ54" s="932"/>
      <c r="CCA54" s="933"/>
      <c r="CCB54" s="933"/>
      <c r="CCC54" s="933"/>
      <c r="CCD54" s="933"/>
      <c r="CCE54" s="933"/>
      <c r="CCF54" s="933"/>
      <c r="CCG54" s="933"/>
      <c r="CCH54" s="934"/>
      <c r="CCI54" s="1214"/>
      <c r="CCJ54" s="932"/>
      <c r="CCK54" s="932"/>
      <c r="CCL54" s="933"/>
      <c r="CCM54" s="933"/>
      <c r="CCN54" s="933"/>
      <c r="CCO54" s="933"/>
      <c r="CCP54" s="933"/>
      <c r="CCQ54" s="933"/>
      <c r="CCR54" s="933"/>
      <c r="CCS54" s="934"/>
      <c r="CCT54" s="1214"/>
      <c r="CCU54" s="932"/>
      <c r="CCV54" s="932"/>
      <c r="CCW54" s="933"/>
      <c r="CCX54" s="933"/>
      <c r="CCY54" s="933"/>
      <c r="CCZ54" s="933"/>
      <c r="CDA54" s="933"/>
      <c r="CDB54" s="933"/>
      <c r="CDC54" s="933"/>
      <c r="CDD54" s="934"/>
      <c r="CDE54" s="1214"/>
      <c r="CDF54" s="932"/>
      <c r="CDG54" s="932"/>
      <c r="CDH54" s="933"/>
      <c r="CDI54" s="933"/>
      <c r="CDJ54" s="933"/>
      <c r="CDK54" s="933"/>
      <c r="CDL54" s="933"/>
      <c r="CDM54" s="933"/>
      <c r="CDN54" s="933"/>
      <c r="CDO54" s="934"/>
      <c r="CDP54" s="1214"/>
      <c r="CDQ54" s="932"/>
      <c r="CDR54" s="932"/>
      <c r="CDS54" s="933"/>
      <c r="CDT54" s="933"/>
      <c r="CDU54" s="933"/>
      <c r="CDV54" s="933"/>
      <c r="CDW54" s="933"/>
      <c r="CDX54" s="933"/>
      <c r="CDY54" s="933"/>
      <c r="CDZ54" s="934"/>
      <c r="CEA54" s="1214"/>
      <c r="CEB54" s="932"/>
      <c r="CEC54" s="932"/>
      <c r="CED54" s="933"/>
      <c r="CEE54" s="933"/>
      <c r="CEF54" s="933"/>
      <c r="CEG54" s="933"/>
      <c r="CEH54" s="933"/>
      <c r="CEI54" s="933"/>
      <c r="CEJ54" s="933"/>
      <c r="CEK54" s="934"/>
      <c r="CEL54" s="1214"/>
      <c r="CEM54" s="932"/>
      <c r="CEN54" s="932"/>
      <c r="CEO54" s="933"/>
      <c r="CEP54" s="933"/>
      <c r="CEQ54" s="933"/>
      <c r="CER54" s="933"/>
      <c r="CES54" s="933"/>
      <c r="CET54" s="933"/>
      <c r="CEU54" s="933"/>
      <c r="CEV54" s="934"/>
      <c r="CEW54" s="1214"/>
      <c r="CEX54" s="932"/>
      <c r="CEY54" s="932"/>
      <c r="CEZ54" s="933"/>
      <c r="CFA54" s="933"/>
      <c r="CFB54" s="933"/>
      <c r="CFC54" s="933"/>
      <c r="CFD54" s="933"/>
      <c r="CFE54" s="933"/>
      <c r="CFF54" s="933"/>
      <c r="CFG54" s="934"/>
      <c r="CFH54" s="1214"/>
      <c r="CFI54" s="932"/>
      <c r="CFJ54" s="932"/>
      <c r="CFK54" s="933"/>
      <c r="CFL54" s="933"/>
      <c r="CFM54" s="933"/>
      <c r="CFN54" s="933"/>
      <c r="CFO54" s="933"/>
      <c r="CFP54" s="933"/>
      <c r="CFQ54" s="933"/>
      <c r="CFR54" s="934"/>
      <c r="CFS54" s="1214"/>
      <c r="CFT54" s="932"/>
      <c r="CFU54" s="932"/>
      <c r="CFV54" s="933"/>
      <c r="CFW54" s="933"/>
      <c r="CFX54" s="933"/>
      <c r="CFY54" s="933"/>
      <c r="CFZ54" s="933"/>
      <c r="CGA54" s="933"/>
      <c r="CGB54" s="933"/>
      <c r="CGC54" s="934"/>
      <c r="CGD54" s="1214"/>
      <c r="CGE54" s="932"/>
      <c r="CGF54" s="932"/>
      <c r="CGG54" s="933"/>
      <c r="CGH54" s="933"/>
      <c r="CGI54" s="933"/>
      <c r="CGJ54" s="933"/>
      <c r="CGK54" s="933"/>
      <c r="CGL54" s="933"/>
      <c r="CGM54" s="933"/>
      <c r="CGN54" s="934"/>
      <c r="CGO54" s="1214"/>
      <c r="CGP54" s="932"/>
      <c r="CGQ54" s="932"/>
      <c r="CGR54" s="933"/>
      <c r="CGS54" s="933"/>
      <c r="CGT54" s="933"/>
      <c r="CGU54" s="933"/>
      <c r="CGV54" s="933"/>
      <c r="CGW54" s="933"/>
      <c r="CGX54" s="933"/>
      <c r="CGY54" s="934"/>
      <c r="CGZ54" s="1214"/>
      <c r="CHA54" s="932"/>
      <c r="CHB54" s="932"/>
      <c r="CHC54" s="933"/>
      <c r="CHD54" s="933"/>
      <c r="CHE54" s="933"/>
      <c r="CHF54" s="933"/>
      <c r="CHG54" s="933"/>
      <c r="CHH54" s="933"/>
      <c r="CHI54" s="933"/>
      <c r="CHJ54" s="934"/>
      <c r="CHK54" s="1214"/>
      <c r="CHL54" s="932"/>
      <c r="CHM54" s="932"/>
      <c r="CHN54" s="933"/>
      <c r="CHO54" s="933"/>
      <c r="CHP54" s="933"/>
      <c r="CHQ54" s="933"/>
      <c r="CHR54" s="933"/>
      <c r="CHS54" s="933"/>
      <c r="CHT54" s="933"/>
      <c r="CHU54" s="934"/>
      <c r="CHV54" s="1214"/>
      <c r="CHW54" s="932"/>
      <c r="CHX54" s="932"/>
      <c r="CHY54" s="933"/>
      <c r="CHZ54" s="933"/>
      <c r="CIA54" s="933"/>
      <c r="CIB54" s="933"/>
      <c r="CIC54" s="933"/>
      <c r="CID54" s="933"/>
      <c r="CIE54" s="933"/>
      <c r="CIF54" s="934"/>
      <c r="CIG54" s="1214"/>
      <c r="CIH54" s="932"/>
      <c r="CII54" s="932"/>
      <c r="CIJ54" s="933"/>
      <c r="CIK54" s="933"/>
      <c r="CIL54" s="933"/>
      <c r="CIM54" s="933"/>
      <c r="CIN54" s="933"/>
      <c r="CIO54" s="933"/>
      <c r="CIP54" s="933"/>
      <c r="CIQ54" s="934"/>
      <c r="CIR54" s="1214"/>
      <c r="CIS54" s="932"/>
      <c r="CIT54" s="932"/>
      <c r="CIU54" s="933"/>
      <c r="CIV54" s="933"/>
      <c r="CIW54" s="933"/>
      <c r="CIX54" s="933"/>
      <c r="CIY54" s="933"/>
      <c r="CIZ54" s="933"/>
      <c r="CJA54" s="933"/>
      <c r="CJB54" s="934"/>
      <c r="CJC54" s="1214"/>
      <c r="CJD54" s="932"/>
      <c r="CJE54" s="932"/>
      <c r="CJF54" s="933"/>
      <c r="CJG54" s="933"/>
      <c r="CJH54" s="933"/>
      <c r="CJI54" s="933"/>
      <c r="CJJ54" s="933"/>
      <c r="CJK54" s="933"/>
      <c r="CJL54" s="933"/>
      <c r="CJM54" s="934"/>
      <c r="CJN54" s="1214"/>
      <c r="CJO54" s="932"/>
      <c r="CJP54" s="932"/>
      <c r="CJQ54" s="933"/>
      <c r="CJR54" s="933"/>
      <c r="CJS54" s="933"/>
      <c r="CJT54" s="933"/>
      <c r="CJU54" s="933"/>
      <c r="CJV54" s="933"/>
      <c r="CJW54" s="933"/>
      <c r="CJX54" s="934"/>
      <c r="CJY54" s="1214"/>
      <c r="CJZ54" s="932"/>
      <c r="CKA54" s="932"/>
      <c r="CKB54" s="933"/>
      <c r="CKC54" s="933"/>
      <c r="CKD54" s="933"/>
      <c r="CKE54" s="933"/>
      <c r="CKF54" s="933"/>
      <c r="CKG54" s="933"/>
      <c r="CKH54" s="933"/>
      <c r="CKI54" s="934"/>
      <c r="CKJ54" s="1214"/>
      <c r="CKK54" s="932"/>
      <c r="CKL54" s="932"/>
      <c r="CKM54" s="933"/>
      <c r="CKN54" s="933"/>
      <c r="CKO54" s="933"/>
      <c r="CKP54" s="933"/>
      <c r="CKQ54" s="933"/>
      <c r="CKR54" s="933"/>
      <c r="CKS54" s="933"/>
      <c r="CKT54" s="934"/>
      <c r="CKU54" s="1214"/>
      <c r="CKV54" s="932"/>
      <c r="CKW54" s="932"/>
      <c r="CKX54" s="933"/>
      <c r="CKY54" s="933"/>
      <c r="CKZ54" s="933"/>
      <c r="CLA54" s="933"/>
      <c r="CLB54" s="933"/>
      <c r="CLC54" s="933"/>
      <c r="CLD54" s="933"/>
      <c r="CLE54" s="934"/>
      <c r="CLF54" s="1214"/>
      <c r="CLG54" s="932"/>
      <c r="CLH54" s="932"/>
      <c r="CLI54" s="933"/>
      <c r="CLJ54" s="933"/>
      <c r="CLK54" s="933"/>
      <c r="CLL54" s="933"/>
      <c r="CLM54" s="933"/>
      <c r="CLN54" s="933"/>
      <c r="CLO54" s="933"/>
      <c r="CLP54" s="934"/>
      <c r="CLQ54" s="1214"/>
      <c r="CLR54" s="932"/>
      <c r="CLS54" s="932"/>
      <c r="CLT54" s="933"/>
      <c r="CLU54" s="933"/>
      <c r="CLV54" s="933"/>
      <c r="CLW54" s="933"/>
      <c r="CLX54" s="933"/>
      <c r="CLY54" s="933"/>
      <c r="CLZ54" s="933"/>
      <c r="CMA54" s="934"/>
      <c r="CMB54" s="1214"/>
      <c r="CMC54" s="932"/>
      <c r="CMD54" s="932"/>
      <c r="CME54" s="933"/>
      <c r="CMF54" s="933"/>
      <c r="CMG54" s="933"/>
      <c r="CMH54" s="933"/>
      <c r="CMI54" s="933"/>
      <c r="CMJ54" s="933"/>
      <c r="CMK54" s="933"/>
      <c r="CML54" s="934"/>
      <c r="CMM54" s="1214"/>
      <c r="CMN54" s="932"/>
      <c r="CMO54" s="932"/>
      <c r="CMP54" s="933"/>
      <c r="CMQ54" s="933"/>
      <c r="CMR54" s="933"/>
      <c r="CMS54" s="933"/>
      <c r="CMT54" s="933"/>
      <c r="CMU54" s="933"/>
      <c r="CMV54" s="933"/>
      <c r="CMW54" s="934"/>
      <c r="CMX54" s="1214"/>
      <c r="CMY54" s="932"/>
      <c r="CMZ54" s="932"/>
      <c r="CNA54" s="933"/>
      <c r="CNB54" s="933"/>
      <c r="CNC54" s="933"/>
      <c r="CND54" s="933"/>
      <c r="CNE54" s="933"/>
      <c r="CNF54" s="933"/>
      <c r="CNG54" s="933"/>
      <c r="CNH54" s="934"/>
      <c r="CNI54" s="1214"/>
      <c r="CNJ54" s="932"/>
      <c r="CNK54" s="932"/>
      <c r="CNL54" s="933"/>
      <c r="CNM54" s="933"/>
      <c r="CNN54" s="933"/>
      <c r="CNO54" s="933"/>
      <c r="CNP54" s="933"/>
      <c r="CNQ54" s="933"/>
      <c r="CNR54" s="933"/>
      <c r="CNS54" s="934"/>
      <c r="CNT54" s="1214"/>
      <c r="CNU54" s="932"/>
      <c r="CNV54" s="932"/>
      <c r="CNW54" s="933"/>
      <c r="CNX54" s="933"/>
      <c r="CNY54" s="933"/>
      <c r="CNZ54" s="933"/>
      <c r="COA54" s="933"/>
      <c r="COB54" s="933"/>
      <c r="COC54" s="933"/>
      <c r="COD54" s="934"/>
      <c r="COE54" s="1214"/>
      <c r="COF54" s="932"/>
      <c r="COG54" s="932"/>
      <c r="COH54" s="933"/>
      <c r="COI54" s="933"/>
      <c r="COJ54" s="933"/>
      <c r="COK54" s="933"/>
      <c r="COL54" s="933"/>
      <c r="COM54" s="933"/>
      <c r="CON54" s="933"/>
      <c r="COO54" s="934"/>
      <c r="COP54" s="1214"/>
      <c r="COQ54" s="932"/>
      <c r="COR54" s="932"/>
      <c r="COS54" s="933"/>
      <c r="COT54" s="933"/>
      <c r="COU54" s="933"/>
      <c r="COV54" s="933"/>
      <c r="COW54" s="933"/>
      <c r="COX54" s="933"/>
      <c r="COY54" s="933"/>
      <c r="COZ54" s="934"/>
      <c r="CPA54" s="1214"/>
      <c r="CPB54" s="932"/>
      <c r="CPC54" s="932"/>
      <c r="CPD54" s="933"/>
      <c r="CPE54" s="933"/>
      <c r="CPF54" s="933"/>
      <c r="CPG54" s="933"/>
      <c r="CPH54" s="933"/>
      <c r="CPI54" s="933"/>
      <c r="CPJ54" s="933"/>
      <c r="CPK54" s="934"/>
      <c r="CPL54" s="1214"/>
      <c r="CPM54" s="932"/>
      <c r="CPN54" s="932"/>
      <c r="CPO54" s="933"/>
      <c r="CPP54" s="933"/>
      <c r="CPQ54" s="933"/>
      <c r="CPR54" s="933"/>
      <c r="CPS54" s="933"/>
      <c r="CPT54" s="933"/>
      <c r="CPU54" s="933"/>
      <c r="CPV54" s="934"/>
      <c r="CPW54" s="1214"/>
      <c r="CPX54" s="932"/>
      <c r="CPY54" s="932"/>
      <c r="CPZ54" s="933"/>
      <c r="CQA54" s="933"/>
      <c r="CQB54" s="933"/>
      <c r="CQC54" s="933"/>
      <c r="CQD54" s="933"/>
      <c r="CQE54" s="933"/>
      <c r="CQF54" s="933"/>
      <c r="CQG54" s="934"/>
      <c r="CQH54" s="1214"/>
      <c r="CQI54" s="932"/>
      <c r="CQJ54" s="932"/>
      <c r="CQK54" s="933"/>
      <c r="CQL54" s="933"/>
      <c r="CQM54" s="933"/>
      <c r="CQN54" s="933"/>
      <c r="CQO54" s="933"/>
      <c r="CQP54" s="933"/>
      <c r="CQQ54" s="933"/>
      <c r="CQR54" s="934"/>
      <c r="CQS54" s="1214"/>
      <c r="CQT54" s="932"/>
      <c r="CQU54" s="932"/>
      <c r="CQV54" s="933"/>
      <c r="CQW54" s="933"/>
      <c r="CQX54" s="933"/>
      <c r="CQY54" s="933"/>
      <c r="CQZ54" s="933"/>
      <c r="CRA54" s="933"/>
      <c r="CRB54" s="933"/>
      <c r="CRC54" s="934"/>
      <c r="CRD54" s="1214"/>
      <c r="CRE54" s="932"/>
      <c r="CRF54" s="932"/>
      <c r="CRG54" s="933"/>
      <c r="CRH54" s="933"/>
      <c r="CRI54" s="933"/>
      <c r="CRJ54" s="933"/>
      <c r="CRK54" s="933"/>
      <c r="CRL54" s="933"/>
      <c r="CRM54" s="933"/>
      <c r="CRN54" s="934"/>
      <c r="CRO54" s="1214"/>
      <c r="CRP54" s="932"/>
      <c r="CRQ54" s="932"/>
      <c r="CRR54" s="933"/>
      <c r="CRS54" s="933"/>
      <c r="CRT54" s="933"/>
      <c r="CRU54" s="933"/>
      <c r="CRV54" s="933"/>
      <c r="CRW54" s="933"/>
      <c r="CRX54" s="933"/>
      <c r="CRY54" s="934"/>
      <c r="CRZ54" s="1214"/>
      <c r="CSA54" s="932"/>
      <c r="CSB54" s="932"/>
      <c r="CSC54" s="933"/>
      <c r="CSD54" s="933"/>
      <c r="CSE54" s="933"/>
      <c r="CSF54" s="933"/>
      <c r="CSG54" s="933"/>
      <c r="CSH54" s="933"/>
      <c r="CSI54" s="933"/>
      <c r="CSJ54" s="934"/>
      <c r="CSK54" s="1214"/>
      <c r="CSL54" s="932"/>
      <c r="CSM54" s="932"/>
      <c r="CSN54" s="933"/>
      <c r="CSO54" s="933"/>
      <c r="CSP54" s="933"/>
      <c r="CSQ54" s="933"/>
      <c r="CSR54" s="933"/>
      <c r="CSS54" s="933"/>
      <c r="CST54" s="933"/>
      <c r="CSU54" s="934"/>
      <c r="CSV54" s="1214"/>
      <c r="CSW54" s="932"/>
      <c r="CSX54" s="932"/>
      <c r="CSY54" s="933"/>
      <c r="CSZ54" s="933"/>
      <c r="CTA54" s="933"/>
      <c r="CTB54" s="933"/>
      <c r="CTC54" s="933"/>
      <c r="CTD54" s="933"/>
      <c r="CTE54" s="933"/>
      <c r="CTF54" s="934"/>
      <c r="CTG54" s="1214"/>
      <c r="CTH54" s="932"/>
      <c r="CTI54" s="932"/>
      <c r="CTJ54" s="933"/>
      <c r="CTK54" s="933"/>
      <c r="CTL54" s="933"/>
      <c r="CTM54" s="933"/>
      <c r="CTN54" s="933"/>
      <c r="CTO54" s="933"/>
      <c r="CTP54" s="933"/>
      <c r="CTQ54" s="934"/>
      <c r="CTR54" s="1214"/>
      <c r="CTS54" s="932"/>
      <c r="CTT54" s="932"/>
      <c r="CTU54" s="933"/>
      <c r="CTV54" s="933"/>
      <c r="CTW54" s="933"/>
      <c r="CTX54" s="933"/>
      <c r="CTY54" s="933"/>
      <c r="CTZ54" s="933"/>
      <c r="CUA54" s="933"/>
      <c r="CUB54" s="934"/>
      <c r="CUC54" s="1214"/>
      <c r="CUD54" s="932"/>
      <c r="CUE54" s="932"/>
      <c r="CUF54" s="933"/>
      <c r="CUG54" s="933"/>
      <c r="CUH54" s="933"/>
      <c r="CUI54" s="933"/>
      <c r="CUJ54" s="933"/>
      <c r="CUK54" s="933"/>
      <c r="CUL54" s="933"/>
      <c r="CUM54" s="934"/>
      <c r="CUN54" s="1214"/>
      <c r="CUO54" s="932"/>
      <c r="CUP54" s="932"/>
      <c r="CUQ54" s="933"/>
      <c r="CUR54" s="933"/>
      <c r="CUS54" s="933"/>
      <c r="CUT54" s="933"/>
      <c r="CUU54" s="933"/>
      <c r="CUV54" s="933"/>
      <c r="CUW54" s="933"/>
      <c r="CUX54" s="934"/>
      <c r="CUY54" s="1214"/>
      <c r="CUZ54" s="932"/>
      <c r="CVA54" s="932"/>
      <c r="CVB54" s="933"/>
      <c r="CVC54" s="933"/>
      <c r="CVD54" s="933"/>
      <c r="CVE54" s="933"/>
      <c r="CVF54" s="933"/>
      <c r="CVG54" s="933"/>
      <c r="CVH54" s="933"/>
      <c r="CVI54" s="934"/>
      <c r="CVJ54" s="1214"/>
      <c r="CVK54" s="932"/>
      <c r="CVL54" s="932"/>
      <c r="CVM54" s="933"/>
      <c r="CVN54" s="933"/>
      <c r="CVO54" s="933"/>
      <c r="CVP54" s="933"/>
      <c r="CVQ54" s="933"/>
      <c r="CVR54" s="933"/>
      <c r="CVS54" s="933"/>
      <c r="CVT54" s="934"/>
      <c r="CVU54" s="1214"/>
      <c r="CVV54" s="932"/>
      <c r="CVW54" s="932"/>
      <c r="CVX54" s="933"/>
      <c r="CVY54" s="933"/>
      <c r="CVZ54" s="933"/>
      <c r="CWA54" s="933"/>
      <c r="CWB54" s="933"/>
      <c r="CWC54" s="933"/>
      <c r="CWD54" s="933"/>
      <c r="CWE54" s="934"/>
      <c r="CWF54" s="1214"/>
      <c r="CWG54" s="932"/>
      <c r="CWH54" s="932"/>
      <c r="CWI54" s="933"/>
      <c r="CWJ54" s="933"/>
      <c r="CWK54" s="933"/>
      <c r="CWL54" s="933"/>
      <c r="CWM54" s="933"/>
      <c r="CWN54" s="933"/>
      <c r="CWO54" s="933"/>
      <c r="CWP54" s="934"/>
      <c r="CWQ54" s="1214"/>
      <c r="CWR54" s="932"/>
      <c r="CWS54" s="932"/>
      <c r="CWT54" s="933"/>
      <c r="CWU54" s="933"/>
      <c r="CWV54" s="933"/>
      <c r="CWW54" s="933"/>
      <c r="CWX54" s="933"/>
      <c r="CWY54" s="933"/>
      <c r="CWZ54" s="933"/>
      <c r="CXA54" s="934"/>
      <c r="CXB54" s="1214"/>
      <c r="CXC54" s="932"/>
      <c r="CXD54" s="932"/>
      <c r="CXE54" s="933"/>
      <c r="CXF54" s="933"/>
      <c r="CXG54" s="933"/>
      <c r="CXH54" s="933"/>
      <c r="CXI54" s="933"/>
      <c r="CXJ54" s="933"/>
      <c r="CXK54" s="933"/>
      <c r="CXL54" s="934"/>
      <c r="CXM54" s="1214"/>
      <c r="CXN54" s="932"/>
      <c r="CXO54" s="932"/>
      <c r="CXP54" s="933"/>
      <c r="CXQ54" s="933"/>
      <c r="CXR54" s="933"/>
      <c r="CXS54" s="933"/>
      <c r="CXT54" s="933"/>
      <c r="CXU54" s="933"/>
      <c r="CXV54" s="933"/>
      <c r="CXW54" s="934"/>
      <c r="CXX54" s="1214"/>
      <c r="CXY54" s="932"/>
      <c r="CXZ54" s="932"/>
      <c r="CYA54" s="933"/>
      <c r="CYB54" s="933"/>
      <c r="CYC54" s="933"/>
      <c r="CYD54" s="933"/>
      <c r="CYE54" s="933"/>
      <c r="CYF54" s="933"/>
      <c r="CYG54" s="933"/>
      <c r="CYH54" s="934"/>
      <c r="CYI54" s="1214"/>
      <c r="CYJ54" s="932"/>
      <c r="CYK54" s="932"/>
      <c r="CYL54" s="933"/>
      <c r="CYM54" s="933"/>
      <c r="CYN54" s="933"/>
      <c r="CYO54" s="933"/>
      <c r="CYP54" s="933"/>
      <c r="CYQ54" s="933"/>
      <c r="CYR54" s="933"/>
      <c r="CYS54" s="934"/>
      <c r="CYT54" s="1214"/>
      <c r="CYU54" s="932"/>
      <c r="CYV54" s="932"/>
      <c r="CYW54" s="933"/>
      <c r="CYX54" s="933"/>
      <c r="CYY54" s="933"/>
      <c r="CYZ54" s="933"/>
      <c r="CZA54" s="933"/>
      <c r="CZB54" s="933"/>
      <c r="CZC54" s="933"/>
      <c r="CZD54" s="934"/>
      <c r="CZE54" s="1214"/>
      <c r="CZF54" s="932"/>
      <c r="CZG54" s="932"/>
      <c r="CZH54" s="933"/>
      <c r="CZI54" s="933"/>
      <c r="CZJ54" s="933"/>
      <c r="CZK54" s="933"/>
      <c r="CZL54" s="933"/>
      <c r="CZM54" s="933"/>
      <c r="CZN54" s="933"/>
      <c r="CZO54" s="934"/>
      <c r="CZP54" s="1214"/>
      <c r="CZQ54" s="932"/>
      <c r="CZR54" s="932"/>
      <c r="CZS54" s="933"/>
      <c r="CZT54" s="933"/>
      <c r="CZU54" s="933"/>
      <c r="CZV54" s="933"/>
      <c r="CZW54" s="933"/>
      <c r="CZX54" s="933"/>
      <c r="CZY54" s="933"/>
      <c r="CZZ54" s="934"/>
      <c r="DAA54" s="1214"/>
      <c r="DAB54" s="932"/>
      <c r="DAC54" s="932"/>
      <c r="DAD54" s="933"/>
      <c r="DAE54" s="933"/>
      <c r="DAF54" s="933"/>
      <c r="DAG54" s="933"/>
      <c r="DAH54" s="933"/>
      <c r="DAI54" s="933"/>
      <c r="DAJ54" s="933"/>
      <c r="DAK54" s="934"/>
      <c r="DAL54" s="1214"/>
      <c r="DAM54" s="932"/>
      <c r="DAN54" s="932"/>
      <c r="DAO54" s="933"/>
      <c r="DAP54" s="933"/>
      <c r="DAQ54" s="933"/>
      <c r="DAR54" s="933"/>
      <c r="DAS54" s="933"/>
      <c r="DAT54" s="933"/>
      <c r="DAU54" s="933"/>
      <c r="DAV54" s="934"/>
      <c r="DAW54" s="1214"/>
      <c r="DAX54" s="932"/>
      <c r="DAY54" s="932"/>
      <c r="DAZ54" s="933"/>
      <c r="DBA54" s="933"/>
      <c r="DBB54" s="933"/>
      <c r="DBC54" s="933"/>
      <c r="DBD54" s="933"/>
      <c r="DBE54" s="933"/>
      <c r="DBF54" s="933"/>
      <c r="DBG54" s="934"/>
      <c r="DBH54" s="1214"/>
      <c r="DBI54" s="932"/>
      <c r="DBJ54" s="932"/>
      <c r="DBK54" s="933"/>
      <c r="DBL54" s="933"/>
      <c r="DBM54" s="933"/>
      <c r="DBN54" s="933"/>
      <c r="DBO54" s="933"/>
      <c r="DBP54" s="933"/>
      <c r="DBQ54" s="933"/>
      <c r="DBR54" s="934"/>
      <c r="DBS54" s="1214"/>
      <c r="DBT54" s="932"/>
      <c r="DBU54" s="932"/>
      <c r="DBV54" s="933"/>
      <c r="DBW54" s="933"/>
      <c r="DBX54" s="933"/>
      <c r="DBY54" s="933"/>
      <c r="DBZ54" s="933"/>
      <c r="DCA54" s="933"/>
      <c r="DCB54" s="933"/>
      <c r="DCC54" s="934"/>
      <c r="DCD54" s="1214"/>
      <c r="DCE54" s="932"/>
      <c r="DCF54" s="932"/>
      <c r="DCG54" s="933"/>
      <c r="DCH54" s="933"/>
      <c r="DCI54" s="933"/>
      <c r="DCJ54" s="933"/>
      <c r="DCK54" s="933"/>
      <c r="DCL54" s="933"/>
      <c r="DCM54" s="933"/>
      <c r="DCN54" s="934"/>
      <c r="DCO54" s="1214"/>
      <c r="DCP54" s="932"/>
      <c r="DCQ54" s="932"/>
      <c r="DCR54" s="933"/>
      <c r="DCS54" s="933"/>
      <c r="DCT54" s="933"/>
      <c r="DCU54" s="933"/>
      <c r="DCV54" s="933"/>
      <c r="DCW54" s="933"/>
      <c r="DCX54" s="933"/>
      <c r="DCY54" s="934"/>
      <c r="DCZ54" s="1214"/>
      <c r="DDA54" s="932"/>
      <c r="DDB54" s="932"/>
      <c r="DDC54" s="933"/>
      <c r="DDD54" s="933"/>
      <c r="DDE54" s="933"/>
      <c r="DDF54" s="933"/>
      <c r="DDG54" s="933"/>
      <c r="DDH54" s="933"/>
      <c r="DDI54" s="933"/>
      <c r="DDJ54" s="934"/>
      <c r="DDK54" s="1214"/>
      <c r="DDL54" s="932"/>
      <c r="DDM54" s="932"/>
      <c r="DDN54" s="933"/>
      <c r="DDO54" s="933"/>
      <c r="DDP54" s="933"/>
      <c r="DDQ54" s="933"/>
      <c r="DDR54" s="933"/>
      <c r="DDS54" s="933"/>
      <c r="DDT54" s="933"/>
      <c r="DDU54" s="934"/>
      <c r="DDV54" s="1214"/>
      <c r="DDW54" s="932"/>
      <c r="DDX54" s="932"/>
      <c r="DDY54" s="933"/>
      <c r="DDZ54" s="933"/>
      <c r="DEA54" s="933"/>
      <c r="DEB54" s="933"/>
      <c r="DEC54" s="933"/>
      <c r="DED54" s="933"/>
      <c r="DEE54" s="933"/>
      <c r="DEF54" s="934"/>
      <c r="DEG54" s="1214"/>
      <c r="DEH54" s="932"/>
      <c r="DEI54" s="932"/>
      <c r="DEJ54" s="933"/>
      <c r="DEK54" s="933"/>
      <c r="DEL54" s="933"/>
      <c r="DEM54" s="933"/>
      <c r="DEN54" s="933"/>
      <c r="DEO54" s="933"/>
      <c r="DEP54" s="933"/>
      <c r="DEQ54" s="934"/>
      <c r="DER54" s="1214"/>
      <c r="DES54" s="932"/>
      <c r="DET54" s="932"/>
      <c r="DEU54" s="933"/>
      <c r="DEV54" s="933"/>
      <c r="DEW54" s="933"/>
      <c r="DEX54" s="933"/>
      <c r="DEY54" s="933"/>
      <c r="DEZ54" s="933"/>
      <c r="DFA54" s="933"/>
      <c r="DFB54" s="934"/>
      <c r="DFC54" s="1214"/>
      <c r="DFD54" s="932"/>
      <c r="DFE54" s="932"/>
      <c r="DFF54" s="933"/>
      <c r="DFG54" s="933"/>
      <c r="DFH54" s="933"/>
      <c r="DFI54" s="933"/>
      <c r="DFJ54" s="933"/>
      <c r="DFK54" s="933"/>
      <c r="DFL54" s="933"/>
      <c r="DFM54" s="934"/>
      <c r="DFN54" s="1214"/>
      <c r="DFO54" s="932"/>
      <c r="DFP54" s="932"/>
      <c r="DFQ54" s="933"/>
      <c r="DFR54" s="933"/>
      <c r="DFS54" s="933"/>
      <c r="DFT54" s="933"/>
      <c r="DFU54" s="933"/>
      <c r="DFV54" s="933"/>
      <c r="DFW54" s="933"/>
      <c r="DFX54" s="934"/>
      <c r="DFY54" s="1214"/>
      <c r="DFZ54" s="932"/>
      <c r="DGA54" s="932"/>
      <c r="DGB54" s="933"/>
      <c r="DGC54" s="933"/>
      <c r="DGD54" s="933"/>
      <c r="DGE54" s="933"/>
      <c r="DGF54" s="933"/>
      <c r="DGG54" s="933"/>
      <c r="DGH54" s="933"/>
      <c r="DGI54" s="934"/>
      <c r="DGJ54" s="1214"/>
      <c r="DGK54" s="932"/>
      <c r="DGL54" s="932"/>
      <c r="DGM54" s="933"/>
      <c r="DGN54" s="933"/>
      <c r="DGO54" s="933"/>
      <c r="DGP54" s="933"/>
      <c r="DGQ54" s="933"/>
      <c r="DGR54" s="933"/>
      <c r="DGS54" s="933"/>
      <c r="DGT54" s="934"/>
      <c r="DGU54" s="1214"/>
      <c r="DGV54" s="932"/>
      <c r="DGW54" s="932"/>
      <c r="DGX54" s="933"/>
      <c r="DGY54" s="933"/>
      <c r="DGZ54" s="933"/>
      <c r="DHA54" s="933"/>
      <c r="DHB54" s="933"/>
      <c r="DHC54" s="933"/>
      <c r="DHD54" s="933"/>
      <c r="DHE54" s="934"/>
      <c r="DHF54" s="1214"/>
      <c r="DHG54" s="932"/>
      <c r="DHH54" s="932"/>
      <c r="DHI54" s="933"/>
      <c r="DHJ54" s="933"/>
      <c r="DHK54" s="933"/>
      <c r="DHL54" s="933"/>
      <c r="DHM54" s="933"/>
      <c r="DHN54" s="933"/>
      <c r="DHO54" s="933"/>
      <c r="DHP54" s="934"/>
      <c r="DHQ54" s="1214"/>
      <c r="DHR54" s="932"/>
      <c r="DHS54" s="932"/>
      <c r="DHT54" s="933"/>
      <c r="DHU54" s="933"/>
      <c r="DHV54" s="933"/>
      <c r="DHW54" s="933"/>
      <c r="DHX54" s="933"/>
      <c r="DHY54" s="933"/>
      <c r="DHZ54" s="933"/>
      <c r="DIA54" s="934"/>
      <c r="DIB54" s="1214"/>
      <c r="DIC54" s="932"/>
      <c r="DID54" s="932"/>
      <c r="DIE54" s="933"/>
      <c r="DIF54" s="933"/>
      <c r="DIG54" s="933"/>
      <c r="DIH54" s="933"/>
      <c r="DII54" s="933"/>
      <c r="DIJ54" s="933"/>
      <c r="DIK54" s="933"/>
      <c r="DIL54" s="934"/>
      <c r="DIM54" s="1214"/>
      <c r="DIN54" s="932"/>
      <c r="DIO54" s="932"/>
      <c r="DIP54" s="933"/>
      <c r="DIQ54" s="933"/>
      <c r="DIR54" s="933"/>
      <c r="DIS54" s="933"/>
      <c r="DIT54" s="933"/>
      <c r="DIU54" s="933"/>
      <c r="DIV54" s="933"/>
      <c r="DIW54" s="934"/>
      <c r="DIX54" s="1214"/>
      <c r="DIY54" s="932"/>
      <c r="DIZ54" s="932"/>
      <c r="DJA54" s="933"/>
      <c r="DJB54" s="933"/>
      <c r="DJC54" s="933"/>
      <c r="DJD54" s="933"/>
      <c r="DJE54" s="933"/>
      <c r="DJF54" s="933"/>
      <c r="DJG54" s="933"/>
      <c r="DJH54" s="934"/>
      <c r="DJI54" s="1214"/>
      <c r="DJJ54" s="932"/>
      <c r="DJK54" s="932"/>
      <c r="DJL54" s="933"/>
      <c r="DJM54" s="933"/>
      <c r="DJN54" s="933"/>
      <c r="DJO54" s="933"/>
      <c r="DJP54" s="933"/>
      <c r="DJQ54" s="933"/>
      <c r="DJR54" s="933"/>
      <c r="DJS54" s="934"/>
      <c r="DJT54" s="1214"/>
      <c r="DJU54" s="932"/>
      <c r="DJV54" s="932"/>
      <c r="DJW54" s="933"/>
      <c r="DJX54" s="933"/>
      <c r="DJY54" s="933"/>
      <c r="DJZ54" s="933"/>
      <c r="DKA54" s="933"/>
      <c r="DKB54" s="933"/>
      <c r="DKC54" s="933"/>
      <c r="DKD54" s="934"/>
      <c r="DKE54" s="1214"/>
      <c r="DKF54" s="932"/>
      <c r="DKG54" s="932"/>
      <c r="DKH54" s="933"/>
      <c r="DKI54" s="933"/>
      <c r="DKJ54" s="933"/>
      <c r="DKK54" s="933"/>
      <c r="DKL54" s="933"/>
      <c r="DKM54" s="933"/>
      <c r="DKN54" s="933"/>
      <c r="DKO54" s="934"/>
      <c r="DKP54" s="1214"/>
      <c r="DKQ54" s="932"/>
      <c r="DKR54" s="932"/>
      <c r="DKS54" s="933"/>
      <c r="DKT54" s="933"/>
      <c r="DKU54" s="933"/>
      <c r="DKV54" s="933"/>
      <c r="DKW54" s="933"/>
      <c r="DKX54" s="933"/>
      <c r="DKY54" s="933"/>
      <c r="DKZ54" s="934"/>
      <c r="DLA54" s="1214"/>
      <c r="DLB54" s="932"/>
      <c r="DLC54" s="932"/>
      <c r="DLD54" s="933"/>
      <c r="DLE54" s="933"/>
      <c r="DLF54" s="933"/>
      <c r="DLG54" s="933"/>
      <c r="DLH54" s="933"/>
      <c r="DLI54" s="933"/>
      <c r="DLJ54" s="933"/>
      <c r="DLK54" s="934"/>
      <c r="DLL54" s="1214"/>
      <c r="DLM54" s="932"/>
      <c r="DLN54" s="932"/>
      <c r="DLO54" s="933"/>
      <c r="DLP54" s="933"/>
      <c r="DLQ54" s="933"/>
      <c r="DLR54" s="933"/>
      <c r="DLS54" s="933"/>
      <c r="DLT54" s="933"/>
      <c r="DLU54" s="933"/>
      <c r="DLV54" s="934"/>
      <c r="DLW54" s="1214"/>
      <c r="DLX54" s="932"/>
      <c r="DLY54" s="932"/>
      <c r="DLZ54" s="933"/>
      <c r="DMA54" s="933"/>
      <c r="DMB54" s="933"/>
      <c r="DMC54" s="933"/>
      <c r="DMD54" s="933"/>
      <c r="DME54" s="933"/>
      <c r="DMF54" s="933"/>
      <c r="DMG54" s="934"/>
      <c r="DMH54" s="1214"/>
      <c r="DMI54" s="932"/>
      <c r="DMJ54" s="932"/>
      <c r="DMK54" s="933"/>
      <c r="DML54" s="933"/>
      <c r="DMM54" s="933"/>
      <c r="DMN54" s="933"/>
      <c r="DMO54" s="933"/>
      <c r="DMP54" s="933"/>
      <c r="DMQ54" s="933"/>
      <c r="DMR54" s="934"/>
      <c r="DMS54" s="1214"/>
      <c r="DMT54" s="932"/>
      <c r="DMU54" s="932"/>
      <c r="DMV54" s="933"/>
      <c r="DMW54" s="933"/>
      <c r="DMX54" s="933"/>
      <c r="DMY54" s="933"/>
      <c r="DMZ54" s="933"/>
      <c r="DNA54" s="933"/>
      <c r="DNB54" s="933"/>
      <c r="DNC54" s="934"/>
      <c r="DND54" s="1214"/>
      <c r="DNE54" s="932"/>
      <c r="DNF54" s="932"/>
      <c r="DNG54" s="933"/>
      <c r="DNH54" s="933"/>
      <c r="DNI54" s="933"/>
      <c r="DNJ54" s="933"/>
      <c r="DNK54" s="933"/>
      <c r="DNL54" s="933"/>
      <c r="DNM54" s="933"/>
      <c r="DNN54" s="934"/>
      <c r="DNO54" s="1214"/>
      <c r="DNP54" s="932"/>
      <c r="DNQ54" s="932"/>
      <c r="DNR54" s="933"/>
      <c r="DNS54" s="933"/>
      <c r="DNT54" s="933"/>
      <c r="DNU54" s="933"/>
      <c r="DNV54" s="933"/>
      <c r="DNW54" s="933"/>
      <c r="DNX54" s="933"/>
      <c r="DNY54" s="934"/>
      <c r="DNZ54" s="1214"/>
      <c r="DOA54" s="932"/>
      <c r="DOB54" s="932"/>
      <c r="DOC54" s="933"/>
      <c r="DOD54" s="933"/>
      <c r="DOE54" s="933"/>
      <c r="DOF54" s="933"/>
      <c r="DOG54" s="933"/>
      <c r="DOH54" s="933"/>
      <c r="DOI54" s="933"/>
      <c r="DOJ54" s="934"/>
      <c r="DOK54" s="1214"/>
      <c r="DOL54" s="932"/>
      <c r="DOM54" s="932"/>
      <c r="DON54" s="933"/>
      <c r="DOO54" s="933"/>
      <c r="DOP54" s="933"/>
      <c r="DOQ54" s="933"/>
      <c r="DOR54" s="933"/>
      <c r="DOS54" s="933"/>
      <c r="DOT54" s="933"/>
      <c r="DOU54" s="934"/>
      <c r="DOV54" s="1214"/>
      <c r="DOW54" s="932"/>
      <c r="DOX54" s="932"/>
      <c r="DOY54" s="933"/>
      <c r="DOZ54" s="933"/>
      <c r="DPA54" s="933"/>
      <c r="DPB54" s="933"/>
      <c r="DPC54" s="933"/>
      <c r="DPD54" s="933"/>
      <c r="DPE54" s="933"/>
      <c r="DPF54" s="934"/>
      <c r="DPG54" s="1214"/>
      <c r="DPH54" s="932"/>
      <c r="DPI54" s="932"/>
      <c r="DPJ54" s="933"/>
      <c r="DPK54" s="933"/>
      <c r="DPL54" s="933"/>
      <c r="DPM54" s="933"/>
      <c r="DPN54" s="933"/>
      <c r="DPO54" s="933"/>
      <c r="DPP54" s="933"/>
      <c r="DPQ54" s="934"/>
      <c r="DPR54" s="1214"/>
      <c r="DPS54" s="932"/>
      <c r="DPT54" s="932"/>
      <c r="DPU54" s="933"/>
      <c r="DPV54" s="933"/>
      <c r="DPW54" s="933"/>
      <c r="DPX54" s="933"/>
      <c r="DPY54" s="933"/>
      <c r="DPZ54" s="933"/>
      <c r="DQA54" s="933"/>
      <c r="DQB54" s="934"/>
      <c r="DQC54" s="1214"/>
      <c r="DQD54" s="932"/>
      <c r="DQE54" s="932"/>
      <c r="DQF54" s="933"/>
      <c r="DQG54" s="933"/>
      <c r="DQH54" s="933"/>
      <c r="DQI54" s="933"/>
      <c r="DQJ54" s="933"/>
      <c r="DQK54" s="933"/>
      <c r="DQL54" s="933"/>
      <c r="DQM54" s="934"/>
      <c r="DQN54" s="1214"/>
      <c r="DQO54" s="932"/>
      <c r="DQP54" s="932"/>
      <c r="DQQ54" s="933"/>
      <c r="DQR54" s="933"/>
      <c r="DQS54" s="933"/>
      <c r="DQT54" s="933"/>
      <c r="DQU54" s="933"/>
      <c r="DQV54" s="933"/>
      <c r="DQW54" s="933"/>
      <c r="DQX54" s="934"/>
      <c r="DQY54" s="1214"/>
      <c r="DQZ54" s="932"/>
      <c r="DRA54" s="932"/>
      <c r="DRB54" s="933"/>
      <c r="DRC54" s="933"/>
      <c r="DRD54" s="933"/>
      <c r="DRE54" s="933"/>
      <c r="DRF54" s="933"/>
      <c r="DRG54" s="933"/>
      <c r="DRH54" s="933"/>
      <c r="DRI54" s="934"/>
      <c r="DRJ54" s="1214"/>
      <c r="DRK54" s="932"/>
      <c r="DRL54" s="932"/>
      <c r="DRM54" s="933"/>
      <c r="DRN54" s="933"/>
      <c r="DRO54" s="933"/>
      <c r="DRP54" s="933"/>
      <c r="DRQ54" s="933"/>
      <c r="DRR54" s="933"/>
      <c r="DRS54" s="933"/>
      <c r="DRT54" s="934"/>
      <c r="DRU54" s="1214"/>
      <c r="DRV54" s="932"/>
      <c r="DRW54" s="932"/>
      <c r="DRX54" s="933"/>
      <c r="DRY54" s="933"/>
      <c r="DRZ54" s="933"/>
      <c r="DSA54" s="933"/>
      <c r="DSB54" s="933"/>
      <c r="DSC54" s="933"/>
      <c r="DSD54" s="933"/>
      <c r="DSE54" s="934"/>
      <c r="DSF54" s="1214"/>
      <c r="DSG54" s="932"/>
      <c r="DSH54" s="932"/>
      <c r="DSI54" s="933"/>
      <c r="DSJ54" s="933"/>
      <c r="DSK54" s="933"/>
      <c r="DSL54" s="933"/>
      <c r="DSM54" s="933"/>
      <c r="DSN54" s="933"/>
      <c r="DSO54" s="933"/>
      <c r="DSP54" s="934"/>
      <c r="DSQ54" s="1214"/>
      <c r="DSR54" s="932"/>
      <c r="DSS54" s="932"/>
      <c r="DST54" s="933"/>
      <c r="DSU54" s="933"/>
      <c r="DSV54" s="933"/>
      <c r="DSW54" s="933"/>
      <c r="DSX54" s="933"/>
      <c r="DSY54" s="933"/>
      <c r="DSZ54" s="933"/>
      <c r="DTA54" s="934"/>
      <c r="DTB54" s="1214"/>
      <c r="DTC54" s="932"/>
      <c r="DTD54" s="932"/>
      <c r="DTE54" s="933"/>
      <c r="DTF54" s="933"/>
      <c r="DTG54" s="933"/>
      <c r="DTH54" s="933"/>
      <c r="DTI54" s="933"/>
      <c r="DTJ54" s="933"/>
      <c r="DTK54" s="933"/>
      <c r="DTL54" s="934"/>
      <c r="DTM54" s="1214"/>
      <c r="DTN54" s="932"/>
      <c r="DTO54" s="932"/>
      <c r="DTP54" s="933"/>
      <c r="DTQ54" s="933"/>
      <c r="DTR54" s="933"/>
      <c r="DTS54" s="933"/>
      <c r="DTT54" s="933"/>
      <c r="DTU54" s="933"/>
      <c r="DTV54" s="933"/>
      <c r="DTW54" s="934"/>
      <c r="DTX54" s="1214"/>
      <c r="DTY54" s="932"/>
      <c r="DTZ54" s="932"/>
      <c r="DUA54" s="933"/>
      <c r="DUB54" s="933"/>
      <c r="DUC54" s="933"/>
      <c r="DUD54" s="933"/>
      <c r="DUE54" s="933"/>
      <c r="DUF54" s="933"/>
      <c r="DUG54" s="933"/>
      <c r="DUH54" s="934"/>
      <c r="DUI54" s="1214"/>
      <c r="DUJ54" s="932"/>
      <c r="DUK54" s="932"/>
      <c r="DUL54" s="933"/>
      <c r="DUM54" s="933"/>
      <c r="DUN54" s="933"/>
      <c r="DUO54" s="933"/>
      <c r="DUP54" s="933"/>
      <c r="DUQ54" s="933"/>
      <c r="DUR54" s="933"/>
      <c r="DUS54" s="934"/>
      <c r="DUT54" s="1214"/>
      <c r="DUU54" s="932"/>
      <c r="DUV54" s="932"/>
      <c r="DUW54" s="933"/>
      <c r="DUX54" s="933"/>
      <c r="DUY54" s="933"/>
      <c r="DUZ54" s="933"/>
      <c r="DVA54" s="933"/>
      <c r="DVB54" s="933"/>
      <c r="DVC54" s="933"/>
      <c r="DVD54" s="934"/>
      <c r="DVE54" s="1214"/>
      <c r="DVF54" s="932"/>
      <c r="DVG54" s="932"/>
      <c r="DVH54" s="933"/>
      <c r="DVI54" s="933"/>
      <c r="DVJ54" s="933"/>
      <c r="DVK54" s="933"/>
      <c r="DVL54" s="933"/>
      <c r="DVM54" s="933"/>
      <c r="DVN54" s="933"/>
      <c r="DVO54" s="934"/>
      <c r="DVP54" s="1214"/>
      <c r="DVQ54" s="932"/>
      <c r="DVR54" s="932"/>
      <c r="DVS54" s="933"/>
      <c r="DVT54" s="933"/>
      <c r="DVU54" s="933"/>
      <c r="DVV54" s="933"/>
      <c r="DVW54" s="933"/>
      <c r="DVX54" s="933"/>
      <c r="DVY54" s="933"/>
      <c r="DVZ54" s="934"/>
      <c r="DWA54" s="1214"/>
      <c r="DWB54" s="932"/>
      <c r="DWC54" s="932"/>
      <c r="DWD54" s="933"/>
      <c r="DWE54" s="933"/>
      <c r="DWF54" s="933"/>
      <c r="DWG54" s="933"/>
      <c r="DWH54" s="933"/>
      <c r="DWI54" s="933"/>
      <c r="DWJ54" s="933"/>
      <c r="DWK54" s="934"/>
      <c r="DWL54" s="1214"/>
      <c r="DWM54" s="932"/>
      <c r="DWN54" s="932"/>
      <c r="DWO54" s="933"/>
      <c r="DWP54" s="933"/>
      <c r="DWQ54" s="933"/>
      <c r="DWR54" s="933"/>
      <c r="DWS54" s="933"/>
      <c r="DWT54" s="933"/>
      <c r="DWU54" s="933"/>
      <c r="DWV54" s="934"/>
      <c r="DWW54" s="1214"/>
      <c r="DWX54" s="932"/>
      <c r="DWY54" s="932"/>
      <c r="DWZ54" s="933"/>
      <c r="DXA54" s="933"/>
      <c r="DXB54" s="933"/>
      <c r="DXC54" s="933"/>
      <c r="DXD54" s="933"/>
      <c r="DXE54" s="933"/>
      <c r="DXF54" s="933"/>
      <c r="DXG54" s="934"/>
      <c r="DXH54" s="1214"/>
      <c r="DXI54" s="932"/>
      <c r="DXJ54" s="932"/>
      <c r="DXK54" s="933"/>
      <c r="DXL54" s="933"/>
      <c r="DXM54" s="933"/>
      <c r="DXN54" s="933"/>
      <c r="DXO54" s="933"/>
      <c r="DXP54" s="933"/>
      <c r="DXQ54" s="933"/>
      <c r="DXR54" s="934"/>
      <c r="DXS54" s="1214"/>
      <c r="DXT54" s="932"/>
      <c r="DXU54" s="932"/>
      <c r="DXV54" s="933"/>
      <c r="DXW54" s="933"/>
      <c r="DXX54" s="933"/>
      <c r="DXY54" s="933"/>
      <c r="DXZ54" s="933"/>
      <c r="DYA54" s="933"/>
      <c r="DYB54" s="933"/>
      <c r="DYC54" s="934"/>
      <c r="DYD54" s="1214"/>
      <c r="DYE54" s="932"/>
      <c r="DYF54" s="932"/>
      <c r="DYG54" s="933"/>
      <c r="DYH54" s="933"/>
      <c r="DYI54" s="933"/>
      <c r="DYJ54" s="933"/>
      <c r="DYK54" s="933"/>
      <c r="DYL54" s="933"/>
      <c r="DYM54" s="933"/>
      <c r="DYN54" s="934"/>
      <c r="DYO54" s="1214"/>
      <c r="DYP54" s="932"/>
      <c r="DYQ54" s="932"/>
      <c r="DYR54" s="933"/>
      <c r="DYS54" s="933"/>
      <c r="DYT54" s="933"/>
      <c r="DYU54" s="933"/>
      <c r="DYV54" s="933"/>
      <c r="DYW54" s="933"/>
      <c r="DYX54" s="933"/>
      <c r="DYY54" s="934"/>
      <c r="DYZ54" s="1214"/>
      <c r="DZA54" s="932"/>
      <c r="DZB54" s="932"/>
      <c r="DZC54" s="933"/>
      <c r="DZD54" s="933"/>
      <c r="DZE54" s="933"/>
      <c r="DZF54" s="933"/>
      <c r="DZG54" s="933"/>
      <c r="DZH54" s="933"/>
      <c r="DZI54" s="933"/>
      <c r="DZJ54" s="934"/>
      <c r="DZK54" s="1214"/>
      <c r="DZL54" s="932"/>
      <c r="DZM54" s="932"/>
      <c r="DZN54" s="933"/>
      <c r="DZO54" s="933"/>
      <c r="DZP54" s="933"/>
      <c r="DZQ54" s="933"/>
      <c r="DZR54" s="933"/>
      <c r="DZS54" s="933"/>
      <c r="DZT54" s="933"/>
      <c r="DZU54" s="934"/>
      <c r="DZV54" s="1214"/>
      <c r="DZW54" s="932"/>
      <c r="DZX54" s="932"/>
      <c r="DZY54" s="933"/>
      <c r="DZZ54" s="933"/>
      <c r="EAA54" s="933"/>
      <c r="EAB54" s="933"/>
      <c r="EAC54" s="933"/>
      <c r="EAD54" s="933"/>
      <c r="EAE54" s="933"/>
      <c r="EAF54" s="934"/>
      <c r="EAG54" s="1214"/>
      <c r="EAH54" s="932"/>
      <c r="EAI54" s="932"/>
      <c r="EAJ54" s="933"/>
      <c r="EAK54" s="933"/>
      <c r="EAL54" s="933"/>
      <c r="EAM54" s="933"/>
      <c r="EAN54" s="933"/>
      <c r="EAO54" s="933"/>
      <c r="EAP54" s="933"/>
      <c r="EAQ54" s="934"/>
      <c r="EAR54" s="1214"/>
      <c r="EAS54" s="932"/>
      <c r="EAT54" s="932"/>
      <c r="EAU54" s="933"/>
      <c r="EAV54" s="933"/>
      <c r="EAW54" s="933"/>
      <c r="EAX54" s="933"/>
      <c r="EAY54" s="933"/>
      <c r="EAZ54" s="933"/>
      <c r="EBA54" s="933"/>
      <c r="EBB54" s="934"/>
      <c r="EBC54" s="1214"/>
      <c r="EBD54" s="932"/>
      <c r="EBE54" s="932"/>
      <c r="EBF54" s="933"/>
      <c r="EBG54" s="933"/>
      <c r="EBH54" s="933"/>
      <c r="EBI54" s="933"/>
      <c r="EBJ54" s="933"/>
      <c r="EBK54" s="933"/>
      <c r="EBL54" s="933"/>
      <c r="EBM54" s="934"/>
      <c r="EBN54" s="1214"/>
      <c r="EBO54" s="932"/>
      <c r="EBP54" s="932"/>
      <c r="EBQ54" s="933"/>
      <c r="EBR54" s="933"/>
      <c r="EBS54" s="933"/>
      <c r="EBT54" s="933"/>
      <c r="EBU54" s="933"/>
      <c r="EBV54" s="933"/>
      <c r="EBW54" s="933"/>
      <c r="EBX54" s="934"/>
      <c r="EBY54" s="1214"/>
      <c r="EBZ54" s="932"/>
      <c r="ECA54" s="932"/>
      <c r="ECB54" s="933"/>
      <c r="ECC54" s="933"/>
      <c r="ECD54" s="933"/>
      <c r="ECE54" s="933"/>
      <c r="ECF54" s="933"/>
      <c r="ECG54" s="933"/>
      <c r="ECH54" s="933"/>
      <c r="ECI54" s="934"/>
      <c r="ECJ54" s="1214"/>
      <c r="ECK54" s="932"/>
      <c r="ECL54" s="932"/>
      <c r="ECM54" s="933"/>
      <c r="ECN54" s="933"/>
      <c r="ECO54" s="933"/>
      <c r="ECP54" s="933"/>
      <c r="ECQ54" s="933"/>
      <c r="ECR54" s="933"/>
      <c r="ECS54" s="933"/>
      <c r="ECT54" s="934"/>
      <c r="ECU54" s="1214"/>
      <c r="ECV54" s="932"/>
      <c r="ECW54" s="932"/>
      <c r="ECX54" s="933"/>
      <c r="ECY54" s="933"/>
      <c r="ECZ54" s="933"/>
      <c r="EDA54" s="933"/>
      <c r="EDB54" s="933"/>
      <c r="EDC54" s="933"/>
      <c r="EDD54" s="933"/>
      <c r="EDE54" s="934"/>
      <c r="EDF54" s="1214"/>
      <c r="EDG54" s="932"/>
      <c r="EDH54" s="932"/>
      <c r="EDI54" s="933"/>
      <c r="EDJ54" s="933"/>
      <c r="EDK54" s="933"/>
      <c r="EDL54" s="933"/>
      <c r="EDM54" s="933"/>
      <c r="EDN54" s="933"/>
      <c r="EDO54" s="933"/>
      <c r="EDP54" s="934"/>
      <c r="EDQ54" s="1214"/>
      <c r="EDR54" s="932"/>
      <c r="EDS54" s="932"/>
      <c r="EDT54" s="933"/>
      <c r="EDU54" s="933"/>
      <c r="EDV54" s="933"/>
      <c r="EDW54" s="933"/>
      <c r="EDX54" s="933"/>
      <c r="EDY54" s="933"/>
      <c r="EDZ54" s="933"/>
      <c r="EEA54" s="934"/>
      <c r="EEB54" s="1214"/>
      <c r="EEC54" s="932"/>
      <c r="EED54" s="932"/>
      <c r="EEE54" s="933"/>
      <c r="EEF54" s="933"/>
      <c r="EEG54" s="933"/>
      <c r="EEH54" s="933"/>
      <c r="EEI54" s="933"/>
      <c r="EEJ54" s="933"/>
      <c r="EEK54" s="933"/>
      <c r="EEL54" s="934"/>
      <c r="EEM54" s="1214"/>
      <c r="EEN54" s="932"/>
      <c r="EEO54" s="932"/>
      <c r="EEP54" s="933"/>
      <c r="EEQ54" s="933"/>
      <c r="EER54" s="933"/>
      <c r="EES54" s="933"/>
      <c r="EET54" s="933"/>
      <c r="EEU54" s="933"/>
      <c r="EEV54" s="933"/>
      <c r="EEW54" s="934"/>
      <c r="EEX54" s="1214"/>
      <c r="EEY54" s="932"/>
      <c r="EEZ54" s="932"/>
      <c r="EFA54" s="933"/>
      <c r="EFB54" s="933"/>
      <c r="EFC54" s="933"/>
      <c r="EFD54" s="933"/>
      <c r="EFE54" s="933"/>
      <c r="EFF54" s="933"/>
      <c r="EFG54" s="933"/>
      <c r="EFH54" s="934"/>
      <c r="EFI54" s="1214"/>
      <c r="EFJ54" s="932"/>
      <c r="EFK54" s="932"/>
      <c r="EFL54" s="933"/>
      <c r="EFM54" s="933"/>
      <c r="EFN54" s="933"/>
      <c r="EFO54" s="933"/>
      <c r="EFP54" s="933"/>
      <c r="EFQ54" s="933"/>
      <c r="EFR54" s="933"/>
      <c r="EFS54" s="934"/>
      <c r="EFT54" s="1214"/>
      <c r="EFU54" s="932"/>
      <c r="EFV54" s="932"/>
      <c r="EFW54" s="933"/>
      <c r="EFX54" s="933"/>
      <c r="EFY54" s="933"/>
      <c r="EFZ54" s="933"/>
      <c r="EGA54" s="933"/>
      <c r="EGB54" s="933"/>
      <c r="EGC54" s="933"/>
      <c r="EGD54" s="934"/>
      <c r="EGE54" s="1214"/>
      <c r="EGF54" s="932"/>
      <c r="EGG54" s="932"/>
      <c r="EGH54" s="933"/>
      <c r="EGI54" s="933"/>
      <c r="EGJ54" s="933"/>
      <c r="EGK54" s="933"/>
      <c r="EGL54" s="933"/>
      <c r="EGM54" s="933"/>
      <c r="EGN54" s="933"/>
      <c r="EGO54" s="934"/>
      <c r="EGP54" s="1214"/>
      <c r="EGQ54" s="932"/>
      <c r="EGR54" s="932"/>
      <c r="EGS54" s="933"/>
      <c r="EGT54" s="933"/>
      <c r="EGU54" s="933"/>
      <c r="EGV54" s="933"/>
      <c r="EGW54" s="933"/>
      <c r="EGX54" s="933"/>
      <c r="EGY54" s="933"/>
      <c r="EGZ54" s="934"/>
      <c r="EHA54" s="1214"/>
      <c r="EHB54" s="932"/>
      <c r="EHC54" s="932"/>
      <c r="EHD54" s="933"/>
      <c r="EHE54" s="933"/>
      <c r="EHF54" s="933"/>
      <c r="EHG54" s="933"/>
      <c r="EHH54" s="933"/>
      <c r="EHI54" s="933"/>
      <c r="EHJ54" s="933"/>
      <c r="EHK54" s="934"/>
      <c r="EHL54" s="1214"/>
      <c r="EHM54" s="932"/>
      <c r="EHN54" s="932"/>
      <c r="EHO54" s="933"/>
      <c r="EHP54" s="933"/>
      <c r="EHQ54" s="933"/>
      <c r="EHR54" s="933"/>
      <c r="EHS54" s="933"/>
      <c r="EHT54" s="933"/>
      <c r="EHU54" s="933"/>
      <c r="EHV54" s="934"/>
      <c r="EHW54" s="1214"/>
      <c r="EHX54" s="932"/>
      <c r="EHY54" s="932"/>
      <c r="EHZ54" s="933"/>
      <c r="EIA54" s="933"/>
      <c r="EIB54" s="933"/>
      <c r="EIC54" s="933"/>
      <c r="EID54" s="933"/>
      <c r="EIE54" s="933"/>
      <c r="EIF54" s="933"/>
      <c r="EIG54" s="934"/>
      <c r="EIH54" s="1214"/>
      <c r="EII54" s="932"/>
      <c r="EIJ54" s="932"/>
      <c r="EIK54" s="933"/>
      <c r="EIL54" s="933"/>
      <c r="EIM54" s="933"/>
      <c r="EIN54" s="933"/>
      <c r="EIO54" s="933"/>
      <c r="EIP54" s="933"/>
      <c r="EIQ54" s="933"/>
      <c r="EIR54" s="934"/>
      <c r="EIS54" s="1214"/>
      <c r="EIT54" s="932"/>
      <c r="EIU54" s="932"/>
      <c r="EIV54" s="933"/>
      <c r="EIW54" s="933"/>
      <c r="EIX54" s="933"/>
      <c r="EIY54" s="933"/>
      <c r="EIZ54" s="933"/>
      <c r="EJA54" s="933"/>
      <c r="EJB54" s="933"/>
      <c r="EJC54" s="934"/>
      <c r="EJD54" s="1214"/>
      <c r="EJE54" s="932"/>
      <c r="EJF54" s="932"/>
      <c r="EJG54" s="933"/>
      <c r="EJH54" s="933"/>
      <c r="EJI54" s="933"/>
      <c r="EJJ54" s="933"/>
      <c r="EJK54" s="933"/>
      <c r="EJL54" s="933"/>
      <c r="EJM54" s="933"/>
      <c r="EJN54" s="934"/>
      <c r="EJO54" s="1214"/>
      <c r="EJP54" s="932"/>
      <c r="EJQ54" s="932"/>
      <c r="EJR54" s="933"/>
      <c r="EJS54" s="933"/>
      <c r="EJT54" s="933"/>
      <c r="EJU54" s="933"/>
      <c r="EJV54" s="933"/>
      <c r="EJW54" s="933"/>
      <c r="EJX54" s="933"/>
      <c r="EJY54" s="934"/>
      <c r="EJZ54" s="1214"/>
      <c r="EKA54" s="932"/>
      <c r="EKB54" s="932"/>
      <c r="EKC54" s="933"/>
      <c r="EKD54" s="933"/>
      <c r="EKE54" s="933"/>
      <c r="EKF54" s="933"/>
      <c r="EKG54" s="933"/>
      <c r="EKH54" s="933"/>
      <c r="EKI54" s="933"/>
      <c r="EKJ54" s="934"/>
      <c r="EKK54" s="1214"/>
      <c r="EKL54" s="932"/>
      <c r="EKM54" s="932"/>
      <c r="EKN54" s="933"/>
      <c r="EKO54" s="933"/>
      <c r="EKP54" s="933"/>
      <c r="EKQ54" s="933"/>
      <c r="EKR54" s="933"/>
      <c r="EKS54" s="933"/>
      <c r="EKT54" s="933"/>
      <c r="EKU54" s="934"/>
      <c r="EKV54" s="1214"/>
      <c r="EKW54" s="932"/>
      <c r="EKX54" s="932"/>
      <c r="EKY54" s="933"/>
      <c r="EKZ54" s="933"/>
      <c r="ELA54" s="933"/>
      <c r="ELB54" s="933"/>
      <c r="ELC54" s="933"/>
      <c r="ELD54" s="933"/>
      <c r="ELE54" s="933"/>
      <c r="ELF54" s="934"/>
      <c r="ELG54" s="1214"/>
      <c r="ELH54" s="932"/>
      <c r="ELI54" s="932"/>
      <c r="ELJ54" s="933"/>
      <c r="ELK54" s="933"/>
      <c r="ELL54" s="933"/>
      <c r="ELM54" s="933"/>
      <c r="ELN54" s="933"/>
      <c r="ELO54" s="933"/>
      <c r="ELP54" s="933"/>
      <c r="ELQ54" s="934"/>
      <c r="ELR54" s="1214"/>
      <c r="ELS54" s="932"/>
      <c r="ELT54" s="932"/>
      <c r="ELU54" s="933"/>
      <c r="ELV54" s="933"/>
      <c r="ELW54" s="933"/>
      <c r="ELX54" s="933"/>
      <c r="ELY54" s="933"/>
      <c r="ELZ54" s="933"/>
      <c r="EMA54" s="933"/>
      <c r="EMB54" s="934"/>
      <c r="EMC54" s="1214"/>
      <c r="EMD54" s="932"/>
      <c r="EME54" s="932"/>
      <c r="EMF54" s="933"/>
      <c r="EMG54" s="933"/>
      <c r="EMH54" s="933"/>
      <c r="EMI54" s="933"/>
      <c r="EMJ54" s="933"/>
      <c r="EMK54" s="933"/>
      <c r="EML54" s="933"/>
      <c r="EMM54" s="934"/>
      <c r="EMN54" s="1214"/>
      <c r="EMO54" s="932"/>
      <c r="EMP54" s="932"/>
      <c r="EMQ54" s="933"/>
      <c r="EMR54" s="933"/>
      <c r="EMS54" s="933"/>
      <c r="EMT54" s="933"/>
      <c r="EMU54" s="933"/>
      <c r="EMV54" s="933"/>
      <c r="EMW54" s="933"/>
      <c r="EMX54" s="934"/>
      <c r="EMY54" s="1214"/>
      <c r="EMZ54" s="932"/>
      <c r="ENA54" s="932"/>
      <c r="ENB54" s="933"/>
      <c r="ENC54" s="933"/>
      <c r="END54" s="933"/>
      <c r="ENE54" s="933"/>
      <c r="ENF54" s="933"/>
      <c r="ENG54" s="933"/>
      <c r="ENH54" s="933"/>
      <c r="ENI54" s="934"/>
      <c r="ENJ54" s="1214"/>
      <c r="ENK54" s="932"/>
      <c r="ENL54" s="932"/>
      <c r="ENM54" s="933"/>
      <c r="ENN54" s="933"/>
      <c r="ENO54" s="933"/>
      <c r="ENP54" s="933"/>
      <c r="ENQ54" s="933"/>
      <c r="ENR54" s="933"/>
      <c r="ENS54" s="933"/>
      <c r="ENT54" s="934"/>
      <c r="ENU54" s="1214"/>
      <c r="ENV54" s="932"/>
      <c r="ENW54" s="932"/>
      <c r="ENX54" s="933"/>
      <c r="ENY54" s="933"/>
      <c r="ENZ54" s="933"/>
      <c r="EOA54" s="933"/>
      <c r="EOB54" s="933"/>
      <c r="EOC54" s="933"/>
      <c r="EOD54" s="933"/>
      <c r="EOE54" s="934"/>
      <c r="EOF54" s="1214"/>
      <c r="EOG54" s="932"/>
      <c r="EOH54" s="932"/>
      <c r="EOI54" s="933"/>
      <c r="EOJ54" s="933"/>
      <c r="EOK54" s="933"/>
      <c r="EOL54" s="933"/>
      <c r="EOM54" s="933"/>
      <c r="EON54" s="933"/>
      <c r="EOO54" s="933"/>
      <c r="EOP54" s="934"/>
      <c r="EOQ54" s="1214"/>
      <c r="EOR54" s="932"/>
      <c r="EOS54" s="932"/>
      <c r="EOT54" s="933"/>
      <c r="EOU54" s="933"/>
      <c r="EOV54" s="933"/>
      <c r="EOW54" s="933"/>
      <c r="EOX54" s="933"/>
      <c r="EOY54" s="933"/>
      <c r="EOZ54" s="933"/>
      <c r="EPA54" s="934"/>
      <c r="EPB54" s="1214"/>
      <c r="EPC54" s="932"/>
      <c r="EPD54" s="932"/>
      <c r="EPE54" s="933"/>
      <c r="EPF54" s="933"/>
      <c r="EPG54" s="933"/>
      <c r="EPH54" s="933"/>
      <c r="EPI54" s="933"/>
      <c r="EPJ54" s="933"/>
      <c r="EPK54" s="933"/>
      <c r="EPL54" s="934"/>
      <c r="EPM54" s="1214"/>
      <c r="EPN54" s="932"/>
      <c r="EPO54" s="932"/>
      <c r="EPP54" s="933"/>
      <c r="EPQ54" s="933"/>
      <c r="EPR54" s="933"/>
      <c r="EPS54" s="933"/>
      <c r="EPT54" s="933"/>
      <c r="EPU54" s="933"/>
      <c r="EPV54" s="933"/>
      <c r="EPW54" s="934"/>
      <c r="EPX54" s="1214"/>
      <c r="EPY54" s="932"/>
      <c r="EPZ54" s="932"/>
      <c r="EQA54" s="933"/>
      <c r="EQB54" s="933"/>
      <c r="EQC54" s="933"/>
      <c r="EQD54" s="933"/>
      <c r="EQE54" s="933"/>
      <c r="EQF54" s="933"/>
      <c r="EQG54" s="933"/>
      <c r="EQH54" s="934"/>
      <c r="EQI54" s="1214"/>
      <c r="EQJ54" s="932"/>
      <c r="EQK54" s="932"/>
      <c r="EQL54" s="933"/>
      <c r="EQM54" s="933"/>
      <c r="EQN54" s="933"/>
      <c r="EQO54" s="933"/>
      <c r="EQP54" s="933"/>
      <c r="EQQ54" s="933"/>
      <c r="EQR54" s="933"/>
      <c r="EQS54" s="934"/>
      <c r="EQT54" s="1214"/>
      <c r="EQU54" s="932"/>
      <c r="EQV54" s="932"/>
      <c r="EQW54" s="933"/>
      <c r="EQX54" s="933"/>
      <c r="EQY54" s="933"/>
      <c r="EQZ54" s="933"/>
      <c r="ERA54" s="933"/>
      <c r="ERB54" s="933"/>
      <c r="ERC54" s="933"/>
      <c r="ERD54" s="934"/>
      <c r="ERE54" s="1214"/>
      <c r="ERF54" s="932"/>
      <c r="ERG54" s="932"/>
      <c r="ERH54" s="933"/>
      <c r="ERI54" s="933"/>
      <c r="ERJ54" s="933"/>
      <c r="ERK54" s="933"/>
      <c r="ERL54" s="933"/>
      <c r="ERM54" s="933"/>
      <c r="ERN54" s="933"/>
      <c r="ERO54" s="934"/>
      <c r="ERP54" s="1214"/>
      <c r="ERQ54" s="932"/>
      <c r="ERR54" s="932"/>
      <c r="ERS54" s="933"/>
      <c r="ERT54" s="933"/>
      <c r="ERU54" s="933"/>
      <c r="ERV54" s="933"/>
      <c r="ERW54" s="933"/>
      <c r="ERX54" s="933"/>
      <c r="ERY54" s="933"/>
      <c r="ERZ54" s="934"/>
      <c r="ESA54" s="1214"/>
      <c r="ESB54" s="932"/>
      <c r="ESC54" s="932"/>
      <c r="ESD54" s="933"/>
      <c r="ESE54" s="933"/>
      <c r="ESF54" s="933"/>
      <c r="ESG54" s="933"/>
      <c r="ESH54" s="933"/>
      <c r="ESI54" s="933"/>
      <c r="ESJ54" s="933"/>
      <c r="ESK54" s="934"/>
      <c r="ESL54" s="1214"/>
      <c r="ESM54" s="932"/>
      <c r="ESN54" s="932"/>
      <c r="ESO54" s="933"/>
      <c r="ESP54" s="933"/>
      <c r="ESQ54" s="933"/>
      <c r="ESR54" s="933"/>
      <c r="ESS54" s="933"/>
      <c r="EST54" s="933"/>
      <c r="ESU54" s="933"/>
      <c r="ESV54" s="934"/>
      <c r="ESW54" s="1214"/>
      <c r="ESX54" s="932"/>
      <c r="ESY54" s="932"/>
      <c r="ESZ54" s="933"/>
      <c r="ETA54" s="933"/>
      <c r="ETB54" s="933"/>
      <c r="ETC54" s="933"/>
      <c r="ETD54" s="933"/>
      <c r="ETE54" s="933"/>
      <c r="ETF54" s="933"/>
      <c r="ETG54" s="934"/>
      <c r="ETH54" s="1214"/>
      <c r="ETI54" s="932"/>
      <c r="ETJ54" s="932"/>
      <c r="ETK54" s="933"/>
      <c r="ETL54" s="933"/>
      <c r="ETM54" s="933"/>
      <c r="ETN54" s="933"/>
      <c r="ETO54" s="933"/>
      <c r="ETP54" s="933"/>
      <c r="ETQ54" s="933"/>
      <c r="ETR54" s="934"/>
      <c r="ETS54" s="1214"/>
      <c r="ETT54" s="932"/>
      <c r="ETU54" s="932"/>
      <c r="ETV54" s="933"/>
      <c r="ETW54" s="933"/>
      <c r="ETX54" s="933"/>
      <c r="ETY54" s="933"/>
      <c r="ETZ54" s="933"/>
      <c r="EUA54" s="933"/>
      <c r="EUB54" s="933"/>
      <c r="EUC54" s="934"/>
      <c r="EUD54" s="1214"/>
      <c r="EUE54" s="932"/>
      <c r="EUF54" s="932"/>
      <c r="EUG54" s="933"/>
      <c r="EUH54" s="933"/>
      <c r="EUI54" s="933"/>
      <c r="EUJ54" s="933"/>
      <c r="EUK54" s="933"/>
      <c r="EUL54" s="933"/>
      <c r="EUM54" s="933"/>
      <c r="EUN54" s="934"/>
      <c r="EUO54" s="1214"/>
      <c r="EUP54" s="932"/>
      <c r="EUQ54" s="932"/>
      <c r="EUR54" s="933"/>
      <c r="EUS54" s="933"/>
      <c r="EUT54" s="933"/>
      <c r="EUU54" s="933"/>
      <c r="EUV54" s="933"/>
      <c r="EUW54" s="933"/>
      <c r="EUX54" s="933"/>
      <c r="EUY54" s="934"/>
      <c r="EUZ54" s="1214"/>
      <c r="EVA54" s="932"/>
      <c r="EVB54" s="932"/>
      <c r="EVC54" s="933"/>
      <c r="EVD54" s="933"/>
      <c r="EVE54" s="933"/>
      <c r="EVF54" s="933"/>
      <c r="EVG54" s="933"/>
      <c r="EVH54" s="933"/>
      <c r="EVI54" s="933"/>
      <c r="EVJ54" s="934"/>
      <c r="EVK54" s="1214"/>
      <c r="EVL54" s="932"/>
      <c r="EVM54" s="932"/>
      <c r="EVN54" s="933"/>
      <c r="EVO54" s="933"/>
      <c r="EVP54" s="933"/>
      <c r="EVQ54" s="933"/>
      <c r="EVR54" s="933"/>
      <c r="EVS54" s="933"/>
      <c r="EVT54" s="933"/>
      <c r="EVU54" s="934"/>
      <c r="EVV54" s="1214"/>
      <c r="EVW54" s="932"/>
      <c r="EVX54" s="932"/>
      <c r="EVY54" s="933"/>
      <c r="EVZ54" s="933"/>
      <c r="EWA54" s="933"/>
      <c r="EWB54" s="933"/>
      <c r="EWC54" s="933"/>
      <c r="EWD54" s="933"/>
      <c r="EWE54" s="933"/>
      <c r="EWF54" s="934"/>
      <c r="EWG54" s="1214"/>
      <c r="EWH54" s="932"/>
      <c r="EWI54" s="932"/>
      <c r="EWJ54" s="933"/>
      <c r="EWK54" s="933"/>
      <c r="EWL54" s="933"/>
      <c r="EWM54" s="933"/>
      <c r="EWN54" s="933"/>
      <c r="EWO54" s="933"/>
      <c r="EWP54" s="933"/>
      <c r="EWQ54" s="934"/>
      <c r="EWR54" s="1214"/>
      <c r="EWS54" s="932"/>
      <c r="EWT54" s="932"/>
      <c r="EWU54" s="933"/>
      <c r="EWV54" s="933"/>
      <c r="EWW54" s="933"/>
      <c r="EWX54" s="933"/>
      <c r="EWY54" s="933"/>
      <c r="EWZ54" s="933"/>
      <c r="EXA54" s="933"/>
      <c r="EXB54" s="934"/>
      <c r="EXC54" s="1214"/>
      <c r="EXD54" s="932"/>
      <c r="EXE54" s="932"/>
      <c r="EXF54" s="933"/>
      <c r="EXG54" s="933"/>
      <c r="EXH54" s="933"/>
      <c r="EXI54" s="933"/>
      <c r="EXJ54" s="933"/>
      <c r="EXK54" s="933"/>
      <c r="EXL54" s="933"/>
      <c r="EXM54" s="934"/>
      <c r="EXN54" s="1214"/>
      <c r="EXO54" s="932"/>
      <c r="EXP54" s="932"/>
      <c r="EXQ54" s="933"/>
      <c r="EXR54" s="933"/>
      <c r="EXS54" s="933"/>
      <c r="EXT54" s="933"/>
      <c r="EXU54" s="933"/>
      <c r="EXV54" s="933"/>
      <c r="EXW54" s="933"/>
      <c r="EXX54" s="934"/>
      <c r="EXY54" s="1214"/>
      <c r="EXZ54" s="932"/>
      <c r="EYA54" s="932"/>
      <c r="EYB54" s="933"/>
      <c r="EYC54" s="933"/>
      <c r="EYD54" s="933"/>
      <c r="EYE54" s="933"/>
      <c r="EYF54" s="933"/>
      <c r="EYG54" s="933"/>
      <c r="EYH54" s="933"/>
      <c r="EYI54" s="934"/>
      <c r="EYJ54" s="1214"/>
      <c r="EYK54" s="932"/>
      <c r="EYL54" s="932"/>
      <c r="EYM54" s="933"/>
      <c r="EYN54" s="933"/>
      <c r="EYO54" s="933"/>
      <c r="EYP54" s="933"/>
      <c r="EYQ54" s="933"/>
      <c r="EYR54" s="933"/>
      <c r="EYS54" s="933"/>
      <c r="EYT54" s="934"/>
      <c r="EYU54" s="1214"/>
      <c r="EYV54" s="932"/>
      <c r="EYW54" s="932"/>
      <c r="EYX54" s="933"/>
      <c r="EYY54" s="933"/>
      <c r="EYZ54" s="933"/>
      <c r="EZA54" s="933"/>
      <c r="EZB54" s="933"/>
      <c r="EZC54" s="933"/>
      <c r="EZD54" s="933"/>
      <c r="EZE54" s="934"/>
      <c r="EZF54" s="1214"/>
      <c r="EZG54" s="932"/>
      <c r="EZH54" s="932"/>
      <c r="EZI54" s="933"/>
      <c r="EZJ54" s="933"/>
      <c r="EZK54" s="933"/>
      <c r="EZL54" s="933"/>
      <c r="EZM54" s="933"/>
      <c r="EZN54" s="933"/>
      <c r="EZO54" s="933"/>
      <c r="EZP54" s="934"/>
      <c r="EZQ54" s="1214"/>
      <c r="EZR54" s="932"/>
      <c r="EZS54" s="932"/>
      <c r="EZT54" s="933"/>
      <c r="EZU54" s="933"/>
      <c r="EZV54" s="933"/>
      <c r="EZW54" s="933"/>
      <c r="EZX54" s="933"/>
      <c r="EZY54" s="933"/>
      <c r="EZZ54" s="933"/>
      <c r="FAA54" s="934"/>
      <c r="FAB54" s="1214"/>
      <c r="FAC54" s="932"/>
      <c r="FAD54" s="932"/>
      <c r="FAE54" s="933"/>
      <c r="FAF54" s="933"/>
      <c r="FAG54" s="933"/>
      <c r="FAH54" s="933"/>
      <c r="FAI54" s="933"/>
      <c r="FAJ54" s="933"/>
      <c r="FAK54" s="933"/>
      <c r="FAL54" s="934"/>
      <c r="FAM54" s="1214"/>
      <c r="FAN54" s="932"/>
      <c r="FAO54" s="932"/>
      <c r="FAP54" s="933"/>
      <c r="FAQ54" s="933"/>
      <c r="FAR54" s="933"/>
      <c r="FAS54" s="933"/>
      <c r="FAT54" s="933"/>
      <c r="FAU54" s="933"/>
      <c r="FAV54" s="933"/>
      <c r="FAW54" s="934"/>
      <c r="FAX54" s="1214"/>
      <c r="FAY54" s="932"/>
      <c r="FAZ54" s="932"/>
      <c r="FBA54" s="933"/>
      <c r="FBB54" s="933"/>
      <c r="FBC54" s="933"/>
      <c r="FBD54" s="933"/>
      <c r="FBE54" s="933"/>
      <c r="FBF54" s="933"/>
      <c r="FBG54" s="933"/>
      <c r="FBH54" s="934"/>
      <c r="FBI54" s="1214"/>
      <c r="FBJ54" s="932"/>
      <c r="FBK54" s="932"/>
      <c r="FBL54" s="933"/>
      <c r="FBM54" s="933"/>
      <c r="FBN54" s="933"/>
      <c r="FBO54" s="933"/>
      <c r="FBP54" s="933"/>
      <c r="FBQ54" s="933"/>
      <c r="FBR54" s="933"/>
      <c r="FBS54" s="934"/>
      <c r="FBT54" s="1214"/>
      <c r="FBU54" s="932"/>
      <c r="FBV54" s="932"/>
      <c r="FBW54" s="933"/>
      <c r="FBX54" s="933"/>
      <c r="FBY54" s="933"/>
      <c r="FBZ54" s="933"/>
      <c r="FCA54" s="933"/>
      <c r="FCB54" s="933"/>
      <c r="FCC54" s="933"/>
      <c r="FCD54" s="934"/>
      <c r="FCE54" s="1214"/>
      <c r="FCF54" s="932"/>
      <c r="FCG54" s="932"/>
      <c r="FCH54" s="933"/>
      <c r="FCI54" s="933"/>
      <c r="FCJ54" s="933"/>
      <c r="FCK54" s="933"/>
      <c r="FCL54" s="933"/>
      <c r="FCM54" s="933"/>
      <c r="FCN54" s="933"/>
      <c r="FCO54" s="934"/>
      <c r="FCP54" s="1214"/>
      <c r="FCQ54" s="932"/>
      <c r="FCR54" s="932"/>
      <c r="FCS54" s="933"/>
      <c r="FCT54" s="933"/>
      <c r="FCU54" s="933"/>
      <c r="FCV54" s="933"/>
      <c r="FCW54" s="933"/>
      <c r="FCX54" s="933"/>
      <c r="FCY54" s="933"/>
      <c r="FCZ54" s="934"/>
      <c r="FDA54" s="1214"/>
      <c r="FDB54" s="932"/>
      <c r="FDC54" s="932"/>
      <c r="FDD54" s="933"/>
      <c r="FDE54" s="933"/>
      <c r="FDF54" s="933"/>
      <c r="FDG54" s="933"/>
      <c r="FDH54" s="933"/>
      <c r="FDI54" s="933"/>
      <c r="FDJ54" s="933"/>
      <c r="FDK54" s="934"/>
      <c r="FDL54" s="1214"/>
      <c r="FDM54" s="932"/>
      <c r="FDN54" s="932"/>
      <c r="FDO54" s="933"/>
      <c r="FDP54" s="933"/>
      <c r="FDQ54" s="933"/>
      <c r="FDR54" s="933"/>
      <c r="FDS54" s="933"/>
      <c r="FDT54" s="933"/>
      <c r="FDU54" s="933"/>
      <c r="FDV54" s="934"/>
      <c r="FDW54" s="1214"/>
      <c r="FDX54" s="932"/>
      <c r="FDY54" s="932"/>
      <c r="FDZ54" s="933"/>
      <c r="FEA54" s="933"/>
      <c r="FEB54" s="933"/>
      <c r="FEC54" s="933"/>
      <c r="FED54" s="933"/>
      <c r="FEE54" s="933"/>
      <c r="FEF54" s="933"/>
      <c r="FEG54" s="934"/>
      <c r="FEH54" s="1214"/>
      <c r="FEI54" s="932"/>
      <c r="FEJ54" s="932"/>
      <c r="FEK54" s="933"/>
      <c r="FEL54" s="933"/>
      <c r="FEM54" s="933"/>
      <c r="FEN54" s="933"/>
      <c r="FEO54" s="933"/>
      <c r="FEP54" s="933"/>
      <c r="FEQ54" s="933"/>
      <c r="FER54" s="934"/>
      <c r="FES54" s="1214"/>
      <c r="FET54" s="932"/>
      <c r="FEU54" s="932"/>
      <c r="FEV54" s="933"/>
      <c r="FEW54" s="933"/>
      <c r="FEX54" s="933"/>
      <c r="FEY54" s="933"/>
      <c r="FEZ54" s="933"/>
      <c r="FFA54" s="933"/>
      <c r="FFB54" s="933"/>
      <c r="FFC54" s="934"/>
      <c r="FFD54" s="1214"/>
      <c r="FFE54" s="932"/>
      <c r="FFF54" s="932"/>
      <c r="FFG54" s="933"/>
      <c r="FFH54" s="933"/>
      <c r="FFI54" s="933"/>
      <c r="FFJ54" s="933"/>
      <c r="FFK54" s="933"/>
      <c r="FFL54" s="933"/>
      <c r="FFM54" s="933"/>
      <c r="FFN54" s="934"/>
      <c r="FFO54" s="1214"/>
      <c r="FFP54" s="932"/>
      <c r="FFQ54" s="932"/>
      <c r="FFR54" s="933"/>
      <c r="FFS54" s="933"/>
      <c r="FFT54" s="933"/>
      <c r="FFU54" s="933"/>
      <c r="FFV54" s="933"/>
      <c r="FFW54" s="933"/>
      <c r="FFX54" s="933"/>
      <c r="FFY54" s="934"/>
      <c r="FFZ54" s="1214"/>
      <c r="FGA54" s="932"/>
      <c r="FGB54" s="932"/>
      <c r="FGC54" s="933"/>
      <c r="FGD54" s="933"/>
      <c r="FGE54" s="933"/>
      <c r="FGF54" s="933"/>
      <c r="FGG54" s="933"/>
      <c r="FGH54" s="933"/>
      <c r="FGI54" s="933"/>
      <c r="FGJ54" s="934"/>
      <c r="FGK54" s="1214"/>
      <c r="FGL54" s="932"/>
      <c r="FGM54" s="932"/>
      <c r="FGN54" s="933"/>
      <c r="FGO54" s="933"/>
      <c r="FGP54" s="933"/>
      <c r="FGQ54" s="933"/>
      <c r="FGR54" s="933"/>
      <c r="FGS54" s="933"/>
      <c r="FGT54" s="933"/>
      <c r="FGU54" s="934"/>
      <c r="FGV54" s="1214"/>
      <c r="FGW54" s="932"/>
      <c r="FGX54" s="932"/>
      <c r="FGY54" s="933"/>
      <c r="FGZ54" s="933"/>
      <c r="FHA54" s="933"/>
      <c r="FHB54" s="933"/>
      <c r="FHC54" s="933"/>
      <c r="FHD54" s="933"/>
      <c r="FHE54" s="933"/>
      <c r="FHF54" s="934"/>
      <c r="FHG54" s="1214"/>
      <c r="FHH54" s="932"/>
      <c r="FHI54" s="932"/>
      <c r="FHJ54" s="933"/>
      <c r="FHK54" s="933"/>
      <c r="FHL54" s="933"/>
      <c r="FHM54" s="933"/>
      <c r="FHN54" s="933"/>
      <c r="FHO54" s="933"/>
      <c r="FHP54" s="933"/>
      <c r="FHQ54" s="934"/>
      <c r="FHR54" s="1214"/>
      <c r="FHS54" s="932"/>
      <c r="FHT54" s="932"/>
      <c r="FHU54" s="933"/>
      <c r="FHV54" s="933"/>
      <c r="FHW54" s="933"/>
      <c r="FHX54" s="933"/>
      <c r="FHY54" s="933"/>
      <c r="FHZ54" s="933"/>
      <c r="FIA54" s="933"/>
      <c r="FIB54" s="934"/>
      <c r="FIC54" s="1214"/>
      <c r="FID54" s="932"/>
      <c r="FIE54" s="932"/>
      <c r="FIF54" s="933"/>
      <c r="FIG54" s="933"/>
      <c r="FIH54" s="933"/>
      <c r="FII54" s="933"/>
      <c r="FIJ54" s="933"/>
      <c r="FIK54" s="933"/>
      <c r="FIL54" s="933"/>
      <c r="FIM54" s="934"/>
      <c r="FIN54" s="1214"/>
      <c r="FIO54" s="932"/>
      <c r="FIP54" s="932"/>
      <c r="FIQ54" s="933"/>
      <c r="FIR54" s="933"/>
      <c r="FIS54" s="933"/>
      <c r="FIT54" s="933"/>
      <c r="FIU54" s="933"/>
      <c r="FIV54" s="933"/>
      <c r="FIW54" s="933"/>
      <c r="FIX54" s="934"/>
      <c r="FIY54" s="1214"/>
      <c r="FIZ54" s="932"/>
      <c r="FJA54" s="932"/>
      <c r="FJB54" s="933"/>
      <c r="FJC54" s="933"/>
      <c r="FJD54" s="933"/>
      <c r="FJE54" s="933"/>
      <c r="FJF54" s="933"/>
      <c r="FJG54" s="933"/>
      <c r="FJH54" s="933"/>
      <c r="FJI54" s="934"/>
      <c r="FJJ54" s="1214"/>
      <c r="FJK54" s="932"/>
      <c r="FJL54" s="932"/>
      <c r="FJM54" s="933"/>
      <c r="FJN54" s="933"/>
      <c r="FJO54" s="933"/>
      <c r="FJP54" s="933"/>
      <c r="FJQ54" s="933"/>
      <c r="FJR54" s="933"/>
      <c r="FJS54" s="933"/>
      <c r="FJT54" s="934"/>
      <c r="FJU54" s="1214"/>
      <c r="FJV54" s="932"/>
      <c r="FJW54" s="932"/>
      <c r="FJX54" s="933"/>
      <c r="FJY54" s="933"/>
      <c r="FJZ54" s="933"/>
      <c r="FKA54" s="933"/>
      <c r="FKB54" s="933"/>
      <c r="FKC54" s="933"/>
      <c r="FKD54" s="933"/>
      <c r="FKE54" s="934"/>
      <c r="FKF54" s="1214"/>
      <c r="FKG54" s="932"/>
      <c r="FKH54" s="932"/>
      <c r="FKI54" s="933"/>
      <c r="FKJ54" s="933"/>
      <c r="FKK54" s="933"/>
      <c r="FKL54" s="933"/>
      <c r="FKM54" s="933"/>
      <c r="FKN54" s="933"/>
      <c r="FKO54" s="933"/>
      <c r="FKP54" s="934"/>
      <c r="FKQ54" s="1214"/>
      <c r="FKR54" s="932"/>
      <c r="FKS54" s="932"/>
      <c r="FKT54" s="933"/>
      <c r="FKU54" s="933"/>
      <c r="FKV54" s="933"/>
      <c r="FKW54" s="933"/>
      <c r="FKX54" s="933"/>
      <c r="FKY54" s="933"/>
      <c r="FKZ54" s="933"/>
      <c r="FLA54" s="934"/>
      <c r="FLB54" s="1214"/>
      <c r="FLC54" s="932"/>
      <c r="FLD54" s="932"/>
      <c r="FLE54" s="933"/>
      <c r="FLF54" s="933"/>
      <c r="FLG54" s="933"/>
      <c r="FLH54" s="933"/>
      <c r="FLI54" s="933"/>
      <c r="FLJ54" s="933"/>
      <c r="FLK54" s="933"/>
      <c r="FLL54" s="934"/>
      <c r="FLM54" s="1214"/>
      <c r="FLN54" s="932"/>
      <c r="FLO54" s="932"/>
      <c r="FLP54" s="933"/>
      <c r="FLQ54" s="933"/>
      <c r="FLR54" s="933"/>
      <c r="FLS54" s="933"/>
      <c r="FLT54" s="933"/>
      <c r="FLU54" s="933"/>
      <c r="FLV54" s="933"/>
      <c r="FLW54" s="934"/>
      <c r="FLX54" s="1214"/>
      <c r="FLY54" s="932"/>
      <c r="FLZ54" s="932"/>
      <c r="FMA54" s="933"/>
      <c r="FMB54" s="933"/>
      <c r="FMC54" s="933"/>
      <c r="FMD54" s="933"/>
      <c r="FME54" s="933"/>
      <c r="FMF54" s="933"/>
      <c r="FMG54" s="933"/>
      <c r="FMH54" s="934"/>
      <c r="FMI54" s="1214"/>
      <c r="FMJ54" s="932"/>
      <c r="FMK54" s="932"/>
      <c r="FML54" s="933"/>
      <c r="FMM54" s="933"/>
      <c r="FMN54" s="933"/>
      <c r="FMO54" s="933"/>
      <c r="FMP54" s="933"/>
      <c r="FMQ54" s="933"/>
      <c r="FMR54" s="933"/>
      <c r="FMS54" s="934"/>
      <c r="FMT54" s="1214"/>
      <c r="FMU54" s="932"/>
      <c r="FMV54" s="932"/>
      <c r="FMW54" s="933"/>
      <c r="FMX54" s="933"/>
      <c r="FMY54" s="933"/>
      <c r="FMZ54" s="933"/>
      <c r="FNA54" s="933"/>
      <c r="FNB54" s="933"/>
      <c r="FNC54" s="933"/>
      <c r="FND54" s="934"/>
      <c r="FNE54" s="1214"/>
      <c r="FNF54" s="932"/>
      <c r="FNG54" s="932"/>
      <c r="FNH54" s="933"/>
      <c r="FNI54" s="933"/>
      <c r="FNJ54" s="933"/>
      <c r="FNK54" s="933"/>
      <c r="FNL54" s="933"/>
      <c r="FNM54" s="933"/>
      <c r="FNN54" s="933"/>
      <c r="FNO54" s="934"/>
      <c r="FNP54" s="1214"/>
      <c r="FNQ54" s="932"/>
      <c r="FNR54" s="932"/>
      <c r="FNS54" s="933"/>
      <c r="FNT54" s="933"/>
      <c r="FNU54" s="933"/>
      <c r="FNV54" s="933"/>
      <c r="FNW54" s="933"/>
      <c r="FNX54" s="933"/>
      <c r="FNY54" s="933"/>
      <c r="FNZ54" s="934"/>
      <c r="FOA54" s="1214"/>
      <c r="FOB54" s="932"/>
      <c r="FOC54" s="932"/>
      <c r="FOD54" s="933"/>
      <c r="FOE54" s="933"/>
      <c r="FOF54" s="933"/>
      <c r="FOG54" s="933"/>
      <c r="FOH54" s="933"/>
      <c r="FOI54" s="933"/>
      <c r="FOJ54" s="933"/>
      <c r="FOK54" s="934"/>
      <c r="FOL54" s="1214"/>
      <c r="FOM54" s="932"/>
      <c r="FON54" s="932"/>
      <c r="FOO54" s="933"/>
      <c r="FOP54" s="933"/>
      <c r="FOQ54" s="933"/>
      <c r="FOR54" s="933"/>
      <c r="FOS54" s="933"/>
      <c r="FOT54" s="933"/>
      <c r="FOU54" s="933"/>
      <c r="FOV54" s="934"/>
      <c r="FOW54" s="1214"/>
      <c r="FOX54" s="932"/>
      <c r="FOY54" s="932"/>
      <c r="FOZ54" s="933"/>
      <c r="FPA54" s="933"/>
      <c r="FPB54" s="933"/>
      <c r="FPC54" s="933"/>
      <c r="FPD54" s="933"/>
      <c r="FPE54" s="933"/>
      <c r="FPF54" s="933"/>
      <c r="FPG54" s="934"/>
      <c r="FPH54" s="1214"/>
      <c r="FPI54" s="932"/>
      <c r="FPJ54" s="932"/>
      <c r="FPK54" s="933"/>
      <c r="FPL54" s="933"/>
      <c r="FPM54" s="933"/>
      <c r="FPN54" s="933"/>
      <c r="FPO54" s="933"/>
      <c r="FPP54" s="933"/>
      <c r="FPQ54" s="933"/>
      <c r="FPR54" s="934"/>
      <c r="FPS54" s="1214"/>
      <c r="FPT54" s="932"/>
      <c r="FPU54" s="932"/>
      <c r="FPV54" s="933"/>
      <c r="FPW54" s="933"/>
      <c r="FPX54" s="933"/>
      <c r="FPY54" s="933"/>
      <c r="FPZ54" s="933"/>
      <c r="FQA54" s="933"/>
      <c r="FQB54" s="933"/>
      <c r="FQC54" s="934"/>
      <c r="FQD54" s="1214"/>
      <c r="FQE54" s="932"/>
      <c r="FQF54" s="932"/>
      <c r="FQG54" s="933"/>
      <c r="FQH54" s="933"/>
      <c r="FQI54" s="933"/>
      <c r="FQJ54" s="933"/>
      <c r="FQK54" s="933"/>
      <c r="FQL54" s="933"/>
      <c r="FQM54" s="933"/>
      <c r="FQN54" s="934"/>
      <c r="FQO54" s="1214"/>
      <c r="FQP54" s="932"/>
      <c r="FQQ54" s="932"/>
      <c r="FQR54" s="933"/>
      <c r="FQS54" s="933"/>
      <c r="FQT54" s="933"/>
      <c r="FQU54" s="933"/>
      <c r="FQV54" s="933"/>
      <c r="FQW54" s="933"/>
      <c r="FQX54" s="933"/>
      <c r="FQY54" s="934"/>
      <c r="FQZ54" s="1214"/>
      <c r="FRA54" s="932"/>
      <c r="FRB54" s="932"/>
      <c r="FRC54" s="933"/>
      <c r="FRD54" s="933"/>
      <c r="FRE54" s="933"/>
      <c r="FRF54" s="933"/>
      <c r="FRG54" s="933"/>
      <c r="FRH54" s="933"/>
      <c r="FRI54" s="933"/>
      <c r="FRJ54" s="934"/>
      <c r="FRK54" s="1214"/>
      <c r="FRL54" s="932"/>
      <c r="FRM54" s="932"/>
      <c r="FRN54" s="933"/>
      <c r="FRO54" s="933"/>
      <c r="FRP54" s="933"/>
      <c r="FRQ54" s="933"/>
      <c r="FRR54" s="933"/>
      <c r="FRS54" s="933"/>
      <c r="FRT54" s="933"/>
      <c r="FRU54" s="934"/>
      <c r="FRV54" s="1214"/>
      <c r="FRW54" s="932"/>
      <c r="FRX54" s="932"/>
      <c r="FRY54" s="933"/>
      <c r="FRZ54" s="933"/>
      <c r="FSA54" s="933"/>
      <c r="FSB54" s="933"/>
      <c r="FSC54" s="933"/>
      <c r="FSD54" s="933"/>
      <c r="FSE54" s="933"/>
      <c r="FSF54" s="934"/>
      <c r="FSG54" s="1214"/>
      <c r="FSH54" s="932"/>
      <c r="FSI54" s="932"/>
      <c r="FSJ54" s="933"/>
      <c r="FSK54" s="933"/>
      <c r="FSL54" s="933"/>
      <c r="FSM54" s="933"/>
      <c r="FSN54" s="933"/>
      <c r="FSO54" s="933"/>
      <c r="FSP54" s="933"/>
      <c r="FSQ54" s="934"/>
      <c r="FSR54" s="1214"/>
      <c r="FSS54" s="932"/>
      <c r="FST54" s="932"/>
      <c r="FSU54" s="933"/>
      <c r="FSV54" s="933"/>
      <c r="FSW54" s="933"/>
      <c r="FSX54" s="933"/>
      <c r="FSY54" s="933"/>
      <c r="FSZ54" s="933"/>
      <c r="FTA54" s="933"/>
      <c r="FTB54" s="934"/>
      <c r="FTC54" s="1214"/>
      <c r="FTD54" s="932"/>
      <c r="FTE54" s="932"/>
      <c r="FTF54" s="933"/>
      <c r="FTG54" s="933"/>
      <c r="FTH54" s="933"/>
      <c r="FTI54" s="933"/>
      <c r="FTJ54" s="933"/>
      <c r="FTK54" s="933"/>
      <c r="FTL54" s="933"/>
      <c r="FTM54" s="934"/>
      <c r="FTN54" s="1214"/>
      <c r="FTO54" s="932"/>
      <c r="FTP54" s="932"/>
      <c r="FTQ54" s="933"/>
      <c r="FTR54" s="933"/>
      <c r="FTS54" s="933"/>
      <c r="FTT54" s="933"/>
      <c r="FTU54" s="933"/>
      <c r="FTV54" s="933"/>
      <c r="FTW54" s="933"/>
      <c r="FTX54" s="934"/>
      <c r="FTY54" s="1214"/>
      <c r="FTZ54" s="932"/>
      <c r="FUA54" s="932"/>
      <c r="FUB54" s="933"/>
      <c r="FUC54" s="933"/>
      <c r="FUD54" s="933"/>
      <c r="FUE54" s="933"/>
      <c r="FUF54" s="933"/>
      <c r="FUG54" s="933"/>
      <c r="FUH54" s="933"/>
      <c r="FUI54" s="934"/>
      <c r="FUJ54" s="1214"/>
      <c r="FUK54" s="932"/>
      <c r="FUL54" s="932"/>
      <c r="FUM54" s="933"/>
      <c r="FUN54" s="933"/>
      <c r="FUO54" s="933"/>
      <c r="FUP54" s="933"/>
      <c r="FUQ54" s="933"/>
      <c r="FUR54" s="933"/>
      <c r="FUS54" s="933"/>
      <c r="FUT54" s="934"/>
      <c r="FUU54" s="1214"/>
      <c r="FUV54" s="932"/>
      <c r="FUW54" s="932"/>
      <c r="FUX54" s="933"/>
      <c r="FUY54" s="933"/>
      <c r="FUZ54" s="933"/>
      <c r="FVA54" s="933"/>
      <c r="FVB54" s="933"/>
      <c r="FVC54" s="933"/>
      <c r="FVD54" s="933"/>
      <c r="FVE54" s="934"/>
      <c r="FVF54" s="1214"/>
      <c r="FVG54" s="932"/>
      <c r="FVH54" s="932"/>
      <c r="FVI54" s="933"/>
      <c r="FVJ54" s="933"/>
      <c r="FVK54" s="933"/>
      <c r="FVL54" s="933"/>
      <c r="FVM54" s="933"/>
      <c r="FVN54" s="933"/>
      <c r="FVO54" s="933"/>
      <c r="FVP54" s="934"/>
      <c r="FVQ54" s="1214"/>
      <c r="FVR54" s="932"/>
      <c r="FVS54" s="932"/>
      <c r="FVT54" s="933"/>
      <c r="FVU54" s="933"/>
      <c r="FVV54" s="933"/>
      <c r="FVW54" s="933"/>
      <c r="FVX54" s="933"/>
      <c r="FVY54" s="933"/>
      <c r="FVZ54" s="933"/>
      <c r="FWA54" s="934"/>
      <c r="FWB54" s="1214"/>
      <c r="FWC54" s="932"/>
      <c r="FWD54" s="932"/>
      <c r="FWE54" s="933"/>
      <c r="FWF54" s="933"/>
      <c r="FWG54" s="933"/>
      <c r="FWH54" s="933"/>
      <c r="FWI54" s="933"/>
      <c r="FWJ54" s="933"/>
      <c r="FWK54" s="933"/>
      <c r="FWL54" s="934"/>
      <c r="FWM54" s="1214"/>
      <c r="FWN54" s="932"/>
      <c r="FWO54" s="932"/>
      <c r="FWP54" s="933"/>
      <c r="FWQ54" s="933"/>
      <c r="FWR54" s="933"/>
      <c r="FWS54" s="933"/>
      <c r="FWT54" s="933"/>
      <c r="FWU54" s="933"/>
      <c r="FWV54" s="933"/>
      <c r="FWW54" s="934"/>
      <c r="FWX54" s="1214"/>
      <c r="FWY54" s="932"/>
      <c r="FWZ54" s="932"/>
      <c r="FXA54" s="933"/>
      <c r="FXB54" s="933"/>
      <c r="FXC54" s="933"/>
      <c r="FXD54" s="933"/>
      <c r="FXE54" s="933"/>
      <c r="FXF54" s="933"/>
      <c r="FXG54" s="933"/>
      <c r="FXH54" s="934"/>
      <c r="FXI54" s="1214"/>
      <c r="FXJ54" s="932"/>
      <c r="FXK54" s="932"/>
      <c r="FXL54" s="933"/>
      <c r="FXM54" s="933"/>
      <c r="FXN54" s="933"/>
      <c r="FXO54" s="933"/>
      <c r="FXP54" s="933"/>
      <c r="FXQ54" s="933"/>
      <c r="FXR54" s="933"/>
      <c r="FXS54" s="934"/>
      <c r="FXT54" s="1214"/>
      <c r="FXU54" s="932"/>
      <c r="FXV54" s="932"/>
      <c r="FXW54" s="933"/>
      <c r="FXX54" s="933"/>
      <c r="FXY54" s="933"/>
      <c r="FXZ54" s="933"/>
      <c r="FYA54" s="933"/>
      <c r="FYB54" s="933"/>
      <c r="FYC54" s="933"/>
      <c r="FYD54" s="934"/>
      <c r="FYE54" s="1214"/>
      <c r="FYF54" s="932"/>
      <c r="FYG54" s="932"/>
      <c r="FYH54" s="933"/>
      <c r="FYI54" s="933"/>
      <c r="FYJ54" s="933"/>
      <c r="FYK54" s="933"/>
      <c r="FYL54" s="933"/>
      <c r="FYM54" s="933"/>
      <c r="FYN54" s="933"/>
      <c r="FYO54" s="934"/>
      <c r="FYP54" s="1214"/>
      <c r="FYQ54" s="932"/>
      <c r="FYR54" s="932"/>
      <c r="FYS54" s="933"/>
      <c r="FYT54" s="933"/>
      <c r="FYU54" s="933"/>
      <c r="FYV54" s="933"/>
      <c r="FYW54" s="933"/>
      <c r="FYX54" s="933"/>
      <c r="FYY54" s="933"/>
      <c r="FYZ54" s="934"/>
      <c r="FZA54" s="1214"/>
      <c r="FZB54" s="932"/>
      <c r="FZC54" s="932"/>
      <c r="FZD54" s="933"/>
      <c r="FZE54" s="933"/>
      <c r="FZF54" s="933"/>
      <c r="FZG54" s="933"/>
      <c r="FZH54" s="933"/>
      <c r="FZI54" s="933"/>
      <c r="FZJ54" s="933"/>
      <c r="FZK54" s="934"/>
      <c r="FZL54" s="1214"/>
      <c r="FZM54" s="932"/>
      <c r="FZN54" s="932"/>
      <c r="FZO54" s="933"/>
      <c r="FZP54" s="933"/>
      <c r="FZQ54" s="933"/>
      <c r="FZR54" s="933"/>
      <c r="FZS54" s="933"/>
      <c r="FZT54" s="933"/>
      <c r="FZU54" s="933"/>
      <c r="FZV54" s="934"/>
      <c r="FZW54" s="1214"/>
      <c r="FZX54" s="932"/>
      <c r="FZY54" s="932"/>
      <c r="FZZ54" s="933"/>
      <c r="GAA54" s="933"/>
      <c r="GAB54" s="933"/>
      <c r="GAC54" s="933"/>
      <c r="GAD54" s="933"/>
      <c r="GAE54" s="933"/>
      <c r="GAF54" s="933"/>
      <c r="GAG54" s="934"/>
      <c r="GAH54" s="1214"/>
      <c r="GAI54" s="932"/>
      <c r="GAJ54" s="932"/>
      <c r="GAK54" s="933"/>
      <c r="GAL54" s="933"/>
      <c r="GAM54" s="933"/>
      <c r="GAN54" s="933"/>
      <c r="GAO54" s="933"/>
      <c r="GAP54" s="933"/>
      <c r="GAQ54" s="933"/>
      <c r="GAR54" s="934"/>
      <c r="GAS54" s="1214"/>
      <c r="GAT54" s="932"/>
      <c r="GAU54" s="932"/>
      <c r="GAV54" s="933"/>
      <c r="GAW54" s="933"/>
      <c r="GAX54" s="933"/>
      <c r="GAY54" s="933"/>
      <c r="GAZ54" s="933"/>
      <c r="GBA54" s="933"/>
      <c r="GBB54" s="933"/>
      <c r="GBC54" s="934"/>
      <c r="GBD54" s="1214"/>
      <c r="GBE54" s="932"/>
      <c r="GBF54" s="932"/>
      <c r="GBG54" s="933"/>
      <c r="GBH54" s="933"/>
      <c r="GBI54" s="933"/>
      <c r="GBJ54" s="933"/>
      <c r="GBK54" s="933"/>
      <c r="GBL54" s="933"/>
      <c r="GBM54" s="933"/>
      <c r="GBN54" s="934"/>
      <c r="GBO54" s="1214"/>
      <c r="GBP54" s="932"/>
      <c r="GBQ54" s="932"/>
      <c r="GBR54" s="933"/>
      <c r="GBS54" s="933"/>
      <c r="GBT54" s="933"/>
      <c r="GBU54" s="933"/>
      <c r="GBV54" s="933"/>
      <c r="GBW54" s="933"/>
      <c r="GBX54" s="933"/>
      <c r="GBY54" s="934"/>
      <c r="GBZ54" s="1214"/>
      <c r="GCA54" s="932"/>
      <c r="GCB54" s="932"/>
      <c r="GCC54" s="933"/>
      <c r="GCD54" s="933"/>
      <c r="GCE54" s="933"/>
      <c r="GCF54" s="933"/>
      <c r="GCG54" s="933"/>
      <c r="GCH54" s="933"/>
      <c r="GCI54" s="933"/>
      <c r="GCJ54" s="934"/>
      <c r="GCK54" s="1214"/>
      <c r="GCL54" s="932"/>
      <c r="GCM54" s="932"/>
      <c r="GCN54" s="933"/>
      <c r="GCO54" s="933"/>
      <c r="GCP54" s="933"/>
      <c r="GCQ54" s="933"/>
      <c r="GCR54" s="933"/>
      <c r="GCS54" s="933"/>
      <c r="GCT54" s="933"/>
      <c r="GCU54" s="934"/>
      <c r="GCV54" s="1214"/>
      <c r="GCW54" s="932"/>
      <c r="GCX54" s="932"/>
      <c r="GCY54" s="933"/>
      <c r="GCZ54" s="933"/>
      <c r="GDA54" s="933"/>
      <c r="GDB54" s="933"/>
      <c r="GDC54" s="933"/>
      <c r="GDD54" s="933"/>
      <c r="GDE54" s="933"/>
      <c r="GDF54" s="934"/>
      <c r="GDG54" s="1214"/>
      <c r="GDH54" s="932"/>
      <c r="GDI54" s="932"/>
      <c r="GDJ54" s="933"/>
      <c r="GDK54" s="933"/>
      <c r="GDL54" s="933"/>
      <c r="GDM54" s="933"/>
      <c r="GDN54" s="933"/>
      <c r="GDO54" s="933"/>
      <c r="GDP54" s="933"/>
      <c r="GDQ54" s="934"/>
      <c r="GDR54" s="1214"/>
      <c r="GDS54" s="932"/>
      <c r="GDT54" s="932"/>
      <c r="GDU54" s="933"/>
      <c r="GDV54" s="933"/>
      <c r="GDW54" s="933"/>
      <c r="GDX54" s="933"/>
      <c r="GDY54" s="933"/>
      <c r="GDZ54" s="933"/>
      <c r="GEA54" s="933"/>
      <c r="GEB54" s="934"/>
      <c r="GEC54" s="1214"/>
      <c r="GED54" s="932"/>
      <c r="GEE54" s="932"/>
      <c r="GEF54" s="933"/>
      <c r="GEG54" s="933"/>
      <c r="GEH54" s="933"/>
      <c r="GEI54" s="933"/>
      <c r="GEJ54" s="933"/>
      <c r="GEK54" s="933"/>
      <c r="GEL54" s="933"/>
      <c r="GEM54" s="934"/>
      <c r="GEN54" s="1214"/>
      <c r="GEO54" s="932"/>
      <c r="GEP54" s="932"/>
      <c r="GEQ54" s="933"/>
      <c r="GER54" s="933"/>
      <c r="GES54" s="933"/>
      <c r="GET54" s="933"/>
      <c r="GEU54" s="933"/>
      <c r="GEV54" s="933"/>
      <c r="GEW54" s="933"/>
      <c r="GEX54" s="934"/>
      <c r="GEY54" s="1214"/>
      <c r="GEZ54" s="932"/>
      <c r="GFA54" s="932"/>
      <c r="GFB54" s="933"/>
      <c r="GFC54" s="933"/>
      <c r="GFD54" s="933"/>
      <c r="GFE54" s="933"/>
      <c r="GFF54" s="933"/>
      <c r="GFG54" s="933"/>
      <c r="GFH54" s="933"/>
      <c r="GFI54" s="934"/>
      <c r="GFJ54" s="1214"/>
      <c r="GFK54" s="932"/>
      <c r="GFL54" s="932"/>
      <c r="GFM54" s="933"/>
      <c r="GFN54" s="933"/>
      <c r="GFO54" s="933"/>
      <c r="GFP54" s="933"/>
      <c r="GFQ54" s="933"/>
      <c r="GFR54" s="933"/>
      <c r="GFS54" s="933"/>
      <c r="GFT54" s="934"/>
      <c r="GFU54" s="1214"/>
      <c r="GFV54" s="932"/>
      <c r="GFW54" s="932"/>
      <c r="GFX54" s="933"/>
      <c r="GFY54" s="933"/>
      <c r="GFZ54" s="933"/>
      <c r="GGA54" s="933"/>
      <c r="GGB54" s="933"/>
      <c r="GGC54" s="933"/>
      <c r="GGD54" s="933"/>
      <c r="GGE54" s="934"/>
      <c r="GGF54" s="1214"/>
      <c r="GGG54" s="932"/>
      <c r="GGH54" s="932"/>
      <c r="GGI54" s="933"/>
      <c r="GGJ54" s="933"/>
      <c r="GGK54" s="933"/>
      <c r="GGL54" s="933"/>
      <c r="GGM54" s="933"/>
      <c r="GGN54" s="933"/>
      <c r="GGO54" s="933"/>
      <c r="GGP54" s="934"/>
      <c r="GGQ54" s="1214"/>
      <c r="GGR54" s="932"/>
      <c r="GGS54" s="932"/>
      <c r="GGT54" s="933"/>
      <c r="GGU54" s="933"/>
      <c r="GGV54" s="933"/>
      <c r="GGW54" s="933"/>
      <c r="GGX54" s="933"/>
      <c r="GGY54" s="933"/>
      <c r="GGZ54" s="933"/>
      <c r="GHA54" s="934"/>
      <c r="GHB54" s="1214"/>
      <c r="GHC54" s="932"/>
      <c r="GHD54" s="932"/>
      <c r="GHE54" s="933"/>
      <c r="GHF54" s="933"/>
      <c r="GHG54" s="933"/>
      <c r="GHH54" s="933"/>
      <c r="GHI54" s="933"/>
      <c r="GHJ54" s="933"/>
      <c r="GHK54" s="933"/>
      <c r="GHL54" s="934"/>
      <c r="GHM54" s="1214"/>
      <c r="GHN54" s="932"/>
      <c r="GHO54" s="932"/>
      <c r="GHP54" s="933"/>
      <c r="GHQ54" s="933"/>
      <c r="GHR54" s="933"/>
      <c r="GHS54" s="933"/>
      <c r="GHT54" s="933"/>
      <c r="GHU54" s="933"/>
      <c r="GHV54" s="933"/>
      <c r="GHW54" s="934"/>
      <c r="GHX54" s="1214"/>
      <c r="GHY54" s="932"/>
      <c r="GHZ54" s="932"/>
      <c r="GIA54" s="933"/>
      <c r="GIB54" s="933"/>
      <c r="GIC54" s="933"/>
      <c r="GID54" s="933"/>
      <c r="GIE54" s="933"/>
      <c r="GIF54" s="933"/>
      <c r="GIG54" s="933"/>
      <c r="GIH54" s="934"/>
      <c r="GII54" s="1214"/>
      <c r="GIJ54" s="932"/>
      <c r="GIK54" s="932"/>
      <c r="GIL54" s="933"/>
      <c r="GIM54" s="933"/>
      <c r="GIN54" s="933"/>
      <c r="GIO54" s="933"/>
      <c r="GIP54" s="933"/>
      <c r="GIQ54" s="933"/>
      <c r="GIR54" s="933"/>
      <c r="GIS54" s="934"/>
      <c r="GIT54" s="1214"/>
      <c r="GIU54" s="932"/>
      <c r="GIV54" s="932"/>
      <c r="GIW54" s="933"/>
      <c r="GIX54" s="933"/>
      <c r="GIY54" s="933"/>
      <c r="GIZ54" s="933"/>
      <c r="GJA54" s="933"/>
      <c r="GJB54" s="933"/>
      <c r="GJC54" s="933"/>
      <c r="GJD54" s="934"/>
      <c r="GJE54" s="1214"/>
      <c r="GJF54" s="932"/>
      <c r="GJG54" s="932"/>
      <c r="GJH54" s="933"/>
      <c r="GJI54" s="933"/>
      <c r="GJJ54" s="933"/>
      <c r="GJK54" s="933"/>
      <c r="GJL54" s="933"/>
      <c r="GJM54" s="933"/>
      <c r="GJN54" s="933"/>
      <c r="GJO54" s="934"/>
      <c r="GJP54" s="1214"/>
      <c r="GJQ54" s="932"/>
      <c r="GJR54" s="932"/>
      <c r="GJS54" s="933"/>
      <c r="GJT54" s="933"/>
      <c r="GJU54" s="933"/>
      <c r="GJV54" s="933"/>
      <c r="GJW54" s="933"/>
      <c r="GJX54" s="933"/>
      <c r="GJY54" s="933"/>
      <c r="GJZ54" s="934"/>
      <c r="GKA54" s="1214"/>
      <c r="GKB54" s="932"/>
      <c r="GKC54" s="932"/>
      <c r="GKD54" s="933"/>
      <c r="GKE54" s="933"/>
      <c r="GKF54" s="933"/>
      <c r="GKG54" s="933"/>
      <c r="GKH54" s="933"/>
      <c r="GKI54" s="933"/>
      <c r="GKJ54" s="933"/>
      <c r="GKK54" s="934"/>
      <c r="GKL54" s="1214"/>
      <c r="GKM54" s="932"/>
      <c r="GKN54" s="932"/>
      <c r="GKO54" s="933"/>
      <c r="GKP54" s="933"/>
      <c r="GKQ54" s="933"/>
      <c r="GKR54" s="933"/>
      <c r="GKS54" s="933"/>
      <c r="GKT54" s="933"/>
      <c r="GKU54" s="933"/>
      <c r="GKV54" s="934"/>
      <c r="GKW54" s="1214"/>
      <c r="GKX54" s="932"/>
      <c r="GKY54" s="932"/>
      <c r="GKZ54" s="933"/>
      <c r="GLA54" s="933"/>
      <c r="GLB54" s="933"/>
      <c r="GLC54" s="933"/>
      <c r="GLD54" s="933"/>
      <c r="GLE54" s="933"/>
      <c r="GLF54" s="933"/>
      <c r="GLG54" s="934"/>
      <c r="GLH54" s="1214"/>
      <c r="GLI54" s="932"/>
      <c r="GLJ54" s="932"/>
      <c r="GLK54" s="933"/>
      <c r="GLL54" s="933"/>
      <c r="GLM54" s="933"/>
      <c r="GLN54" s="933"/>
      <c r="GLO54" s="933"/>
      <c r="GLP54" s="933"/>
      <c r="GLQ54" s="933"/>
      <c r="GLR54" s="934"/>
      <c r="GLS54" s="1214"/>
      <c r="GLT54" s="932"/>
      <c r="GLU54" s="932"/>
      <c r="GLV54" s="933"/>
      <c r="GLW54" s="933"/>
      <c r="GLX54" s="933"/>
      <c r="GLY54" s="933"/>
      <c r="GLZ54" s="933"/>
      <c r="GMA54" s="933"/>
      <c r="GMB54" s="933"/>
      <c r="GMC54" s="934"/>
      <c r="GMD54" s="1214"/>
      <c r="GME54" s="932"/>
      <c r="GMF54" s="932"/>
      <c r="GMG54" s="933"/>
      <c r="GMH54" s="933"/>
      <c r="GMI54" s="933"/>
      <c r="GMJ54" s="933"/>
      <c r="GMK54" s="933"/>
      <c r="GML54" s="933"/>
      <c r="GMM54" s="933"/>
      <c r="GMN54" s="934"/>
      <c r="GMO54" s="1214"/>
      <c r="GMP54" s="932"/>
      <c r="GMQ54" s="932"/>
      <c r="GMR54" s="933"/>
      <c r="GMS54" s="933"/>
      <c r="GMT54" s="933"/>
      <c r="GMU54" s="933"/>
      <c r="GMV54" s="933"/>
      <c r="GMW54" s="933"/>
      <c r="GMX54" s="933"/>
      <c r="GMY54" s="934"/>
      <c r="GMZ54" s="1214"/>
      <c r="GNA54" s="932"/>
      <c r="GNB54" s="932"/>
      <c r="GNC54" s="933"/>
      <c r="GND54" s="933"/>
      <c r="GNE54" s="933"/>
      <c r="GNF54" s="933"/>
      <c r="GNG54" s="933"/>
      <c r="GNH54" s="933"/>
      <c r="GNI54" s="933"/>
      <c r="GNJ54" s="934"/>
      <c r="GNK54" s="1214"/>
      <c r="GNL54" s="932"/>
      <c r="GNM54" s="932"/>
      <c r="GNN54" s="933"/>
      <c r="GNO54" s="933"/>
      <c r="GNP54" s="933"/>
      <c r="GNQ54" s="933"/>
      <c r="GNR54" s="933"/>
      <c r="GNS54" s="933"/>
      <c r="GNT54" s="933"/>
      <c r="GNU54" s="934"/>
      <c r="GNV54" s="1214"/>
      <c r="GNW54" s="932"/>
      <c r="GNX54" s="932"/>
      <c r="GNY54" s="933"/>
      <c r="GNZ54" s="933"/>
      <c r="GOA54" s="933"/>
      <c r="GOB54" s="933"/>
      <c r="GOC54" s="933"/>
      <c r="GOD54" s="933"/>
      <c r="GOE54" s="933"/>
      <c r="GOF54" s="934"/>
      <c r="GOG54" s="1214"/>
      <c r="GOH54" s="932"/>
      <c r="GOI54" s="932"/>
      <c r="GOJ54" s="933"/>
      <c r="GOK54" s="933"/>
      <c r="GOL54" s="933"/>
      <c r="GOM54" s="933"/>
      <c r="GON54" s="933"/>
      <c r="GOO54" s="933"/>
      <c r="GOP54" s="933"/>
      <c r="GOQ54" s="934"/>
      <c r="GOR54" s="1214"/>
      <c r="GOS54" s="932"/>
      <c r="GOT54" s="932"/>
      <c r="GOU54" s="933"/>
      <c r="GOV54" s="933"/>
      <c r="GOW54" s="933"/>
      <c r="GOX54" s="933"/>
      <c r="GOY54" s="933"/>
      <c r="GOZ54" s="933"/>
      <c r="GPA54" s="933"/>
      <c r="GPB54" s="934"/>
      <c r="GPC54" s="1214"/>
      <c r="GPD54" s="932"/>
      <c r="GPE54" s="932"/>
      <c r="GPF54" s="933"/>
      <c r="GPG54" s="933"/>
      <c r="GPH54" s="933"/>
      <c r="GPI54" s="933"/>
      <c r="GPJ54" s="933"/>
      <c r="GPK54" s="933"/>
      <c r="GPL54" s="933"/>
      <c r="GPM54" s="934"/>
      <c r="GPN54" s="1214"/>
      <c r="GPO54" s="932"/>
      <c r="GPP54" s="932"/>
      <c r="GPQ54" s="933"/>
      <c r="GPR54" s="933"/>
      <c r="GPS54" s="933"/>
      <c r="GPT54" s="933"/>
      <c r="GPU54" s="933"/>
      <c r="GPV54" s="933"/>
      <c r="GPW54" s="933"/>
      <c r="GPX54" s="934"/>
      <c r="GPY54" s="1214"/>
      <c r="GPZ54" s="932"/>
      <c r="GQA54" s="932"/>
      <c r="GQB54" s="933"/>
      <c r="GQC54" s="933"/>
      <c r="GQD54" s="933"/>
      <c r="GQE54" s="933"/>
      <c r="GQF54" s="933"/>
      <c r="GQG54" s="933"/>
      <c r="GQH54" s="933"/>
      <c r="GQI54" s="934"/>
      <c r="GQJ54" s="1214"/>
      <c r="GQK54" s="932"/>
      <c r="GQL54" s="932"/>
      <c r="GQM54" s="933"/>
      <c r="GQN54" s="933"/>
      <c r="GQO54" s="933"/>
      <c r="GQP54" s="933"/>
      <c r="GQQ54" s="933"/>
      <c r="GQR54" s="933"/>
      <c r="GQS54" s="933"/>
      <c r="GQT54" s="934"/>
      <c r="GQU54" s="1214"/>
      <c r="GQV54" s="932"/>
      <c r="GQW54" s="932"/>
      <c r="GQX54" s="933"/>
      <c r="GQY54" s="933"/>
      <c r="GQZ54" s="933"/>
      <c r="GRA54" s="933"/>
      <c r="GRB54" s="933"/>
      <c r="GRC54" s="933"/>
      <c r="GRD54" s="933"/>
      <c r="GRE54" s="934"/>
      <c r="GRF54" s="1214"/>
      <c r="GRG54" s="932"/>
      <c r="GRH54" s="932"/>
      <c r="GRI54" s="933"/>
      <c r="GRJ54" s="933"/>
      <c r="GRK54" s="933"/>
      <c r="GRL54" s="933"/>
      <c r="GRM54" s="933"/>
      <c r="GRN54" s="933"/>
      <c r="GRO54" s="933"/>
      <c r="GRP54" s="934"/>
      <c r="GRQ54" s="1214"/>
      <c r="GRR54" s="932"/>
      <c r="GRS54" s="932"/>
      <c r="GRT54" s="933"/>
      <c r="GRU54" s="933"/>
      <c r="GRV54" s="933"/>
      <c r="GRW54" s="933"/>
      <c r="GRX54" s="933"/>
      <c r="GRY54" s="933"/>
      <c r="GRZ54" s="933"/>
      <c r="GSA54" s="934"/>
      <c r="GSB54" s="1214"/>
      <c r="GSC54" s="932"/>
      <c r="GSD54" s="932"/>
      <c r="GSE54" s="933"/>
      <c r="GSF54" s="933"/>
      <c r="GSG54" s="933"/>
      <c r="GSH54" s="933"/>
      <c r="GSI54" s="933"/>
      <c r="GSJ54" s="933"/>
      <c r="GSK54" s="933"/>
      <c r="GSL54" s="934"/>
      <c r="GSM54" s="1214"/>
      <c r="GSN54" s="932"/>
      <c r="GSO54" s="932"/>
      <c r="GSP54" s="933"/>
      <c r="GSQ54" s="933"/>
      <c r="GSR54" s="933"/>
      <c r="GSS54" s="933"/>
      <c r="GST54" s="933"/>
      <c r="GSU54" s="933"/>
      <c r="GSV54" s="933"/>
      <c r="GSW54" s="934"/>
      <c r="GSX54" s="1214"/>
      <c r="GSY54" s="932"/>
      <c r="GSZ54" s="932"/>
      <c r="GTA54" s="933"/>
      <c r="GTB54" s="933"/>
      <c r="GTC54" s="933"/>
      <c r="GTD54" s="933"/>
      <c r="GTE54" s="933"/>
      <c r="GTF54" s="933"/>
      <c r="GTG54" s="933"/>
      <c r="GTH54" s="934"/>
      <c r="GTI54" s="1214"/>
      <c r="GTJ54" s="932"/>
      <c r="GTK54" s="932"/>
      <c r="GTL54" s="933"/>
      <c r="GTM54" s="933"/>
      <c r="GTN54" s="933"/>
      <c r="GTO54" s="933"/>
      <c r="GTP54" s="933"/>
      <c r="GTQ54" s="933"/>
      <c r="GTR54" s="933"/>
      <c r="GTS54" s="934"/>
      <c r="GTT54" s="1214"/>
      <c r="GTU54" s="932"/>
      <c r="GTV54" s="932"/>
      <c r="GTW54" s="933"/>
      <c r="GTX54" s="933"/>
      <c r="GTY54" s="933"/>
      <c r="GTZ54" s="933"/>
      <c r="GUA54" s="933"/>
      <c r="GUB54" s="933"/>
      <c r="GUC54" s="933"/>
      <c r="GUD54" s="934"/>
      <c r="GUE54" s="1214"/>
      <c r="GUF54" s="932"/>
      <c r="GUG54" s="932"/>
      <c r="GUH54" s="933"/>
      <c r="GUI54" s="933"/>
      <c r="GUJ54" s="933"/>
      <c r="GUK54" s="933"/>
      <c r="GUL54" s="933"/>
      <c r="GUM54" s="933"/>
      <c r="GUN54" s="933"/>
      <c r="GUO54" s="934"/>
      <c r="GUP54" s="1214"/>
      <c r="GUQ54" s="932"/>
      <c r="GUR54" s="932"/>
      <c r="GUS54" s="933"/>
      <c r="GUT54" s="933"/>
      <c r="GUU54" s="933"/>
      <c r="GUV54" s="933"/>
      <c r="GUW54" s="933"/>
      <c r="GUX54" s="933"/>
      <c r="GUY54" s="933"/>
      <c r="GUZ54" s="934"/>
      <c r="GVA54" s="1214"/>
      <c r="GVB54" s="932"/>
      <c r="GVC54" s="932"/>
      <c r="GVD54" s="933"/>
      <c r="GVE54" s="933"/>
      <c r="GVF54" s="933"/>
      <c r="GVG54" s="933"/>
      <c r="GVH54" s="933"/>
      <c r="GVI54" s="933"/>
      <c r="GVJ54" s="933"/>
      <c r="GVK54" s="934"/>
      <c r="GVL54" s="1214"/>
      <c r="GVM54" s="932"/>
      <c r="GVN54" s="932"/>
      <c r="GVO54" s="933"/>
      <c r="GVP54" s="933"/>
      <c r="GVQ54" s="933"/>
      <c r="GVR54" s="933"/>
      <c r="GVS54" s="933"/>
      <c r="GVT54" s="933"/>
      <c r="GVU54" s="933"/>
      <c r="GVV54" s="934"/>
      <c r="GVW54" s="1214"/>
      <c r="GVX54" s="932"/>
      <c r="GVY54" s="932"/>
      <c r="GVZ54" s="933"/>
      <c r="GWA54" s="933"/>
      <c r="GWB54" s="933"/>
      <c r="GWC54" s="933"/>
      <c r="GWD54" s="933"/>
      <c r="GWE54" s="933"/>
      <c r="GWF54" s="933"/>
      <c r="GWG54" s="934"/>
      <c r="GWH54" s="1214"/>
      <c r="GWI54" s="932"/>
      <c r="GWJ54" s="932"/>
      <c r="GWK54" s="933"/>
      <c r="GWL54" s="933"/>
      <c r="GWM54" s="933"/>
      <c r="GWN54" s="933"/>
      <c r="GWO54" s="933"/>
      <c r="GWP54" s="933"/>
      <c r="GWQ54" s="933"/>
      <c r="GWR54" s="934"/>
      <c r="GWS54" s="1214"/>
      <c r="GWT54" s="932"/>
      <c r="GWU54" s="932"/>
      <c r="GWV54" s="933"/>
      <c r="GWW54" s="933"/>
      <c r="GWX54" s="933"/>
      <c r="GWY54" s="933"/>
      <c r="GWZ54" s="933"/>
      <c r="GXA54" s="933"/>
      <c r="GXB54" s="933"/>
      <c r="GXC54" s="934"/>
      <c r="GXD54" s="1214"/>
      <c r="GXE54" s="932"/>
      <c r="GXF54" s="932"/>
      <c r="GXG54" s="933"/>
      <c r="GXH54" s="933"/>
      <c r="GXI54" s="933"/>
      <c r="GXJ54" s="933"/>
      <c r="GXK54" s="933"/>
      <c r="GXL54" s="933"/>
      <c r="GXM54" s="933"/>
      <c r="GXN54" s="934"/>
      <c r="GXO54" s="1214"/>
      <c r="GXP54" s="932"/>
      <c r="GXQ54" s="932"/>
      <c r="GXR54" s="933"/>
      <c r="GXS54" s="933"/>
      <c r="GXT54" s="933"/>
      <c r="GXU54" s="933"/>
      <c r="GXV54" s="933"/>
      <c r="GXW54" s="933"/>
      <c r="GXX54" s="933"/>
      <c r="GXY54" s="934"/>
      <c r="GXZ54" s="1214"/>
      <c r="GYA54" s="932"/>
      <c r="GYB54" s="932"/>
      <c r="GYC54" s="933"/>
      <c r="GYD54" s="933"/>
      <c r="GYE54" s="933"/>
      <c r="GYF54" s="933"/>
      <c r="GYG54" s="933"/>
      <c r="GYH54" s="933"/>
      <c r="GYI54" s="933"/>
      <c r="GYJ54" s="934"/>
      <c r="GYK54" s="1214"/>
      <c r="GYL54" s="932"/>
      <c r="GYM54" s="932"/>
      <c r="GYN54" s="933"/>
      <c r="GYO54" s="933"/>
      <c r="GYP54" s="933"/>
      <c r="GYQ54" s="933"/>
      <c r="GYR54" s="933"/>
      <c r="GYS54" s="933"/>
      <c r="GYT54" s="933"/>
      <c r="GYU54" s="934"/>
      <c r="GYV54" s="1214"/>
      <c r="GYW54" s="932"/>
      <c r="GYX54" s="932"/>
      <c r="GYY54" s="933"/>
      <c r="GYZ54" s="933"/>
      <c r="GZA54" s="933"/>
      <c r="GZB54" s="933"/>
      <c r="GZC54" s="933"/>
      <c r="GZD54" s="933"/>
      <c r="GZE54" s="933"/>
      <c r="GZF54" s="934"/>
      <c r="GZG54" s="1214"/>
      <c r="GZH54" s="932"/>
      <c r="GZI54" s="932"/>
      <c r="GZJ54" s="933"/>
      <c r="GZK54" s="933"/>
      <c r="GZL54" s="933"/>
      <c r="GZM54" s="933"/>
      <c r="GZN54" s="933"/>
      <c r="GZO54" s="933"/>
      <c r="GZP54" s="933"/>
      <c r="GZQ54" s="934"/>
      <c r="GZR54" s="1214"/>
      <c r="GZS54" s="932"/>
      <c r="GZT54" s="932"/>
      <c r="GZU54" s="933"/>
      <c r="GZV54" s="933"/>
      <c r="GZW54" s="933"/>
      <c r="GZX54" s="933"/>
      <c r="GZY54" s="933"/>
      <c r="GZZ54" s="933"/>
      <c r="HAA54" s="933"/>
      <c r="HAB54" s="934"/>
      <c r="HAC54" s="1214"/>
      <c r="HAD54" s="932"/>
      <c r="HAE54" s="932"/>
      <c r="HAF54" s="933"/>
      <c r="HAG54" s="933"/>
      <c r="HAH54" s="933"/>
      <c r="HAI54" s="933"/>
      <c r="HAJ54" s="933"/>
      <c r="HAK54" s="933"/>
      <c r="HAL54" s="933"/>
      <c r="HAM54" s="934"/>
      <c r="HAN54" s="1214"/>
      <c r="HAO54" s="932"/>
      <c r="HAP54" s="932"/>
      <c r="HAQ54" s="933"/>
      <c r="HAR54" s="933"/>
      <c r="HAS54" s="933"/>
      <c r="HAT54" s="933"/>
      <c r="HAU54" s="933"/>
      <c r="HAV54" s="933"/>
      <c r="HAW54" s="933"/>
      <c r="HAX54" s="934"/>
      <c r="HAY54" s="1214"/>
      <c r="HAZ54" s="932"/>
      <c r="HBA54" s="932"/>
      <c r="HBB54" s="933"/>
      <c r="HBC54" s="933"/>
      <c r="HBD54" s="933"/>
      <c r="HBE54" s="933"/>
      <c r="HBF54" s="933"/>
      <c r="HBG54" s="933"/>
      <c r="HBH54" s="933"/>
      <c r="HBI54" s="934"/>
      <c r="HBJ54" s="1214"/>
      <c r="HBK54" s="932"/>
      <c r="HBL54" s="932"/>
      <c r="HBM54" s="933"/>
      <c r="HBN54" s="933"/>
      <c r="HBO54" s="933"/>
      <c r="HBP54" s="933"/>
      <c r="HBQ54" s="933"/>
      <c r="HBR54" s="933"/>
      <c r="HBS54" s="933"/>
      <c r="HBT54" s="934"/>
      <c r="HBU54" s="1214"/>
      <c r="HBV54" s="932"/>
      <c r="HBW54" s="932"/>
      <c r="HBX54" s="933"/>
      <c r="HBY54" s="933"/>
      <c r="HBZ54" s="933"/>
      <c r="HCA54" s="933"/>
      <c r="HCB54" s="933"/>
      <c r="HCC54" s="933"/>
      <c r="HCD54" s="933"/>
      <c r="HCE54" s="934"/>
      <c r="HCF54" s="1214"/>
      <c r="HCG54" s="932"/>
      <c r="HCH54" s="932"/>
      <c r="HCI54" s="933"/>
      <c r="HCJ54" s="933"/>
      <c r="HCK54" s="933"/>
      <c r="HCL54" s="933"/>
      <c r="HCM54" s="933"/>
      <c r="HCN54" s="933"/>
      <c r="HCO54" s="933"/>
      <c r="HCP54" s="934"/>
      <c r="HCQ54" s="1214"/>
      <c r="HCR54" s="932"/>
      <c r="HCS54" s="932"/>
      <c r="HCT54" s="933"/>
      <c r="HCU54" s="933"/>
      <c r="HCV54" s="933"/>
      <c r="HCW54" s="933"/>
      <c r="HCX54" s="933"/>
      <c r="HCY54" s="933"/>
      <c r="HCZ54" s="933"/>
      <c r="HDA54" s="934"/>
      <c r="HDB54" s="1214"/>
      <c r="HDC54" s="932"/>
      <c r="HDD54" s="932"/>
      <c r="HDE54" s="933"/>
      <c r="HDF54" s="933"/>
      <c r="HDG54" s="933"/>
      <c r="HDH54" s="933"/>
      <c r="HDI54" s="933"/>
      <c r="HDJ54" s="933"/>
      <c r="HDK54" s="933"/>
      <c r="HDL54" s="934"/>
      <c r="HDM54" s="1214"/>
      <c r="HDN54" s="932"/>
      <c r="HDO54" s="932"/>
      <c r="HDP54" s="933"/>
      <c r="HDQ54" s="933"/>
      <c r="HDR54" s="933"/>
      <c r="HDS54" s="933"/>
      <c r="HDT54" s="933"/>
      <c r="HDU54" s="933"/>
      <c r="HDV54" s="933"/>
      <c r="HDW54" s="934"/>
      <c r="HDX54" s="1214"/>
      <c r="HDY54" s="932"/>
      <c r="HDZ54" s="932"/>
      <c r="HEA54" s="933"/>
      <c r="HEB54" s="933"/>
      <c r="HEC54" s="933"/>
      <c r="HED54" s="933"/>
      <c r="HEE54" s="933"/>
      <c r="HEF54" s="933"/>
      <c r="HEG54" s="933"/>
      <c r="HEH54" s="934"/>
      <c r="HEI54" s="1214"/>
      <c r="HEJ54" s="932"/>
      <c r="HEK54" s="932"/>
      <c r="HEL54" s="933"/>
      <c r="HEM54" s="933"/>
      <c r="HEN54" s="933"/>
      <c r="HEO54" s="933"/>
      <c r="HEP54" s="933"/>
      <c r="HEQ54" s="933"/>
      <c r="HER54" s="933"/>
      <c r="HES54" s="934"/>
      <c r="HET54" s="1214"/>
      <c r="HEU54" s="932"/>
      <c r="HEV54" s="932"/>
      <c r="HEW54" s="933"/>
      <c r="HEX54" s="933"/>
      <c r="HEY54" s="933"/>
      <c r="HEZ54" s="933"/>
      <c r="HFA54" s="933"/>
      <c r="HFB54" s="933"/>
      <c r="HFC54" s="933"/>
      <c r="HFD54" s="934"/>
      <c r="HFE54" s="1214"/>
      <c r="HFF54" s="932"/>
      <c r="HFG54" s="932"/>
      <c r="HFH54" s="933"/>
      <c r="HFI54" s="933"/>
      <c r="HFJ54" s="933"/>
      <c r="HFK54" s="933"/>
      <c r="HFL54" s="933"/>
      <c r="HFM54" s="933"/>
      <c r="HFN54" s="933"/>
      <c r="HFO54" s="934"/>
      <c r="HFP54" s="1214"/>
      <c r="HFQ54" s="932"/>
      <c r="HFR54" s="932"/>
      <c r="HFS54" s="933"/>
      <c r="HFT54" s="933"/>
      <c r="HFU54" s="933"/>
      <c r="HFV54" s="933"/>
      <c r="HFW54" s="933"/>
      <c r="HFX54" s="933"/>
      <c r="HFY54" s="933"/>
      <c r="HFZ54" s="934"/>
      <c r="HGA54" s="1214"/>
      <c r="HGB54" s="932"/>
      <c r="HGC54" s="932"/>
      <c r="HGD54" s="933"/>
      <c r="HGE54" s="933"/>
      <c r="HGF54" s="933"/>
      <c r="HGG54" s="933"/>
      <c r="HGH54" s="933"/>
      <c r="HGI54" s="933"/>
      <c r="HGJ54" s="933"/>
      <c r="HGK54" s="934"/>
      <c r="HGL54" s="1214"/>
      <c r="HGM54" s="932"/>
      <c r="HGN54" s="932"/>
      <c r="HGO54" s="933"/>
      <c r="HGP54" s="933"/>
      <c r="HGQ54" s="933"/>
      <c r="HGR54" s="933"/>
      <c r="HGS54" s="933"/>
      <c r="HGT54" s="933"/>
      <c r="HGU54" s="933"/>
      <c r="HGV54" s="934"/>
      <c r="HGW54" s="1214"/>
      <c r="HGX54" s="932"/>
      <c r="HGY54" s="932"/>
      <c r="HGZ54" s="933"/>
      <c r="HHA54" s="933"/>
      <c r="HHB54" s="933"/>
      <c r="HHC54" s="933"/>
      <c r="HHD54" s="933"/>
      <c r="HHE54" s="933"/>
      <c r="HHF54" s="933"/>
      <c r="HHG54" s="934"/>
      <c r="HHH54" s="1214"/>
      <c r="HHI54" s="932"/>
      <c r="HHJ54" s="932"/>
      <c r="HHK54" s="933"/>
      <c r="HHL54" s="933"/>
      <c r="HHM54" s="933"/>
      <c r="HHN54" s="933"/>
      <c r="HHO54" s="933"/>
      <c r="HHP54" s="933"/>
      <c r="HHQ54" s="933"/>
      <c r="HHR54" s="934"/>
      <c r="HHS54" s="1214"/>
      <c r="HHT54" s="932"/>
      <c r="HHU54" s="932"/>
      <c r="HHV54" s="933"/>
      <c r="HHW54" s="933"/>
      <c r="HHX54" s="933"/>
      <c r="HHY54" s="933"/>
      <c r="HHZ54" s="933"/>
      <c r="HIA54" s="933"/>
      <c r="HIB54" s="933"/>
      <c r="HIC54" s="934"/>
      <c r="HID54" s="1214"/>
      <c r="HIE54" s="932"/>
      <c r="HIF54" s="932"/>
      <c r="HIG54" s="933"/>
      <c r="HIH54" s="933"/>
      <c r="HII54" s="933"/>
      <c r="HIJ54" s="933"/>
      <c r="HIK54" s="933"/>
      <c r="HIL54" s="933"/>
      <c r="HIM54" s="933"/>
      <c r="HIN54" s="934"/>
      <c r="HIO54" s="1214"/>
      <c r="HIP54" s="932"/>
      <c r="HIQ54" s="932"/>
      <c r="HIR54" s="933"/>
      <c r="HIS54" s="933"/>
      <c r="HIT54" s="933"/>
      <c r="HIU54" s="933"/>
      <c r="HIV54" s="933"/>
      <c r="HIW54" s="933"/>
      <c r="HIX54" s="933"/>
      <c r="HIY54" s="934"/>
      <c r="HIZ54" s="1214"/>
      <c r="HJA54" s="932"/>
      <c r="HJB54" s="932"/>
      <c r="HJC54" s="933"/>
      <c r="HJD54" s="933"/>
      <c r="HJE54" s="933"/>
      <c r="HJF54" s="933"/>
      <c r="HJG54" s="933"/>
      <c r="HJH54" s="933"/>
      <c r="HJI54" s="933"/>
      <c r="HJJ54" s="934"/>
      <c r="HJK54" s="1214"/>
      <c r="HJL54" s="932"/>
      <c r="HJM54" s="932"/>
      <c r="HJN54" s="933"/>
      <c r="HJO54" s="933"/>
      <c r="HJP54" s="933"/>
      <c r="HJQ54" s="933"/>
      <c r="HJR54" s="933"/>
      <c r="HJS54" s="933"/>
      <c r="HJT54" s="933"/>
      <c r="HJU54" s="934"/>
      <c r="HJV54" s="1214"/>
      <c r="HJW54" s="932"/>
      <c r="HJX54" s="932"/>
      <c r="HJY54" s="933"/>
      <c r="HJZ54" s="933"/>
      <c r="HKA54" s="933"/>
      <c r="HKB54" s="933"/>
      <c r="HKC54" s="933"/>
      <c r="HKD54" s="933"/>
      <c r="HKE54" s="933"/>
      <c r="HKF54" s="934"/>
      <c r="HKG54" s="1214"/>
      <c r="HKH54" s="932"/>
      <c r="HKI54" s="932"/>
      <c r="HKJ54" s="933"/>
      <c r="HKK54" s="933"/>
      <c r="HKL54" s="933"/>
      <c r="HKM54" s="933"/>
      <c r="HKN54" s="933"/>
      <c r="HKO54" s="933"/>
      <c r="HKP54" s="933"/>
      <c r="HKQ54" s="934"/>
      <c r="HKR54" s="1214"/>
      <c r="HKS54" s="932"/>
      <c r="HKT54" s="932"/>
      <c r="HKU54" s="933"/>
      <c r="HKV54" s="933"/>
      <c r="HKW54" s="933"/>
      <c r="HKX54" s="933"/>
      <c r="HKY54" s="933"/>
      <c r="HKZ54" s="933"/>
      <c r="HLA54" s="933"/>
      <c r="HLB54" s="934"/>
      <c r="HLC54" s="1214"/>
      <c r="HLD54" s="932"/>
      <c r="HLE54" s="932"/>
      <c r="HLF54" s="933"/>
      <c r="HLG54" s="933"/>
      <c r="HLH54" s="933"/>
      <c r="HLI54" s="933"/>
      <c r="HLJ54" s="933"/>
      <c r="HLK54" s="933"/>
      <c r="HLL54" s="933"/>
      <c r="HLM54" s="934"/>
      <c r="HLN54" s="1214"/>
      <c r="HLO54" s="932"/>
      <c r="HLP54" s="932"/>
      <c r="HLQ54" s="933"/>
      <c r="HLR54" s="933"/>
      <c r="HLS54" s="933"/>
      <c r="HLT54" s="933"/>
      <c r="HLU54" s="933"/>
      <c r="HLV54" s="933"/>
      <c r="HLW54" s="933"/>
      <c r="HLX54" s="934"/>
      <c r="HLY54" s="1214"/>
      <c r="HLZ54" s="932"/>
      <c r="HMA54" s="932"/>
      <c r="HMB54" s="933"/>
      <c r="HMC54" s="933"/>
      <c r="HMD54" s="933"/>
      <c r="HME54" s="933"/>
      <c r="HMF54" s="933"/>
      <c r="HMG54" s="933"/>
      <c r="HMH54" s="933"/>
      <c r="HMI54" s="934"/>
      <c r="HMJ54" s="1214"/>
      <c r="HMK54" s="932"/>
      <c r="HML54" s="932"/>
      <c r="HMM54" s="933"/>
      <c r="HMN54" s="933"/>
      <c r="HMO54" s="933"/>
      <c r="HMP54" s="933"/>
      <c r="HMQ54" s="933"/>
      <c r="HMR54" s="933"/>
      <c r="HMS54" s="933"/>
      <c r="HMT54" s="934"/>
      <c r="HMU54" s="1214"/>
      <c r="HMV54" s="932"/>
      <c r="HMW54" s="932"/>
      <c r="HMX54" s="933"/>
      <c r="HMY54" s="933"/>
      <c r="HMZ54" s="933"/>
      <c r="HNA54" s="933"/>
      <c r="HNB54" s="933"/>
      <c r="HNC54" s="933"/>
      <c r="HND54" s="933"/>
      <c r="HNE54" s="934"/>
      <c r="HNF54" s="1214"/>
      <c r="HNG54" s="932"/>
      <c r="HNH54" s="932"/>
      <c r="HNI54" s="933"/>
      <c r="HNJ54" s="933"/>
      <c r="HNK54" s="933"/>
      <c r="HNL54" s="933"/>
      <c r="HNM54" s="933"/>
      <c r="HNN54" s="933"/>
      <c r="HNO54" s="933"/>
      <c r="HNP54" s="934"/>
      <c r="HNQ54" s="1214"/>
      <c r="HNR54" s="932"/>
      <c r="HNS54" s="932"/>
      <c r="HNT54" s="933"/>
      <c r="HNU54" s="933"/>
      <c r="HNV54" s="933"/>
      <c r="HNW54" s="933"/>
      <c r="HNX54" s="933"/>
      <c r="HNY54" s="933"/>
      <c r="HNZ54" s="933"/>
      <c r="HOA54" s="934"/>
      <c r="HOB54" s="1214"/>
      <c r="HOC54" s="932"/>
      <c r="HOD54" s="932"/>
      <c r="HOE54" s="933"/>
      <c r="HOF54" s="933"/>
      <c r="HOG54" s="933"/>
      <c r="HOH54" s="933"/>
      <c r="HOI54" s="933"/>
      <c r="HOJ54" s="933"/>
      <c r="HOK54" s="933"/>
      <c r="HOL54" s="934"/>
      <c r="HOM54" s="1214"/>
      <c r="HON54" s="932"/>
      <c r="HOO54" s="932"/>
      <c r="HOP54" s="933"/>
      <c r="HOQ54" s="933"/>
      <c r="HOR54" s="933"/>
      <c r="HOS54" s="933"/>
      <c r="HOT54" s="933"/>
      <c r="HOU54" s="933"/>
      <c r="HOV54" s="933"/>
      <c r="HOW54" s="934"/>
      <c r="HOX54" s="1214"/>
      <c r="HOY54" s="932"/>
      <c r="HOZ54" s="932"/>
      <c r="HPA54" s="933"/>
      <c r="HPB54" s="933"/>
      <c r="HPC54" s="933"/>
      <c r="HPD54" s="933"/>
      <c r="HPE54" s="933"/>
      <c r="HPF54" s="933"/>
      <c r="HPG54" s="933"/>
      <c r="HPH54" s="934"/>
      <c r="HPI54" s="1214"/>
      <c r="HPJ54" s="932"/>
      <c r="HPK54" s="932"/>
      <c r="HPL54" s="933"/>
      <c r="HPM54" s="933"/>
      <c r="HPN54" s="933"/>
      <c r="HPO54" s="933"/>
      <c r="HPP54" s="933"/>
      <c r="HPQ54" s="933"/>
      <c r="HPR54" s="933"/>
      <c r="HPS54" s="934"/>
      <c r="HPT54" s="1214"/>
      <c r="HPU54" s="932"/>
      <c r="HPV54" s="932"/>
      <c r="HPW54" s="933"/>
      <c r="HPX54" s="933"/>
      <c r="HPY54" s="933"/>
      <c r="HPZ54" s="933"/>
      <c r="HQA54" s="933"/>
      <c r="HQB54" s="933"/>
      <c r="HQC54" s="933"/>
      <c r="HQD54" s="934"/>
      <c r="HQE54" s="1214"/>
      <c r="HQF54" s="932"/>
      <c r="HQG54" s="932"/>
      <c r="HQH54" s="933"/>
      <c r="HQI54" s="933"/>
      <c r="HQJ54" s="933"/>
      <c r="HQK54" s="933"/>
      <c r="HQL54" s="933"/>
      <c r="HQM54" s="933"/>
      <c r="HQN54" s="933"/>
      <c r="HQO54" s="934"/>
      <c r="HQP54" s="1214"/>
      <c r="HQQ54" s="932"/>
      <c r="HQR54" s="932"/>
      <c r="HQS54" s="933"/>
      <c r="HQT54" s="933"/>
      <c r="HQU54" s="933"/>
      <c r="HQV54" s="933"/>
      <c r="HQW54" s="933"/>
      <c r="HQX54" s="933"/>
      <c r="HQY54" s="933"/>
      <c r="HQZ54" s="934"/>
      <c r="HRA54" s="1214"/>
      <c r="HRB54" s="932"/>
      <c r="HRC54" s="932"/>
      <c r="HRD54" s="933"/>
      <c r="HRE54" s="933"/>
      <c r="HRF54" s="933"/>
      <c r="HRG54" s="933"/>
      <c r="HRH54" s="933"/>
      <c r="HRI54" s="933"/>
      <c r="HRJ54" s="933"/>
      <c r="HRK54" s="934"/>
      <c r="HRL54" s="1214"/>
      <c r="HRM54" s="932"/>
      <c r="HRN54" s="932"/>
      <c r="HRO54" s="933"/>
      <c r="HRP54" s="933"/>
      <c r="HRQ54" s="933"/>
      <c r="HRR54" s="933"/>
      <c r="HRS54" s="933"/>
      <c r="HRT54" s="933"/>
      <c r="HRU54" s="933"/>
      <c r="HRV54" s="934"/>
      <c r="HRW54" s="1214"/>
      <c r="HRX54" s="932"/>
      <c r="HRY54" s="932"/>
      <c r="HRZ54" s="933"/>
      <c r="HSA54" s="933"/>
      <c r="HSB54" s="933"/>
      <c r="HSC54" s="933"/>
      <c r="HSD54" s="933"/>
      <c r="HSE54" s="933"/>
      <c r="HSF54" s="933"/>
      <c r="HSG54" s="934"/>
      <c r="HSH54" s="1214"/>
      <c r="HSI54" s="932"/>
      <c r="HSJ54" s="932"/>
      <c r="HSK54" s="933"/>
      <c r="HSL54" s="933"/>
      <c r="HSM54" s="933"/>
      <c r="HSN54" s="933"/>
      <c r="HSO54" s="933"/>
      <c r="HSP54" s="933"/>
      <c r="HSQ54" s="933"/>
      <c r="HSR54" s="934"/>
      <c r="HSS54" s="1214"/>
      <c r="HST54" s="932"/>
      <c r="HSU54" s="932"/>
      <c r="HSV54" s="933"/>
      <c r="HSW54" s="933"/>
      <c r="HSX54" s="933"/>
      <c r="HSY54" s="933"/>
      <c r="HSZ54" s="933"/>
      <c r="HTA54" s="933"/>
      <c r="HTB54" s="933"/>
      <c r="HTC54" s="934"/>
      <c r="HTD54" s="1214"/>
      <c r="HTE54" s="932"/>
      <c r="HTF54" s="932"/>
      <c r="HTG54" s="933"/>
      <c r="HTH54" s="933"/>
      <c r="HTI54" s="933"/>
      <c r="HTJ54" s="933"/>
      <c r="HTK54" s="933"/>
      <c r="HTL54" s="933"/>
      <c r="HTM54" s="933"/>
      <c r="HTN54" s="934"/>
      <c r="HTO54" s="1214"/>
      <c r="HTP54" s="932"/>
      <c r="HTQ54" s="932"/>
      <c r="HTR54" s="933"/>
      <c r="HTS54" s="933"/>
      <c r="HTT54" s="933"/>
      <c r="HTU54" s="933"/>
      <c r="HTV54" s="933"/>
      <c r="HTW54" s="933"/>
      <c r="HTX54" s="933"/>
      <c r="HTY54" s="934"/>
      <c r="HTZ54" s="1214"/>
      <c r="HUA54" s="932"/>
      <c r="HUB54" s="932"/>
      <c r="HUC54" s="933"/>
      <c r="HUD54" s="933"/>
      <c r="HUE54" s="933"/>
      <c r="HUF54" s="933"/>
      <c r="HUG54" s="933"/>
      <c r="HUH54" s="933"/>
      <c r="HUI54" s="933"/>
      <c r="HUJ54" s="934"/>
      <c r="HUK54" s="1214"/>
      <c r="HUL54" s="932"/>
      <c r="HUM54" s="932"/>
      <c r="HUN54" s="933"/>
      <c r="HUO54" s="933"/>
      <c r="HUP54" s="933"/>
      <c r="HUQ54" s="933"/>
      <c r="HUR54" s="933"/>
      <c r="HUS54" s="933"/>
      <c r="HUT54" s="933"/>
      <c r="HUU54" s="934"/>
      <c r="HUV54" s="1214"/>
      <c r="HUW54" s="932"/>
      <c r="HUX54" s="932"/>
      <c r="HUY54" s="933"/>
      <c r="HUZ54" s="933"/>
      <c r="HVA54" s="933"/>
      <c r="HVB54" s="933"/>
      <c r="HVC54" s="933"/>
      <c r="HVD54" s="933"/>
      <c r="HVE54" s="933"/>
      <c r="HVF54" s="934"/>
      <c r="HVG54" s="1214"/>
      <c r="HVH54" s="932"/>
      <c r="HVI54" s="932"/>
      <c r="HVJ54" s="933"/>
      <c r="HVK54" s="933"/>
      <c r="HVL54" s="933"/>
      <c r="HVM54" s="933"/>
      <c r="HVN54" s="933"/>
      <c r="HVO54" s="933"/>
      <c r="HVP54" s="933"/>
      <c r="HVQ54" s="934"/>
      <c r="HVR54" s="1214"/>
      <c r="HVS54" s="932"/>
      <c r="HVT54" s="932"/>
      <c r="HVU54" s="933"/>
      <c r="HVV54" s="933"/>
      <c r="HVW54" s="933"/>
      <c r="HVX54" s="933"/>
      <c r="HVY54" s="933"/>
      <c r="HVZ54" s="933"/>
      <c r="HWA54" s="933"/>
      <c r="HWB54" s="934"/>
      <c r="HWC54" s="1214"/>
      <c r="HWD54" s="932"/>
      <c r="HWE54" s="932"/>
      <c r="HWF54" s="933"/>
      <c r="HWG54" s="933"/>
      <c r="HWH54" s="933"/>
      <c r="HWI54" s="933"/>
      <c r="HWJ54" s="933"/>
      <c r="HWK54" s="933"/>
      <c r="HWL54" s="933"/>
      <c r="HWM54" s="934"/>
      <c r="HWN54" s="1214"/>
      <c r="HWO54" s="932"/>
      <c r="HWP54" s="932"/>
      <c r="HWQ54" s="933"/>
      <c r="HWR54" s="933"/>
      <c r="HWS54" s="933"/>
      <c r="HWT54" s="933"/>
      <c r="HWU54" s="933"/>
      <c r="HWV54" s="933"/>
      <c r="HWW54" s="933"/>
      <c r="HWX54" s="934"/>
      <c r="HWY54" s="1214"/>
      <c r="HWZ54" s="932"/>
      <c r="HXA54" s="932"/>
      <c r="HXB54" s="933"/>
      <c r="HXC54" s="933"/>
      <c r="HXD54" s="933"/>
      <c r="HXE54" s="933"/>
      <c r="HXF54" s="933"/>
      <c r="HXG54" s="933"/>
      <c r="HXH54" s="933"/>
      <c r="HXI54" s="934"/>
      <c r="HXJ54" s="1214"/>
      <c r="HXK54" s="932"/>
      <c r="HXL54" s="932"/>
      <c r="HXM54" s="933"/>
      <c r="HXN54" s="933"/>
      <c r="HXO54" s="933"/>
      <c r="HXP54" s="933"/>
      <c r="HXQ54" s="933"/>
      <c r="HXR54" s="933"/>
      <c r="HXS54" s="933"/>
      <c r="HXT54" s="934"/>
      <c r="HXU54" s="1214"/>
      <c r="HXV54" s="932"/>
      <c r="HXW54" s="932"/>
      <c r="HXX54" s="933"/>
      <c r="HXY54" s="933"/>
      <c r="HXZ54" s="933"/>
      <c r="HYA54" s="933"/>
      <c r="HYB54" s="933"/>
      <c r="HYC54" s="933"/>
      <c r="HYD54" s="933"/>
      <c r="HYE54" s="934"/>
      <c r="HYF54" s="1214"/>
      <c r="HYG54" s="932"/>
      <c r="HYH54" s="932"/>
      <c r="HYI54" s="933"/>
      <c r="HYJ54" s="933"/>
      <c r="HYK54" s="933"/>
      <c r="HYL54" s="933"/>
      <c r="HYM54" s="933"/>
      <c r="HYN54" s="933"/>
      <c r="HYO54" s="933"/>
      <c r="HYP54" s="934"/>
      <c r="HYQ54" s="1214"/>
      <c r="HYR54" s="932"/>
      <c r="HYS54" s="932"/>
      <c r="HYT54" s="933"/>
      <c r="HYU54" s="933"/>
      <c r="HYV54" s="933"/>
      <c r="HYW54" s="933"/>
      <c r="HYX54" s="933"/>
      <c r="HYY54" s="933"/>
      <c r="HYZ54" s="933"/>
      <c r="HZA54" s="934"/>
      <c r="HZB54" s="1214"/>
      <c r="HZC54" s="932"/>
      <c r="HZD54" s="932"/>
      <c r="HZE54" s="933"/>
      <c r="HZF54" s="933"/>
      <c r="HZG54" s="933"/>
      <c r="HZH54" s="933"/>
      <c r="HZI54" s="933"/>
      <c r="HZJ54" s="933"/>
      <c r="HZK54" s="933"/>
      <c r="HZL54" s="934"/>
      <c r="HZM54" s="1214"/>
      <c r="HZN54" s="932"/>
      <c r="HZO54" s="932"/>
      <c r="HZP54" s="933"/>
      <c r="HZQ54" s="933"/>
      <c r="HZR54" s="933"/>
      <c r="HZS54" s="933"/>
      <c r="HZT54" s="933"/>
      <c r="HZU54" s="933"/>
      <c r="HZV54" s="933"/>
      <c r="HZW54" s="934"/>
      <c r="HZX54" s="1214"/>
      <c r="HZY54" s="932"/>
      <c r="HZZ54" s="932"/>
      <c r="IAA54" s="933"/>
      <c r="IAB54" s="933"/>
      <c r="IAC54" s="933"/>
      <c r="IAD54" s="933"/>
      <c r="IAE54" s="933"/>
      <c r="IAF54" s="933"/>
      <c r="IAG54" s="933"/>
      <c r="IAH54" s="934"/>
      <c r="IAI54" s="1214"/>
      <c r="IAJ54" s="932"/>
      <c r="IAK54" s="932"/>
      <c r="IAL54" s="933"/>
      <c r="IAM54" s="933"/>
      <c r="IAN54" s="933"/>
      <c r="IAO54" s="933"/>
      <c r="IAP54" s="933"/>
      <c r="IAQ54" s="933"/>
      <c r="IAR54" s="933"/>
      <c r="IAS54" s="934"/>
      <c r="IAT54" s="1214"/>
      <c r="IAU54" s="932"/>
      <c r="IAV54" s="932"/>
      <c r="IAW54" s="933"/>
      <c r="IAX54" s="933"/>
      <c r="IAY54" s="933"/>
      <c r="IAZ54" s="933"/>
      <c r="IBA54" s="933"/>
      <c r="IBB54" s="933"/>
      <c r="IBC54" s="933"/>
      <c r="IBD54" s="934"/>
      <c r="IBE54" s="1214"/>
      <c r="IBF54" s="932"/>
      <c r="IBG54" s="932"/>
      <c r="IBH54" s="933"/>
      <c r="IBI54" s="933"/>
      <c r="IBJ54" s="933"/>
      <c r="IBK54" s="933"/>
      <c r="IBL54" s="933"/>
      <c r="IBM54" s="933"/>
      <c r="IBN54" s="933"/>
      <c r="IBO54" s="934"/>
      <c r="IBP54" s="1214"/>
      <c r="IBQ54" s="932"/>
      <c r="IBR54" s="932"/>
      <c r="IBS54" s="933"/>
      <c r="IBT54" s="933"/>
      <c r="IBU54" s="933"/>
      <c r="IBV54" s="933"/>
      <c r="IBW54" s="933"/>
      <c r="IBX54" s="933"/>
      <c r="IBY54" s="933"/>
      <c r="IBZ54" s="934"/>
      <c r="ICA54" s="1214"/>
      <c r="ICB54" s="932"/>
      <c r="ICC54" s="932"/>
      <c r="ICD54" s="933"/>
      <c r="ICE54" s="933"/>
      <c r="ICF54" s="933"/>
      <c r="ICG54" s="933"/>
      <c r="ICH54" s="933"/>
      <c r="ICI54" s="933"/>
      <c r="ICJ54" s="933"/>
      <c r="ICK54" s="934"/>
      <c r="ICL54" s="1214"/>
      <c r="ICM54" s="932"/>
      <c r="ICN54" s="932"/>
      <c r="ICO54" s="933"/>
      <c r="ICP54" s="933"/>
      <c r="ICQ54" s="933"/>
      <c r="ICR54" s="933"/>
      <c r="ICS54" s="933"/>
      <c r="ICT54" s="933"/>
      <c r="ICU54" s="933"/>
      <c r="ICV54" s="934"/>
      <c r="ICW54" s="1214"/>
      <c r="ICX54" s="932"/>
      <c r="ICY54" s="932"/>
      <c r="ICZ54" s="933"/>
      <c r="IDA54" s="933"/>
      <c r="IDB54" s="933"/>
      <c r="IDC54" s="933"/>
      <c r="IDD54" s="933"/>
      <c r="IDE54" s="933"/>
      <c r="IDF54" s="933"/>
      <c r="IDG54" s="934"/>
      <c r="IDH54" s="1214"/>
      <c r="IDI54" s="932"/>
      <c r="IDJ54" s="932"/>
      <c r="IDK54" s="933"/>
      <c r="IDL54" s="933"/>
      <c r="IDM54" s="933"/>
      <c r="IDN54" s="933"/>
      <c r="IDO54" s="933"/>
      <c r="IDP54" s="933"/>
      <c r="IDQ54" s="933"/>
      <c r="IDR54" s="934"/>
      <c r="IDS54" s="1214"/>
      <c r="IDT54" s="932"/>
      <c r="IDU54" s="932"/>
      <c r="IDV54" s="933"/>
      <c r="IDW54" s="933"/>
      <c r="IDX54" s="933"/>
      <c r="IDY54" s="933"/>
      <c r="IDZ54" s="933"/>
      <c r="IEA54" s="933"/>
      <c r="IEB54" s="933"/>
      <c r="IEC54" s="934"/>
      <c r="IED54" s="1214"/>
      <c r="IEE54" s="932"/>
      <c r="IEF54" s="932"/>
      <c r="IEG54" s="933"/>
      <c r="IEH54" s="933"/>
      <c r="IEI54" s="933"/>
      <c r="IEJ54" s="933"/>
      <c r="IEK54" s="933"/>
      <c r="IEL54" s="933"/>
      <c r="IEM54" s="933"/>
      <c r="IEN54" s="934"/>
      <c r="IEO54" s="1214"/>
      <c r="IEP54" s="932"/>
      <c r="IEQ54" s="932"/>
      <c r="IER54" s="933"/>
      <c r="IES54" s="933"/>
      <c r="IET54" s="933"/>
      <c r="IEU54" s="933"/>
      <c r="IEV54" s="933"/>
      <c r="IEW54" s="933"/>
      <c r="IEX54" s="933"/>
      <c r="IEY54" s="934"/>
      <c r="IEZ54" s="1214"/>
      <c r="IFA54" s="932"/>
      <c r="IFB54" s="932"/>
      <c r="IFC54" s="933"/>
      <c r="IFD54" s="933"/>
      <c r="IFE54" s="933"/>
      <c r="IFF54" s="933"/>
      <c r="IFG54" s="933"/>
      <c r="IFH54" s="933"/>
      <c r="IFI54" s="933"/>
      <c r="IFJ54" s="934"/>
      <c r="IFK54" s="1214"/>
      <c r="IFL54" s="932"/>
      <c r="IFM54" s="932"/>
      <c r="IFN54" s="933"/>
      <c r="IFO54" s="933"/>
      <c r="IFP54" s="933"/>
      <c r="IFQ54" s="933"/>
      <c r="IFR54" s="933"/>
      <c r="IFS54" s="933"/>
      <c r="IFT54" s="933"/>
      <c r="IFU54" s="934"/>
      <c r="IFV54" s="1214"/>
      <c r="IFW54" s="932"/>
      <c r="IFX54" s="932"/>
      <c r="IFY54" s="933"/>
      <c r="IFZ54" s="933"/>
      <c r="IGA54" s="933"/>
      <c r="IGB54" s="933"/>
      <c r="IGC54" s="933"/>
      <c r="IGD54" s="933"/>
      <c r="IGE54" s="933"/>
      <c r="IGF54" s="934"/>
      <c r="IGG54" s="1214"/>
      <c r="IGH54" s="932"/>
      <c r="IGI54" s="932"/>
      <c r="IGJ54" s="933"/>
      <c r="IGK54" s="933"/>
      <c r="IGL54" s="933"/>
      <c r="IGM54" s="933"/>
      <c r="IGN54" s="933"/>
      <c r="IGO54" s="933"/>
      <c r="IGP54" s="933"/>
      <c r="IGQ54" s="934"/>
      <c r="IGR54" s="1214"/>
      <c r="IGS54" s="932"/>
      <c r="IGT54" s="932"/>
      <c r="IGU54" s="933"/>
      <c r="IGV54" s="933"/>
      <c r="IGW54" s="933"/>
      <c r="IGX54" s="933"/>
      <c r="IGY54" s="933"/>
      <c r="IGZ54" s="933"/>
      <c r="IHA54" s="933"/>
      <c r="IHB54" s="934"/>
      <c r="IHC54" s="1214"/>
      <c r="IHD54" s="932"/>
      <c r="IHE54" s="932"/>
      <c r="IHF54" s="933"/>
      <c r="IHG54" s="933"/>
      <c r="IHH54" s="933"/>
      <c r="IHI54" s="933"/>
      <c r="IHJ54" s="933"/>
      <c r="IHK54" s="933"/>
      <c r="IHL54" s="933"/>
      <c r="IHM54" s="934"/>
      <c r="IHN54" s="1214"/>
      <c r="IHO54" s="932"/>
      <c r="IHP54" s="932"/>
      <c r="IHQ54" s="933"/>
      <c r="IHR54" s="933"/>
      <c r="IHS54" s="933"/>
      <c r="IHT54" s="933"/>
      <c r="IHU54" s="933"/>
      <c r="IHV54" s="933"/>
      <c r="IHW54" s="933"/>
      <c r="IHX54" s="934"/>
      <c r="IHY54" s="1214"/>
      <c r="IHZ54" s="932"/>
      <c r="IIA54" s="932"/>
      <c r="IIB54" s="933"/>
      <c r="IIC54" s="933"/>
      <c r="IID54" s="933"/>
      <c r="IIE54" s="933"/>
      <c r="IIF54" s="933"/>
      <c r="IIG54" s="933"/>
      <c r="IIH54" s="933"/>
      <c r="III54" s="934"/>
      <c r="IIJ54" s="1214"/>
      <c r="IIK54" s="932"/>
      <c r="IIL54" s="932"/>
      <c r="IIM54" s="933"/>
      <c r="IIN54" s="933"/>
      <c r="IIO54" s="933"/>
      <c r="IIP54" s="933"/>
      <c r="IIQ54" s="933"/>
      <c r="IIR54" s="933"/>
      <c r="IIS54" s="933"/>
      <c r="IIT54" s="934"/>
      <c r="IIU54" s="1214"/>
      <c r="IIV54" s="932"/>
      <c r="IIW54" s="932"/>
      <c r="IIX54" s="933"/>
      <c r="IIY54" s="933"/>
      <c r="IIZ54" s="933"/>
      <c r="IJA54" s="933"/>
      <c r="IJB54" s="933"/>
      <c r="IJC54" s="933"/>
      <c r="IJD54" s="933"/>
      <c r="IJE54" s="934"/>
      <c r="IJF54" s="1214"/>
      <c r="IJG54" s="932"/>
      <c r="IJH54" s="932"/>
      <c r="IJI54" s="933"/>
      <c r="IJJ54" s="933"/>
      <c r="IJK54" s="933"/>
      <c r="IJL54" s="933"/>
      <c r="IJM54" s="933"/>
      <c r="IJN54" s="933"/>
      <c r="IJO54" s="933"/>
      <c r="IJP54" s="934"/>
      <c r="IJQ54" s="1214"/>
      <c r="IJR54" s="932"/>
      <c r="IJS54" s="932"/>
      <c r="IJT54" s="933"/>
      <c r="IJU54" s="933"/>
      <c r="IJV54" s="933"/>
      <c r="IJW54" s="933"/>
      <c r="IJX54" s="933"/>
      <c r="IJY54" s="933"/>
      <c r="IJZ54" s="933"/>
      <c r="IKA54" s="934"/>
      <c r="IKB54" s="1214"/>
      <c r="IKC54" s="932"/>
      <c r="IKD54" s="932"/>
      <c r="IKE54" s="933"/>
      <c r="IKF54" s="933"/>
      <c r="IKG54" s="933"/>
      <c r="IKH54" s="933"/>
      <c r="IKI54" s="933"/>
      <c r="IKJ54" s="933"/>
      <c r="IKK54" s="933"/>
      <c r="IKL54" s="934"/>
      <c r="IKM54" s="1214"/>
      <c r="IKN54" s="932"/>
      <c r="IKO54" s="932"/>
      <c r="IKP54" s="933"/>
      <c r="IKQ54" s="933"/>
      <c r="IKR54" s="933"/>
      <c r="IKS54" s="933"/>
      <c r="IKT54" s="933"/>
      <c r="IKU54" s="933"/>
      <c r="IKV54" s="933"/>
      <c r="IKW54" s="934"/>
      <c r="IKX54" s="1214"/>
      <c r="IKY54" s="932"/>
      <c r="IKZ54" s="932"/>
      <c r="ILA54" s="933"/>
      <c r="ILB54" s="933"/>
      <c r="ILC54" s="933"/>
      <c r="ILD54" s="933"/>
      <c r="ILE54" s="933"/>
      <c r="ILF54" s="933"/>
      <c r="ILG54" s="933"/>
      <c r="ILH54" s="934"/>
      <c r="ILI54" s="1214"/>
      <c r="ILJ54" s="932"/>
      <c r="ILK54" s="932"/>
      <c r="ILL54" s="933"/>
      <c r="ILM54" s="933"/>
      <c r="ILN54" s="933"/>
      <c r="ILO54" s="933"/>
      <c r="ILP54" s="933"/>
      <c r="ILQ54" s="933"/>
      <c r="ILR54" s="933"/>
      <c r="ILS54" s="934"/>
      <c r="ILT54" s="1214"/>
      <c r="ILU54" s="932"/>
      <c r="ILV54" s="932"/>
      <c r="ILW54" s="933"/>
      <c r="ILX54" s="933"/>
      <c r="ILY54" s="933"/>
      <c r="ILZ54" s="933"/>
      <c r="IMA54" s="933"/>
      <c r="IMB54" s="933"/>
      <c r="IMC54" s="933"/>
      <c r="IMD54" s="934"/>
      <c r="IME54" s="1214"/>
      <c r="IMF54" s="932"/>
      <c r="IMG54" s="932"/>
      <c r="IMH54" s="933"/>
      <c r="IMI54" s="933"/>
      <c r="IMJ54" s="933"/>
      <c r="IMK54" s="933"/>
      <c r="IML54" s="933"/>
      <c r="IMM54" s="933"/>
      <c r="IMN54" s="933"/>
      <c r="IMO54" s="934"/>
      <c r="IMP54" s="1214"/>
      <c r="IMQ54" s="932"/>
      <c r="IMR54" s="932"/>
      <c r="IMS54" s="933"/>
      <c r="IMT54" s="933"/>
      <c r="IMU54" s="933"/>
      <c r="IMV54" s="933"/>
      <c r="IMW54" s="933"/>
      <c r="IMX54" s="933"/>
      <c r="IMY54" s="933"/>
      <c r="IMZ54" s="934"/>
      <c r="INA54" s="1214"/>
      <c r="INB54" s="932"/>
      <c r="INC54" s="932"/>
      <c r="IND54" s="933"/>
      <c r="INE54" s="933"/>
      <c r="INF54" s="933"/>
      <c r="ING54" s="933"/>
      <c r="INH54" s="933"/>
      <c r="INI54" s="933"/>
      <c r="INJ54" s="933"/>
      <c r="INK54" s="934"/>
      <c r="INL54" s="1214"/>
      <c r="INM54" s="932"/>
      <c r="INN54" s="932"/>
      <c r="INO54" s="933"/>
      <c r="INP54" s="933"/>
      <c r="INQ54" s="933"/>
      <c r="INR54" s="933"/>
      <c r="INS54" s="933"/>
      <c r="INT54" s="933"/>
      <c r="INU54" s="933"/>
      <c r="INV54" s="934"/>
      <c r="INW54" s="1214"/>
      <c r="INX54" s="932"/>
      <c r="INY54" s="932"/>
      <c r="INZ54" s="933"/>
      <c r="IOA54" s="933"/>
      <c r="IOB54" s="933"/>
      <c r="IOC54" s="933"/>
      <c r="IOD54" s="933"/>
      <c r="IOE54" s="933"/>
      <c r="IOF54" s="933"/>
      <c r="IOG54" s="934"/>
      <c r="IOH54" s="1214"/>
      <c r="IOI54" s="932"/>
      <c r="IOJ54" s="932"/>
      <c r="IOK54" s="933"/>
      <c r="IOL54" s="933"/>
      <c r="IOM54" s="933"/>
      <c r="ION54" s="933"/>
      <c r="IOO54" s="933"/>
      <c r="IOP54" s="933"/>
      <c r="IOQ54" s="933"/>
      <c r="IOR54" s="934"/>
      <c r="IOS54" s="1214"/>
      <c r="IOT54" s="932"/>
      <c r="IOU54" s="932"/>
      <c r="IOV54" s="933"/>
      <c r="IOW54" s="933"/>
      <c r="IOX54" s="933"/>
      <c r="IOY54" s="933"/>
      <c r="IOZ54" s="933"/>
      <c r="IPA54" s="933"/>
      <c r="IPB54" s="933"/>
      <c r="IPC54" s="934"/>
      <c r="IPD54" s="1214"/>
      <c r="IPE54" s="932"/>
      <c r="IPF54" s="932"/>
      <c r="IPG54" s="933"/>
      <c r="IPH54" s="933"/>
      <c r="IPI54" s="933"/>
      <c r="IPJ54" s="933"/>
      <c r="IPK54" s="933"/>
      <c r="IPL54" s="933"/>
      <c r="IPM54" s="933"/>
      <c r="IPN54" s="934"/>
      <c r="IPO54" s="1214"/>
      <c r="IPP54" s="932"/>
      <c r="IPQ54" s="932"/>
      <c r="IPR54" s="933"/>
      <c r="IPS54" s="933"/>
      <c r="IPT54" s="933"/>
      <c r="IPU54" s="933"/>
      <c r="IPV54" s="933"/>
      <c r="IPW54" s="933"/>
      <c r="IPX54" s="933"/>
      <c r="IPY54" s="934"/>
      <c r="IPZ54" s="1214"/>
      <c r="IQA54" s="932"/>
      <c r="IQB54" s="932"/>
      <c r="IQC54" s="933"/>
      <c r="IQD54" s="933"/>
      <c r="IQE54" s="933"/>
      <c r="IQF54" s="933"/>
      <c r="IQG54" s="933"/>
      <c r="IQH54" s="933"/>
      <c r="IQI54" s="933"/>
      <c r="IQJ54" s="934"/>
      <c r="IQK54" s="1214"/>
      <c r="IQL54" s="932"/>
      <c r="IQM54" s="932"/>
      <c r="IQN54" s="933"/>
      <c r="IQO54" s="933"/>
      <c r="IQP54" s="933"/>
      <c r="IQQ54" s="933"/>
      <c r="IQR54" s="933"/>
      <c r="IQS54" s="933"/>
      <c r="IQT54" s="933"/>
      <c r="IQU54" s="934"/>
      <c r="IQV54" s="1214"/>
      <c r="IQW54" s="932"/>
      <c r="IQX54" s="932"/>
      <c r="IQY54" s="933"/>
      <c r="IQZ54" s="933"/>
      <c r="IRA54" s="933"/>
      <c r="IRB54" s="933"/>
      <c r="IRC54" s="933"/>
      <c r="IRD54" s="933"/>
      <c r="IRE54" s="933"/>
      <c r="IRF54" s="934"/>
      <c r="IRG54" s="1214"/>
      <c r="IRH54" s="932"/>
      <c r="IRI54" s="932"/>
      <c r="IRJ54" s="933"/>
      <c r="IRK54" s="933"/>
      <c r="IRL54" s="933"/>
      <c r="IRM54" s="933"/>
      <c r="IRN54" s="933"/>
      <c r="IRO54" s="933"/>
      <c r="IRP54" s="933"/>
      <c r="IRQ54" s="934"/>
      <c r="IRR54" s="1214"/>
      <c r="IRS54" s="932"/>
      <c r="IRT54" s="932"/>
      <c r="IRU54" s="933"/>
      <c r="IRV54" s="933"/>
      <c r="IRW54" s="933"/>
      <c r="IRX54" s="933"/>
      <c r="IRY54" s="933"/>
      <c r="IRZ54" s="933"/>
      <c r="ISA54" s="933"/>
      <c r="ISB54" s="934"/>
      <c r="ISC54" s="1214"/>
      <c r="ISD54" s="932"/>
      <c r="ISE54" s="932"/>
      <c r="ISF54" s="933"/>
      <c r="ISG54" s="933"/>
      <c r="ISH54" s="933"/>
      <c r="ISI54" s="933"/>
      <c r="ISJ54" s="933"/>
      <c r="ISK54" s="933"/>
      <c r="ISL54" s="933"/>
      <c r="ISM54" s="934"/>
      <c r="ISN54" s="1214"/>
      <c r="ISO54" s="932"/>
      <c r="ISP54" s="932"/>
      <c r="ISQ54" s="933"/>
      <c r="ISR54" s="933"/>
      <c r="ISS54" s="933"/>
      <c r="IST54" s="933"/>
      <c r="ISU54" s="933"/>
      <c r="ISV54" s="933"/>
      <c r="ISW54" s="933"/>
      <c r="ISX54" s="934"/>
      <c r="ISY54" s="1214"/>
      <c r="ISZ54" s="932"/>
      <c r="ITA54" s="932"/>
      <c r="ITB54" s="933"/>
      <c r="ITC54" s="933"/>
      <c r="ITD54" s="933"/>
      <c r="ITE54" s="933"/>
      <c r="ITF54" s="933"/>
      <c r="ITG54" s="933"/>
      <c r="ITH54" s="933"/>
      <c r="ITI54" s="934"/>
      <c r="ITJ54" s="1214"/>
      <c r="ITK54" s="932"/>
      <c r="ITL54" s="932"/>
      <c r="ITM54" s="933"/>
      <c r="ITN54" s="933"/>
      <c r="ITO54" s="933"/>
      <c r="ITP54" s="933"/>
      <c r="ITQ54" s="933"/>
      <c r="ITR54" s="933"/>
      <c r="ITS54" s="933"/>
      <c r="ITT54" s="934"/>
      <c r="ITU54" s="1214"/>
      <c r="ITV54" s="932"/>
      <c r="ITW54" s="932"/>
      <c r="ITX54" s="933"/>
      <c r="ITY54" s="933"/>
      <c r="ITZ54" s="933"/>
      <c r="IUA54" s="933"/>
      <c r="IUB54" s="933"/>
      <c r="IUC54" s="933"/>
      <c r="IUD54" s="933"/>
      <c r="IUE54" s="934"/>
      <c r="IUF54" s="1214"/>
      <c r="IUG54" s="932"/>
      <c r="IUH54" s="932"/>
      <c r="IUI54" s="933"/>
      <c r="IUJ54" s="933"/>
      <c r="IUK54" s="933"/>
      <c r="IUL54" s="933"/>
      <c r="IUM54" s="933"/>
      <c r="IUN54" s="933"/>
      <c r="IUO54" s="933"/>
      <c r="IUP54" s="934"/>
      <c r="IUQ54" s="1214"/>
      <c r="IUR54" s="932"/>
      <c r="IUS54" s="932"/>
      <c r="IUT54" s="933"/>
      <c r="IUU54" s="933"/>
      <c r="IUV54" s="933"/>
      <c r="IUW54" s="933"/>
      <c r="IUX54" s="933"/>
      <c r="IUY54" s="933"/>
      <c r="IUZ54" s="933"/>
      <c r="IVA54" s="934"/>
      <c r="IVB54" s="1214"/>
      <c r="IVC54" s="932"/>
      <c r="IVD54" s="932"/>
      <c r="IVE54" s="933"/>
      <c r="IVF54" s="933"/>
      <c r="IVG54" s="933"/>
      <c r="IVH54" s="933"/>
      <c r="IVI54" s="933"/>
      <c r="IVJ54" s="933"/>
      <c r="IVK54" s="933"/>
      <c r="IVL54" s="934"/>
      <c r="IVM54" s="1214"/>
      <c r="IVN54" s="932"/>
      <c r="IVO54" s="932"/>
      <c r="IVP54" s="933"/>
      <c r="IVQ54" s="933"/>
      <c r="IVR54" s="933"/>
      <c r="IVS54" s="933"/>
      <c r="IVT54" s="933"/>
      <c r="IVU54" s="933"/>
      <c r="IVV54" s="933"/>
      <c r="IVW54" s="934"/>
      <c r="IVX54" s="1214"/>
      <c r="IVY54" s="932"/>
      <c r="IVZ54" s="932"/>
      <c r="IWA54" s="933"/>
      <c r="IWB54" s="933"/>
      <c r="IWC54" s="933"/>
      <c r="IWD54" s="933"/>
      <c r="IWE54" s="933"/>
      <c r="IWF54" s="933"/>
      <c r="IWG54" s="933"/>
      <c r="IWH54" s="934"/>
      <c r="IWI54" s="1214"/>
      <c r="IWJ54" s="932"/>
      <c r="IWK54" s="932"/>
      <c r="IWL54" s="933"/>
      <c r="IWM54" s="933"/>
      <c r="IWN54" s="933"/>
      <c r="IWO54" s="933"/>
      <c r="IWP54" s="933"/>
      <c r="IWQ54" s="933"/>
      <c r="IWR54" s="933"/>
      <c r="IWS54" s="934"/>
      <c r="IWT54" s="1214"/>
      <c r="IWU54" s="932"/>
      <c r="IWV54" s="932"/>
      <c r="IWW54" s="933"/>
      <c r="IWX54" s="933"/>
      <c r="IWY54" s="933"/>
      <c r="IWZ54" s="933"/>
      <c r="IXA54" s="933"/>
      <c r="IXB54" s="933"/>
      <c r="IXC54" s="933"/>
      <c r="IXD54" s="934"/>
      <c r="IXE54" s="1214"/>
      <c r="IXF54" s="932"/>
      <c r="IXG54" s="932"/>
      <c r="IXH54" s="933"/>
      <c r="IXI54" s="933"/>
      <c r="IXJ54" s="933"/>
      <c r="IXK54" s="933"/>
      <c r="IXL54" s="933"/>
      <c r="IXM54" s="933"/>
      <c r="IXN54" s="933"/>
      <c r="IXO54" s="934"/>
      <c r="IXP54" s="1214"/>
      <c r="IXQ54" s="932"/>
      <c r="IXR54" s="932"/>
      <c r="IXS54" s="933"/>
      <c r="IXT54" s="933"/>
      <c r="IXU54" s="933"/>
      <c r="IXV54" s="933"/>
      <c r="IXW54" s="933"/>
      <c r="IXX54" s="933"/>
      <c r="IXY54" s="933"/>
      <c r="IXZ54" s="934"/>
      <c r="IYA54" s="1214"/>
      <c r="IYB54" s="932"/>
      <c r="IYC54" s="932"/>
      <c r="IYD54" s="933"/>
      <c r="IYE54" s="933"/>
      <c r="IYF54" s="933"/>
      <c r="IYG54" s="933"/>
      <c r="IYH54" s="933"/>
      <c r="IYI54" s="933"/>
      <c r="IYJ54" s="933"/>
      <c r="IYK54" s="934"/>
      <c r="IYL54" s="1214"/>
      <c r="IYM54" s="932"/>
      <c r="IYN54" s="932"/>
      <c r="IYO54" s="933"/>
      <c r="IYP54" s="933"/>
      <c r="IYQ54" s="933"/>
      <c r="IYR54" s="933"/>
      <c r="IYS54" s="933"/>
      <c r="IYT54" s="933"/>
      <c r="IYU54" s="933"/>
      <c r="IYV54" s="934"/>
      <c r="IYW54" s="1214"/>
      <c r="IYX54" s="932"/>
      <c r="IYY54" s="932"/>
      <c r="IYZ54" s="933"/>
      <c r="IZA54" s="933"/>
      <c r="IZB54" s="933"/>
      <c r="IZC54" s="933"/>
      <c r="IZD54" s="933"/>
      <c r="IZE54" s="933"/>
      <c r="IZF54" s="933"/>
      <c r="IZG54" s="934"/>
      <c r="IZH54" s="1214"/>
      <c r="IZI54" s="932"/>
      <c r="IZJ54" s="932"/>
      <c r="IZK54" s="933"/>
      <c r="IZL54" s="933"/>
      <c r="IZM54" s="933"/>
      <c r="IZN54" s="933"/>
      <c r="IZO54" s="933"/>
      <c r="IZP54" s="933"/>
      <c r="IZQ54" s="933"/>
      <c r="IZR54" s="934"/>
      <c r="IZS54" s="1214"/>
      <c r="IZT54" s="932"/>
      <c r="IZU54" s="932"/>
      <c r="IZV54" s="933"/>
      <c r="IZW54" s="933"/>
      <c r="IZX54" s="933"/>
      <c r="IZY54" s="933"/>
      <c r="IZZ54" s="933"/>
      <c r="JAA54" s="933"/>
      <c r="JAB54" s="933"/>
      <c r="JAC54" s="934"/>
      <c r="JAD54" s="1214"/>
      <c r="JAE54" s="932"/>
      <c r="JAF54" s="932"/>
      <c r="JAG54" s="933"/>
      <c r="JAH54" s="933"/>
      <c r="JAI54" s="933"/>
      <c r="JAJ54" s="933"/>
      <c r="JAK54" s="933"/>
      <c r="JAL54" s="933"/>
      <c r="JAM54" s="933"/>
      <c r="JAN54" s="934"/>
      <c r="JAO54" s="1214"/>
      <c r="JAP54" s="932"/>
      <c r="JAQ54" s="932"/>
      <c r="JAR54" s="933"/>
      <c r="JAS54" s="933"/>
      <c r="JAT54" s="933"/>
      <c r="JAU54" s="933"/>
      <c r="JAV54" s="933"/>
      <c r="JAW54" s="933"/>
      <c r="JAX54" s="933"/>
      <c r="JAY54" s="934"/>
      <c r="JAZ54" s="1214"/>
      <c r="JBA54" s="932"/>
      <c r="JBB54" s="932"/>
      <c r="JBC54" s="933"/>
      <c r="JBD54" s="933"/>
      <c r="JBE54" s="933"/>
      <c r="JBF54" s="933"/>
      <c r="JBG54" s="933"/>
      <c r="JBH54" s="933"/>
      <c r="JBI54" s="933"/>
      <c r="JBJ54" s="934"/>
      <c r="JBK54" s="1214"/>
      <c r="JBL54" s="932"/>
      <c r="JBM54" s="932"/>
      <c r="JBN54" s="933"/>
      <c r="JBO54" s="933"/>
      <c r="JBP54" s="933"/>
      <c r="JBQ54" s="933"/>
      <c r="JBR54" s="933"/>
      <c r="JBS54" s="933"/>
      <c r="JBT54" s="933"/>
      <c r="JBU54" s="934"/>
      <c r="JBV54" s="1214"/>
      <c r="JBW54" s="932"/>
      <c r="JBX54" s="932"/>
      <c r="JBY54" s="933"/>
      <c r="JBZ54" s="933"/>
      <c r="JCA54" s="933"/>
      <c r="JCB54" s="933"/>
      <c r="JCC54" s="933"/>
      <c r="JCD54" s="933"/>
      <c r="JCE54" s="933"/>
      <c r="JCF54" s="934"/>
      <c r="JCG54" s="1214"/>
      <c r="JCH54" s="932"/>
      <c r="JCI54" s="932"/>
      <c r="JCJ54" s="933"/>
      <c r="JCK54" s="933"/>
      <c r="JCL54" s="933"/>
      <c r="JCM54" s="933"/>
      <c r="JCN54" s="933"/>
      <c r="JCO54" s="933"/>
      <c r="JCP54" s="933"/>
      <c r="JCQ54" s="934"/>
      <c r="JCR54" s="1214"/>
      <c r="JCS54" s="932"/>
      <c r="JCT54" s="932"/>
      <c r="JCU54" s="933"/>
      <c r="JCV54" s="933"/>
      <c r="JCW54" s="933"/>
      <c r="JCX54" s="933"/>
      <c r="JCY54" s="933"/>
      <c r="JCZ54" s="933"/>
      <c r="JDA54" s="933"/>
      <c r="JDB54" s="934"/>
      <c r="JDC54" s="1214"/>
      <c r="JDD54" s="932"/>
      <c r="JDE54" s="932"/>
      <c r="JDF54" s="933"/>
      <c r="JDG54" s="933"/>
      <c r="JDH54" s="933"/>
      <c r="JDI54" s="933"/>
      <c r="JDJ54" s="933"/>
      <c r="JDK54" s="933"/>
      <c r="JDL54" s="933"/>
      <c r="JDM54" s="934"/>
      <c r="JDN54" s="1214"/>
      <c r="JDO54" s="932"/>
      <c r="JDP54" s="932"/>
      <c r="JDQ54" s="933"/>
      <c r="JDR54" s="933"/>
      <c r="JDS54" s="933"/>
      <c r="JDT54" s="933"/>
      <c r="JDU54" s="933"/>
      <c r="JDV54" s="933"/>
      <c r="JDW54" s="933"/>
      <c r="JDX54" s="934"/>
      <c r="JDY54" s="1214"/>
      <c r="JDZ54" s="932"/>
      <c r="JEA54" s="932"/>
      <c r="JEB54" s="933"/>
      <c r="JEC54" s="933"/>
      <c r="JED54" s="933"/>
      <c r="JEE54" s="933"/>
      <c r="JEF54" s="933"/>
      <c r="JEG54" s="933"/>
      <c r="JEH54" s="933"/>
      <c r="JEI54" s="934"/>
      <c r="JEJ54" s="1214"/>
      <c r="JEK54" s="932"/>
      <c r="JEL54" s="932"/>
      <c r="JEM54" s="933"/>
      <c r="JEN54" s="933"/>
      <c r="JEO54" s="933"/>
      <c r="JEP54" s="933"/>
      <c r="JEQ54" s="933"/>
      <c r="JER54" s="933"/>
      <c r="JES54" s="933"/>
      <c r="JET54" s="934"/>
      <c r="JEU54" s="1214"/>
      <c r="JEV54" s="932"/>
      <c r="JEW54" s="932"/>
      <c r="JEX54" s="933"/>
      <c r="JEY54" s="933"/>
      <c r="JEZ54" s="933"/>
      <c r="JFA54" s="933"/>
      <c r="JFB54" s="933"/>
      <c r="JFC54" s="933"/>
      <c r="JFD54" s="933"/>
      <c r="JFE54" s="934"/>
      <c r="JFF54" s="1214"/>
      <c r="JFG54" s="932"/>
      <c r="JFH54" s="932"/>
      <c r="JFI54" s="933"/>
      <c r="JFJ54" s="933"/>
      <c r="JFK54" s="933"/>
      <c r="JFL54" s="933"/>
      <c r="JFM54" s="933"/>
      <c r="JFN54" s="933"/>
      <c r="JFO54" s="933"/>
      <c r="JFP54" s="934"/>
      <c r="JFQ54" s="1214"/>
      <c r="JFR54" s="932"/>
      <c r="JFS54" s="932"/>
      <c r="JFT54" s="933"/>
      <c r="JFU54" s="933"/>
      <c r="JFV54" s="933"/>
      <c r="JFW54" s="933"/>
      <c r="JFX54" s="933"/>
      <c r="JFY54" s="933"/>
      <c r="JFZ54" s="933"/>
      <c r="JGA54" s="934"/>
      <c r="JGB54" s="1214"/>
      <c r="JGC54" s="932"/>
      <c r="JGD54" s="932"/>
      <c r="JGE54" s="933"/>
      <c r="JGF54" s="933"/>
      <c r="JGG54" s="933"/>
      <c r="JGH54" s="933"/>
      <c r="JGI54" s="933"/>
      <c r="JGJ54" s="933"/>
      <c r="JGK54" s="933"/>
      <c r="JGL54" s="934"/>
      <c r="JGM54" s="1214"/>
      <c r="JGN54" s="932"/>
      <c r="JGO54" s="932"/>
      <c r="JGP54" s="933"/>
      <c r="JGQ54" s="933"/>
      <c r="JGR54" s="933"/>
      <c r="JGS54" s="933"/>
      <c r="JGT54" s="933"/>
      <c r="JGU54" s="933"/>
      <c r="JGV54" s="933"/>
      <c r="JGW54" s="934"/>
      <c r="JGX54" s="1214"/>
      <c r="JGY54" s="932"/>
      <c r="JGZ54" s="932"/>
      <c r="JHA54" s="933"/>
      <c r="JHB54" s="933"/>
      <c r="JHC54" s="933"/>
      <c r="JHD54" s="933"/>
      <c r="JHE54" s="933"/>
      <c r="JHF54" s="933"/>
      <c r="JHG54" s="933"/>
      <c r="JHH54" s="934"/>
      <c r="JHI54" s="1214"/>
      <c r="JHJ54" s="932"/>
      <c r="JHK54" s="932"/>
      <c r="JHL54" s="933"/>
      <c r="JHM54" s="933"/>
      <c r="JHN54" s="933"/>
      <c r="JHO54" s="933"/>
      <c r="JHP54" s="933"/>
      <c r="JHQ54" s="933"/>
      <c r="JHR54" s="933"/>
      <c r="JHS54" s="934"/>
      <c r="JHT54" s="1214"/>
      <c r="JHU54" s="932"/>
      <c r="JHV54" s="932"/>
      <c r="JHW54" s="933"/>
      <c r="JHX54" s="933"/>
      <c r="JHY54" s="933"/>
      <c r="JHZ54" s="933"/>
      <c r="JIA54" s="933"/>
      <c r="JIB54" s="933"/>
      <c r="JIC54" s="933"/>
      <c r="JID54" s="934"/>
      <c r="JIE54" s="1214"/>
      <c r="JIF54" s="932"/>
      <c r="JIG54" s="932"/>
      <c r="JIH54" s="933"/>
      <c r="JII54" s="933"/>
      <c r="JIJ54" s="933"/>
      <c r="JIK54" s="933"/>
      <c r="JIL54" s="933"/>
      <c r="JIM54" s="933"/>
      <c r="JIN54" s="933"/>
      <c r="JIO54" s="934"/>
      <c r="JIP54" s="1214"/>
      <c r="JIQ54" s="932"/>
      <c r="JIR54" s="932"/>
      <c r="JIS54" s="933"/>
      <c r="JIT54" s="933"/>
      <c r="JIU54" s="933"/>
      <c r="JIV54" s="933"/>
      <c r="JIW54" s="933"/>
      <c r="JIX54" s="933"/>
      <c r="JIY54" s="933"/>
      <c r="JIZ54" s="934"/>
      <c r="JJA54" s="1214"/>
      <c r="JJB54" s="932"/>
      <c r="JJC54" s="932"/>
      <c r="JJD54" s="933"/>
      <c r="JJE54" s="933"/>
      <c r="JJF54" s="933"/>
      <c r="JJG54" s="933"/>
      <c r="JJH54" s="933"/>
      <c r="JJI54" s="933"/>
      <c r="JJJ54" s="933"/>
      <c r="JJK54" s="934"/>
      <c r="JJL54" s="1214"/>
      <c r="JJM54" s="932"/>
      <c r="JJN54" s="932"/>
      <c r="JJO54" s="933"/>
      <c r="JJP54" s="933"/>
      <c r="JJQ54" s="933"/>
      <c r="JJR54" s="933"/>
      <c r="JJS54" s="933"/>
      <c r="JJT54" s="933"/>
      <c r="JJU54" s="933"/>
      <c r="JJV54" s="934"/>
      <c r="JJW54" s="1214"/>
      <c r="JJX54" s="932"/>
      <c r="JJY54" s="932"/>
      <c r="JJZ54" s="933"/>
      <c r="JKA54" s="933"/>
      <c r="JKB54" s="933"/>
      <c r="JKC54" s="933"/>
      <c r="JKD54" s="933"/>
      <c r="JKE54" s="933"/>
      <c r="JKF54" s="933"/>
      <c r="JKG54" s="934"/>
      <c r="JKH54" s="1214"/>
      <c r="JKI54" s="932"/>
      <c r="JKJ54" s="932"/>
      <c r="JKK54" s="933"/>
      <c r="JKL54" s="933"/>
      <c r="JKM54" s="933"/>
      <c r="JKN54" s="933"/>
      <c r="JKO54" s="933"/>
      <c r="JKP54" s="933"/>
      <c r="JKQ54" s="933"/>
      <c r="JKR54" s="934"/>
      <c r="JKS54" s="1214"/>
      <c r="JKT54" s="932"/>
      <c r="JKU54" s="932"/>
      <c r="JKV54" s="933"/>
      <c r="JKW54" s="933"/>
      <c r="JKX54" s="933"/>
      <c r="JKY54" s="933"/>
      <c r="JKZ54" s="933"/>
      <c r="JLA54" s="933"/>
      <c r="JLB54" s="933"/>
      <c r="JLC54" s="934"/>
      <c r="JLD54" s="1214"/>
      <c r="JLE54" s="932"/>
      <c r="JLF54" s="932"/>
      <c r="JLG54" s="933"/>
      <c r="JLH54" s="933"/>
      <c r="JLI54" s="933"/>
      <c r="JLJ54" s="933"/>
      <c r="JLK54" s="933"/>
      <c r="JLL54" s="933"/>
      <c r="JLM54" s="933"/>
      <c r="JLN54" s="934"/>
      <c r="JLO54" s="1214"/>
      <c r="JLP54" s="932"/>
      <c r="JLQ54" s="932"/>
      <c r="JLR54" s="933"/>
      <c r="JLS54" s="933"/>
      <c r="JLT54" s="933"/>
      <c r="JLU54" s="933"/>
      <c r="JLV54" s="933"/>
      <c r="JLW54" s="933"/>
      <c r="JLX54" s="933"/>
      <c r="JLY54" s="934"/>
      <c r="JLZ54" s="1214"/>
      <c r="JMA54" s="932"/>
      <c r="JMB54" s="932"/>
      <c r="JMC54" s="933"/>
      <c r="JMD54" s="933"/>
      <c r="JME54" s="933"/>
      <c r="JMF54" s="933"/>
      <c r="JMG54" s="933"/>
      <c r="JMH54" s="933"/>
      <c r="JMI54" s="933"/>
      <c r="JMJ54" s="934"/>
      <c r="JMK54" s="1214"/>
      <c r="JML54" s="932"/>
      <c r="JMM54" s="932"/>
      <c r="JMN54" s="933"/>
      <c r="JMO54" s="933"/>
      <c r="JMP54" s="933"/>
      <c r="JMQ54" s="933"/>
      <c r="JMR54" s="933"/>
      <c r="JMS54" s="933"/>
      <c r="JMT54" s="933"/>
      <c r="JMU54" s="934"/>
      <c r="JMV54" s="1214"/>
      <c r="JMW54" s="932"/>
      <c r="JMX54" s="932"/>
      <c r="JMY54" s="933"/>
      <c r="JMZ54" s="933"/>
      <c r="JNA54" s="933"/>
      <c r="JNB54" s="933"/>
      <c r="JNC54" s="933"/>
      <c r="JND54" s="933"/>
      <c r="JNE54" s="933"/>
      <c r="JNF54" s="934"/>
      <c r="JNG54" s="1214"/>
      <c r="JNH54" s="932"/>
      <c r="JNI54" s="932"/>
      <c r="JNJ54" s="933"/>
      <c r="JNK54" s="933"/>
      <c r="JNL54" s="933"/>
      <c r="JNM54" s="933"/>
      <c r="JNN54" s="933"/>
      <c r="JNO54" s="933"/>
      <c r="JNP54" s="933"/>
      <c r="JNQ54" s="934"/>
      <c r="JNR54" s="1214"/>
      <c r="JNS54" s="932"/>
      <c r="JNT54" s="932"/>
      <c r="JNU54" s="933"/>
      <c r="JNV54" s="933"/>
      <c r="JNW54" s="933"/>
      <c r="JNX54" s="933"/>
      <c r="JNY54" s="933"/>
      <c r="JNZ54" s="933"/>
      <c r="JOA54" s="933"/>
      <c r="JOB54" s="934"/>
      <c r="JOC54" s="1214"/>
      <c r="JOD54" s="932"/>
      <c r="JOE54" s="932"/>
      <c r="JOF54" s="933"/>
      <c r="JOG54" s="933"/>
      <c r="JOH54" s="933"/>
      <c r="JOI54" s="933"/>
      <c r="JOJ54" s="933"/>
      <c r="JOK54" s="933"/>
      <c r="JOL54" s="933"/>
      <c r="JOM54" s="934"/>
      <c r="JON54" s="1214"/>
      <c r="JOO54" s="932"/>
      <c r="JOP54" s="932"/>
      <c r="JOQ54" s="933"/>
      <c r="JOR54" s="933"/>
      <c r="JOS54" s="933"/>
      <c r="JOT54" s="933"/>
      <c r="JOU54" s="933"/>
      <c r="JOV54" s="933"/>
      <c r="JOW54" s="933"/>
      <c r="JOX54" s="934"/>
      <c r="JOY54" s="1214"/>
      <c r="JOZ54" s="932"/>
      <c r="JPA54" s="932"/>
      <c r="JPB54" s="933"/>
      <c r="JPC54" s="933"/>
      <c r="JPD54" s="933"/>
      <c r="JPE54" s="933"/>
      <c r="JPF54" s="933"/>
      <c r="JPG54" s="933"/>
      <c r="JPH54" s="933"/>
      <c r="JPI54" s="934"/>
      <c r="JPJ54" s="1214"/>
      <c r="JPK54" s="932"/>
      <c r="JPL54" s="932"/>
      <c r="JPM54" s="933"/>
      <c r="JPN54" s="933"/>
      <c r="JPO54" s="933"/>
      <c r="JPP54" s="933"/>
      <c r="JPQ54" s="933"/>
      <c r="JPR54" s="933"/>
      <c r="JPS54" s="933"/>
      <c r="JPT54" s="934"/>
      <c r="JPU54" s="1214"/>
      <c r="JPV54" s="932"/>
      <c r="JPW54" s="932"/>
      <c r="JPX54" s="933"/>
      <c r="JPY54" s="933"/>
      <c r="JPZ54" s="933"/>
      <c r="JQA54" s="933"/>
      <c r="JQB54" s="933"/>
      <c r="JQC54" s="933"/>
      <c r="JQD54" s="933"/>
      <c r="JQE54" s="934"/>
      <c r="JQF54" s="1214"/>
      <c r="JQG54" s="932"/>
      <c r="JQH54" s="932"/>
      <c r="JQI54" s="933"/>
      <c r="JQJ54" s="933"/>
      <c r="JQK54" s="933"/>
      <c r="JQL54" s="933"/>
      <c r="JQM54" s="933"/>
      <c r="JQN54" s="933"/>
      <c r="JQO54" s="933"/>
      <c r="JQP54" s="934"/>
      <c r="JQQ54" s="1214"/>
      <c r="JQR54" s="932"/>
      <c r="JQS54" s="932"/>
      <c r="JQT54" s="933"/>
      <c r="JQU54" s="933"/>
      <c r="JQV54" s="933"/>
      <c r="JQW54" s="933"/>
      <c r="JQX54" s="933"/>
      <c r="JQY54" s="933"/>
      <c r="JQZ54" s="933"/>
      <c r="JRA54" s="934"/>
      <c r="JRB54" s="1214"/>
      <c r="JRC54" s="932"/>
      <c r="JRD54" s="932"/>
      <c r="JRE54" s="933"/>
      <c r="JRF54" s="933"/>
      <c r="JRG54" s="933"/>
      <c r="JRH54" s="933"/>
      <c r="JRI54" s="933"/>
      <c r="JRJ54" s="933"/>
      <c r="JRK54" s="933"/>
      <c r="JRL54" s="934"/>
      <c r="JRM54" s="1214"/>
      <c r="JRN54" s="932"/>
      <c r="JRO54" s="932"/>
      <c r="JRP54" s="933"/>
      <c r="JRQ54" s="933"/>
      <c r="JRR54" s="933"/>
      <c r="JRS54" s="933"/>
      <c r="JRT54" s="933"/>
      <c r="JRU54" s="933"/>
      <c r="JRV54" s="933"/>
      <c r="JRW54" s="934"/>
      <c r="JRX54" s="1214"/>
      <c r="JRY54" s="932"/>
      <c r="JRZ54" s="932"/>
      <c r="JSA54" s="933"/>
      <c r="JSB54" s="933"/>
      <c r="JSC54" s="933"/>
      <c r="JSD54" s="933"/>
      <c r="JSE54" s="933"/>
      <c r="JSF54" s="933"/>
      <c r="JSG54" s="933"/>
      <c r="JSH54" s="934"/>
      <c r="JSI54" s="1214"/>
      <c r="JSJ54" s="932"/>
      <c r="JSK54" s="932"/>
      <c r="JSL54" s="933"/>
      <c r="JSM54" s="933"/>
      <c r="JSN54" s="933"/>
      <c r="JSO54" s="933"/>
      <c r="JSP54" s="933"/>
      <c r="JSQ54" s="933"/>
      <c r="JSR54" s="933"/>
      <c r="JSS54" s="934"/>
      <c r="JST54" s="1214"/>
      <c r="JSU54" s="932"/>
      <c r="JSV54" s="932"/>
      <c r="JSW54" s="933"/>
      <c r="JSX54" s="933"/>
      <c r="JSY54" s="933"/>
      <c r="JSZ54" s="933"/>
      <c r="JTA54" s="933"/>
      <c r="JTB54" s="933"/>
      <c r="JTC54" s="933"/>
      <c r="JTD54" s="934"/>
      <c r="JTE54" s="1214"/>
      <c r="JTF54" s="932"/>
      <c r="JTG54" s="932"/>
      <c r="JTH54" s="933"/>
      <c r="JTI54" s="933"/>
      <c r="JTJ54" s="933"/>
      <c r="JTK54" s="933"/>
      <c r="JTL54" s="933"/>
      <c r="JTM54" s="933"/>
      <c r="JTN54" s="933"/>
      <c r="JTO54" s="934"/>
      <c r="JTP54" s="1214"/>
      <c r="JTQ54" s="932"/>
      <c r="JTR54" s="932"/>
      <c r="JTS54" s="933"/>
      <c r="JTT54" s="933"/>
      <c r="JTU54" s="933"/>
      <c r="JTV54" s="933"/>
      <c r="JTW54" s="933"/>
      <c r="JTX54" s="933"/>
      <c r="JTY54" s="933"/>
      <c r="JTZ54" s="934"/>
      <c r="JUA54" s="1214"/>
      <c r="JUB54" s="932"/>
      <c r="JUC54" s="932"/>
      <c r="JUD54" s="933"/>
      <c r="JUE54" s="933"/>
      <c r="JUF54" s="933"/>
      <c r="JUG54" s="933"/>
      <c r="JUH54" s="933"/>
      <c r="JUI54" s="933"/>
      <c r="JUJ54" s="933"/>
      <c r="JUK54" s="934"/>
      <c r="JUL54" s="1214"/>
      <c r="JUM54" s="932"/>
      <c r="JUN54" s="932"/>
      <c r="JUO54" s="933"/>
      <c r="JUP54" s="933"/>
      <c r="JUQ54" s="933"/>
      <c r="JUR54" s="933"/>
      <c r="JUS54" s="933"/>
      <c r="JUT54" s="933"/>
      <c r="JUU54" s="933"/>
      <c r="JUV54" s="934"/>
      <c r="JUW54" s="1214"/>
      <c r="JUX54" s="932"/>
      <c r="JUY54" s="932"/>
      <c r="JUZ54" s="933"/>
      <c r="JVA54" s="933"/>
      <c r="JVB54" s="933"/>
      <c r="JVC54" s="933"/>
      <c r="JVD54" s="933"/>
      <c r="JVE54" s="933"/>
      <c r="JVF54" s="933"/>
      <c r="JVG54" s="934"/>
      <c r="JVH54" s="1214"/>
      <c r="JVI54" s="932"/>
      <c r="JVJ54" s="932"/>
      <c r="JVK54" s="933"/>
      <c r="JVL54" s="933"/>
      <c r="JVM54" s="933"/>
      <c r="JVN54" s="933"/>
      <c r="JVO54" s="933"/>
      <c r="JVP54" s="933"/>
      <c r="JVQ54" s="933"/>
      <c r="JVR54" s="934"/>
      <c r="JVS54" s="1214"/>
      <c r="JVT54" s="932"/>
      <c r="JVU54" s="932"/>
      <c r="JVV54" s="933"/>
      <c r="JVW54" s="933"/>
      <c r="JVX54" s="933"/>
      <c r="JVY54" s="933"/>
      <c r="JVZ54" s="933"/>
      <c r="JWA54" s="933"/>
      <c r="JWB54" s="933"/>
      <c r="JWC54" s="934"/>
      <c r="JWD54" s="1214"/>
      <c r="JWE54" s="932"/>
      <c r="JWF54" s="932"/>
      <c r="JWG54" s="933"/>
      <c r="JWH54" s="933"/>
      <c r="JWI54" s="933"/>
      <c r="JWJ54" s="933"/>
      <c r="JWK54" s="933"/>
      <c r="JWL54" s="933"/>
      <c r="JWM54" s="933"/>
      <c r="JWN54" s="934"/>
      <c r="JWO54" s="1214"/>
      <c r="JWP54" s="932"/>
      <c r="JWQ54" s="932"/>
      <c r="JWR54" s="933"/>
      <c r="JWS54" s="933"/>
      <c r="JWT54" s="933"/>
      <c r="JWU54" s="933"/>
      <c r="JWV54" s="933"/>
      <c r="JWW54" s="933"/>
      <c r="JWX54" s="933"/>
      <c r="JWY54" s="934"/>
      <c r="JWZ54" s="1214"/>
      <c r="JXA54" s="932"/>
      <c r="JXB54" s="932"/>
      <c r="JXC54" s="933"/>
      <c r="JXD54" s="933"/>
      <c r="JXE54" s="933"/>
      <c r="JXF54" s="933"/>
      <c r="JXG54" s="933"/>
      <c r="JXH54" s="933"/>
      <c r="JXI54" s="933"/>
      <c r="JXJ54" s="934"/>
      <c r="JXK54" s="1214"/>
      <c r="JXL54" s="932"/>
      <c r="JXM54" s="932"/>
      <c r="JXN54" s="933"/>
      <c r="JXO54" s="933"/>
      <c r="JXP54" s="933"/>
      <c r="JXQ54" s="933"/>
      <c r="JXR54" s="933"/>
      <c r="JXS54" s="933"/>
      <c r="JXT54" s="933"/>
      <c r="JXU54" s="934"/>
      <c r="JXV54" s="1214"/>
      <c r="JXW54" s="932"/>
      <c r="JXX54" s="932"/>
      <c r="JXY54" s="933"/>
      <c r="JXZ54" s="933"/>
      <c r="JYA54" s="933"/>
      <c r="JYB54" s="933"/>
      <c r="JYC54" s="933"/>
      <c r="JYD54" s="933"/>
      <c r="JYE54" s="933"/>
      <c r="JYF54" s="934"/>
      <c r="JYG54" s="1214"/>
      <c r="JYH54" s="932"/>
      <c r="JYI54" s="932"/>
      <c r="JYJ54" s="933"/>
      <c r="JYK54" s="933"/>
      <c r="JYL54" s="933"/>
      <c r="JYM54" s="933"/>
      <c r="JYN54" s="933"/>
      <c r="JYO54" s="933"/>
      <c r="JYP54" s="933"/>
      <c r="JYQ54" s="934"/>
      <c r="JYR54" s="1214"/>
      <c r="JYS54" s="932"/>
      <c r="JYT54" s="932"/>
      <c r="JYU54" s="933"/>
      <c r="JYV54" s="933"/>
      <c r="JYW54" s="933"/>
      <c r="JYX54" s="933"/>
      <c r="JYY54" s="933"/>
      <c r="JYZ54" s="933"/>
      <c r="JZA54" s="933"/>
      <c r="JZB54" s="934"/>
      <c r="JZC54" s="1214"/>
      <c r="JZD54" s="932"/>
      <c r="JZE54" s="932"/>
      <c r="JZF54" s="933"/>
      <c r="JZG54" s="933"/>
      <c r="JZH54" s="933"/>
      <c r="JZI54" s="933"/>
      <c r="JZJ54" s="933"/>
      <c r="JZK54" s="933"/>
      <c r="JZL54" s="933"/>
      <c r="JZM54" s="934"/>
      <c r="JZN54" s="1214"/>
      <c r="JZO54" s="932"/>
      <c r="JZP54" s="932"/>
      <c r="JZQ54" s="933"/>
      <c r="JZR54" s="933"/>
      <c r="JZS54" s="933"/>
      <c r="JZT54" s="933"/>
      <c r="JZU54" s="933"/>
      <c r="JZV54" s="933"/>
      <c r="JZW54" s="933"/>
      <c r="JZX54" s="934"/>
      <c r="JZY54" s="1214"/>
      <c r="JZZ54" s="932"/>
      <c r="KAA54" s="932"/>
      <c r="KAB54" s="933"/>
      <c r="KAC54" s="933"/>
      <c r="KAD54" s="933"/>
      <c r="KAE54" s="933"/>
      <c r="KAF54" s="933"/>
      <c r="KAG54" s="933"/>
      <c r="KAH54" s="933"/>
      <c r="KAI54" s="934"/>
      <c r="KAJ54" s="1214"/>
      <c r="KAK54" s="932"/>
      <c r="KAL54" s="932"/>
      <c r="KAM54" s="933"/>
      <c r="KAN54" s="933"/>
      <c r="KAO54" s="933"/>
      <c r="KAP54" s="933"/>
      <c r="KAQ54" s="933"/>
      <c r="KAR54" s="933"/>
      <c r="KAS54" s="933"/>
      <c r="KAT54" s="934"/>
      <c r="KAU54" s="1214"/>
      <c r="KAV54" s="932"/>
      <c r="KAW54" s="932"/>
      <c r="KAX54" s="933"/>
      <c r="KAY54" s="933"/>
      <c r="KAZ54" s="933"/>
      <c r="KBA54" s="933"/>
      <c r="KBB54" s="933"/>
      <c r="KBC54" s="933"/>
      <c r="KBD54" s="933"/>
      <c r="KBE54" s="934"/>
      <c r="KBF54" s="1214"/>
      <c r="KBG54" s="932"/>
      <c r="KBH54" s="932"/>
      <c r="KBI54" s="933"/>
      <c r="KBJ54" s="933"/>
      <c r="KBK54" s="933"/>
      <c r="KBL54" s="933"/>
      <c r="KBM54" s="933"/>
      <c r="KBN54" s="933"/>
      <c r="KBO54" s="933"/>
      <c r="KBP54" s="934"/>
      <c r="KBQ54" s="1214"/>
      <c r="KBR54" s="932"/>
      <c r="KBS54" s="932"/>
      <c r="KBT54" s="933"/>
      <c r="KBU54" s="933"/>
      <c r="KBV54" s="933"/>
      <c r="KBW54" s="933"/>
      <c r="KBX54" s="933"/>
      <c r="KBY54" s="933"/>
      <c r="KBZ54" s="933"/>
      <c r="KCA54" s="934"/>
      <c r="KCB54" s="1214"/>
      <c r="KCC54" s="932"/>
      <c r="KCD54" s="932"/>
      <c r="KCE54" s="933"/>
      <c r="KCF54" s="933"/>
      <c r="KCG54" s="933"/>
      <c r="KCH54" s="933"/>
      <c r="KCI54" s="933"/>
      <c r="KCJ54" s="933"/>
      <c r="KCK54" s="933"/>
      <c r="KCL54" s="934"/>
      <c r="KCM54" s="1214"/>
      <c r="KCN54" s="932"/>
      <c r="KCO54" s="932"/>
      <c r="KCP54" s="933"/>
      <c r="KCQ54" s="933"/>
      <c r="KCR54" s="933"/>
      <c r="KCS54" s="933"/>
      <c r="KCT54" s="933"/>
      <c r="KCU54" s="933"/>
      <c r="KCV54" s="933"/>
      <c r="KCW54" s="934"/>
      <c r="KCX54" s="1214"/>
      <c r="KCY54" s="932"/>
      <c r="KCZ54" s="932"/>
      <c r="KDA54" s="933"/>
      <c r="KDB54" s="933"/>
      <c r="KDC54" s="933"/>
      <c r="KDD54" s="933"/>
      <c r="KDE54" s="933"/>
      <c r="KDF54" s="933"/>
      <c r="KDG54" s="933"/>
      <c r="KDH54" s="934"/>
      <c r="KDI54" s="1214"/>
      <c r="KDJ54" s="932"/>
      <c r="KDK54" s="932"/>
      <c r="KDL54" s="933"/>
      <c r="KDM54" s="933"/>
      <c r="KDN54" s="933"/>
      <c r="KDO54" s="933"/>
      <c r="KDP54" s="933"/>
      <c r="KDQ54" s="933"/>
      <c r="KDR54" s="933"/>
      <c r="KDS54" s="934"/>
      <c r="KDT54" s="1214"/>
      <c r="KDU54" s="932"/>
      <c r="KDV54" s="932"/>
      <c r="KDW54" s="933"/>
      <c r="KDX54" s="933"/>
      <c r="KDY54" s="933"/>
      <c r="KDZ54" s="933"/>
      <c r="KEA54" s="933"/>
      <c r="KEB54" s="933"/>
      <c r="KEC54" s="933"/>
      <c r="KED54" s="934"/>
      <c r="KEE54" s="1214"/>
      <c r="KEF54" s="932"/>
      <c r="KEG54" s="932"/>
      <c r="KEH54" s="933"/>
      <c r="KEI54" s="933"/>
      <c r="KEJ54" s="933"/>
      <c r="KEK54" s="933"/>
      <c r="KEL54" s="933"/>
      <c r="KEM54" s="933"/>
      <c r="KEN54" s="933"/>
      <c r="KEO54" s="934"/>
      <c r="KEP54" s="1214"/>
      <c r="KEQ54" s="932"/>
      <c r="KER54" s="932"/>
      <c r="KES54" s="933"/>
      <c r="KET54" s="933"/>
      <c r="KEU54" s="933"/>
      <c r="KEV54" s="933"/>
      <c r="KEW54" s="933"/>
      <c r="KEX54" s="933"/>
      <c r="KEY54" s="933"/>
      <c r="KEZ54" s="934"/>
      <c r="KFA54" s="1214"/>
      <c r="KFB54" s="932"/>
      <c r="KFC54" s="932"/>
      <c r="KFD54" s="933"/>
      <c r="KFE54" s="933"/>
      <c r="KFF54" s="933"/>
      <c r="KFG54" s="933"/>
      <c r="KFH54" s="933"/>
      <c r="KFI54" s="933"/>
      <c r="KFJ54" s="933"/>
      <c r="KFK54" s="934"/>
      <c r="KFL54" s="1214"/>
      <c r="KFM54" s="932"/>
      <c r="KFN54" s="932"/>
      <c r="KFO54" s="933"/>
      <c r="KFP54" s="933"/>
      <c r="KFQ54" s="933"/>
      <c r="KFR54" s="933"/>
      <c r="KFS54" s="933"/>
      <c r="KFT54" s="933"/>
      <c r="KFU54" s="933"/>
      <c r="KFV54" s="934"/>
      <c r="KFW54" s="1214"/>
      <c r="KFX54" s="932"/>
      <c r="KFY54" s="932"/>
      <c r="KFZ54" s="933"/>
      <c r="KGA54" s="933"/>
      <c r="KGB54" s="933"/>
      <c r="KGC54" s="933"/>
      <c r="KGD54" s="933"/>
      <c r="KGE54" s="933"/>
      <c r="KGF54" s="933"/>
      <c r="KGG54" s="934"/>
      <c r="KGH54" s="1214"/>
      <c r="KGI54" s="932"/>
      <c r="KGJ54" s="932"/>
      <c r="KGK54" s="933"/>
      <c r="KGL54" s="933"/>
      <c r="KGM54" s="933"/>
      <c r="KGN54" s="933"/>
      <c r="KGO54" s="933"/>
      <c r="KGP54" s="933"/>
      <c r="KGQ54" s="933"/>
      <c r="KGR54" s="934"/>
      <c r="KGS54" s="1214"/>
      <c r="KGT54" s="932"/>
      <c r="KGU54" s="932"/>
      <c r="KGV54" s="933"/>
      <c r="KGW54" s="933"/>
      <c r="KGX54" s="933"/>
      <c r="KGY54" s="933"/>
      <c r="KGZ54" s="933"/>
      <c r="KHA54" s="933"/>
      <c r="KHB54" s="933"/>
      <c r="KHC54" s="934"/>
      <c r="KHD54" s="1214"/>
      <c r="KHE54" s="932"/>
      <c r="KHF54" s="932"/>
      <c r="KHG54" s="933"/>
      <c r="KHH54" s="933"/>
      <c r="KHI54" s="933"/>
      <c r="KHJ54" s="933"/>
      <c r="KHK54" s="933"/>
      <c r="KHL54" s="933"/>
      <c r="KHM54" s="933"/>
      <c r="KHN54" s="934"/>
      <c r="KHO54" s="1214"/>
      <c r="KHP54" s="932"/>
      <c r="KHQ54" s="932"/>
      <c r="KHR54" s="933"/>
      <c r="KHS54" s="933"/>
      <c r="KHT54" s="933"/>
      <c r="KHU54" s="933"/>
      <c r="KHV54" s="933"/>
      <c r="KHW54" s="933"/>
      <c r="KHX54" s="933"/>
      <c r="KHY54" s="934"/>
      <c r="KHZ54" s="1214"/>
      <c r="KIA54" s="932"/>
      <c r="KIB54" s="932"/>
      <c r="KIC54" s="933"/>
      <c r="KID54" s="933"/>
      <c r="KIE54" s="933"/>
      <c r="KIF54" s="933"/>
      <c r="KIG54" s="933"/>
      <c r="KIH54" s="933"/>
      <c r="KII54" s="933"/>
      <c r="KIJ54" s="934"/>
      <c r="KIK54" s="1214"/>
      <c r="KIL54" s="932"/>
      <c r="KIM54" s="932"/>
      <c r="KIN54" s="933"/>
      <c r="KIO54" s="933"/>
      <c r="KIP54" s="933"/>
      <c r="KIQ54" s="933"/>
      <c r="KIR54" s="933"/>
      <c r="KIS54" s="933"/>
      <c r="KIT54" s="933"/>
      <c r="KIU54" s="934"/>
      <c r="KIV54" s="1214"/>
      <c r="KIW54" s="932"/>
      <c r="KIX54" s="932"/>
      <c r="KIY54" s="933"/>
      <c r="KIZ54" s="933"/>
      <c r="KJA54" s="933"/>
      <c r="KJB54" s="933"/>
      <c r="KJC54" s="933"/>
      <c r="KJD54" s="933"/>
      <c r="KJE54" s="933"/>
      <c r="KJF54" s="934"/>
      <c r="KJG54" s="1214"/>
      <c r="KJH54" s="932"/>
      <c r="KJI54" s="932"/>
      <c r="KJJ54" s="933"/>
      <c r="KJK54" s="933"/>
      <c r="KJL54" s="933"/>
      <c r="KJM54" s="933"/>
      <c r="KJN54" s="933"/>
      <c r="KJO54" s="933"/>
      <c r="KJP54" s="933"/>
      <c r="KJQ54" s="934"/>
      <c r="KJR54" s="1214"/>
      <c r="KJS54" s="932"/>
      <c r="KJT54" s="932"/>
      <c r="KJU54" s="933"/>
      <c r="KJV54" s="933"/>
      <c r="KJW54" s="933"/>
      <c r="KJX54" s="933"/>
      <c r="KJY54" s="933"/>
      <c r="KJZ54" s="933"/>
      <c r="KKA54" s="933"/>
      <c r="KKB54" s="934"/>
      <c r="KKC54" s="1214"/>
      <c r="KKD54" s="932"/>
      <c r="KKE54" s="932"/>
      <c r="KKF54" s="933"/>
      <c r="KKG54" s="933"/>
      <c r="KKH54" s="933"/>
      <c r="KKI54" s="933"/>
      <c r="KKJ54" s="933"/>
      <c r="KKK54" s="933"/>
      <c r="KKL54" s="933"/>
      <c r="KKM54" s="934"/>
      <c r="KKN54" s="1214"/>
      <c r="KKO54" s="932"/>
      <c r="KKP54" s="932"/>
      <c r="KKQ54" s="933"/>
      <c r="KKR54" s="933"/>
      <c r="KKS54" s="933"/>
      <c r="KKT54" s="933"/>
      <c r="KKU54" s="933"/>
      <c r="KKV54" s="933"/>
      <c r="KKW54" s="933"/>
      <c r="KKX54" s="934"/>
      <c r="KKY54" s="1214"/>
      <c r="KKZ54" s="932"/>
      <c r="KLA54" s="932"/>
      <c r="KLB54" s="933"/>
      <c r="KLC54" s="933"/>
      <c r="KLD54" s="933"/>
      <c r="KLE54" s="933"/>
      <c r="KLF54" s="933"/>
      <c r="KLG54" s="933"/>
      <c r="KLH54" s="933"/>
      <c r="KLI54" s="934"/>
      <c r="KLJ54" s="1214"/>
      <c r="KLK54" s="932"/>
      <c r="KLL54" s="932"/>
      <c r="KLM54" s="933"/>
      <c r="KLN54" s="933"/>
      <c r="KLO54" s="933"/>
      <c r="KLP54" s="933"/>
      <c r="KLQ54" s="933"/>
      <c r="KLR54" s="933"/>
      <c r="KLS54" s="933"/>
      <c r="KLT54" s="934"/>
      <c r="KLU54" s="1214"/>
      <c r="KLV54" s="932"/>
      <c r="KLW54" s="932"/>
      <c r="KLX54" s="933"/>
      <c r="KLY54" s="933"/>
      <c r="KLZ54" s="933"/>
      <c r="KMA54" s="933"/>
      <c r="KMB54" s="933"/>
      <c r="KMC54" s="933"/>
      <c r="KMD54" s="933"/>
      <c r="KME54" s="934"/>
      <c r="KMF54" s="1214"/>
      <c r="KMG54" s="932"/>
      <c r="KMH54" s="932"/>
      <c r="KMI54" s="933"/>
      <c r="KMJ54" s="933"/>
      <c r="KMK54" s="933"/>
      <c r="KML54" s="933"/>
      <c r="KMM54" s="933"/>
      <c r="KMN54" s="933"/>
      <c r="KMO54" s="933"/>
      <c r="KMP54" s="934"/>
      <c r="KMQ54" s="1214"/>
      <c r="KMR54" s="932"/>
      <c r="KMS54" s="932"/>
      <c r="KMT54" s="933"/>
      <c r="KMU54" s="933"/>
      <c r="KMV54" s="933"/>
      <c r="KMW54" s="933"/>
      <c r="KMX54" s="933"/>
      <c r="KMY54" s="933"/>
      <c r="KMZ54" s="933"/>
      <c r="KNA54" s="934"/>
      <c r="KNB54" s="1214"/>
      <c r="KNC54" s="932"/>
      <c r="KND54" s="932"/>
      <c r="KNE54" s="933"/>
      <c r="KNF54" s="933"/>
      <c r="KNG54" s="933"/>
      <c r="KNH54" s="933"/>
      <c r="KNI54" s="933"/>
      <c r="KNJ54" s="933"/>
      <c r="KNK54" s="933"/>
      <c r="KNL54" s="934"/>
      <c r="KNM54" s="1214"/>
      <c r="KNN54" s="932"/>
      <c r="KNO54" s="932"/>
      <c r="KNP54" s="933"/>
      <c r="KNQ54" s="933"/>
      <c r="KNR54" s="933"/>
      <c r="KNS54" s="933"/>
      <c r="KNT54" s="933"/>
      <c r="KNU54" s="933"/>
      <c r="KNV54" s="933"/>
      <c r="KNW54" s="934"/>
      <c r="KNX54" s="1214"/>
      <c r="KNY54" s="932"/>
      <c r="KNZ54" s="932"/>
      <c r="KOA54" s="933"/>
      <c r="KOB54" s="933"/>
      <c r="KOC54" s="933"/>
      <c r="KOD54" s="933"/>
      <c r="KOE54" s="933"/>
      <c r="KOF54" s="933"/>
      <c r="KOG54" s="933"/>
      <c r="KOH54" s="934"/>
      <c r="KOI54" s="1214"/>
      <c r="KOJ54" s="932"/>
      <c r="KOK54" s="932"/>
      <c r="KOL54" s="933"/>
      <c r="KOM54" s="933"/>
      <c r="KON54" s="933"/>
      <c r="KOO54" s="933"/>
      <c r="KOP54" s="933"/>
      <c r="KOQ54" s="933"/>
      <c r="KOR54" s="933"/>
      <c r="KOS54" s="934"/>
      <c r="KOT54" s="1214"/>
      <c r="KOU54" s="932"/>
      <c r="KOV54" s="932"/>
      <c r="KOW54" s="933"/>
      <c r="KOX54" s="933"/>
      <c r="KOY54" s="933"/>
      <c r="KOZ54" s="933"/>
      <c r="KPA54" s="933"/>
      <c r="KPB54" s="933"/>
      <c r="KPC54" s="933"/>
      <c r="KPD54" s="934"/>
      <c r="KPE54" s="1214"/>
      <c r="KPF54" s="932"/>
      <c r="KPG54" s="932"/>
      <c r="KPH54" s="933"/>
      <c r="KPI54" s="933"/>
      <c r="KPJ54" s="933"/>
      <c r="KPK54" s="933"/>
      <c r="KPL54" s="933"/>
      <c r="KPM54" s="933"/>
      <c r="KPN54" s="933"/>
      <c r="KPO54" s="934"/>
      <c r="KPP54" s="1214"/>
      <c r="KPQ54" s="932"/>
      <c r="KPR54" s="932"/>
      <c r="KPS54" s="933"/>
      <c r="KPT54" s="933"/>
      <c r="KPU54" s="933"/>
      <c r="KPV54" s="933"/>
      <c r="KPW54" s="933"/>
      <c r="KPX54" s="933"/>
      <c r="KPY54" s="933"/>
      <c r="KPZ54" s="934"/>
      <c r="KQA54" s="1214"/>
      <c r="KQB54" s="932"/>
      <c r="KQC54" s="932"/>
      <c r="KQD54" s="933"/>
      <c r="KQE54" s="933"/>
      <c r="KQF54" s="933"/>
      <c r="KQG54" s="933"/>
      <c r="KQH54" s="933"/>
      <c r="KQI54" s="933"/>
      <c r="KQJ54" s="933"/>
      <c r="KQK54" s="934"/>
      <c r="KQL54" s="1214"/>
      <c r="KQM54" s="932"/>
      <c r="KQN54" s="932"/>
      <c r="KQO54" s="933"/>
      <c r="KQP54" s="933"/>
      <c r="KQQ54" s="933"/>
      <c r="KQR54" s="933"/>
      <c r="KQS54" s="933"/>
      <c r="KQT54" s="933"/>
      <c r="KQU54" s="933"/>
      <c r="KQV54" s="934"/>
      <c r="KQW54" s="1214"/>
      <c r="KQX54" s="932"/>
      <c r="KQY54" s="932"/>
      <c r="KQZ54" s="933"/>
      <c r="KRA54" s="933"/>
      <c r="KRB54" s="933"/>
      <c r="KRC54" s="933"/>
      <c r="KRD54" s="933"/>
      <c r="KRE54" s="933"/>
      <c r="KRF54" s="933"/>
      <c r="KRG54" s="934"/>
      <c r="KRH54" s="1214"/>
      <c r="KRI54" s="932"/>
      <c r="KRJ54" s="932"/>
      <c r="KRK54" s="933"/>
      <c r="KRL54" s="933"/>
      <c r="KRM54" s="933"/>
      <c r="KRN54" s="933"/>
      <c r="KRO54" s="933"/>
      <c r="KRP54" s="933"/>
      <c r="KRQ54" s="933"/>
      <c r="KRR54" s="934"/>
      <c r="KRS54" s="1214"/>
      <c r="KRT54" s="932"/>
      <c r="KRU54" s="932"/>
      <c r="KRV54" s="933"/>
      <c r="KRW54" s="933"/>
      <c r="KRX54" s="933"/>
      <c r="KRY54" s="933"/>
      <c r="KRZ54" s="933"/>
      <c r="KSA54" s="933"/>
      <c r="KSB54" s="933"/>
      <c r="KSC54" s="934"/>
      <c r="KSD54" s="1214"/>
      <c r="KSE54" s="932"/>
      <c r="KSF54" s="932"/>
      <c r="KSG54" s="933"/>
      <c r="KSH54" s="933"/>
      <c r="KSI54" s="933"/>
      <c r="KSJ54" s="933"/>
      <c r="KSK54" s="933"/>
      <c r="KSL54" s="933"/>
      <c r="KSM54" s="933"/>
      <c r="KSN54" s="934"/>
      <c r="KSO54" s="1214"/>
      <c r="KSP54" s="932"/>
      <c r="KSQ54" s="932"/>
      <c r="KSR54" s="933"/>
      <c r="KSS54" s="933"/>
      <c r="KST54" s="933"/>
      <c r="KSU54" s="933"/>
      <c r="KSV54" s="933"/>
      <c r="KSW54" s="933"/>
      <c r="KSX54" s="933"/>
      <c r="KSY54" s="934"/>
      <c r="KSZ54" s="1214"/>
      <c r="KTA54" s="932"/>
      <c r="KTB54" s="932"/>
      <c r="KTC54" s="933"/>
      <c r="KTD54" s="933"/>
      <c r="KTE54" s="933"/>
      <c r="KTF54" s="933"/>
      <c r="KTG54" s="933"/>
      <c r="KTH54" s="933"/>
      <c r="KTI54" s="933"/>
      <c r="KTJ54" s="934"/>
      <c r="KTK54" s="1214"/>
      <c r="KTL54" s="932"/>
      <c r="KTM54" s="932"/>
      <c r="KTN54" s="933"/>
      <c r="KTO54" s="933"/>
      <c r="KTP54" s="933"/>
      <c r="KTQ54" s="933"/>
      <c r="KTR54" s="933"/>
      <c r="KTS54" s="933"/>
      <c r="KTT54" s="933"/>
      <c r="KTU54" s="934"/>
      <c r="KTV54" s="1214"/>
      <c r="KTW54" s="932"/>
      <c r="KTX54" s="932"/>
      <c r="KTY54" s="933"/>
      <c r="KTZ54" s="933"/>
      <c r="KUA54" s="933"/>
      <c r="KUB54" s="933"/>
      <c r="KUC54" s="933"/>
      <c r="KUD54" s="933"/>
      <c r="KUE54" s="933"/>
      <c r="KUF54" s="934"/>
      <c r="KUG54" s="1214"/>
      <c r="KUH54" s="932"/>
      <c r="KUI54" s="932"/>
      <c r="KUJ54" s="933"/>
      <c r="KUK54" s="933"/>
      <c r="KUL54" s="933"/>
      <c r="KUM54" s="933"/>
      <c r="KUN54" s="933"/>
      <c r="KUO54" s="933"/>
      <c r="KUP54" s="933"/>
      <c r="KUQ54" s="934"/>
      <c r="KUR54" s="1214"/>
      <c r="KUS54" s="932"/>
      <c r="KUT54" s="932"/>
      <c r="KUU54" s="933"/>
      <c r="KUV54" s="933"/>
      <c r="KUW54" s="933"/>
      <c r="KUX54" s="933"/>
      <c r="KUY54" s="933"/>
      <c r="KUZ54" s="933"/>
      <c r="KVA54" s="933"/>
      <c r="KVB54" s="934"/>
      <c r="KVC54" s="1214"/>
      <c r="KVD54" s="932"/>
      <c r="KVE54" s="932"/>
      <c r="KVF54" s="933"/>
      <c r="KVG54" s="933"/>
      <c r="KVH54" s="933"/>
      <c r="KVI54" s="933"/>
      <c r="KVJ54" s="933"/>
      <c r="KVK54" s="933"/>
      <c r="KVL54" s="933"/>
      <c r="KVM54" s="934"/>
      <c r="KVN54" s="1214"/>
      <c r="KVO54" s="932"/>
      <c r="KVP54" s="932"/>
      <c r="KVQ54" s="933"/>
      <c r="KVR54" s="933"/>
      <c r="KVS54" s="933"/>
      <c r="KVT54" s="933"/>
      <c r="KVU54" s="933"/>
      <c r="KVV54" s="933"/>
      <c r="KVW54" s="933"/>
      <c r="KVX54" s="934"/>
      <c r="KVY54" s="1214"/>
      <c r="KVZ54" s="932"/>
      <c r="KWA54" s="932"/>
      <c r="KWB54" s="933"/>
      <c r="KWC54" s="933"/>
      <c r="KWD54" s="933"/>
      <c r="KWE54" s="933"/>
      <c r="KWF54" s="933"/>
      <c r="KWG54" s="933"/>
      <c r="KWH54" s="933"/>
      <c r="KWI54" s="934"/>
      <c r="KWJ54" s="1214"/>
      <c r="KWK54" s="932"/>
      <c r="KWL54" s="932"/>
      <c r="KWM54" s="933"/>
      <c r="KWN54" s="933"/>
      <c r="KWO54" s="933"/>
      <c r="KWP54" s="933"/>
      <c r="KWQ54" s="933"/>
      <c r="KWR54" s="933"/>
      <c r="KWS54" s="933"/>
      <c r="KWT54" s="934"/>
      <c r="KWU54" s="1214"/>
      <c r="KWV54" s="932"/>
      <c r="KWW54" s="932"/>
      <c r="KWX54" s="933"/>
      <c r="KWY54" s="933"/>
      <c r="KWZ54" s="933"/>
      <c r="KXA54" s="933"/>
      <c r="KXB54" s="933"/>
      <c r="KXC54" s="933"/>
      <c r="KXD54" s="933"/>
      <c r="KXE54" s="934"/>
      <c r="KXF54" s="1214"/>
      <c r="KXG54" s="932"/>
      <c r="KXH54" s="932"/>
      <c r="KXI54" s="933"/>
      <c r="KXJ54" s="933"/>
      <c r="KXK54" s="933"/>
      <c r="KXL54" s="933"/>
      <c r="KXM54" s="933"/>
      <c r="KXN54" s="933"/>
      <c r="KXO54" s="933"/>
      <c r="KXP54" s="934"/>
      <c r="KXQ54" s="1214"/>
      <c r="KXR54" s="932"/>
      <c r="KXS54" s="932"/>
      <c r="KXT54" s="933"/>
      <c r="KXU54" s="933"/>
      <c r="KXV54" s="933"/>
      <c r="KXW54" s="933"/>
      <c r="KXX54" s="933"/>
      <c r="KXY54" s="933"/>
      <c r="KXZ54" s="933"/>
      <c r="KYA54" s="934"/>
      <c r="KYB54" s="1214"/>
      <c r="KYC54" s="932"/>
      <c r="KYD54" s="932"/>
      <c r="KYE54" s="933"/>
      <c r="KYF54" s="933"/>
      <c r="KYG54" s="933"/>
      <c r="KYH54" s="933"/>
      <c r="KYI54" s="933"/>
      <c r="KYJ54" s="933"/>
      <c r="KYK54" s="933"/>
      <c r="KYL54" s="934"/>
      <c r="KYM54" s="1214"/>
      <c r="KYN54" s="932"/>
      <c r="KYO54" s="932"/>
      <c r="KYP54" s="933"/>
      <c r="KYQ54" s="933"/>
      <c r="KYR54" s="933"/>
      <c r="KYS54" s="933"/>
      <c r="KYT54" s="933"/>
      <c r="KYU54" s="933"/>
      <c r="KYV54" s="933"/>
      <c r="KYW54" s="934"/>
      <c r="KYX54" s="1214"/>
      <c r="KYY54" s="932"/>
      <c r="KYZ54" s="932"/>
      <c r="KZA54" s="933"/>
      <c r="KZB54" s="933"/>
      <c r="KZC54" s="933"/>
      <c r="KZD54" s="933"/>
      <c r="KZE54" s="933"/>
      <c r="KZF54" s="933"/>
      <c r="KZG54" s="933"/>
      <c r="KZH54" s="934"/>
      <c r="KZI54" s="1214"/>
      <c r="KZJ54" s="932"/>
      <c r="KZK54" s="932"/>
      <c r="KZL54" s="933"/>
      <c r="KZM54" s="933"/>
      <c r="KZN54" s="933"/>
      <c r="KZO54" s="933"/>
      <c r="KZP54" s="933"/>
      <c r="KZQ54" s="933"/>
      <c r="KZR54" s="933"/>
      <c r="KZS54" s="934"/>
      <c r="KZT54" s="1214"/>
      <c r="KZU54" s="932"/>
      <c r="KZV54" s="932"/>
      <c r="KZW54" s="933"/>
      <c r="KZX54" s="933"/>
      <c r="KZY54" s="933"/>
      <c r="KZZ54" s="933"/>
      <c r="LAA54" s="933"/>
      <c r="LAB54" s="933"/>
      <c r="LAC54" s="933"/>
      <c r="LAD54" s="934"/>
      <c r="LAE54" s="1214"/>
      <c r="LAF54" s="932"/>
      <c r="LAG54" s="932"/>
      <c r="LAH54" s="933"/>
      <c r="LAI54" s="933"/>
      <c r="LAJ54" s="933"/>
      <c r="LAK54" s="933"/>
      <c r="LAL54" s="933"/>
      <c r="LAM54" s="933"/>
      <c r="LAN54" s="933"/>
      <c r="LAO54" s="934"/>
      <c r="LAP54" s="1214"/>
      <c r="LAQ54" s="932"/>
      <c r="LAR54" s="932"/>
      <c r="LAS54" s="933"/>
      <c r="LAT54" s="933"/>
      <c r="LAU54" s="933"/>
      <c r="LAV54" s="933"/>
      <c r="LAW54" s="933"/>
      <c r="LAX54" s="933"/>
      <c r="LAY54" s="933"/>
      <c r="LAZ54" s="934"/>
      <c r="LBA54" s="1214"/>
      <c r="LBB54" s="932"/>
      <c r="LBC54" s="932"/>
      <c r="LBD54" s="933"/>
      <c r="LBE54" s="933"/>
      <c r="LBF54" s="933"/>
      <c r="LBG54" s="933"/>
      <c r="LBH54" s="933"/>
      <c r="LBI54" s="933"/>
      <c r="LBJ54" s="933"/>
      <c r="LBK54" s="934"/>
      <c r="LBL54" s="1214"/>
      <c r="LBM54" s="932"/>
      <c r="LBN54" s="932"/>
      <c r="LBO54" s="933"/>
      <c r="LBP54" s="933"/>
      <c r="LBQ54" s="933"/>
      <c r="LBR54" s="933"/>
      <c r="LBS54" s="933"/>
      <c r="LBT54" s="933"/>
      <c r="LBU54" s="933"/>
      <c r="LBV54" s="934"/>
      <c r="LBW54" s="1214"/>
      <c r="LBX54" s="932"/>
      <c r="LBY54" s="932"/>
      <c r="LBZ54" s="933"/>
      <c r="LCA54" s="933"/>
      <c r="LCB54" s="933"/>
      <c r="LCC54" s="933"/>
      <c r="LCD54" s="933"/>
      <c r="LCE54" s="933"/>
      <c r="LCF54" s="933"/>
      <c r="LCG54" s="934"/>
      <c r="LCH54" s="1214"/>
      <c r="LCI54" s="932"/>
      <c r="LCJ54" s="932"/>
      <c r="LCK54" s="933"/>
      <c r="LCL54" s="933"/>
      <c r="LCM54" s="933"/>
      <c r="LCN54" s="933"/>
      <c r="LCO54" s="933"/>
      <c r="LCP54" s="933"/>
      <c r="LCQ54" s="933"/>
      <c r="LCR54" s="934"/>
      <c r="LCS54" s="1214"/>
      <c r="LCT54" s="932"/>
      <c r="LCU54" s="932"/>
      <c r="LCV54" s="933"/>
      <c r="LCW54" s="933"/>
      <c r="LCX54" s="933"/>
      <c r="LCY54" s="933"/>
      <c r="LCZ54" s="933"/>
      <c r="LDA54" s="933"/>
      <c r="LDB54" s="933"/>
      <c r="LDC54" s="934"/>
      <c r="LDD54" s="1214"/>
      <c r="LDE54" s="932"/>
      <c r="LDF54" s="932"/>
      <c r="LDG54" s="933"/>
      <c r="LDH54" s="933"/>
      <c r="LDI54" s="933"/>
      <c r="LDJ54" s="933"/>
      <c r="LDK54" s="933"/>
      <c r="LDL54" s="933"/>
      <c r="LDM54" s="933"/>
      <c r="LDN54" s="934"/>
      <c r="LDO54" s="1214"/>
      <c r="LDP54" s="932"/>
      <c r="LDQ54" s="932"/>
      <c r="LDR54" s="933"/>
      <c r="LDS54" s="933"/>
      <c r="LDT54" s="933"/>
      <c r="LDU54" s="933"/>
      <c r="LDV54" s="933"/>
      <c r="LDW54" s="933"/>
      <c r="LDX54" s="933"/>
      <c r="LDY54" s="934"/>
      <c r="LDZ54" s="1214"/>
      <c r="LEA54" s="932"/>
      <c r="LEB54" s="932"/>
      <c r="LEC54" s="933"/>
      <c r="LED54" s="933"/>
      <c r="LEE54" s="933"/>
      <c r="LEF54" s="933"/>
      <c r="LEG54" s="933"/>
      <c r="LEH54" s="933"/>
      <c r="LEI54" s="933"/>
      <c r="LEJ54" s="934"/>
      <c r="LEK54" s="1214"/>
      <c r="LEL54" s="932"/>
      <c r="LEM54" s="932"/>
      <c r="LEN54" s="933"/>
      <c r="LEO54" s="933"/>
      <c r="LEP54" s="933"/>
      <c r="LEQ54" s="933"/>
      <c r="LER54" s="933"/>
      <c r="LES54" s="933"/>
      <c r="LET54" s="933"/>
      <c r="LEU54" s="934"/>
      <c r="LEV54" s="1214"/>
      <c r="LEW54" s="932"/>
      <c r="LEX54" s="932"/>
      <c r="LEY54" s="933"/>
      <c r="LEZ54" s="933"/>
      <c r="LFA54" s="933"/>
      <c r="LFB54" s="933"/>
      <c r="LFC54" s="933"/>
      <c r="LFD54" s="933"/>
      <c r="LFE54" s="933"/>
      <c r="LFF54" s="934"/>
      <c r="LFG54" s="1214"/>
      <c r="LFH54" s="932"/>
      <c r="LFI54" s="932"/>
      <c r="LFJ54" s="933"/>
      <c r="LFK54" s="933"/>
      <c r="LFL54" s="933"/>
      <c r="LFM54" s="933"/>
      <c r="LFN54" s="933"/>
      <c r="LFO54" s="933"/>
      <c r="LFP54" s="933"/>
      <c r="LFQ54" s="934"/>
      <c r="LFR54" s="1214"/>
      <c r="LFS54" s="932"/>
      <c r="LFT54" s="932"/>
      <c r="LFU54" s="933"/>
      <c r="LFV54" s="933"/>
      <c r="LFW54" s="933"/>
      <c r="LFX54" s="933"/>
      <c r="LFY54" s="933"/>
      <c r="LFZ54" s="933"/>
      <c r="LGA54" s="933"/>
      <c r="LGB54" s="934"/>
      <c r="LGC54" s="1214"/>
      <c r="LGD54" s="932"/>
      <c r="LGE54" s="932"/>
      <c r="LGF54" s="933"/>
      <c r="LGG54" s="933"/>
      <c r="LGH54" s="933"/>
      <c r="LGI54" s="933"/>
      <c r="LGJ54" s="933"/>
      <c r="LGK54" s="933"/>
      <c r="LGL54" s="933"/>
      <c r="LGM54" s="934"/>
      <c r="LGN54" s="1214"/>
      <c r="LGO54" s="932"/>
      <c r="LGP54" s="932"/>
      <c r="LGQ54" s="933"/>
      <c r="LGR54" s="933"/>
      <c r="LGS54" s="933"/>
      <c r="LGT54" s="933"/>
      <c r="LGU54" s="933"/>
      <c r="LGV54" s="933"/>
      <c r="LGW54" s="933"/>
      <c r="LGX54" s="934"/>
      <c r="LGY54" s="1214"/>
      <c r="LGZ54" s="932"/>
      <c r="LHA54" s="932"/>
      <c r="LHB54" s="933"/>
      <c r="LHC54" s="933"/>
      <c r="LHD54" s="933"/>
      <c r="LHE54" s="933"/>
      <c r="LHF54" s="933"/>
      <c r="LHG54" s="933"/>
      <c r="LHH54" s="933"/>
      <c r="LHI54" s="934"/>
      <c r="LHJ54" s="1214"/>
      <c r="LHK54" s="932"/>
      <c r="LHL54" s="932"/>
      <c r="LHM54" s="933"/>
      <c r="LHN54" s="933"/>
      <c r="LHO54" s="933"/>
      <c r="LHP54" s="933"/>
      <c r="LHQ54" s="933"/>
      <c r="LHR54" s="933"/>
      <c r="LHS54" s="933"/>
      <c r="LHT54" s="934"/>
      <c r="LHU54" s="1214"/>
      <c r="LHV54" s="932"/>
      <c r="LHW54" s="932"/>
      <c r="LHX54" s="933"/>
      <c r="LHY54" s="933"/>
      <c r="LHZ54" s="933"/>
      <c r="LIA54" s="933"/>
      <c r="LIB54" s="933"/>
      <c r="LIC54" s="933"/>
      <c r="LID54" s="933"/>
      <c r="LIE54" s="934"/>
      <c r="LIF54" s="1214"/>
      <c r="LIG54" s="932"/>
      <c r="LIH54" s="932"/>
      <c r="LII54" s="933"/>
      <c r="LIJ54" s="933"/>
      <c r="LIK54" s="933"/>
      <c r="LIL54" s="933"/>
      <c r="LIM54" s="933"/>
      <c r="LIN54" s="933"/>
      <c r="LIO54" s="933"/>
      <c r="LIP54" s="934"/>
      <c r="LIQ54" s="1214"/>
      <c r="LIR54" s="932"/>
      <c r="LIS54" s="932"/>
      <c r="LIT54" s="933"/>
      <c r="LIU54" s="933"/>
      <c r="LIV54" s="933"/>
      <c r="LIW54" s="933"/>
      <c r="LIX54" s="933"/>
      <c r="LIY54" s="933"/>
      <c r="LIZ54" s="933"/>
      <c r="LJA54" s="934"/>
      <c r="LJB54" s="1214"/>
      <c r="LJC54" s="932"/>
      <c r="LJD54" s="932"/>
      <c r="LJE54" s="933"/>
      <c r="LJF54" s="933"/>
      <c r="LJG54" s="933"/>
      <c r="LJH54" s="933"/>
      <c r="LJI54" s="933"/>
      <c r="LJJ54" s="933"/>
      <c r="LJK54" s="933"/>
      <c r="LJL54" s="934"/>
      <c r="LJM54" s="1214"/>
      <c r="LJN54" s="932"/>
      <c r="LJO54" s="932"/>
      <c r="LJP54" s="933"/>
      <c r="LJQ54" s="933"/>
      <c r="LJR54" s="933"/>
      <c r="LJS54" s="933"/>
      <c r="LJT54" s="933"/>
      <c r="LJU54" s="933"/>
      <c r="LJV54" s="933"/>
      <c r="LJW54" s="934"/>
      <c r="LJX54" s="1214"/>
      <c r="LJY54" s="932"/>
      <c r="LJZ54" s="932"/>
      <c r="LKA54" s="933"/>
      <c r="LKB54" s="933"/>
      <c r="LKC54" s="933"/>
      <c r="LKD54" s="933"/>
      <c r="LKE54" s="933"/>
      <c r="LKF54" s="933"/>
      <c r="LKG54" s="933"/>
      <c r="LKH54" s="934"/>
      <c r="LKI54" s="1214"/>
      <c r="LKJ54" s="932"/>
      <c r="LKK54" s="932"/>
      <c r="LKL54" s="933"/>
      <c r="LKM54" s="933"/>
      <c r="LKN54" s="933"/>
      <c r="LKO54" s="933"/>
      <c r="LKP54" s="933"/>
      <c r="LKQ54" s="933"/>
      <c r="LKR54" s="933"/>
      <c r="LKS54" s="934"/>
      <c r="LKT54" s="1214"/>
      <c r="LKU54" s="932"/>
      <c r="LKV54" s="932"/>
      <c r="LKW54" s="933"/>
      <c r="LKX54" s="933"/>
      <c r="LKY54" s="933"/>
      <c r="LKZ54" s="933"/>
      <c r="LLA54" s="933"/>
      <c r="LLB54" s="933"/>
      <c r="LLC54" s="933"/>
      <c r="LLD54" s="934"/>
      <c r="LLE54" s="1214"/>
      <c r="LLF54" s="932"/>
      <c r="LLG54" s="932"/>
      <c r="LLH54" s="933"/>
      <c r="LLI54" s="933"/>
      <c r="LLJ54" s="933"/>
      <c r="LLK54" s="933"/>
      <c r="LLL54" s="933"/>
      <c r="LLM54" s="933"/>
      <c r="LLN54" s="933"/>
      <c r="LLO54" s="934"/>
      <c r="LLP54" s="1214"/>
      <c r="LLQ54" s="932"/>
      <c r="LLR54" s="932"/>
      <c r="LLS54" s="933"/>
      <c r="LLT54" s="933"/>
      <c r="LLU54" s="933"/>
      <c r="LLV54" s="933"/>
      <c r="LLW54" s="933"/>
      <c r="LLX54" s="933"/>
      <c r="LLY54" s="933"/>
      <c r="LLZ54" s="934"/>
      <c r="LMA54" s="1214"/>
      <c r="LMB54" s="932"/>
      <c r="LMC54" s="932"/>
      <c r="LMD54" s="933"/>
      <c r="LME54" s="933"/>
      <c r="LMF54" s="933"/>
      <c r="LMG54" s="933"/>
      <c r="LMH54" s="933"/>
      <c r="LMI54" s="933"/>
      <c r="LMJ54" s="933"/>
      <c r="LMK54" s="934"/>
      <c r="LML54" s="1214"/>
      <c r="LMM54" s="932"/>
      <c r="LMN54" s="932"/>
      <c r="LMO54" s="933"/>
      <c r="LMP54" s="933"/>
      <c r="LMQ54" s="933"/>
      <c r="LMR54" s="933"/>
      <c r="LMS54" s="933"/>
      <c r="LMT54" s="933"/>
      <c r="LMU54" s="933"/>
      <c r="LMV54" s="934"/>
      <c r="LMW54" s="1214"/>
      <c r="LMX54" s="932"/>
      <c r="LMY54" s="932"/>
      <c r="LMZ54" s="933"/>
      <c r="LNA54" s="933"/>
      <c r="LNB54" s="933"/>
      <c r="LNC54" s="933"/>
      <c r="LND54" s="933"/>
      <c r="LNE54" s="933"/>
      <c r="LNF54" s="933"/>
      <c r="LNG54" s="934"/>
      <c r="LNH54" s="1214"/>
      <c r="LNI54" s="932"/>
      <c r="LNJ54" s="932"/>
      <c r="LNK54" s="933"/>
      <c r="LNL54" s="933"/>
      <c r="LNM54" s="933"/>
      <c r="LNN54" s="933"/>
      <c r="LNO54" s="933"/>
      <c r="LNP54" s="933"/>
      <c r="LNQ54" s="933"/>
      <c r="LNR54" s="934"/>
      <c r="LNS54" s="1214"/>
      <c r="LNT54" s="932"/>
      <c r="LNU54" s="932"/>
      <c r="LNV54" s="933"/>
      <c r="LNW54" s="933"/>
      <c r="LNX54" s="933"/>
      <c r="LNY54" s="933"/>
      <c r="LNZ54" s="933"/>
      <c r="LOA54" s="933"/>
      <c r="LOB54" s="933"/>
      <c r="LOC54" s="934"/>
      <c r="LOD54" s="1214"/>
      <c r="LOE54" s="932"/>
      <c r="LOF54" s="932"/>
      <c r="LOG54" s="933"/>
      <c r="LOH54" s="933"/>
      <c r="LOI54" s="933"/>
      <c r="LOJ54" s="933"/>
      <c r="LOK54" s="933"/>
      <c r="LOL54" s="933"/>
      <c r="LOM54" s="933"/>
      <c r="LON54" s="934"/>
      <c r="LOO54" s="1214"/>
      <c r="LOP54" s="932"/>
      <c r="LOQ54" s="932"/>
      <c r="LOR54" s="933"/>
      <c r="LOS54" s="933"/>
      <c r="LOT54" s="933"/>
      <c r="LOU54" s="933"/>
      <c r="LOV54" s="933"/>
      <c r="LOW54" s="933"/>
      <c r="LOX54" s="933"/>
      <c r="LOY54" s="934"/>
      <c r="LOZ54" s="1214"/>
      <c r="LPA54" s="932"/>
      <c r="LPB54" s="932"/>
      <c r="LPC54" s="933"/>
      <c r="LPD54" s="933"/>
      <c r="LPE54" s="933"/>
      <c r="LPF54" s="933"/>
      <c r="LPG54" s="933"/>
      <c r="LPH54" s="933"/>
      <c r="LPI54" s="933"/>
      <c r="LPJ54" s="934"/>
      <c r="LPK54" s="1214"/>
      <c r="LPL54" s="932"/>
      <c r="LPM54" s="932"/>
      <c r="LPN54" s="933"/>
      <c r="LPO54" s="933"/>
      <c r="LPP54" s="933"/>
      <c r="LPQ54" s="933"/>
      <c r="LPR54" s="933"/>
      <c r="LPS54" s="933"/>
      <c r="LPT54" s="933"/>
      <c r="LPU54" s="934"/>
      <c r="LPV54" s="1214"/>
      <c r="LPW54" s="932"/>
      <c r="LPX54" s="932"/>
      <c r="LPY54" s="933"/>
      <c r="LPZ54" s="933"/>
      <c r="LQA54" s="933"/>
      <c r="LQB54" s="933"/>
      <c r="LQC54" s="933"/>
      <c r="LQD54" s="933"/>
      <c r="LQE54" s="933"/>
      <c r="LQF54" s="934"/>
      <c r="LQG54" s="1214"/>
      <c r="LQH54" s="932"/>
      <c r="LQI54" s="932"/>
      <c r="LQJ54" s="933"/>
      <c r="LQK54" s="933"/>
      <c r="LQL54" s="933"/>
      <c r="LQM54" s="933"/>
      <c r="LQN54" s="933"/>
      <c r="LQO54" s="933"/>
      <c r="LQP54" s="933"/>
      <c r="LQQ54" s="934"/>
      <c r="LQR54" s="1214"/>
      <c r="LQS54" s="932"/>
      <c r="LQT54" s="932"/>
      <c r="LQU54" s="933"/>
      <c r="LQV54" s="933"/>
      <c r="LQW54" s="933"/>
      <c r="LQX54" s="933"/>
      <c r="LQY54" s="933"/>
      <c r="LQZ54" s="933"/>
      <c r="LRA54" s="933"/>
      <c r="LRB54" s="934"/>
      <c r="LRC54" s="1214"/>
      <c r="LRD54" s="932"/>
      <c r="LRE54" s="932"/>
      <c r="LRF54" s="933"/>
      <c r="LRG54" s="933"/>
      <c r="LRH54" s="933"/>
      <c r="LRI54" s="933"/>
      <c r="LRJ54" s="933"/>
      <c r="LRK54" s="933"/>
      <c r="LRL54" s="933"/>
      <c r="LRM54" s="934"/>
      <c r="LRN54" s="1214"/>
      <c r="LRO54" s="932"/>
      <c r="LRP54" s="932"/>
      <c r="LRQ54" s="933"/>
      <c r="LRR54" s="933"/>
      <c r="LRS54" s="933"/>
      <c r="LRT54" s="933"/>
      <c r="LRU54" s="933"/>
      <c r="LRV54" s="933"/>
      <c r="LRW54" s="933"/>
      <c r="LRX54" s="934"/>
      <c r="LRY54" s="1214"/>
      <c r="LRZ54" s="932"/>
      <c r="LSA54" s="932"/>
      <c r="LSB54" s="933"/>
      <c r="LSC54" s="933"/>
      <c r="LSD54" s="933"/>
      <c r="LSE54" s="933"/>
      <c r="LSF54" s="933"/>
      <c r="LSG54" s="933"/>
      <c r="LSH54" s="933"/>
      <c r="LSI54" s="934"/>
      <c r="LSJ54" s="1214"/>
      <c r="LSK54" s="932"/>
      <c r="LSL54" s="932"/>
      <c r="LSM54" s="933"/>
      <c r="LSN54" s="933"/>
      <c r="LSO54" s="933"/>
      <c r="LSP54" s="933"/>
      <c r="LSQ54" s="933"/>
      <c r="LSR54" s="933"/>
      <c r="LSS54" s="933"/>
      <c r="LST54" s="934"/>
      <c r="LSU54" s="1214"/>
      <c r="LSV54" s="932"/>
      <c r="LSW54" s="932"/>
      <c r="LSX54" s="933"/>
      <c r="LSY54" s="933"/>
      <c r="LSZ54" s="933"/>
      <c r="LTA54" s="933"/>
      <c r="LTB54" s="933"/>
      <c r="LTC54" s="933"/>
      <c r="LTD54" s="933"/>
      <c r="LTE54" s="934"/>
      <c r="LTF54" s="1214"/>
      <c r="LTG54" s="932"/>
      <c r="LTH54" s="932"/>
      <c r="LTI54" s="933"/>
      <c r="LTJ54" s="933"/>
      <c r="LTK54" s="933"/>
      <c r="LTL54" s="933"/>
      <c r="LTM54" s="933"/>
      <c r="LTN54" s="933"/>
      <c r="LTO54" s="933"/>
      <c r="LTP54" s="934"/>
      <c r="LTQ54" s="1214"/>
      <c r="LTR54" s="932"/>
      <c r="LTS54" s="932"/>
      <c r="LTT54" s="933"/>
      <c r="LTU54" s="933"/>
      <c r="LTV54" s="933"/>
      <c r="LTW54" s="933"/>
      <c r="LTX54" s="933"/>
      <c r="LTY54" s="933"/>
      <c r="LTZ54" s="933"/>
      <c r="LUA54" s="934"/>
      <c r="LUB54" s="1214"/>
      <c r="LUC54" s="932"/>
      <c r="LUD54" s="932"/>
      <c r="LUE54" s="933"/>
      <c r="LUF54" s="933"/>
      <c r="LUG54" s="933"/>
      <c r="LUH54" s="933"/>
      <c r="LUI54" s="933"/>
      <c r="LUJ54" s="933"/>
      <c r="LUK54" s="933"/>
      <c r="LUL54" s="934"/>
      <c r="LUM54" s="1214"/>
      <c r="LUN54" s="932"/>
      <c r="LUO54" s="932"/>
      <c r="LUP54" s="933"/>
      <c r="LUQ54" s="933"/>
      <c r="LUR54" s="933"/>
      <c r="LUS54" s="933"/>
      <c r="LUT54" s="933"/>
      <c r="LUU54" s="933"/>
      <c r="LUV54" s="933"/>
      <c r="LUW54" s="934"/>
      <c r="LUX54" s="1214"/>
      <c r="LUY54" s="932"/>
      <c r="LUZ54" s="932"/>
      <c r="LVA54" s="933"/>
      <c r="LVB54" s="933"/>
      <c r="LVC54" s="933"/>
      <c r="LVD54" s="933"/>
      <c r="LVE54" s="933"/>
      <c r="LVF54" s="933"/>
      <c r="LVG54" s="933"/>
      <c r="LVH54" s="934"/>
      <c r="LVI54" s="1214"/>
      <c r="LVJ54" s="932"/>
      <c r="LVK54" s="932"/>
      <c r="LVL54" s="933"/>
      <c r="LVM54" s="933"/>
      <c r="LVN54" s="933"/>
      <c r="LVO54" s="933"/>
      <c r="LVP54" s="933"/>
      <c r="LVQ54" s="933"/>
      <c r="LVR54" s="933"/>
      <c r="LVS54" s="934"/>
      <c r="LVT54" s="1214"/>
      <c r="LVU54" s="932"/>
      <c r="LVV54" s="932"/>
      <c r="LVW54" s="933"/>
      <c r="LVX54" s="933"/>
      <c r="LVY54" s="933"/>
      <c r="LVZ54" s="933"/>
      <c r="LWA54" s="933"/>
      <c r="LWB54" s="933"/>
      <c r="LWC54" s="933"/>
      <c r="LWD54" s="934"/>
      <c r="LWE54" s="1214"/>
      <c r="LWF54" s="932"/>
      <c r="LWG54" s="932"/>
      <c r="LWH54" s="933"/>
      <c r="LWI54" s="933"/>
      <c r="LWJ54" s="933"/>
      <c r="LWK54" s="933"/>
      <c r="LWL54" s="933"/>
      <c r="LWM54" s="933"/>
      <c r="LWN54" s="933"/>
      <c r="LWO54" s="934"/>
      <c r="LWP54" s="1214"/>
      <c r="LWQ54" s="932"/>
      <c r="LWR54" s="932"/>
      <c r="LWS54" s="933"/>
      <c r="LWT54" s="933"/>
      <c r="LWU54" s="933"/>
      <c r="LWV54" s="933"/>
      <c r="LWW54" s="933"/>
      <c r="LWX54" s="933"/>
      <c r="LWY54" s="933"/>
      <c r="LWZ54" s="934"/>
      <c r="LXA54" s="1214"/>
      <c r="LXB54" s="932"/>
      <c r="LXC54" s="932"/>
      <c r="LXD54" s="933"/>
      <c r="LXE54" s="933"/>
      <c r="LXF54" s="933"/>
      <c r="LXG54" s="933"/>
      <c r="LXH54" s="933"/>
      <c r="LXI54" s="933"/>
      <c r="LXJ54" s="933"/>
      <c r="LXK54" s="934"/>
      <c r="LXL54" s="1214"/>
      <c r="LXM54" s="932"/>
      <c r="LXN54" s="932"/>
      <c r="LXO54" s="933"/>
      <c r="LXP54" s="933"/>
      <c r="LXQ54" s="933"/>
      <c r="LXR54" s="933"/>
      <c r="LXS54" s="933"/>
      <c r="LXT54" s="933"/>
      <c r="LXU54" s="933"/>
      <c r="LXV54" s="934"/>
      <c r="LXW54" s="1214"/>
      <c r="LXX54" s="932"/>
      <c r="LXY54" s="932"/>
      <c r="LXZ54" s="933"/>
      <c r="LYA54" s="933"/>
      <c r="LYB54" s="933"/>
      <c r="LYC54" s="933"/>
      <c r="LYD54" s="933"/>
      <c r="LYE54" s="933"/>
      <c r="LYF54" s="933"/>
      <c r="LYG54" s="934"/>
      <c r="LYH54" s="1214"/>
      <c r="LYI54" s="932"/>
      <c r="LYJ54" s="932"/>
      <c r="LYK54" s="933"/>
      <c r="LYL54" s="933"/>
      <c r="LYM54" s="933"/>
      <c r="LYN54" s="933"/>
      <c r="LYO54" s="933"/>
      <c r="LYP54" s="933"/>
      <c r="LYQ54" s="933"/>
      <c r="LYR54" s="934"/>
      <c r="LYS54" s="1214"/>
      <c r="LYT54" s="932"/>
      <c r="LYU54" s="932"/>
      <c r="LYV54" s="933"/>
      <c r="LYW54" s="933"/>
      <c r="LYX54" s="933"/>
      <c r="LYY54" s="933"/>
      <c r="LYZ54" s="933"/>
      <c r="LZA54" s="933"/>
      <c r="LZB54" s="933"/>
      <c r="LZC54" s="934"/>
      <c r="LZD54" s="1214"/>
      <c r="LZE54" s="932"/>
      <c r="LZF54" s="932"/>
      <c r="LZG54" s="933"/>
      <c r="LZH54" s="933"/>
      <c r="LZI54" s="933"/>
      <c r="LZJ54" s="933"/>
      <c r="LZK54" s="933"/>
      <c r="LZL54" s="933"/>
      <c r="LZM54" s="933"/>
      <c r="LZN54" s="934"/>
      <c r="LZO54" s="1214"/>
      <c r="LZP54" s="932"/>
      <c r="LZQ54" s="932"/>
      <c r="LZR54" s="933"/>
      <c r="LZS54" s="933"/>
      <c r="LZT54" s="933"/>
      <c r="LZU54" s="933"/>
      <c r="LZV54" s="933"/>
      <c r="LZW54" s="933"/>
      <c r="LZX54" s="933"/>
      <c r="LZY54" s="934"/>
      <c r="LZZ54" s="1214"/>
      <c r="MAA54" s="932"/>
      <c r="MAB54" s="932"/>
      <c r="MAC54" s="933"/>
      <c r="MAD54" s="933"/>
      <c r="MAE54" s="933"/>
      <c r="MAF54" s="933"/>
      <c r="MAG54" s="933"/>
      <c r="MAH54" s="933"/>
      <c r="MAI54" s="933"/>
      <c r="MAJ54" s="934"/>
      <c r="MAK54" s="1214"/>
      <c r="MAL54" s="932"/>
      <c r="MAM54" s="932"/>
      <c r="MAN54" s="933"/>
      <c r="MAO54" s="933"/>
      <c r="MAP54" s="933"/>
      <c r="MAQ54" s="933"/>
      <c r="MAR54" s="933"/>
      <c r="MAS54" s="933"/>
      <c r="MAT54" s="933"/>
      <c r="MAU54" s="934"/>
      <c r="MAV54" s="1214"/>
      <c r="MAW54" s="932"/>
      <c r="MAX54" s="932"/>
      <c r="MAY54" s="933"/>
      <c r="MAZ54" s="933"/>
      <c r="MBA54" s="933"/>
      <c r="MBB54" s="933"/>
      <c r="MBC54" s="933"/>
      <c r="MBD54" s="933"/>
      <c r="MBE54" s="933"/>
      <c r="MBF54" s="934"/>
      <c r="MBG54" s="1214"/>
      <c r="MBH54" s="932"/>
      <c r="MBI54" s="932"/>
      <c r="MBJ54" s="933"/>
      <c r="MBK54" s="933"/>
      <c r="MBL54" s="933"/>
      <c r="MBM54" s="933"/>
      <c r="MBN54" s="933"/>
      <c r="MBO54" s="933"/>
      <c r="MBP54" s="933"/>
      <c r="MBQ54" s="934"/>
      <c r="MBR54" s="1214"/>
      <c r="MBS54" s="932"/>
      <c r="MBT54" s="932"/>
      <c r="MBU54" s="933"/>
      <c r="MBV54" s="933"/>
      <c r="MBW54" s="933"/>
      <c r="MBX54" s="933"/>
      <c r="MBY54" s="933"/>
      <c r="MBZ54" s="933"/>
      <c r="MCA54" s="933"/>
      <c r="MCB54" s="934"/>
      <c r="MCC54" s="1214"/>
      <c r="MCD54" s="932"/>
      <c r="MCE54" s="932"/>
      <c r="MCF54" s="933"/>
      <c r="MCG54" s="933"/>
      <c r="MCH54" s="933"/>
      <c r="MCI54" s="933"/>
      <c r="MCJ54" s="933"/>
      <c r="MCK54" s="933"/>
      <c r="MCL54" s="933"/>
      <c r="MCM54" s="934"/>
      <c r="MCN54" s="1214"/>
      <c r="MCO54" s="932"/>
      <c r="MCP54" s="932"/>
      <c r="MCQ54" s="933"/>
      <c r="MCR54" s="933"/>
      <c r="MCS54" s="933"/>
      <c r="MCT54" s="933"/>
      <c r="MCU54" s="933"/>
      <c r="MCV54" s="933"/>
      <c r="MCW54" s="933"/>
      <c r="MCX54" s="934"/>
      <c r="MCY54" s="1214"/>
      <c r="MCZ54" s="932"/>
      <c r="MDA54" s="932"/>
      <c r="MDB54" s="933"/>
      <c r="MDC54" s="933"/>
      <c r="MDD54" s="933"/>
      <c r="MDE54" s="933"/>
      <c r="MDF54" s="933"/>
      <c r="MDG54" s="933"/>
      <c r="MDH54" s="933"/>
      <c r="MDI54" s="934"/>
      <c r="MDJ54" s="1214"/>
      <c r="MDK54" s="932"/>
      <c r="MDL54" s="932"/>
      <c r="MDM54" s="933"/>
      <c r="MDN54" s="933"/>
      <c r="MDO54" s="933"/>
      <c r="MDP54" s="933"/>
      <c r="MDQ54" s="933"/>
      <c r="MDR54" s="933"/>
      <c r="MDS54" s="933"/>
      <c r="MDT54" s="934"/>
      <c r="MDU54" s="1214"/>
      <c r="MDV54" s="932"/>
      <c r="MDW54" s="932"/>
      <c r="MDX54" s="933"/>
      <c r="MDY54" s="933"/>
      <c r="MDZ54" s="933"/>
      <c r="MEA54" s="933"/>
      <c r="MEB54" s="933"/>
      <c r="MEC54" s="933"/>
      <c r="MED54" s="933"/>
      <c r="MEE54" s="934"/>
      <c r="MEF54" s="1214"/>
      <c r="MEG54" s="932"/>
      <c r="MEH54" s="932"/>
      <c r="MEI54" s="933"/>
      <c r="MEJ54" s="933"/>
      <c r="MEK54" s="933"/>
      <c r="MEL54" s="933"/>
      <c r="MEM54" s="933"/>
      <c r="MEN54" s="933"/>
      <c r="MEO54" s="933"/>
      <c r="MEP54" s="934"/>
      <c r="MEQ54" s="1214"/>
      <c r="MER54" s="932"/>
      <c r="MES54" s="932"/>
      <c r="MET54" s="933"/>
      <c r="MEU54" s="933"/>
      <c r="MEV54" s="933"/>
      <c r="MEW54" s="933"/>
      <c r="MEX54" s="933"/>
      <c r="MEY54" s="933"/>
      <c r="MEZ54" s="933"/>
      <c r="MFA54" s="934"/>
      <c r="MFB54" s="1214"/>
      <c r="MFC54" s="932"/>
      <c r="MFD54" s="932"/>
      <c r="MFE54" s="933"/>
      <c r="MFF54" s="933"/>
      <c r="MFG54" s="933"/>
      <c r="MFH54" s="933"/>
      <c r="MFI54" s="933"/>
      <c r="MFJ54" s="933"/>
      <c r="MFK54" s="933"/>
      <c r="MFL54" s="934"/>
      <c r="MFM54" s="1214"/>
      <c r="MFN54" s="932"/>
      <c r="MFO54" s="932"/>
      <c r="MFP54" s="933"/>
      <c r="MFQ54" s="933"/>
      <c r="MFR54" s="933"/>
      <c r="MFS54" s="933"/>
      <c r="MFT54" s="933"/>
      <c r="MFU54" s="933"/>
      <c r="MFV54" s="933"/>
      <c r="MFW54" s="934"/>
      <c r="MFX54" s="1214"/>
      <c r="MFY54" s="932"/>
      <c r="MFZ54" s="932"/>
      <c r="MGA54" s="933"/>
      <c r="MGB54" s="933"/>
      <c r="MGC54" s="933"/>
      <c r="MGD54" s="933"/>
      <c r="MGE54" s="933"/>
      <c r="MGF54" s="933"/>
      <c r="MGG54" s="933"/>
      <c r="MGH54" s="934"/>
      <c r="MGI54" s="1214"/>
      <c r="MGJ54" s="932"/>
      <c r="MGK54" s="932"/>
      <c r="MGL54" s="933"/>
      <c r="MGM54" s="933"/>
      <c r="MGN54" s="933"/>
      <c r="MGO54" s="933"/>
      <c r="MGP54" s="933"/>
      <c r="MGQ54" s="933"/>
      <c r="MGR54" s="933"/>
      <c r="MGS54" s="934"/>
      <c r="MGT54" s="1214"/>
      <c r="MGU54" s="932"/>
      <c r="MGV54" s="932"/>
      <c r="MGW54" s="933"/>
      <c r="MGX54" s="933"/>
      <c r="MGY54" s="933"/>
      <c r="MGZ54" s="933"/>
      <c r="MHA54" s="933"/>
      <c r="MHB54" s="933"/>
      <c r="MHC54" s="933"/>
      <c r="MHD54" s="934"/>
      <c r="MHE54" s="1214"/>
      <c r="MHF54" s="932"/>
      <c r="MHG54" s="932"/>
      <c r="MHH54" s="933"/>
      <c r="MHI54" s="933"/>
      <c r="MHJ54" s="933"/>
      <c r="MHK54" s="933"/>
      <c r="MHL54" s="933"/>
      <c r="MHM54" s="933"/>
      <c r="MHN54" s="933"/>
      <c r="MHO54" s="934"/>
      <c r="MHP54" s="1214"/>
      <c r="MHQ54" s="932"/>
      <c r="MHR54" s="932"/>
      <c r="MHS54" s="933"/>
      <c r="MHT54" s="933"/>
      <c r="MHU54" s="933"/>
      <c r="MHV54" s="933"/>
      <c r="MHW54" s="933"/>
      <c r="MHX54" s="933"/>
      <c r="MHY54" s="933"/>
      <c r="MHZ54" s="934"/>
      <c r="MIA54" s="1214"/>
      <c r="MIB54" s="932"/>
      <c r="MIC54" s="932"/>
      <c r="MID54" s="933"/>
      <c r="MIE54" s="933"/>
      <c r="MIF54" s="933"/>
      <c r="MIG54" s="933"/>
      <c r="MIH54" s="933"/>
      <c r="MII54" s="933"/>
      <c r="MIJ54" s="933"/>
      <c r="MIK54" s="934"/>
      <c r="MIL54" s="1214"/>
      <c r="MIM54" s="932"/>
      <c r="MIN54" s="932"/>
      <c r="MIO54" s="933"/>
      <c r="MIP54" s="933"/>
      <c r="MIQ54" s="933"/>
      <c r="MIR54" s="933"/>
      <c r="MIS54" s="933"/>
      <c r="MIT54" s="933"/>
      <c r="MIU54" s="933"/>
      <c r="MIV54" s="934"/>
      <c r="MIW54" s="1214"/>
      <c r="MIX54" s="932"/>
      <c r="MIY54" s="932"/>
      <c r="MIZ54" s="933"/>
      <c r="MJA54" s="933"/>
      <c r="MJB54" s="933"/>
      <c r="MJC54" s="933"/>
      <c r="MJD54" s="933"/>
      <c r="MJE54" s="933"/>
      <c r="MJF54" s="933"/>
      <c r="MJG54" s="934"/>
      <c r="MJH54" s="1214"/>
      <c r="MJI54" s="932"/>
      <c r="MJJ54" s="932"/>
      <c r="MJK54" s="933"/>
      <c r="MJL54" s="933"/>
      <c r="MJM54" s="933"/>
      <c r="MJN54" s="933"/>
      <c r="MJO54" s="933"/>
      <c r="MJP54" s="933"/>
      <c r="MJQ54" s="933"/>
      <c r="MJR54" s="934"/>
      <c r="MJS54" s="1214"/>
      <c r="MJT54" s="932"/>
      <c r="MJU54" s="932"/>
      <c r="MJV54" s="933"/>
      <c r="MJW54" s="933"/>
      <c r="MJX54" s="933"/>
      <c r="MJY54" s="933"/>
      <c r="MJZ54" s="933"/>
      <c r="MKA54" s="933"/>
      <c r="MKB54" s="933"/>
      <c r="MKC54" s="934"/>
      <c r="MKD54" s="1214"/>
      <c r="MKE54" s="932"/>
      <c r="MKF54" s="932"/>
      <c r="MKG54" s="933"/>
      <c r="MKH54" s="933"/>
      <c r="MKI54" s="933"/>
      <c r="MKJ54" s="933"/>
      <c r="MKK54" s="933"/>
      <c r="MKL54" s="933"/>
      <c r="MKM54" s="933"/>
      <c r="MKN54" s="934"/>
      <c r="MKO54" s="1214"/>
      <c r="MKP54" s="932"/>
      <c r="MKQ54" s="932"/>
      <c r="MKR54" s="933"/>
      <c r="MKS54" s="933"/>
      <c r="MKT54" s="933"/>
      <c r="MKU54" s="933"/>
      <c r="MKV54" s="933"/>
      <c r="MKW54" s="933"/>
      <c r="MKX54" s="933"/>
      <c r="MKY54" s="934"/>
      <c r="MKZ54" s="1214"/>
      <c r="MLA54" s="932"/>
      <c r="MLB54" s="932"/>
      <c r="MLC54" s="933"/>
      <c r="MLD54" s="933"/>
      <c r="MLE54" s="933"/>
      <c r="MLF54" s="933"/>
      <c r="MLG54" s="933"/>
      <c r="MLH54" s="933"/>
      <c r="MLI54" s="933"/>
      <c r="MLJ54" s="934"/>
      <c r="MLK54" s="1214"/>
      <c r="MLL54" s="932"/>
      <c r="MLM54" s="932"/>
      <c r="MLN54" s="933"/>
      <c r="MLO54" s="933"/>
      <c r="MLP54" s="933"/>
      <c r="MLQ54" s="933"/>
      <c r="MLR54" s="933"/>
      <c r="MLS54" s="933"/>
      <c r="MLT54" s="933"/>
      <c r="MLU54" s="934"/>
      <c r="MLV54" s="1214"/>
      <c r="MLW54" s="932"/>
      <c r="MLX54" s="932"/>
      <c r="MLY54" s="933"/>
      <c r="MLZ54" s="933"/>
      <c r="MMA54" s="933"/>
      <c r="MMB54" s="933"/>
      <c r="MMC54" s="933"/>
      <c r="MMD54" s="933"/>
      <c r="MME54" s="933"/>
      <c r="MMF54" s="934"/>
      <c r="MMG54" s="1214"/>
      <c r="MMH54" s="932"/>
      <c r="MMI54" s="932"/>
      <c r="MMJ54" s="933"/>
      <c r="MMK54" s="933"/>
      <c r="MML54" s="933"/>
      <c r="MMM54" s="933"/>
      <c r="MMN54" s="933"/>
      <c r="MMO54" s="933"/>
      <c r="MMP54" s="933"/>
      <c r="MMQ54" s="934"/>
      <c r="MMR54" s="1214"/>
      <c r="MMS54" s="932"/>
      <c r="MMT54" s="932"/>
      <c r="MMU54" s="933"/>
      <c r="MMV54" s="933"/>
      <c r="MMW54" s="933"/>
      <c r="MMX54" s="933"/>
      <c r="MMY54" s="933"/>
      <c r="MMZ54" s="933"/>
      <c r="MNA54" s="933"/>
      <c r="MNB54" s="934"/>
      <c r="MNC54" s="1214"/>
      <c r="MND54" s="932"/>
      <c r="MNE54" s="932"/>
      <c r="MNF54" s="933"/>
      <c r="MNG54" s="933"/>
      <c r="MNH54" s="933"/>
      <c r="MNI54" s="933"/>
      <c r="MNJ54" s="933"/>
      <c r="MNK54" s="933"/>
      <c r="MNL54" s="933"/>
      <c r="MNM54" s="934"/>
      <c r="MNN54" s="1214"/>
      <c r="MNO54" s="932"/>
      <c r="MNP54" s="932"/>
      <c r="MNQ54" s="933"/>
      <c r="MNR54" s="933"/>
      <c r="MNS54" s="933"/>
      <c r="MNT54" s="933"/>
      <c r="MNU54" s="933"/>
      <c r="MNV54" s="933"/>
      <c r="MNW54" s="933"/>
      <c r="MNX54" s="934"/>
      <c r="MNY54" s="1214"/>
      <c r="MNZ54" s="932"/>
      <c r="MOA54" s="932"/>
      <c r="MOB54" s="933"/>
      <c r="MOC54" s="933"/>
      <c r="MOD54" s="933"/>
      <c r="MOE54" s="933"/>
      <c r="MOF54" s="933"/>
      <c r="MOG54" s="933"/>
      <c r="MOH54" s="933"/>
      <c r="MOI54" s="934"/>
      <c r="MOJ54" s="1214"/>
      <c r="MOK54" s="932"/>
      <c r="MOL54" s="932"/>
      <c r="MOM54" s="933"/>
      <c r="MON54" s="933"/>
      <c r="MOO54" s="933"/>
      <c r="MOP54" s="933"/>
      <c r="MOQ54" s="933"/>
      <c r="MOR54" s="933"/>
      <c r="MOS54" s="933"/>
      <c r="MOT54" s="934"/>
      <c r="MOU54" s="1214"/>
      <c r="MOV54" s="932"/>
      <c r="MOW54" s="932"/>
      <c r="MOX54" s="933"/>
      <c r="MOY54" s="933"/>
      <c r="MOZ54" s="933"/>
      <c r="MPA54" s="933"/>
      <c r="MPB54" s="933"/>
      <c r="MPC54" s="933"/>
      <c r="MPD54" s="933"/>
      <c r="MPE54" s="934"/>
      <c r="MPF54" s="1214"/>
      <c r="MPG54" s="932"/>
      <c r="MPH54" s="932"/>
      <c r="MPI54" s="933"/>
      <c r="MPJ54" s="933"/>
      <c r="MPK54" s="933"/>
      <c r="MPL54" s="933"/>
      <c r="MPM54" s="933"/>
      <c r="MPN54" s="933"/>
      <c r="MPO54" s="933"/>
      <c r="MPP54" s="934"/>
      <c r="MPQ54" s="1214"/>
      <c r="MPR54" s="932"/>
      <c r="MPS54" s="932"/>
      <c r="MPT54" s="933"/>
      <c r="MPU54" s="933"/>
      <c r="MPV54" s="933"/>
      <c r="MPW54" s="933"/>
      <c r="MPX54" s="933"/>
      <c r="MPY54" s="933"/>
      <c r="MPZ54" s="933"/>
      <c r="MQA54" s="934"/>
      <c r="MQB54" s="1214"/>
      <c r="MQC54" s="932"/>
      <c r="MQD54" s="932"/>
      <c r="MQE54" s="933"/>
      <c r="MQF54" s="933"/>
      <c r="MQG54" s="933"/>
      <c r="MQH54" s="933"/>
      <c r="MQI54" s="933"/>
      <c r="MQJ54" s="933"/>
      <c r="MQK54" s="933"/>
      <c r="MQL54" s="934"/>
      <c r="MQM54" s="1214"/>
      <c r="MQN54" s="932"/>
      <c r="MQO54" s="932"/>
      <c r="MQP54" s="933"/>
      <c r="MQQ54" s="933"/>
      <c r="MQR54" s="933"/>
      <c r="MQS54" s="933"/>
      <c r="MQT54" s="933"/>
      <c r="MQU54" s="933"/>
      <c r="MQV54" s="933"/>
      <c r="MQW54" s="934"/>
      <c r="MQX54" s="1214"/>
      <c r="MQY54" s="932"/>
      <c r="MQZ54" s="932"/>
      <c r="MRA54" s="933"/>
      <c r="MRB54" s="933"/>
      <c r="MRC54" s="933"/>
      <c r="MRD54" s="933"/>
      <c r="MRE54" s="933"/>
      <c r="MRF54" s="933"/>
      <c r="MRG54" s="933"/>
      <c r="MRH54" s="934"/>
      <c r="MRI54" s="1214"/>
      <c r="MRJ54" s="932"/>
      <c r="MRK54" s="932"/>
      <c r="MRL54" s="933"/>
      <c r="MRM54" s="933"/>
      <c r="MRN54" s="933"/>
      <c r="MRO54" s="933"/>
      <c r="MRP54" s="933"/>
      <c r="MRQ54" s="933"/>
      <c r="MRR54" s="933"/>
      <c r="MRS54" s="934"/>
      <c r="MRT54" s="1214"/>
      <c r="MRU54" s="932"/>
      <c r="MRV54" s="932"/>
      <c r="MRW54" s="933"/>
      <c r="MRX54" s="933"/>
      <c r="MRY54" s="933"/>
      <c r="MRZ54" s="933"/>
      <c r="MSA54" s="933"/>
      <c r="MSB54" s="933"/>
      <c r="MSC54" s="933"/>
      <c r="MSD54" s="934"/>
      <c r="MSE54" s="1214"/>
      <c r="MSF54" s="932"/>
      <c r="MSG54" s="932"/>
      <c r="MSH54" s="933"/>
      <c r="MSI54" s="933"/>
      <c r="MSJ54" s="933"/>
      <c r="MSK54" s="933"/>
      <c r="MSL54" s="933"/>
      <c r="MSM54" s="933"/>
      <c r="MSN54" s="933"/>
      <c r="MSO54" s="934"/>
      <c r="MSP54" s="1214"/>
      <c r="MSQ54" s="932"/>
      <c r="MSR54" s="932"/>
      <c r="MSS54" s="933"/>
      <c r="MST54" s="933"/>
      <c r="MSU54" s="933"/>
      <c r="MSV54" s="933"/>
      <c r="MSW54" s="933"/>
      <c r="MSX54" s="933"/>
      <c r="MSY54" s="933"/>
      <c r="MSZ54" s="934"/>
      <c r="MTA54" s="1214"/>
      <c r="MTB54" s="932"/>
      <c r="MTC54" s="932"/>
      <c r="MTD54" s="933"/>
      <c r="MTE54" s="933"/>
      <c r="MTF54" s="933"/>
      <c r="MTG54" s="933"/>
      <c r="MTH54" s="933"/>
      <c r="MTI54" s="933"/>
      <c r="MTJ54" s="933"/>
      <c r="MTK54" s="934"/>
      <c r="MTL54" s="1214"/>
      <c r="MTM54" s="932"/>
      <c r="MTN54" s="932"/>
      <c r="MTO54" s="933"/>
      <c r="MTP54" s="933"/>
      <c r="MTQ54" s="933"/>
      <c r="MTR54" s="933"/>
      <c r="MTS54" s="933"/>
      <c r="MTT54" s="933"/>
      <c r="MTU54" s="933"/>
      <c r="MTV54" s="934"/>
      <c r="MTW54" s="1214"/>
      <c r="MTX54" s="932"/>
      <c r="MTY54" s="932"/>
      <c r="MTZ54" s="933"/>
      <c r="MUA54" s="933"/>
      <c r="MUB54" s="933"/>
      <c r="MUC54" s="933"/>
      <c r="MUD54" s="933"/>
      <c r="MUE54" s="933"/>
      <c r="MUF54" s="933"/>
      <c r="MUG54" s="934"/>
      <c r="MUH54" s="1214"/>
      <c r="MUI54" s="932"/>
      <c r="MUJ54" s="932"/>
      <c r="MUK54" s="933"/>
      <c r="MUL54" s="933"/>
      <c r="MUM54" s="933"/>
      <c r="MUN54" s="933"/>
      <c r="MUO54" s="933"/>
      <c r="MUP54" s="933"/>
      <c r="MUQ54" s="933"/>
      <c r="MUR54" s="934"/>
      <c r="MUS54" s="1214"/>
      <c r="MUT54" s="932"/>
      <c r="MUU54" s="932"/>
      <c r="MUV54" s="933"/>
      <c r="MUW54" s="933"/>
      <c r="MUX54" s="933"/>
      <c r="MUY54" s="933"/>
      <c r="MUZ54" s="933"/>
      <c r="MVA54" s="933"/>
      <c r="MVB54" s="933"/>
      <c r="MVC54" s="934"/>
      <c r="MVD54" s="1214"/>
      <c r="MVE54" s="932"/>
      <c r="MVF54" s="932"/>
      <c r="MVG54" s="933"/>
      <c r="MVH54" s="933"/>
      <c r="MVI54" s="933"/>
      <c r="MVJ54" s="933"/>
      <c r="MVK54" s="933"/>
      <c r="MVL54" s="933"/>
      <c r="MVM54" s="933"/>
      <c r="MVN54" s="934"/>
      <c r="MVO54" s="1214"/>
      <c r="MVP54" s="932"/>
      <c r="MVQ54" s="932"/>
      <c r="MVR54" s="933"/>
      <c r="MVS54" s="933"/>
      <c r="MVT54" s="933"/>
      <c r="MVU54" s="933"/>
      <c r="MVV54" s="933"/>
      <c r="MVW54" s="933"/>
      <c r="MVX54" s="933"/>
      <c r="MVY54" s="934"/>
      <c r="MVZ54" s="1214"/>
      <c r="MWA54" s="932"/>
      <c r="MWB54" s="932"/>
      <c r="MWC54" s="933"/>
      <c r="MWD54" s="933"/>
      <c r="MWE54" s="933"/>
      <c r="MWF54" s="933"/>
      <c r="MWG54" s="933"/>
      <c r="MWH54" s="933"/>
      <c r="MWI54" s="933"/>
      <c r="MWJ54" s="934"/>
      <c r="MWK54" s="1214"/>
      <c r="MWL54" s="932"/>
      <c r="MWM54" s="932"/>
      <c r="MWN54" s="933"/>
      <c r="MWO54" s="933"/>
      <c r="MWP54" s="933"/>
      <c r="MWQ54" s="933"/>
      <c r="MWR54" s="933"/>
      <c r="MWS54" s="933"/>
      <c r="MWT54" s="933"/>
      <c r="MWU54" s="934"/>
      <c r="MWV54" s="1214"/>
      <c r="MWW54" s="932"/>
      <c r="MWX54" s="932"/>
      <c r="MWY54" s="933"/>
      <c r="MWZ54" s="933"/>
      <c r="MXA54" s="933"/>
      <c r="MXB54" s="933"/>
      <c r="MXC54" s="933"/>
      <c r="MXD54" s="933"/>
      <c r="MXE54" s="933"/>
      <c r="MXF54" s="934"/>
      <c r="MXG54" s="1214"/>
      <c r="MXH54" s="932"/>
      <c r="MXI54" s="932"/>
      <c r="MXJ54" s="933"/>
      <c r="MXK54" s="933"/>
      <c r="MXL54" s="933"/>
      <c r="MXM54" s="933"/>
      <c r="MXN54" s="933"/>
      <c r="MXO54" s="933"/>
      <c r="MXP54" s="933"/>
      <c r="MXQ54" s="934"/>
      <c r="MXR54" s="1214"/>
      <c r="MXS54" s="932"/>
      <c r="MXT54" s="932"/>
      <c r="MXU54" s="933"/>
      <c r="MXV54" s="933"/>
      <c r="MXW54" s="933"/>
      <c r="MXX54" s="933"/>
      <c r="MXY54" s="933"/>
      <c r="MXZ54" s="933"/>
      <c r="MYA54" s="933"/>
      <c r="MYB54" s="934"/>
      <c r="MYC54" s="1214"/>
      <c r="MYD54" s="932"/>
      <c r="MYE54" s="932"/>
      <c r="MYF54" s="933"/>
      <c r="MYG54" s="933"/>
      <c r="MYH54" s="933"/>
      <c r="MYI54" s="933"/>
      <c r="MYJ54" s="933"/>
      <c r="MYK54" s="933"/>
      <c r="MYL54" s="933"/>
      <c r="MYM54" s="934"/>
      <c r="MYN54" s="1214"/>
      <c r="MYO54" s="932"/>
      <c r="MYP54" s="932"/>
      <c r="MYQ54" s="933"/>
      <c r="MYR54" s="933"/>
      <c r="MYS54" s="933"/>
      <c r="MYT54" s="933"/>
      <c r="MYU54" s="933"/>
      <c r="MYV54" s="933"/>
      <c r="MYW54" s="933"/>
      <c r="MYX54" s="934"/>
      <c r="MYY54" s="1214"/>
      <c r="MYZ54" s="932"/>
      <c r="MZA54" s="932"/>
      <c r="MZB54" s="933"/>
      <c r="MZC54" s="933"/>
      <c r="MZD54" s="933"/>
      <c r="MZE54" s="933"/>
      <c r="MZF54" s="933"/>
      <c r="MZG54" s="933"/>
      <c r="MZH54" s="933"/>
      <c r="MZI54" s="934"/>
      <c r="MZJ54" s="1214"/>
      <c r="MZK54" s="932"/>
      <c r="MZL54" s="932"/>
      <c r="MZM54" s="933"/>
      <c r="MZN54" s="933"/>
      <c r="MZO54" s="933"/>
      <c r="MZP54" s="933"/>
      <c r="MZQ54" s="933"/>
      <c r="MZR54" s="933"/>
      <c r="MZS54" s="933"/>
      <c r="MZT54" s="934"/>
      <c r="MZU54" s="1214"/>
      <c r="MZV54" s="932"/>
      <c r="MZW54" s="932"/>
      <c r="MZX54" s="933"/>
      <c r="MZY54" s="933"/>
      <c r="MZZ54" s="933"/>
      <c r="NAA54" s="933"/>
      <c r="NAB54" s="933"/>
      <c r="NAC54" s="933"/>
      <c r="NAD54" s="933"/>
      <c r="NAE54" s="934"/>
      <c r="NAF54" s="1214"/>
      <c r="NAG54" s="932"/>
      <c r="NAH54" s="932"/>
      <c r="NAI54" s="933"/>
      <c r="NAJ54" s="933"/>
      <c r="NAK54" s="933"/>
      <c r="NAL54" s="933"/>
      <c r="NAM54" s="933"/>
      <c r="NAN54" s="933"/>
      <c r="NAO54" s="933"/>
      <c r="NAP54" s="934"/>
      <c r="NAQ54" s="1214"/>
      <c r="NAR54" s="932"/>
      <c r="NAS54" s="932"/>
      <c r="NAT54" s="933"/>
      <c r="NAU54" s="933"/>
      <c r="NAV54" s="933"/>
      <c r="NAW54" s="933"/>
      <c r="NAX54" s="933"/>
      <c r="NAY54" s="933"/>
      <c r="NAZ54" s="933"/>
      <c r="NBA54" s="934"/>
      <c r="NBB54" s="1214"/>
      <c r="NBC54" s="932"/>
      <c r="NBD54" s="932"/>
      <c r="NBE54" s="933"/>
      <c r="NBF54" s="933"/>
      <c r="NBG54" s="933"/>
      <c r="NBH54" s="933"/>
      <c r="NBI54" s="933"/>
      <c r="NBJ54" s="933"/>
      <c r="NBK54" s="933"/>
      <c r="NBL54" s="934"/>
      <c r="NBM54" s="1214"/>
      <c r="NBN54" s="932"/>
      <c r="NBO54" s="932"/>
      <c r="NBP54" s="933"/>
      <c r="NBQ54" s="933"/>
      <c r="NBR54" s="933"/>
      <c r="NBS54" s="933"/>
      <c r="NBT54" s="933"/>
      <c r="NBU54" s="933"/>
      <c r="NBV54" s="933"/>
      <c r="NBW54" s="934"/>
      <c r="NBX54" s="1214"/>
      <c r="NBY54" s="932"/>
      <c r="NBZ54" s="932"/>
      <c r="NCA54" s="933"/>
      <c r="NCB54" s="933"/>
      <c r="NCC54" s="933"/>
      <c r="NCD54" s="933"/>
      <c r="NCE54" s="933"/>
      <c r="NCF54" s="933"/>
      <c r="NCG54" s="933"/>
      <c r="NCH54" s="934"/>
      <c r="NCI54" s="1214"/>
      <c r="NCJ54" s="932"/>
      <c r="NCK54" s="932"/>
      <c r="NCL54" s="933"/>
      <c r="NCM54" s="933"/>
      <c r="NCN54" s="933"/>
      <c r="NCO54" s="933"/>
      <c r="NCP54" s="933"/>
      <c r="NCQ54" s="933"/>
      <c r="NCR54" s="933"/>
      <c r="NCS54" s="934"/>
      <c r="NCT54" s="1214"/>
      <c r="NCU54" s="932"/>
      <c r="NCV54" s="932"/>
      <c r="NCW54" s="933"/>
      <c r="NCX54" s="933"/>
      <c r="NCY54" s="933"/>
      <c r="NCZ54" s="933"/>
      <c r="NDA54" s="933"/>
      <c r="NDB54" s="933"/>
      <c r="NDC54" s="933"/>
      <c r="NDD54" s="934"/>
      <c r="NDE54" s="1214"/>
      <c r="NDF54" s="932"/>
      <c r="NDG54" s="932"/>
      <c r="NDH54" s="933"/>
      <c r="NDI54" s="933"/>
      <c r="NDJ54" s="933"/>
      <c r="NDK54" s="933"/>
      <c r="NDL54" s="933"/>
      <c r="NDM54" s="933"/>
      <c r="NDN54" s="933"/>
      <c r="NDO54" s="934"/>
      <c r="NDP54" s="1214"/>
      <c r="NDQ54" s="932"/>
      <c r="NDR54" s="932"/>
      <c r="NDS54" s="933"/>
      <c r="NDT54" s="933"/>
      <c r="NDU54" s="933"/>
      <c r="NDV54" s="933"/>
      <c r="NDW54" s="933"/>
      <c r="NDX54" s="933"/>
      <c r="NDY54" s="933"/>
      <c r="NDZ54" s="934"/>
      <c r="NEA54" s="1214"/>
      <c r="NEB54" s="932"/>
      <c r="NEC54" s="932"/>
      <c r="NED54" s="933"/>
      <c r="NEE54" s="933"/>
      <c r="NEF54" s="933"/>
      <c r="NEG54" s="933"/>
      <c r="NEH54" s="933"/>
      <c r="NEI54" s="933"/>
      <c r="NEJ54" s="933"/>
      <c r="NEK54" s="934"/>
      <c r="NEL54" s="1214"/>
      <c r="NEM54" s="932"/>
      <c r="NEN54" s="932"/>
      <c r="NEO54" s="933"/>
      <c r="NEP54" s="933"/>
      <c r="NEQ54" s="933"/>
      <c r="NER54" s="933"/>
      <c r="NES54" s="933"/>
      <c r="NET54" s="933"/>
      <c r="NEU54" s="933"/>
      <c r="NEV54" s="934"/>
      <c r="NEW54" s="1214"/>
      <c r="NEX54" s="932"/>
      <c r="NEY54" s="932"/>
      <c r="NEZ54" s="933"/>
      <c r="NFA54" s="933"/>
      <c r="NFB54" s="933"/>
      <c r="NFC54" s="933"/>
      <c r="NFD54" s="933"/>
      <c r="NFE54" s="933"/>
      <c r="NFF54" s="933"/>
      <c r="NFG54" s="934"/>
      <c r="NFH54" s="1214"/>
      <c r="NFI54" s="932"/>
      <c r="NFJ54" s="932"/>
      <c r="NFK54" s="933"/>
      <c r="NFL54" s="933"/>
      <c r="NFM54" s="933"/>
      <c r="NFN54" s="933"/>
      <c r="NFO54" s="933"/>
      <c r="NFP54" s="933"/>
      <c r="NFQ54" s="933"/>
      <c r="NFR54" s="934"/>
      <c r="NFS54" s="1214"/>
      <c r="NFT54" s="932"/>
      <c r="NFU54" s="932"/>
      <c r="NFV54" s="933"/>
      <c r="NFW54" s="933"/>
      <c r="NFX54" s="933"/>
      <c r="NFY54" s="933"/>
      <c r="NFZ54" s="933"/>
      <c r="NGA54" s="933"/>
      <c r="NGB54" s="933"/>
      <c r="NGC54" s="934"/>
      <c r="NGD54" s="1214"/>
      <c r="NGE54" s="932"/>
      <c r="NGF54" s="932"/>
      <c r="NGG54" s="933"/>
      <c r="NGH54" s="933"/>
      <c r="NGI54" s="933"/>
      <c r="NGJ54" s="933"/>
      <c r="NGK54" s="933"/>
      <c r="NGL54" s="933"/>
      <c r="NGM54" s="933"/>
      <c r="NGN54" s="934"/>
      <c r="NGO54" s="1214"/>
      <c r="NGP54" s="932"/>
      <c r="NGQ54" s="932"/>
      <c r="NGR54" s="933"/>
      <c r="NGS54" s="933"/>
      <c r="NGT54" s="933"/>
      <c r="NGU54" s="933"/>
      <c r="NGV54" s="933"/>
      <c r="NGW54" s="933"/>
      <c r="NGX54" s="933"/>
      <c r="NGY54" s="934"/>
      <c r="NGZ54" s="1214"/>
      <c r="NHA54" s="932"/>
      <c r="NHB54" s="932"/>
      <c r="NHC54" s="933"/>
      <c r="NHD54" s="933"/>
      <c r="NHE54" s="933"/>
      <c r="NHF54" s="933"/>
      <c r="NHG54" s="933"/>
      <c r="NHH54" s="933"/>
      <c r="NHI54" s="933"/>
      <c r="NHJ54" s="934"/>
      <c r="NHK54" s="1214"/>
      <c r="NHL54" s="932"/>
      <c r="NHM54" s="932"/>
      <c r="NHN54" s="933"/>
      <c r="NHO54" s="933"/>
      <c r="NHP54" s="933"/>
      <c r="NHQ54" s="933"/>
      <c r="NHR54" s="933"/>
      <c r="NHS54" s="933"/>
      <c r="NHT54" s="933"/>
      <c r="NHU54" s="934"/>
      <c r="NHV54" s="1214"/>
      <c r="NHW54" s="932"/>
      <c r="NHX54" s="932"/>
      <c r="NHY54" s="933"/>
      <c r="NHZ54" s="933"/>
      <c r="NIA54" s="933"/>
      <c r="NIB54" s="933"/>
      <c r="NIC54" s="933"/>
      <c r="NID54" s="933"/>
      <c r="NIE54" s="933"/>
      <c r="NIF54" s="934"/>
      <c r="NIG54" s="1214"/>
      <c r="NIH54" s="932"/>
      <c r="NII54" s="932"/>
      <c r="NIJ54" s="933"/>
      <c r="NIK54" s="933"/>
      <c r="NIL54" s="933"/>
      <c r="NIM54" s="933"/>
      <c r="NIN54" s="933"/>
      <c r="NIO54" s="933"/>
      <c r="NIP54" s="933"/>
      <c r="NIQ54" s="934"/>
      <c r="NIR54" s="1214"/>
      <c r="NIS54" s="932"/>
      <c r="NIT54" s="932"/>
      <c r="NIU54" s="933"/>
      <c r="NIV54" s="933"/>
      <c r="NIW54" s="933"/>
      <c r="NIX54" s="933"/>
      <c r="NIY54" s="933"/>
      <c r="NIZ54" s="933"/>
      <c r="NJA54" s="933"/>
      <c r="NJB54" s="934"/>
      <c r="NJC54" s="1214"/>
      <c r="NJD54" s="932"/>
      <c r="NJE54" s="932"/>
      <c r="NJF54" s="933"/>
      <c r="NJG54" s="933"/>
      <c r="NJH54" s="933"/>
      <c r="NJI54" s="933"/>
      <c r="NJJ54" s="933"/>
      <c r="NJK54" s="933"/>
      <c r="NJL54" s="933"/>
      <c r="NJM54" s="934"/>
      <c r="NJN54" s="1214"/>
      <c r="NJO54" s="932"/>
      <c r="NJP54" s="932"/>
      <c r="NJQ54" s="933"/>
      <c r="NJR54" s="933"/>
      <c r="NJS54" s="933"/>
      <c r="NJT54" s="933"/>
      <c r="NJU54" s="933"/>
      <c r="NJV54" s="933"/>
      <c r="NJW54" s="933"/>
      <c r="NJX54" s="934"/>
      <c r="NJY54" s="1214"/>
      <c r="NJZ54" s="932"/>
      <c r="NKA54" s="932"/>
      <c r="NKB54" s="933"/>
      <c r="NKC54" s="933"/>
      <c r="NKD54" s="933"/>
      <c r="NKE54" s="933"/>
      <c r="NKF54" s="933"/>
      <c r="NKG54" s="933"/>
      <c r="NKH54" s="933"/>
      <c r="NKI54" s="934"/>
      <c r="NKJ54" s="1214"/>
      <c r="NKK54" s="932"/>
      <c r="NKL54" s="932"/>
      <c r="NKM54" s="933"/>
      <c r="NKN54" s="933"/>
      <c r="NKO54" s="933"/>
      <c r="NKP54" s="933"/>
      <c r="NKQ54" s="933"/>
      <c r="NKR54" s="933"/>
      <c r="NKS54" s="933"/>
      <c r="NKT54" s="934"/>
      <c r="NKU54" s="1214"/>
      <c r="NKV54" s="932"/>
      <c r="NKW54" s="932"/>
      <c r="NKX54" s="933"/>
      <c r="NKY54" s="933"/>
      <c r="NKZ54" s="933"/>
      <c r="NLA54" s="933"/>
      <c r="NLB54" s="933"/>
      <c r="NLC54" s="933"/>
      <c r="NLD54" s="933"/>
      <c r="NLE54" s="934"/>
      <c r="NLF54" s="1214"/>
      <c r="NLG54" s="932"/>
      <c r="NLH54" s="932"/>
      <c r="NLI54" s="933"/>
      <c r="NLJ54" s="933"/>
      <c r="NLK54" s="933"/>
      <c r="NLL54" s="933"/>
      <c r="NLM54" s="933"/>
      <c r="NLN54" s="933"/>
      <c r="NLO54" s="933"/>
      <c r="NLP54" s="934"/>
      <c r="NLQ54" s="1214"/>
      <c r="NLR54" s="932"/>
      <c r="NLS54" s="932"/>
      <c r="NLT54" s="933"/>
      <c r="NLU54" s="933"/>
      <c r="NLV54" s="933"/>
      <c r="NLW54" s="933"/>
      <c r="NLX54" s="933"/>
      <c r="NLY54" s="933"/>
      <c r="NLZ54" s="933"/>
      <c r="NMA54" s="934"/>
      <c r="NMB54" s="1214"/>
      <c r="NMC54" s="932"/>
      <c r="NMD54" s="932"/>
      <c r="NME54" s="933"/>
      <c r="NMF54" s="933"/>
      <c r="NMG54" s="933"/>
      <c r="NMH54" s="933"/>
      <c r="NMI54" s="933"/>
      <c r="NMJ54" s="933"/>
      <c r="NMK54" s="933"/>
      <c r="NML54" s="934"/>
      <c r="NMM54" s="1214"/>
      <c r="NMN54" s="932"/>
      <c r="NMO54" s="932"/>
      <c r="NMP54" s="933"/>
      <c r="NMQ54" s="933"/>
      <c r="NMR54" s="933"/>
      <c r="NMS54" s="933"/>
      <c r="NMT54" s="933"/>
      <c r="NMU54" s="933"/>
      <c r="NMV54" s="933"/>
      <c r="NMW54" s="934"/>
      <c r="NMX54" s="1214"/>
      <c r="NMY54" s="932"/>
      <c r="NMZ54" s="932"/>
      <c r="NNA54" s="933"/>
      <c r="NNB54" s="933"/>
      <c r="NNC54" s="933"/>
      <c r="NND54" s="933"/>
      <c r="NNE54" s="933"/>
      <c r="NNF54" s="933"/>
      <c r="NNG54" s="933"/>
      <c r="NNH54" s="934"/>
      <c r="NNI54" s="1214"/>
      <c r="NNJ54" s="932"/>
      <c r="NNK54" s="932"/>
      <c r="NNL54" s="933"/>
      <c r="NNM54" s="933"/>
      <c r="NNN54" s="933"/>
      <c r="NNO54" s="933"/>
      <c r="NNP54" s="933"/>
      <c r="NNQ54" s="933"/>
      <c r="NNR54" s="933"/>
      <c r="NNS54" s="934"/>
      <c r="NNT54" s="1214"/>
      <c r="NNU54" s="932"/>
      <c r="NNV54" s="932"/>
      <c r="NNW54" s="933"/>
      <c r="NNX54" s="933"/>
      <c r="NNY54" s="933"/>
      <c r="NNZ54" s="933"/>
      <c r="NOA54" s="933"/>
      <c r="NOB54" s="933"/>
      <c r="NOC54" s="933"/>
      <c r="NOD54" s="934"/>
      <c r="NOE54" s="1214"/>
      <c r="NOF54" s="932"/>
      <c r="NOG54" s="932"/>
      <c r="NOH54" s="933"/>
      <c r="NOI54" s="933"/>
      <c r="NOJ54" s="933"/>
      <c r="NOK54" s="933"/>
      <c r="NOL54" s="933"/>
      <c r="NOM54" s="933"/>
      <c r="NON54" s="933"/>
      <c r="NOO54" s="934"/>
      <c r="NOP54" s="1214"/>
      <c r="NOQ54" s="932"/>
      <c r="NOR54" s="932"/>
      <c r="NOS54" s="933"/>
      <c r="NOT54" s="933"/>
      <c r="NOU54" s="933"/>
      <c r="NOV54" s="933"/>
      <c r="NOW54" s="933"/>
      <c r="NOX54" s="933"/>
      <c r="NOY54" s="933"/>
      <c r="NOZ54" s="934"/>
      <c r="NPA54" s="1214"/>
      <c r="NPB54" s="932"/>
      <c r="NPC54" s="932"/>
      <c r="NPD54" s="933"/>
      <c r="NPE54" s="933"/>
      <c r="NPF54" s="933"/>
      <c r="NPG54" s="933"/>
      <c r="NPH54" s="933"/>
      <c r="NPI54" s="933"/>
      <c r="NPJ54" s="933"/>
      <c r="NPK54" s="934"/>
      <c r="NPL54" s="1214"/>
      <c r="NPM54" s="932"/>
      <c r="NPN54" s="932"/>
      <c r="NPO54" s="933"/>
      <c r="NPP54" s="933"/>
      <c r="NPQ54" s="933"/>
      <c r="NPR54" s="933"/>
      <c r="NPS54" s="933"/>
      <c r="NPT54" s="933"/>
      <c r="NPU54" s="933"/>
      <c r="NPV54" s="934"/>
      <c r="NPW54" s="1214"/>
      <c r="NPX54" s="932"/>
      <c r="NPY54" s="932"/>
      <c r="NPZ54" s="933"/>
      <c r="NQA54" s="933"/>
      <c r="NQB54" s="933"/>
      <c r="NQC54" s="933"/>
      <c r="NQD54" s="933"/>
      <c r="NQE54" s="933"/>
      <c r="NQF54" s="933"/>
      <c r="NQG54" s="934"/>
      <c r="NQH54" s="1214"/>
      <c r="NQI54" s="932"/>
      <c r="NQJ54" s="932"/>
      <c r="NQK54" s="933"/>
      <c r="NQL54" s="933"/>
      <c r="NQM54" s="933"/>
      <c r="NQN54" s="933"/>
      <c r="NQO54" s="933"/>
      <c r="NQP54" s="933"/>
      <c r="NQQ54" s="933"/>
      <c r="NQR54" s="934"/>
      <c r="NQS54" s="1214"/>
      <c r="NQT54" s="932"/>
      <c r="NQU54" s="932"/>
      <c r="NQV54" s="933"/>
      <c r="NQW54" s="933"/>
      <c r="NQX54" s="933"/>
      <c r="NQY54" s="933"/>
      <c r="NQZ54" s="933"/>
      <c r="NRA54" s="933"/>
      <c r="NRB54" s="933"/>
      <c r="NRC54" s="934"/>
      <c r="NRD54" s="1214"/>
      <c r="NRE54" s="932"/>
      <c r="NRF54" s="932"/>
      <c r="NRG54" s="933"/>
      <c r="NRH54" s="933"/>
      <c r="NRI54" s="933"/>
      <c r="NRJ54" s="933"/>
      <c r="NRK54" s="933"/>
      <c r="NRL54" s="933"/>
      <c r="NRM54" s="933"/>
      <c r="NRN54" s="934"/>
      <c r="NRO54" s="1214"/>
      <c r="NRP54" s="932"/>
      <c r="NRQ54" s="932"/>
      <c r="NRR54" s="933"/>
      <c r="NRS54" s="933"/>
      <c r="NRT54" s="933"/>
      <c r="NRU54" s="933"/>
      <c r="NRV54" s="933"/>
      <c r="NRW54" s="933"/>
      <c r="NRX54" s="933"/>
      <c r="NRY54" s="934"/>
      <c r="NRZ54" s="1214"/>
      <c r="NSA54" s="932"/>
      <c r="NSB54" s="932"/>
      <c r="NSC54" s="933"/>
      <c r="NSD54" s="933"/>
      <c r="NSE54" s="933"/>
      <c r="NSF54" s="933"/>
      <c r="NSG54" s="933"/>
      <c r="NSH54" s="933"/>
      <c r="NSI54" s="933"/>
      <c r="NSJ54" s="934"/>
      <c r="NSK54" s="1214"/>
      <c r="NSL54" s="932"/>
      <c r="NSM54" s="932"/>
      <c r="NSN54" s="933"/>
      <c r="NSO54" s="933"/>
      <c r="NSP54" s="933"/>
      <c r="NSQ54" s="933"/>
      <c r="NSR54" s="933"/>
      <c r="NSS54" s="933"/>
      <c r="NST54" s="933"/>
      <c r="NSU54" s="934"/>
      <c r="NSV54" s="1214"/>
      <c r="NSW54" s="932"/>
      <c r="NSX54" s="932"/>
      <c r="NSY54" s="933"/>
      <c r="NSZ54" s="933"/>
      <c r="NTA54" s="933"/>
      <c r="NTB54" s="933"/>
      <c r="NTC54" s="933"/>
      <c r="NTD54" s="933"/>
      <c r="NTE54" s="933"/>
      <c r="NTF54" s="934"/>
      <c r="NTG54" s="1214"/>
      <c r="NTH54" s="932"/>
      <c r="NTI54" s="932"/>
      <c r="NTJ54" s="933"/>
      <c r="NTK54" s="933"/>
      <c r="NTL54" s="933"/>
      <c r="NTM54" s="933"/>
      <c r="NTN54" s="933"/>
      <c r="NTO54" s="933"/>
      <c r="NTP54" s="933"/>
      <c r="NTQ54" s="934"/>
      <c r="NTR54" s="1214"/>
      <c r="NTS54" s="932"/>
      <c r="NTT54" s="932"/>
      <c r="NTU54" s="933"/>
      <c r="NTV54" s="933"/>
      <c r="NTW54" s="933"/>
      <c r="NTX54" s="933"/>
      <c r="NTY54" s="933"/>
      <c r="NTZ54" s="933"/>
      <c r="NUA54" s="933"/>
      <c r="NUB54" s="934"/>
      <c r="NUC54" s="1214"/>
      <c r="NUD54" s="932"/>
      <c r="NUE54" s="932"/>
      <c r="NUF54" s="933"/>
      <c r="NUG54" s="933"/>
      <c r="NUH54" s="933"/>
      <c r="NUI54" s="933"/>
      <c r="NUJ54" s="933"/>
      <c r="NUK54" s="933"/>
      <c r="NUL54" s="933"/>
      <c r="NUM54" s="934"/>
      <c r="NUN54" s="1214"/>
      <c r="NUO54" s="932"/>
      <c r="NUP54" s="932"/>
      <c r="NUQ54" s="933"/>
      <c r="NUR54" s="933"/>
      <c r="NUS54" s="933"/>
      <c r="NUT54" s="933"/>
      <c r="NUU54" s="933"/>
      <c r="NUV54" s="933"/>
      <c r="NUW54" s="933"/>
      <c r="NUX54" s="934"/>
      <c r="NUY54" s="1214"/>
      <c r="NUZ54" s="932"/>
      <c r="NVA54" s="932"/>
      <c r="NVB54" s="933"/>
      <c r="NVC54" s="933"/>
      <c r="NVD54" s="933"/>
      <c r="NVE54" s="933"/>
      <c r="NVF54" s="933"/>
      <c r="NVG54" s="933"/>
      <c r="NVH54" s="933"/>
      <c r="NVI54" s="934"/>
      <c r="NVJ54" s="1214"/>
      <c r="NVK54" s="932"/>
      <c r="NVL54" s="932"/>
      <c r="NVM54" s="933"/>
      <c r="NVN54" s="933"/>
      <c r="NVO54" s="933"/>
      <c r="NVP54" s="933"/>
      <c r="NVQ54" s="933"/>
      <c r="NVR54" s="933"/>
      <c r="NVS54" s="933"/>
      <c r="NVT54" s="934"/>
      <c r="NVU54" s="1214"/>
      <c r="NVV54" s="932"/>
      <c r="NVW54" s="932"/>
      <c r="NVX54" s="933"/>
      <c r="NVY54" s="933"/>
      <c r="NVZ54" s="933"/>
      <c r="NWA54" s="933"/>
      <c r="NWB54" s="933"/>
      <c r="NWC54" s="933"/>
      <c r="NWD54" s="933"/>
      <c r="NWE54" s="934"/>
      <c r="NWF54" s="1214"/>
      <c r="NWG54" s="932"/>
      <c r="NWH54" s="932"/>
      <c r="NWI54" s="933"/>
      <c r="NWJ54" s="933"/>
      <c r="NWK54" s="933"/>
      <c r="NWL54" s="933"/>
      <c r="NWM54" s="933"/>
      <c r="NWN54" s="933"/>
      <c r="NWO54" s="933"/>
      <c r="NWP54" s="934"/>
      <c r="NWQ54" s="1214"/>
      <c r="NWR54" s="932"/>
      <c r="NWS54" s="932"/>
      <c r="NWT54" s="933"/>
      <c r="NWU54" s="933"/>
      <c r="NWV54" s="933"/>
      <c r="NWW54" s="933"/>
      <c r="NWX54" s="933"/>
      <c r="NWY54" s="933"/>
      <c r="NWZ54" s="933"/>
      <c r="NXA54" s="934"/>
      <c r="NXB54" s="1214"/>
      <c r="NXC54" s="932"/>
      <c r="NXD54" s="932"/>
      <c r="NXE54" s="933"/>
      <c r="NXF54" s="933"/>
      <c r="NXG54" s="933"/>
      <c r="NXH54" s="933"/>
      <c r="NXI54" s="933"/>
      <c r="NXJ54" s="933"/>
      <c r="NXK54" s="933"/>
      <c r="NXL54" s="934"/>
      <c r="NXM54" s="1214"/>
      <c r="NXN54" s="932"/>
      <c r="NXO54" s="932"/>
      <c r="NXP54" s="933"/>
      <c r="NXQ54" s="933"/>
      <c r="NXR54" s="933"/>
      <c r="NXS54" s="933"/>
      <c r="NXT54" s="933"/>
      <c r="NXU54" s="933"/>
      <c r="NXV54" s="933"/>
      <c r="NXW54" s="934"/>
      <c r="NXX54" s="1214"/>
      <c r="NXY54" s="932"/>
      <c r="NXZ54" s="932"/>
      <c r="NYA54" s="933"/>
      <c r="NYB54" s="933"/>
      <c r="NYC54" s="933"/>
      <c r="NYD54" s="933"/>
      <c r="NYE54" s="933"/>
      <c r="NYF54" s="933"/>
      <c r="NYG54" s="933"/>
      <c r="NYH54" s="934"/>
      <c r="NYI54" s="1214"/>
      <c r="NYJ54" s="932"/>
      <c r="NYK54" s="932"/>
      <c r="NYL54" s="933"/>
      <c r="NYM54" s="933"/>
      <c r="NYN54" s="933"/>
      <c r="NYO54" s="933"/>
      <c r="NYP54" s="933"/>
      <c r="NYQ54" s="933"/>
      <c r="NYR54" s="933"/>
      <c r="NYS54" s="934"/>
      <c r="NYT54" s="1214"/>
      <c r="NYU54" s="932"/>
      <c r="NYV54" s="932"/>
      <c r="NYW54" s="933"/>
      <c r="NYX54" s="933"/>
      <c r="NYY54" s="933"/>
      <c r="NYZ54" s="933"/>
      <c r="NZA54" s="933"/>
      <c r="NZB54" s="933"/>
      <c r="NZC54" s="933"/>
      <c r="NZD54" s="934"/>
      <c r="NZE54" s="1214"/>
      <c r="NZF54" s="932"/>
      <c r="NZG54" s="932"/>
      <c r="NZH54" s="933"/>
      <c r="NZI54" s="933"/>
      <c r="NZJ54" s="933"/>
      <c r="NZK54" s="933"/>
      <c r="NZL54" s="933"/>
      <c r="NZM54" s="933"/>
      <c r="NZN54" s="933"/>
      <c r="NZO54" s="934"/>
      <c r="NZP54" s="1214"/>
      <c r="NZQ54" s="932"/>
      <c r="NZR54" s="932"/>
      <c r="NZS54" s="933"/>
      <c r="NZT54" s="933"/>
      <c r="NZU54" s="933"/>
      <c r="NZV54" s="933"/>
      <c r="NZW54" s="933"/>
      <c r="NZX54" s="933"/>
      <c r="NZY54" s="933"/>
      <c r="NZZ54" s="934"/>
      <c r="OAA54" s="1214"/>
      <c r="OAB54" s="932"/>
      <c r="OAC54" s="932"/>
      <c r="OAD54" s="933"/>
      <c r="OAE54" s="933"/>
      <c r="OAF54" s="933"/>
      <c r="OAG54" s="933"/>
      <c r="OAH54" s="933"/>
      <c r="OAI54" s="933"/>
      <c r="OAJ54" s="933"/>
      <c r="OAK54" s="934"/>
      <c r="OAL54" s="1214"/>
      <c r="OAM54" s="932"/>
      <c r="OAN54" s="932"/>
      <c r="OAO54" s="933"/>
      <c r="OAP54" s="933"/>
      <c r="OAQ54" s="933"/>
      <c r="OAR54" s="933"/>
      <c r="OAS54" s="933"/>
      <c r="OAT54" s="933"/>
      <c r="OAU54" s="933"/>
      <c r="OAV54" s="934"/>
      <c r="OAW54" s="1214"/>
      <c r="OAX54" s="932"/>
      <c r="OAY54" s="932"/>
      <c r="OAZ54" s="933"/>
      <c r="OBA54" s="933"/>
      <c r="OBB54" s="933"/>
      <c r="OBC54" s="933"/>
      <c r="OBD54" s="933"/>
      <c r="OBE54" s="933"/>
      <c r="OBF54" s="933"/>
      <c r="OBG54" s="934"/>
      <c r="OBH54" s="1214"/>
      <c r="OBI54" s="932"/>
      <c r="OBJ54" s="932"/>
      <c r="OBK54" s="933"/>
      <c r="OBL54" s="933"/>
      <c r="OBM54" s="933"/>
      <c r="OBN54" s="933"/>
      <c r="OBO54" s="933"/>
      <c r="OBP54" s="933"/>
      <c r="OBQ54" s="933"/>
      <c r="OBR54" s="934"/>
      <c r="OBS54" s="1214"/>
      <c r="OBT54" s="932"/>
      <c r="OBU54" s="932"/>
      <c r="OBV54" s="933"/>
      <c r="OBW54" s="933"/>
      <c r="OBX54" s="933"/>
      <c r="OBY54" s="933"/>
      <c r="OBZ54" s="933"/>
      <c r="OCA54" s="933"/>
      <c r="OCB54" s="933"/>
      <c r="OCC54" s="934"/>
      <c r="OCD54" s="1214"/>
      <c r="OCE54" s="932"/>
      <c r="OCF54" s="932"/>
      <c r="OCG54" s="933"/>
      <c r="OCH54" s="933"/>
      <c r="OCI54" s="933"/>
      <c r="OCJ54" s="933"/>
      <c r="OCK54" s="933"/>
      <c r="OCL54" s="933"/>
      <c r="OCM54" s="933"/>
      <c r="OCN54" s="934"/>
      <c r="OCO54" s="1214"/>
      <c r="OCP54" s="932"/>
      <c r="OCQ54" s="932"/>
      <c r="OCR54" s="933"/>
      <c r="OCS54" s="933"/>
      <c r="OCT54" s="933"/>
      <c r="OCU54" s="933"/>
      <c r="OCV54" s="933"/>
      <c r="OCW54" s="933"/>
      <c r="OCX54" s="933"/>
      <c r="OCY54" s="934"/>
      <c r="OCZ54" s="1214"/>
      <c r="ODA54" s="932"/>
      <c r="ODB54" s="932"/>
      <c r="ODC54" s="933"/>
      <c r="ODD54" s="933"/>
      <c r="ODE54" s="933"/>
      <c r="ODF54" s="933"/>
      <c r="ODG54" s="933"/>
      <c r="ODH54" s="933"/>
      <c r="ODI54" s="933"/>
      <c r="ODJ54" s="934"/>
      <c r="ODK54" s="1214"/>
      <c r="ODL54" s="932"/>
      <c r="ODM54" s="932"/>
      <c r="ODN54" s="933"/>
      <c r="ODO54" s="933"/>
      <c r="ODP54" s="933"/>
      <c r="ODQ54" s="933"/>
      <c r="ODR54" s="933"/>
      <c r="ODS54" s="933"/>
      <c r="ODT54" s="933"/>
      <c r="ODU54" s="934"/>
      <c r="ODV54" s="1214"/>
      <c r="ODW54" s="932"/>
      <c r="ODX54" s="932"/>
      <c r="ODY54" s="933"/>
      <c r="ODZ54" s="933"/>
      <c r="OEA54" s="933"/>
      <c r="OEB54" s="933"/>
      <c r="OEC54" s="933"/>
      <c r="OED54" s="933"/>
      <c r="OEE54" s="933"/>
      <c r="OEF54" s="934"/>
      <c r="OEG54" s="1214"/>
      <c r="OEH54" s="932"/>
      <c r="OEI54" s="932"/>
      <c r="OEJ54" s="933"/>
      <c r="OEK54" s="933"/>
      <c r="OEL54" s="933"/>
      <c r="OEM54" s="933"/>
      <c r="OEN54" s="933"/>
      <c r="OEO54" s="933"/>
      <c r="OEP54" s="933"/>
      <c r="OEQ54" s="934"/>
      <c r="OER54" s="1214"/>
      <c r="OES54" s="932"/>
      <c r="OET54" s="932"/>
      <c r="OEU54" s="933"/>
      <c r="OEV54" s="933"/>
      <c r="OEW54" s="933"/>
      <c r="OEX54" s="933"/>
      <c r="OEY54" s="933"/>
      <c r="OEZ54" s="933"/>
      <c r="OFA54" s="933"/>
      <c r="OFB54" s="934"/>
      <c r="OFC54" s="1214"/>
      <c r="OFD54" s="932"/>
      <c r="OFE54" s="932"/>
      <c r="OFF54" s="933"/>
      <c r="OFG54" s="933"/>
      <c r="OFH54" s="933"/>
      <c r="OFI54" s="933"/>
      <c r="OFJ54" s="933"/>
      <c r="OFK54" s="933"/>
      <c r="OFL54" s="933"/>
      <c r="OFM54" s="934"/>
      <c r="OFN54" s="1214"/>
      <c r="OFO54" s="932"/>
      <c r="OFP54" s="932"/>
      <c r="OFQ54" s="933"/>
      <c r="OFR54" s="933"/>
      <c r="OFS54" s="933"/>
      <c r="OFT54" s="933"/>
      <c r="OFU54" s="933"/>
      <c r="OFV54" s="933"/>
      <c r="OFW54" s="933"/>
      <c r="OFX54" s="934"/>
      <c r="OFY54" s="1214"/>
      <c r="OFZ54" s="932"/>
      <c r="OGA54" s="932"/>
      <c r="OGB54" s="933"/>
      <c r="OGC54" s="933"/>
      <c r="OGD54" s="933"/>
      <c r="OGE54" s="933"/>
      <c r="OGF54" s="933"/>
      <c r="OGG54" s="933"/>
      <c r="OGH54" s="933"/>
      <c r="OGI54" s="934"/>
      <c r="OGJ54" s="1214"/>
      <c r="OGK54" s="932"/>
      <c r="OGL54" s="932"/>
      <c r="OGM54" s="933"/>
      <c r="OGN54" s="933"/>
      <c r="OGO54" s="933"/>
      <c r="OGP54" s="933"/>
      <c r="OGQ54" s="933"/>
      <c r="OGR54" s="933"/>
      <c r="OGS54" s="933"/>
      <c r="OGT54" s="934"/>
      <c r="OGU54" s="1214"/>
      <c r="OGV54" s="932"/>
      <c r="OGW54" s="932"/>
      <c r="OGX54" s="933"/>
      <c r="OGY54" s="933"/>
      <c r="OGZ54" s="933"/>
      <c r="OHA54" s="933"/>
      <c r="OHB54" s="933"/>
      <c r="OHC54" s="933"/>
      <c r="OHD54" s="933"/>
      <c r="OHE54" s="934"/>
      <c r="OHF54" s="1214"/>
      <c r="OHG54" s="932"/>
      <c r="OHH54" s="932"/>
      <c r="OHI54" s="933"/>
      <c r="OHJ54" s="933"/>
      <c r="OHK54" s="933"/>
      <c r="OHL54" s="933"/>
      <c r="OHM54" s="933"/>
      <c r="OHN54" s="933"/>
      <c r="OHO54" s="933"/>
      <c r="OHP54" s="934"/>
      <c r="OHQ54" s="1214"/>
      <c r="OHR54" s="932"/>
      <c r="OHS54" s="932"/>
      <c r="OHT54" s="933"/>
      <c r="OHU54" s="933"/>
      <c r="OHV54" s="933"/>
      <c r="OHW54" s="933"/>
      <c r="OHX54" s="933"/>
      <c r="OHY54" s="933"/>
      <c r="OHZ54" s="933"/>
      <c r="OIA54" s="934"/>
      <c r="OIB54" s="1214"/>
      <c r="OIC54" s="932"/>
      <c r="OID54" s="932"/>
      <c r="OIE54" s="933"/>
      <c r="OIF54" s="933"/>
      <c r="OIG54" s="933"/>
      <c r="OIH54" s="933"/>
      <c r="OII54" s="933"/>
      <c r="OIJ54" s="933"/>
      <c r="OIK54" s="933"/>
      <c r="OIL54" s="934"/>
      <c r="OIM54" s="1214"/>
      <c r="OIN54" s="932"/>
      <c r="OIO54" s="932"/>
      <c r="OIP54" s="933"/>
      <c r="OIQ54" s="933"/>
      <c r="OIR54" s="933"/>
      <c r="OIS54" s="933"/>
      <c r="OIT54" s="933"/>
      <c r="OIU54" s="933"/>
      <c r="OIV54" s="933"/>
      <c r="OIW54" s="934"/>
      <c r="OIX54" s="1214"/>
      <c r="OIY54" s="932"/>
      <c r="OIZ54" s="932"/>
      <c r="OJA54" s="933"/>
      <c r="OJB54" s="933"/>
      <c r="OJC54" s="933"/>
      <c r="OJD54" s="933"/>
      <c r="OJE54" s="933"/>
      <c r="OJF54" s="933"/>
      <c r="OJG54" s="933"/>
      <c r="OJH54" s="934"/>
      <c r="OJI54" s="1214"/>
      <c r="OJJ54" s="932"/>
      <c r="OJK54" s="932"/>
      <c r="OJL54" s="933"/>
      <c r="OJM54" s="933"/>
      <c r="OJN54" s="933"/>
      <c r="OJO54" s="933"/>
      <c r="OJP54" s="933"/>
      <c r="OJQ54" s="933"/>
      <c r="OJR54" s="933"/>
      <c r="OJS54" s="934"/>
      <c r="OJT54" s="1214"/>
      <c r="OJU54" s="932"/>
      <c r="OJV54" s="932"/>
      <c r="OJW54" s="933"/>
      <c r="OJX54" s="933"/>
      <c r="OJY54" s="933"/>
      <c r="OJZ54" s="933"/>
      <c r="OKA54" s="933"/>
      <c r="OKB54" s="933"/>
      <c r="OKC54" s="933"/>
      <c r="OKD54" s="934"/>
      <c r="OKE54" s="1214"/>
      <c r="OKF54" s="932"/>
      <c r="OKG54" s="932"/>
      <c r="OKH54" s="933"/>
      <c r="OKI54" s="933"/>
      <c r="OKJ54" s="933"/>
      <c r="OKK54" s="933"/>
      <c r="OKL54" s="933"/>
      <c r="OKM54" s="933"/>
      <c r="OKN54" s="933"/>
      <c r="OKO54" s="934"/>
      <c r="OKP54" s="1214"/>
      <c r="OKQ54" s="932"/>
      <c r="OKR54" s="932"/>
      <c r="OKS54" s="933"/>
      <c r="OKT54" s="933"/>
      <c r="OKU54" s="933"/>
      <c r="OKV54" s="933"/>
      <c r="OKW54" s="933"/>
      <c r="OKX54" s="933"/>
      <c r="OKY54" s="933"/>
      <c r="OKZ54" s="934"/>
      <c r="OLA54" s="1214"/>
      <c r="OLB54" s="932"/>
      <c r="OLC54" s="932"/>
      <c r="OLD54" s="933"/>
      <c r="OLE54" s="933"/>
      <c r="OLF54" s="933"/>
      <c r="OLG54" s="933"/>
      <c r="OLH54" s="933"/>
      <c r="OLI54" s="933"/>
      <c r="OLJ54" s="933"/>
      <c r="OLK54" s="934"/>
      <c r="OLL54" s="1214"/>
      <c r="OLM54" s="932"/>
      <c r="OLN54" s="932"/>
      <c r="OLO54" s="933"/>
      <c r="OLP54" s="933"/>
      <c r="OLQ54" s="933"/>
      <c r="OLR54" s="933"/>
      <c r="OLS54" s="933"/>
      <c r="OLT54" s="933"/>
      <c r="OLU54" s="933"/>
      <c r="OLV54" s="934"/>
      <c r="OLW54" s="1214"/>
      <c r="OLX54" s="932"/>
      <c r="OLY54" s="932"/>
      <c r="OLZ54" s="933"/>
      <c r="OMA54" s="933"/>
      <c r="OMB54" s="933"/>
      <c r="OMC54" s="933"/>
      <c r="OMD54" s="933"/>
      <c r="OME54" s="933"/>
      <c r="OMF54" s="933"/>
      <c r="OMG54" s="934"/>
      <c r="OMH54" s="1214"/>
      <c r="OMI54" s="932"/>
      <c r="OMJ54" s="932"/>
      <c r="OMK54" s="933"/>
      <c r="OML54" s="933"/>
      <c r="OMM54" s="933"/>
      <c r="OMN54" s="933"/>
      <c r="OMO54" s="933"/>
      <c r="OMP54" s="933"/>
      <c r="OMQ54" s="933"/>
      <c r="OMR54" s="934"/>
      <c r="OMS54" s="1214"/>
      <c r="OMT54" s="932"/>
      <c r="OMU54" s="932"/>
      <c r="OMV54" s="933"/>
      <c r="OMW54" s="933"/>
      <c r="OMX54" s="933"/>
      <c r="OMY54" s="933"/>
      <c r="OMZ54" s="933"/>
      <c r="ONA54" s="933"/>
      <c r="ONB54" s="933"/>
      <c r="ONC54" s="934"/>
      <c r="OND54" s="1214"/>
      <c r="ONE54" s="932"/>
      <c r="ONF54" s="932"/>
      <c r="ONG54" s="933"/>
      <c r="ONH54" s="933"/>
      <c r="ONI54" s="933"/>
      <c r="ONJ54" s="933"/>
      <c r="ONK54" s="933"/>
      <c r="ONL54" s="933"/>
      <c r="ONM54" s="933"/>
      <c r="ONN54" s="934"/>
      <c r="ONO54" s="1214"/>
      <c r="ONP54" s="932"/>
      <c r="ONQ54" s="932"/>
      <c r="ONR54" s="933"/>
      <c r="ONS54" s="933"/>
      <c r="ONT54" s="933"/>
      <c r="ONU54" s="933"/>
      <c r="ONV54" s="933"/>
      <c r="ONW54" s="933"/>
      <c r="ONX54" s="933"/>
      <c r="ONY54" s="934"/>
      <c r="ONZ54" s="1214"/>
      <c r="OOA54" s="932"/>
      <c r="OOB54" s="932"/>
      <c r="OOC54" s="933"/>
      <c r="OOD54" s="933"/>
      <c r="OOE54" s="933"/>
      <c r="OOF54" s="933"/>
      <c r="OOG54" s="933"/>
      <c r="OOH54" s="933"/>
      <c r="OOI54" s="933"/>
      <c r="OOJ54" s="934"/>
      <c r="OOK54" s="1214"/>
      <c r="OOL54" s="932"/>
      <c r="OOM54" s="932"/>
      <c r="OON54" s="933"/>
      <c r="OOO54" s="933"/>
      <c r="OOP54" s="933"/>
      <c r="OOQ54" s="933"/>
      <c r="OOR54" s="933"/>
      <c r="OOS54" s="933"/>
      <c r="OOT54" s="933"/>
      <c r="OOU54" s="934"/>
      <c r="OOV54" s="1214"/>
      <c r="OOW54" s="932"/>
      <c r="OOX54" s="932"/>
      <c r="OOY54" s="933"/>
      <c r="OOZ54" s="933"/>
      <c r="OPA54" s="933"/>
      <c r="OPB54" s="933"/>
      <c r="OPC54" s="933"/>
      <c r="OPD54" s="933"/>
      <c r="OPE54" s="933"/>
      <c r="OPF54" s="934"/>
      <c r="OPG54" s="1214"/>
      <c r="OPH54" s="932"/>
      <c r="OPI54" s="932"/>
      <c r="OPJ54" s="933"/>
      <c r="OPK54" s="933"/>
      <c r="OPL54" s="933"/>
      <c r="OPM54" s="933"/>
      <c r="OPN54" s="933"/>
      <c r="OPO54" s="933"/>
      <c r="OPP54" s="933"/>
      <c r="OPQ54" s="934"/>
      <c r="OPR54" s="1214"/>
      <c r="OPS54" s="932"/>
      <c r="OPT54" s="932"/>
      <c r="OPU54" s="933"/>
      <c r="OPV54" s="933"/>
      <c r="OPW54" s="933"/>
      <c r="OPX54" s="933"/>
      <c r="OPY54" s="933"/>
      <c r="OPZ54" s="933"/>
      <c r="OQA54" s="933"/>
      <c r="OQB54" s="934"/>
      <c r="OQC54" s="1214"/>
      <c r="OQD54" s="932"/>
      <c r="OQE54" s="932"/>
      <c r="OQF54" s="933"/>
      <c r="OQG54" s="933"/>
      <c r="OQH54" s="933"/>
      <c r="OQI54" s="933"/>
      <c r="OQJ54" s="933"/>
      <c r="OQK54" s="933"/>
      <c r="OQL54" s="933"/>
      <c r="OQM54" s="934"/>
      <c r="OQN54" s="1214"/>
      <c r="OQO54" s="932"/>
      <c r="OQP54" s="932"/>
      <c r="OQQ54" s="933"/>
      <c r="OQR54" s="933"/>
      <c r="OQS54" s="933"/>
      <c r="OQT54" s="933"/>
      <c r="OQU54" s="933"/>
      <c r="OQV54" s="933"/>
      <c r="OQW54" s="933"/>
      <c r="OQX54" s="934"/>
      <c r="OQY54" s="1214"/>
      <c r="OQZ54" s="932"/>
      <c r="ORA54" s="932"/>
      <c r="ORB54" s="933"/>
      <c r="ORC54" s="933"/>
      <c r="ORD54" s="933"/>
      <c r="ORE54" s="933"/>
      <c r="ORF54" s="933"/>
      <c r="ORG54" s="933"/>
      <c r="ORH54" s="933"/>
      <c r="ORI54" s="934"/>
      <c r="ORJ54" s="1214"/>
      <c r="ORK54" s="932"/>
      <c r="ORL54" s="932"/>
      <c r="ORM54" s="933"/>
      <c r="ORN54" s="933"/>
      <c r="ORO54" s="933"/>
      <c r="ORP54" s="933"/>
      <c r="ORQ54" s="933"/>
      <c r="ORR54" s="933"/>
      <c r="ORS54" s="933"/>
      <c r="ORT54" s="934"/>
      <c r="ORU54" s="1214"/>
      <c r="ORV54" s="932"/>
      <c r="ORW54" s="932"/>
      <c r="ORX54" s="933"/>
      <c r="ORY54" s="933"/>
      <c r="ORZ54" s="933"/>
      <c r="OSA54" s="933"/>
      <c r="OSB54" s="933"/>
      <c r="OSC54" s="933"/>
      <c r="OSD54" s="933"/>
      <c r="OSE54" s="934"/>
      <c r="OSF54" s="1214"/>
      <c r="OSG54" s="932"/>
      <c r="OSH54" s="932"/>
      <c r="OSI54" s="933"/>
      <c r="OSJ54" s="933"/>
      <c r="OSK54" s="933"/>
      <c r="OSL54" s="933"/>
      <c r="OSM54" s="933"/>
      <c r="OSN54" s="933"/>
      <c r="OSO54" s="933"/>
      <c r="OSP54" s="934"/>
      <c r="OSQ54" s="1214"/>
      <c r="OSR54" s="932"/>
      <c r="OSS54" s="932"/>
      <c r="OST54" s="933"/>
      <c r="OSU54" s="933"/>
      <c r="OSV54" s="933"/>
      <c r="OSW54" s="933"/>
      <c r="OSX54" s="933"/>
      <c r="OSY54" s="933"/>
      <c r="OSZ54" s="933"/>
      <c r="OTA54" s="934"/>
      <c r="OTB54" s="1214"/>
      <c r="OTC54" s="932"/>
      <c r="OTD54" s="932"/>
      <c r="OTE54" s="933"/>
      <c r="OTF54" s="933"/>
      <c r="OTG54" s="933"/>
      <c r="OTH54" s="933"/>
      <c r="OTI54" s="933"/>
      <c r="OTJ54" s="933"/>
      <c r="OTK54" s="933"/>
      <c r="OTL54" s="934"/>
      <c r="OTM54" s="1214"/>
      <c r="OTN54" s="932"/>
      <c r="OTO54" s="932"/>
      <c r="OTP54" s="933"/>
      <c r="OTQ54" s="933"/>
      <c r="OTR54" s="933"/>
      <c r="OTS54" s="933"/>
      <c r="OTT54" s="933"/>
      <c r="OTU54" s="933"/>
      <c r="OTV54" s="933"/>
      <c r="OTW54" s="934"/>
      <c r="OTX54" s="1214"/>
      <c r="OTY54" s="932"/>
      <c r="OTZ54" s="932"/>
      <c r="OUA54" s="933"/>
      <c r="OUB54" s="933"/>
      <c r="OUC54" s="933"/>
      <c r="OUD54" s="933"/>
      <c r="OUE54" s="933"/>
      <c r="OUF54" s="933"/>
      <c r="OUG54" s="933"/>
      <c r="OUH54" s="934"/>
      <c r="OUI54" s="1214"/>
      <c r="OUJ54" s="932"/>
      <c r="OUK54" s="932"/>
      <c r="OUL54" s="933"/>
      <c r="OUM54" s="933"/>
      <c r="OUN54" s="933"/>
      <c r="OUO54" s="933"/>
      <c r="OUP54" s="933"/>
      <c r="OUQ54" s="933"/>
      <c r="OUR54" s="933"/>
      <c r="OUS54" s="934"/>
      <c r="OUT54" s="1214"/>
      <c r="OUU54" s="932"/>
      <c r="OUV54" s="932"/>
      <c r="OUW54" s="933"/>
      <c r="OUX54" s="933"/>
      <c r="OUY54" s="933"/>
      <c r="OUZ54" s="933"/>
      <c r="OVA54" s="933"/>
      <c r="OVB54" s="933"/>
      <c r="OVC54" s="933"/>
      <c r="OVD54" s="934"/>
      <c r="OVE54" s="1214"/>
      <c r="OVF54" s="932"/>
      <c r="OVG54" s="932"/>
      <c r="OVH54" s="933"/>
      <c r="OVI54" s="933"/>
      <c r="OVJ54" s="933"/>
      <c r="OVK54" s="933"/>
      <c r="OVL54" s="933"/>
      <c r="OVM54" s="933"/>
      <c r="OVN54" s="933"/>
      <c r="OVO54" s="934"/>
      <c r="OVP54" s="1214"/>
      <c r="OVQ54" s="932"/>
      <c r="OVR54" s="932"/>
      <c r="OVS54" s="933"/>
      <c r="OVT54" s="933"/>
      <c r="OVU54" s="933"/>
      <c r="OVV54" s="933"/>
      <c r="OVW54" s="933"/>
      <c r="OVX54" s="933"/>
      <c r="OVY54" s="933"/>
      <c r="OVZ54" s="934"/>
      <c r="OWA54" s="1214"/>
      <c r="OWB54" s="932"/>
      <c r="OWC54" s="932"/>
      <c r="OWD54" s="933"/>
      <c r="OWE54" s="933"/>
      <c r="OWF54" s="933"/>
      <c r="OWG54" s="933"/>
      <c r="OWH54" s="933"/>
      <c r="OWI54" s="933"/>
      <c r="OWJ54" s="933"/>
      <c r="OWK54" s="934"/>
      <c r="OWL54" s="1214"/>
      <c r="OWM54" s="932"/>
      <c r="OWN54" s="932"/>
      <c r="OWO54" s="933"/>
      <c r="OWP54" s="933"/>
      <c r="OWQ54" s="933"/>
      <c r="OWR54" s="933"/>
      <c r="OWS54" s="933"/>
      <c r="OWT54" s="933"/>
      <c r="OWU54" s="933"/>
      <c r="OWV54" s="934"/>
      <c r="OWW54" s="1214"/>
      <c r="OWX54" s="932"/>
      <c r="OWY54" s="932"/>
      <c r="OWZ54" s="933"/>
      <c r="OXA54" s="933"/>
      <c r="OXB54" s="933"/>
      <c r="OXC54" s="933"/>
      <c r="OXD54" s="933"/>
      <c r="OXE54" s="933"/>
      <c r="OXF54" s="933"/>
      <c r="OXG54" s="934"/>
      <c r="OXH54" s="1214"/>
      <c r="OXI54" s="932"/>
      <c r="OXJ54" s="932"/>
      <c r="OXK54" s="933"/>
      <c r="OXL54" s="933"/>
      <c r="OXM54" s="933"/>
      <c r="OXN54" s="933"/>
      <c r="OXO54" s="933"/>
      <c r="OXP54" s="933"/>
      <c r="OXQ54" s="933"/>
      <c r="OXR54" s="934"/>
      <c r="OXS54" s="1214"/>
      <c r="OXT54" s="932"/>
      <c r="OXU54" s="932"/>
      <c r="OXV54" s="933"/>
      <c r="OXW54" s="933"/>
      <c r="OXX54" s="933"/>
      <c r="OXY54" s="933"/>
      <c r="OXZ54" s="933"/>
      <c r="OYA54" s="933"/>
      <c r="OYB54" s="933"/>
      <c r="OYC54" s="934"/>
      <c r="OYD54" s="1214"/>
      <c r="OYE54" s="932"/>
      <c r="OYF54" s="932"/>
      <c r="OYG54" s="933"/>
      <c r="OYH54" s="933"/>
      <c r="OYI54" s="933"/>
      <c r="OYJ54" s="933"/>
      <c r="OYK54" s="933"/>
      <c r="OYL54" s="933"/>
      <c r="OYM54" s="933"/>
      <c r="OYN54" s="934"/>
      <c r="OYO54" s="1214"/>
      <c r="OYP54" s="932"/>
      <c r="OYQ54" s="932"/>
      <c r="OYR54" s="933"/>
      <c r="OYS54" s="933"/>
      <c r="OYT54" s="933"/>
      <c r="OYU54" s="933"/>
      <c r="OYV54" s="933"/>
      <c r="OYW54" s="933"/>
      <c r="OYX54" s="933"/>
      <c r="OYY54" s="934"/>
      <c r="OYZ54" s="1214"/>
      <c r="OZA54" s="932"/>
      <c r="OZB54" s="932"/>
      <c r="OZC54" s="933"/>
      <c r="OZD54" s="933"/>
      <c r="OZE54" s="933"/>
      <c r="OZF54" s="933"/>
      <c r="OZG54" s="933"/>
      <c r="OZH54" s="933"/>
      <c r="OZI54" s="933"/>
      <c r="OZJ54" s="934"/>
      <c r="OZK54" s="1214"/>
      <c r="OZL54" s="932"/>
      <c r="OZM54" s="932"/>
      <c r="OZN54" s="933"/>
      <c r="OZO54" s="933"/>
      <c r="OZP54" s="933"/>
      <c r="OZQ54" s="933"/>
      <c r="OZR54" s="933"/>
      <c r="OZS54" s="933"/>
      <c r="OZT54" s="933"/>
      <c r="OZU54" s="934"/>
      <c r="OZV54" s="1214"/>
      <c r="OZW54" s="932"/>
      <c r="OZX54" s="932"/>
      <c r="OZY54" s="933"/>
      <c r="OZZ54" s="933"/>
      <c r="PAA54" s="933"/>
      <c r="PAB54" s="933"/>
      <c r="PAC54" s="933"/>
      <c r="PAD54" s="933"/>
      <c r="PAE54" s="933"/>
      <c r="PAF54" s="934"/>
      <c r="PAG54" s="1214"/>
      <c r="PAH54" s="932"/>
      <c r="PAI54" s="932"/>
      <c r="PAJ54" s="933"/>
      <c r="PAK54" s="933"/>
      <c r="PAL54" s="933"/>
      <c r="PAM54" s="933"/>
      <c r="PAN54" s="933"/>
      <c r="PAO54" s="933"/>
      <c r="PAP54" s="933"/>
      <c r="PAQ54" s="934"/>
      <c r="PAR54" s="1214"/>
      <c r="PAS54" s="932"/>
      <c r="PAT54" s="932"/>
      <c r="PAU54" s="933"/>
      <c r="PAV54" s="933"/>
      <c r="PAW54" s="933"/>
      <c r="PAX54" s="933"/>
      <c r="PAY54" s="933"/>
      <c r="PAZ54" s="933"/>
      <c r="PBA54" s="933"/>
      <c r="PBB54" s="934"/>
      <c r="PBC54" s="1214"/>
      <c r="PBD54" s="932"/>
      <c r="PBE54" s="932"/>
      <c r="PBF54" s="933"/>
      <c r="PBG54" s="933"/>
      <c r="PBH54" s="933"/>
      <c r="PBI54" s="933"/>
      <c r="PBJ54" s="933"/>
      <c r="PBK54" s="933"/>
      <c r="PBL54" s="933"/>
      <c r="PBM54" s="934"/>
      <c r="PBN54" s="1214"/>
      <c r="PBO54" s="932"/>
      <c r="PBP54" s="932"/>
      <c r="PBQ54" s="933"/>
      <c r="PBR54" s="933"/>
      <c r="PBS54" s="933"/>
      <c r="PBT54" s="933"/>
      <c r="PBU54" s="933"/>
      <c r="PBV54" s="933"/>
      <c r="PBW54" s="933"/>
      <c r="PBX54" s="934"/>
      <c r="PBY54" s="1214"/>
      <c r="PBZ54" s="932"/>
      <c r="PCA54" s="932"/>
      <c r="PCB54" s="933"/>
      <c r="PCC54" s="933"/>
      <c r="PCD54" s="933"/>
      <c r="PCE54" s="933"/>
      <c r="PCF54" s="933"/>
      <c r="PCG54" s="933"/>
      <c r="PCH54" s="933"/>
      <c r="PCI54" s="934"/>
      <c r="PCJ54" s="1214"/>
      <c r="PCK54" s="932"/>
      <c r="PCL54" s="932"/>
      <c r="PCM54" s="933"/>
      <c r="PCN54" s="933"/>
      <c r="PCO54" s="933"/>
      <c r="PCP54" s="933"/>
      <c r="PCQ54" s="933"/>
      <c r="PCR54" s="933"/>
      <c r="PCS54" s="933"/>
      <c r="PCT54" s="934"/>
      <c r="PCU54" s="1214"/>
      <c r="PCV54" s="932"/>
      <c r="PCW54" s="932"/>
      <c r="PCX54" s="933"/>
      <c r="PCY54" s="933"/>
      <c r="PCZ54" s="933"/>
      <c r="PDA54" s="933"/>
      <c r="PDB54" s="933"/>
      <c r="PDC54" s="933"/>
      <c r="PDD54" s="933"/>
      <c r="PDE54" s="934"/>
      <c r="PDF54" s="1214"/>
      <c r="PDG54" s="932"/>
      <c r="PDH54" s="932"/>
      <c r="PDI54" s="933"/>
      <c r="PDJ54" s="933"/>
      <c r="PDK54" s="933"/>
      <c r="PDL54" s="933"/>
      <c r="PDM54" s="933"/>
      <c r="PDN54" s="933"/>
      <c r="PDO54" s="933"/>
      <c r="PDP54" s="934"/>
      <c r="PDQ54" s="1214"/>
      <c r="PDR54" s="932"/>
      <c r="PDS54" s="932"/>
      <c r="PDT54" s="933"/>
      <c r="PDU54" s="933"/>
      <c r="PDV54" s="933"/>
      <c r="PDW54" s="933"/>
      <c r="PDX54" s="933"/>
      <c r="PDY54" s="933"/>
      <c r="PDZ54" s="933"/>
      <c r="PEA54" s="934"/>
      <c r="PEB54" s="1214"/>
      <c r="PEC54" s="932"/>
      <c r="PED54" s="932"/>
      <c r="PEE54" s="933"/>
      <c r="PEF54" s="933"/>
      <c r="PEG54" s="933"/>
      <c r="PEH54" s="933"/>
      <c r="PEI54" s="933"/>
      <c r="PEJ54" s="933"/>
      <c r="PEK54" s="933"/>
      <c r="PEL54" s="934"/>
      <c r="PEM54" s="1214"/>
      <c r="PEN54" s="932"/>
      <c r="PEO54" s="932"/>
      <c r="PEP54" s="933"/>
      <c r="PEQ54" s="933"/>
      <c r="PER54" s="933"/>
      <c r="PES54" s="933"/>
      <c r="PET54" s="933"/>
      <c r="PEU54" s="933"/>
      <c r="PEV54" s="933"/>
      <c r="PEW54" s="934"/>
      <c r="PEX54" s="1214"/>
      <c r="PEY54" s="932"/>
      <c r="PEZ54" s="932"/>
      <c r="PFA54" s="933"/>
      <c r="PFB54" s="933"/>
      <c r="PFC54" s="933"/>
      <c r="PFD54" s="933"/>
      <c r="PFE54" s="933"/>
      <c r="PFF54" s="933"/>
      <c r="PFG54" s="933"/>
      <c r="PFH54" s="934"/>
      <c r="PFI54" s="1214"/>
      <c r="PFJ54" s="932"/>
      <c r="PFK54" s="932"/>
      <c r="PFL54" s="933"/>
      <c r="PFM54" s="933"/>
      <c r="PFN54" s="933"/>
      <c r="PFO54" s="933"/>
      <c r="PFP54" s="933"/>
      <c r="PFQ54" s="933"/>
      <c r="PFR54" s="933"/>
      <c r="PFS54" s="934"/>
      <c r="PFT54" s="1214"/>
      <c r="PFU54" s="932"/>
      <c r="PFV54" s="932"/>
      <c r="PFW54" s="933"/>
      <c r="PFX54" s="933"/>
      <c r="PFY54" s="933"/>
      <c r="PFZ54" s="933"/>
      <c r="PGA54" s="933"/>
      <c r="PGB54" s="933"/>
      <c r="PGC54" s="933"/>
      <c r="PGD54" s="934"/>
      <c r="PGE54" s="1214"/>
      <c r="PGF54" s="932"/>
      <c r="PGG54" s="932"/>
      <c r="PGH54" s="933"/>
      <c r="PGI54" s="933"/>
      <c r="PGJ54" s="933"/>
      <c r="PGK54" s="933"/>
      <c r="PGL54" s="933"/>
      <c r="PGM54" s="933"/>
      <c r="PGN54" s="933"/>
      <c r="PGO54" s="934"/>
      <c r="PGP54" s="1214"/>
      <c r="PGQ54" s="932"/>
      <c r="PGR54" s="932"/>
      <c r="PGS54" s="933"/>
      <c r="PGT54" s="933"/>
      <c r="PGU54" s="933"/>
      <c r="PGV54" s="933"/>
      <c r="PGW54" s="933"/>
      <c r="PGX54" s="933"/>
      <c r="PGY54" s="933"/>
      <c r="PGZ54" s="934"/>
      <c r="PHA54" s="1214"/>
      <c r="PHB54" s="932"/>
      <c r="PHC54" s="932"/>
      <c r="PHD54" s="933"/>
      <c r="PHE54" s="933"/>
      <c r="PHF54" s="933"/>
      <c r="PHG54" s="933"/>
      <c r="PHH54" s="933"/>
      <c r="PHI54" s="933"/>
      <c r="PHJ54" s="933"/>
      <c r="PHK54" s="934"/>
      <c r="PHL54" s="1214"/>
      <c r="PHM54" s="932"/>
      <c r="PHN54" s="932"/>
      <c r="PHO54" s="933"/>
      <c r="PHP54" s="933"/>
      <c r="PHQ54" s="933"/>
      <c r="PHR54" s="933"/>
      <c r="PHS54" s="933"/>
      <c r="PHT54" s="933"/>
      <c r="PHU54" s="933"/>
      <c r="PHV54" s="934"/>
      <c r="PHW54" s="1214"/>
      <c r="PHX54" s="932"/>
      <c r="PHY54" s="932"/>
      <c r="PHZ54" s="933"/>
      <c r="PIA54" s="933"/>
      <c r="PIB54" s="933"/>
      <c r="PIC54" s="933"/>
      <c r="PID54" s="933"/>
      <c r="PIE54" s="933"/>
      <c r="PIF54" s="933"/>
      <c r="PIG54" s="934"/>
      <c r="PIH54" s="1214"/>
      <c r="PII54" s="932"/>
      <c r="PIJ54" s="932"/>
      <c r="PIK54" s="933"/>
      <c r="PIL54" s="933"/>
      <c r="PIM54" s="933"/>
      <c r="PIN54" s="933"/>
      <c r="PIO54" s="933"/>
      <c r="PIP54" s="933"/>
      <c r="PIQ54" s="933"/>
      <c r="PIR54" s="934"/>
      <c r="PIS54" s="1214"/>
      <c r="PIT54" s="932"/>
      <c r="PIU54" s="932"/>
      <c r="PIV54" s="933"/>
      <c r="PIW54" s="933"/>
      <c r="PIX54" s="933"/>
      <c r="PIY54" s="933"/>
      <c r="PIZ54" s="933"/>
      <c r="PJA54" s="933"/>
      <c r="PJB54" s="933"/>
      <c r="PJC54" s="934"/>
      <c r="PJD54" s="1214"/>
      <c r="PJE54" s="932"/>
      <c r="PJF54" s="932"/>
      <c r="PJG54" s="933"/>
      <c r="PJH54" s="933"/>
      <c r="PJI54" s="933"/>
      <c r="PJJ54" s="933"/>
      <c r="PJK54" s="933"/>
      <c r="PJL54" s="933"/>
      <c r="PJM54" s="933"/>
      <c r="PJN54" s="934"/>
      <c r="PJO54" s="1214"/>
      <c r="PJP54" s="932"/>
      <c r="PJQ54" s="932"/>
      <c r="PJR54" s="933"/>
      <c r="PJS54" s="933"/>
      <c r="PJT54" s="933"/>
      <c r="PJU54" s="933"/>
      <c r="PJV54" s="933"/>
      <c r="PJW54" s="933"/>
      <c r="PJX54" s="933"/>
      <c r="PJY54" s="934"/>
      <c r="PJZ54" s="1214"/>
      <c r="PKA54" s="932"/>
      <c r="PKB54" s="932"/>
      <c r="PKC54" s="933"/>
      <c r="PKD54" s="933"/>
      <c r="PKE54" s="933"/>
      <c r="PKF54" s="933"/>
      <c r="PKG54" s="933"/>
      <c r="PKH54" s="933"/>
      <c r="PKI54" s="933"/>
      <c r="PKJ54" s="934"/>
      <c r="PKK54" s="1214"/>
      <c r="PKL54" s="932"/>
      <c r="PKM54" s="932"/>
      <c r="PKN54" s="933"/>
      <c r="PKO54" s="933"/>
      <c r="PKP54" s="933"/>
      <c r="PKQ54" s="933"/>
      <c r="PKR54" s="933"/>
      <c r="PKS54" s="933"/>
      <c r="PKT54" s="933"/>
      <c r="PKU54" s="934"/>
      <c r="PKV54" s="1214"/>
      <c r="PKW54" s="932"/>
      <c r="PKX54" s="932"/>
      <c r="PKY54" s="933"/>
      <c r="PKZ54" s="933"/>
      <c r="PLA54" s="933"/>
      <c r="PLB54" s="933"/>
      <c r="PLC54" s="933"/>
      <c r="PLD54" s="933"/>
      <c r="PLE54" s="933"/>
      <c r="PLF54" s="934"/>
      <c r="PLG54" s="1214"/>
      <c r="PLH54" s="932"/>
      <c r="PLI54" s="932"/>
      <c r="PLJ54" s="933"/>
      <c r="PLK54" s="933"/>
      <c r="PLL54" s="933"/>
      <c r="PLM54" s="933"/>
      <c r="PLN54" s="933"/>
      <c r="PLO54" s="933"/>
      <c r="PLP54" s="933"/>
      <c r="PLQ54" s="934"/>
      <c r="PLR54" s="1214"/>
      <c r="PLS54" s="932"/>
      <c r="PLT54" s="932"/>
      <c r="PLU54" s="933"/>
      <c r="PLV54" s="933"/>
      <c r="PLW54" s="933"/>
      <c r="PLX54" s="933"/>
      <c r="PLY54" s="933"/>
      <c r="PLZ54" s="933"/>
      <c r="PMA54" s="933"/>
      <c r="PMB54" s="934"/>
      <c r="PMC54" s="1214"/>
      <c r="PMD54" s="932"/>
      <c r="PME54" s="932"/>
      <c r="PMF54" s="933"/>
      <c r="PMG54" s="933"/>
      <c r="PMH54" s="933"/>
      <c r="PMI54" s="933"/>
      <c r="PMJ54" s="933"/>
      <c r="PMK54" s="933"/>
      <c r="PML54" s="933"/>
      <c r="PMM54" s="934"/>
      <c r="PMN54" s="1214"/>
      <c r="PMO54" s="932"/>
      <c r="PMP54" s="932"/>
      <c r="PMQ54" s="933"/>
      <c r="PMR54" s="933"/>
      <c r="PMS54" s="933"/>
      <c r="PMT54" s="933"/>
      <c r="PMU54" s="933"/>
      <c r="PMV54" s="933"/>
      <c r="PMW54" s="933"/>
      <c r="PMX54" s="934"/>
      <c r="PMY54" s="1214"/>
      <c r="PMZ54" s="932"/>
      <c r="PNA54" s="932"/>
      <c r="PNB54" s="933"/>
      <c r="PNC54" s="933"/>
      <c r="PND54" s="933"/>
      <c r="PNE54" s="933"/>
      <c r="PNF54" s="933"/>
      <c r="PNG54" s="933"/>
      <c r="PNH54" s="933"/>
      <c r="PNI54" s="934"/>
      <c r="PNJ54" s="1214"/>
      <c r="PNK54" s="932"/>
      <c r="PNL54" s="932"/>
      <c r="PNM54" s="933"/>
      <c r="PNN54" s="933"/>
      <c r="PNO54" s="933"/>
      <c r="PNP54" s="933"/>
      <c r="PNQ54" s="933"/>
      <c r="PNR54" s="933"/>
      <c r="PNS54" s="933"/>
      <c r="PNT54" s="934"/>
      <c r="PNU54" s="1214"/>
      <c r="PNV54" s="932"/>
      <c r="PNW54" s="932"/>
      <c r="PNX54" s="933"/>
      <c r="PNY54" s="933"/>
      <c r="PNZ54" s="933"/>
      <c r="POA54" s="933"/>
      <c r="POB54" s="933"/>
      <c r="POC54" s="933"/>
      <c r="POD54" s="933"/>
      <c r="POE54" s="934"/>
      <c r="POF54" s="1214"/>
      <c r="POG54" s="932"/>
      <c r="POH54" s="932"/>
      <c r="POI54" s="933"/>
      <c r="POJ54" s="933"/>
      <c r="POK54" s="933"/>
      <c r="POL54" s="933"/>
      <c r="POM54" s="933"/>
      <c r="PON54" s="933"/>
      <c r="POO54" s="933"/>
      <c r="POP54" s="934"/>
      <c r="POQ54" s="1214"/>
      <c r="POR54" s="932"/>
      <c r="POS54" s="932"/>
      <c r="POT54" s="933"/>
      <c r="POU54" s="933"/>
      <c r="POV54" s="933"/>
      <c r="POW54" s="933"/>
      <c r="POX54" s="933"/>
      <c r="POY54" s="933"/>
      <c r="POZ54" s="933"/>
      <c r="PPA54" s="934"/>
      <c r="PPB54" s="1214"/>
      <c r="PPC54" s="932"/>
      <c r="PPD54" s="932"/>
      <c r="PPE54" s="933"/>
      <c r="PPF54" s="933"/>
      <c r="PPG54" s="933"/>
      <c r="PPH54" s="933"/>
      <c r="PPI54" s="933"/>
      <c r="PPJ54" s="933"/>
      <c r="PPK54" s="933"/>
      <c r="PPL54" s="934"/>
      <c r="PPM54" s="1214"/>
      <c r="PPN54" s="932"/>
      <c r="PPO54" s="932"/>
      <c r="PPP54" s="933"/>
      <c r="PPQ54" s="933"/>
      <c r="PPR54" s="933"/>
      <c r="PPS54" s="933"/>
      <c r="PPT54" s="933"/>
      <c r="PPU54" s="933"/>
      <c r="PPV54" s="933"/>
      <c r="PPW54" s="934"/>
      <c r="PPX54" s="1214"/>
      <c r="PPY54" s="932"/>
      <c r="PPZ54" s="932"/>
      <c r="PQA54" s="933"/>
      <c r="PQB54" s="933"/>
      <c r="PQC54" s="933"/>
      <c r="PQD54" s="933"/>
      <c r="PQE54" s="933"/>
      <c r="PQF54" s="933"/>
      <c r="PQG54" s="933"/>
      <c r="PQH54" s="934"/>
      <c r="PQI54" s="1214"/>
      <c r="PQJ54" s="932"/>
      <c r="PQK54" s="932"/>
      <c r="PQL54" s="933"/>
      <c r="PQM54" s="933"/>
      <c r="PQN54" s="933"/>
      <c r="PQO54" s="933"/>
      <c r="PQP54" s="933"/>
      <c r="PQQ54" s="933"/>
      <c r="PQR54" s="933"/>
      <c r="PQS54" s="934"/>
      <c r="PQT54" s="1214"/>
      <c r="PQU54" s="932"/>
      <c r="PQV54" s="932"/>
      <c r="PQW54" s="933"/>
      <c r="PQX54" s="933"/>
      <c r="PQY54" s="933"/>
      <c r="PQZ54" s="933"/>
      <c r="PRA54" s="933"/>
      <c r="PRB54" s="933"/>
      <c r="PRC54" s="933"/>
      <c r="PRD54" s="934"/>
      <c r="PRE54" s="1214"/>
      <c r="PRF54" s="932"/>
      <c r="PRG54" s="932"/>
      <c r="PRH54" s="933"/>
      <c r="PRI54" s="933"/>
      <c r="PRJ54" s="933"/>
      <c r="PRK54" s="933"/>
      <c r="PRL54" s="933"/>
      <c r="PRM54" s="933"/>
      <c r="PRN54" s="933"/>
      <c r="PRO54" s="934"/>
      <c r="PRP54" s="1214"/>
      <c r="PRQ54" s="932"/>
      <c r="PRR54" s="932"/>
      <c r="PRS54" s="933"/>
      <c r="PRT54" s="933"/>
      <c r="PRU54" s="933"/>
      <c r="PRV54" s="933"/>
      <c r="PRW54" s="933"/>
      <c r="PRX54" s="933"/>
      <c r="PRY54" s="933"/>
      <c r="PRZ54" s="934"/>
      <c r="PSA54" s="1214"/>
      <c r="PSB54" s="932"/>
      <c r="PSC54" s="932"/>
      <c r="PSD54" s="933"/>
      <c r="PSE54" s="933"/>
      <c r="PSF54" s="933"/>
      <c r="PSG54" s="933"/>
      <c r="PSH54" s="933"/>
      <c r="PSI54" s="933"/>
      <c r="PSJ54" s="933"/>
      <c r="PSK54" s="934"/>
      <c r="PSL54" s="1214"/>
      <c r="PSM54" s="932"/>
      <c r="PSN54" s="932"/>
      <c r="PSO54" s="933"/>
      <c r="PSP54" s="933"/>
      <c r="PSQ54" s="933"/>
      <c r="PSR54" s="933"/>
      <c r="PSS54" s="933"/>
      <c r="PST54" s="933"/>
      <c r="PSU54" s="933"/>
      <c r="PSV54" s="934"/>
      <c r="PSW54" s="1214"/>
      <c r="PSX54" s="932"/>
      <c r="PSY54" s="932"/>
      <c r="PSZ54" s="933"/>
      <c r="PTA54" s="933"/>
      <c r="PTB54" s="933"/>
      <c r="PTC54" s="933"/>
      <c r="PTD54" s="933"/>
      <c r="PTE54" s="933"/>
      <c r="PTF54" s="933"/>
      <c r="PTG54" s="934"/>
      <c r="PTH54" s="1214"/>
      <c r="PTI54" s="932"/>
      <c r="PTJ54" s="932"/>
      <c r="PTK54" s="933"/>
      <c r="PTL54" s="933"/>
      <c r="PTM54" s="933"/>
      <c r="PTN54" s="933"/>
      <c r="PTO54" s="933"/>
      <c r="PTP54" s="933"/>
      <c r="PTQ54" s="933"/>
      <c r="PTR54" s="934"/>
      <c r="PTS54" s="1214"/>
      <c r="PTT54" s="932"/>
      <c r="PTU54" s="932"/>
      <c r="PTV54" s="933"/>
      <c r="PTW54" s="933"/>
      <c r="PTX54" s="933"/>
      <c r="PTY54" s="933"/>
      <c r="PTZ54" s="933"/>
      <c r="PUA54" s="933"/>
      <c r="PUB54" s="933"/>
      <c r="PUC54" s="934"/>
      <c r="PUD54" s="1214"/>
      <c r="PUE54" s="932"/>
      <c r="PUF54" s="932"/>
      <c r="PUG54" s="933"/>
      <c r="PUH54" s="933"/>
      <c r="PUI54" s="933"/>
      <c r="PUJ54" s="933"/>
      <c r="PUK54" s="933"/>
      <c r="PUL54" s="933"/>
      <c r="PUM54" s="933"/>
      <c r="PUN54" s="934"/>
      <c r="PUO54" s="1214"/>
      <c r="PUP54" s="932"/>
      <c r="PUQ54" s="932"/>
      <c r="PUR54" s="933"/>
      <c r="PUS54" s="933"/>
      <c r="PUT54" s="933"/>
      <c r="PUU54" s="933"/>
      <c r="PUV54" s="933"/>
      <c r="PUW54" s="933"/>
      <c r="PUX54" s="933"/>
      <c r="PUY54" s="934"/>
      <c r="PUZ54" s="1214"/>
      <c r="PVA54" s="932"/>
      <c r="PVB54" s="932"/>
      <c r="PVC54" s="933"/>
      <c r="PVD54" s="933"/>
      <c r="PVE54" s="933"/>
      <c r="PVF54" s="933"/>
      <c r="PVG54" s="933"/>
      <c r="PVH54" s="933"/>
      <c r="PVI54" s="933"/>
      <c r="PVJ54" s="934"/>
      <c r="PVK54" s="1214"/>
      <c r="PVL54" s="932"/>
      <c r="PVM54" s="932"/>
      <c r="PVN54" s="933"/>
      <c r="PVO54" s="933"/>
      <c r="PVP54" s="933"/>
      <c r="PVQ54" s="933"/>
      <c r="PVR54" s="933"/>
      <c r="PVS54" s="933"/>
      <c r="PVT54" s="933"/>
      <c r="PVU54" s="934"/>
      <c r="PVV54" s="1214"/>
      <c r="PVW54" s="932"/>
      <c r="PVX54" s="932"/>
      <c r="PVY54" s="933"/>
      <c r="PVZ54" s="933"/>
      <c r="PWA54" s="933"/>
      <c r="PWB54" s="933"/>
      <c r="PWC54" s="933"/>
      <c r="PWD54" s="933"/>
      <c r="PWE54" s="933"/>
      <c r="PWF54" s="934"/>
      <c r="PWG54" s="1214"/>
      <c r="PWH54" s="932"/>
      <c r="PWI54" s="932"/>
      <c r="PWJ54" s="933"/>
      <c r="PWK54" s="933"/>
      <c r="PWL54" s="933"/>
      <c r="PWM54" s="933"/>
      <c r="PWN54" s="933"/>
      <c r="PWO54" s="933"/>
      <c r="PWP54" s="933"/>
      <c r="PWQ54" s="934"/>
      <c r="PWR54" s="1214"/>
      <c r="PWS54" s="932"/>
      <c r="PWT54" s="932"/>
      <c r="PWU54" s="933"/>
      <c r="PWV54" s="933"/>
      <c r="PWW54" s="933"/>
      <c r="PWX54" s="933"/>
      <c r="PWY54" s="933"/>
      <c r="PWZ54" s="933"/>
      <c r="PXA54" s="933"/>
      <c r="PXB54" s="934"/>
      <c r="PXC54" s="1214"/>
      <c r="PXD54" s="932"/>
      <c r="PXE54" s="932"/>
      <c r="PXF54" s="933"/>
      <c r="PXG54" s="933"/>
      <c r="PXH54" s="933"/>
      <c r="PXI54" s="933"/>
      <c r="PXJ54" s="933"/>
      <c r="PXK54" s="933"/>
      <c r="PXL54" s="933"/>
      <c r="PXM54" s="934"/>
      <c r="PXN54" s="1214"/>
      <c r="PXO54" s="932"/>
      <c r="PXP54" s="932"/>
      <c r="PXQ54" s="933"/>
      <c r="PXR54" s="933"/>
      <c r="PXS54" s="933"/>
      <c r="PXT54" s="933"/>
      <c r="PXU54" s="933"/>
      <c r="PXV54" s="933"/>
      <c r="PXW54" s="933"/>
      <c r="PXX54" s="934"/>
      <c r="PXY54" s="1214"/>
      <c r="PXZ54" s="932"/>
      <c r="PYA54" s="932"/>
      <c r="PYB54" s="933"/>
      <c r="PYC54" s="933"/>
      <c r="PYD54" s="933"/>
      <c r="PYE54" s="933"/>
      <c r="PYF54" s="933"/>
      <c r="PYG54" s="933"/>
      <c r="PYH54" s="933"/>
      <c r="PYI54" s="934"/>
      <c r="PYJ54" s="1214"/>
      <c r="PYK54" s="932"/>
      <c r="PYL54" s="932"/>
      <c r="PYM54" s="933"/>
      <c r="PYN54" s="933"/>
      <c r="PYO54" s="933"/>
      <c r="PYP54" s="933"/>
      <c r="PYQ54" s="933"/>
      <c r="PYR54" s="933"/>
      <c r="PYS54" s="933"/>
      <c r="PYT54" s="934"/>
      <c r="PYU54" s="1214"/>
      <c r="PYV54" s="932"/>
      <c r="PYW54" s="932"/>
      <c r="PYX54" s="933"/>
      <c r="PYY54" s="933"/>
      <c r="PYZ54" s="933"/>
      <c r="PZA54" s="933"/>
      <c r="PZB54" s="933"/>
      <c r="PZC54" s="933"/>
      <c r="PZD54" s="933"/>
      <c r="PZE54" s="934"/>
      <c r="PZF54" s="1214"/>
      <c r="PZG54" s="932"/>
      <c r="PZH54" s="932"/>
      <c r="PZI54" s="933"/>
      <c r="PZJ54" s="933"/>
      <c r="PZK54" s="933"/>
      <c r="PZL54" s="933"/>
      <c r="PZM54" s="933"/>
      <c r="PZN54" s="933"/>
      <c r="PZO54" s="933"/>
      <c r="PZP54" s="934"/>
      <c r="PZQ54" s="1214"/>
      <c r="PZR54" s="932"/>
      <c r="PZS54" s="932"/>
      <c r="PZT54" s="933"/>
      <c r="PZU54" s="933"/>
      <c r="PZV54" s="933"/>
      <c r="PZW54" s="933"/>
      <c r="PZX54" s="933"/>
      <c r="PZY54" s="933"/>
      <c r="PZZ54" s="933"/>
      <c r="QAA54" s="934"/>
      <c r="QAB54" s="1214"/>
      <c r="QAC54" s="932"/>
      <c r="QAD54" s="932"/>
      <c r="QAE54" s="933"/>
      <c r="QAF54" s="933"/>
      <c r="QAG54" s="933"/>
      <c r="QAH54" s="933"/>
      <c r="QAI54" s="933"/>
      <c r="QAJ54" s="933"/>
      <c r="QAK54" s="933"/>
      <c r="QAL54" s="934"/>
      <c r="QAM54" s="1214"/>
      <c r="QAN54" s="932"/>
      <c r="QAO54" s="932"/>
      <c r="QAP54" s="933"/>
      <c r="QAQ54" s="933"/>
      <c r="QAR54" s="933"/>
      <c r="QAS54" s="933"/>
      <c r="QAT54" s="933"/>
      <c r="QAU54" s="933"/>
      <c r="QAV54" s="933"/>
      <c r="QAW54" s="934"/>
      <c r="QAX54" s="1214"/>
      <c r="QAY54" s="932"/>
      <c r="QAZ54" s="932"/>
      <c r="QBA54" s="933"/>
      <c r="QBB54" s="933"/>
      <c r="QBC54" s="933"/>
      <c r="QBD54" s="933"/>
      <c r="QBE54" s="933"/>
      <c r="QBF54" s="933"/>
      <c r="QBG54" s="933"/>
      <c r="QBH54" s="934"/>
      <c r="QBI54" s="1214"/>
      <c r="QBJ54" s="932"/>
      <c r="QBK54" s="932"/>
      <c r="QBL54" s="933"/>
      <c r="QBM54" s="933"/>
      <c r="QBN54" s="933"/>
      <c r="QBO54" s="933"/>
      <c r="QBP54" s="933"/>
      <c r="QBQ54" s="933"/>
      <c r="QBR54" s="933"/>
      <c r="QBS54" s="934"/>
      <c r="QBT54" s="1214"/>
      <c r="QBU54" s="932"/>
      <c r="QBV54" s="932"/>
      <c r="QBW54" s="933"/>
      <c r="QBX54" s="933"/>
      <c r="QBY54" s="933"/>
      <c r="QBZ54" s="933"/>
      <c r="QCA54" s="933"/>
      <c r="QCB54" s="933"/>
      <c r="QCC54" s="933"/>
      <c r="QCD54" s="934"/>
      <c r="QCE54" s="1214"/>
      <c r="QCF54" s="932"/>
      <c r="QCG54" s="932"/>
      <c r="QCH54" s="933"/>
      <c r="QCI54" s="933"/>
      <c r="QCJ54" s="933"/>
      <c r="QCK54" s="933"/>
      <c r="QCL54" s="933"/>
      <c r="QCM54" s="933"/>
      <c r="QCN54" s="933"/>
      <c r="QCO54" s="934"/>
      <c r="QCP54" s="1214"/>
      <c r="QCQ54" s="932"/>
      <c r="QCR54" s="932"/>
      <c r="QCS54" s="933"/>
      <c r="QCT54" s="933"/>
      <c r="QCU54" s="933"/>
      <c r="QCV54" s="933"/>
      <c r="QCW54" s="933"/>
      <c r="QCX54" s="933"/>
      <c r="QCY54" s="933"/>
      <c r="QCZ54" s="934"/>
      <c r="QDA54" s="1214"/>
      <c r="QDB54" s="932"/>
      <c r="QDC54" s="932"/>
      <c r="QDD54" s="933"/>
      <c r="QDE54" s="933"/>
      <c r="QDF54" s="933"/>
      <c r="QDG54" s="933"/>
      <c r="QDH54" s="933"/>
      <c r="QDI54" s="933"/>
      <c r="QDJ54" s="933"/>
      <c r="QDK54" s="934"/>
      <c r="QDL54" s="1214"/>
      <c r="QDM54" s="932"/>
      <c r="QDN54" s="932"/>
      <c r="QDO54" s="933"/>
      <c r="QDP54" s="933"/>
      <c r="QDQ54" s="933"/>
      <c r="QDR54" s="933"/>
      <c r="QDS54" s="933"/>
      <c r="QDT54" s="933"/>
      <c r="QDU54" s="933"/>
      <c r="QDV54" s="934"/>
      <c r="QDW54" s="1214"/>
      <c r="QDX54" s="932"/>
      <c r="QDY54" s="932"/>
      <c r="QDZ54" s="933"/>
      <c r="QEA54" s="933"/>
      <c r="QEB54" s="933"/>
      <c r="QEC54" s="933"/>
      <c r="QED54" s="933"/>
      <c r="QEE54" s="933"/>
      <c r="QEF54" s="933"/>
      <c r="QEG54" s="934"/>
      <c r="QEH54" s="1214"/>
      <c r="QEI54" s="932"/>
      <c r="QEJ54" s="932"/>
      <c r="QEK54" s="933"/>
      <c r="QEL54" s="933"/>
      <c r="QEM54" s="933"/>
      <c r="QEN54" s="933"/>
      <c r="QEO54" s="933"/>
      <c r="QEP54" s="933"/>
      <c r="QEQ54" s="933"/>
      <c r="QER54" s="934"/>
      <c r="QES54" s="1214"/>
      <c r="QET54" s="932"/>
      <c r="QEU54" s="932"/>
      <c r="QEV54" s="933"/>
      <c r="QEW54" s="933"/>
      <c r="QEX54" s="933"/>
      <c r="QEY54" s="933"/>
      <c r="QEZ54" s="933"/>
      <c r="QFA54" s="933"/>
      <c r="QFB54" s="933"/>
      <c r="QFC54" s="934"/>
      <c r="QFD54" s="1214"/>
      <c r="QFE54" s="932"/>
      <c r="QFF54" s="932"/>
      <c r="QFG54" s="933"/>
      <c r="QFH54" s="933"/>
      <c r="QFI54" s="933"/>
      <c r="QFJ54" s="933"/>
      <c r="QFK54" s="933"/>
      <c r="QFL54" s="933"/>
      <c r="QFM54" s="933"/>
      <c r="QFN54" s="934"/>
      <c r="QFO54" s="1214"/>
      <c r="QFP54" s="932"/>
      <c r="QFQ54" s="932"/>
      <c r="QFR54" s="933"/>
      <c r="QFS54" s="933"/>
      <c r="QFT54" s="933"/>
      <c r="QFU54" s="933"/>
      <c r="QFV54" s="933"/>
      <c r="QFW54" s="933"/>
      <c r="QFX54" s="933"/>
      <c r="QFY54" s="934"/>
      <c r="QFZ54" s="1214"/>
      <c r="QGA54" s="932"/>
      <c r="QGB54" s="932"/>
      <c r="QGC54" s="933"/>
      <c r="QGD54" s="933"/>
      <c r="QGE54" s="933"/>
      <c r="QGF54" s="933"/>
      <c r="QGG54" s="933"/>
      <c r="QGH54" s="933"/>
      <c r="QGI54" s="933"/>
      <c r="QGJ54" s="934"/>
      <c r="QGK54" s="1214"/>
      <c r="QGL54" s="932"/>
      <c r="QGM54" s="932"/>
      <c r="QGN54" s="933"/>
      <c r="QGO54" s="933"/>
      <c r="QGP54" s="933"/>
      <c r="QGQ54" s="933"/>
      <c r="QGR54" s="933"/>
      <c r="QGS54" s="933"/>
      <c r="QGT54" s="933"/>
      <c r="QGU54" s="934"/>
      <c r="QGV54" s="1214"/>
      <c r="QGW54" s="932"/>
      <c r="QGX54" s="932"/>
      <c r="QGY54" s="933"/>
      <c r="QGZ54" s="933"/>
      <c r="QHA54" s="933"/>
      <c r="QHB54" s="933"/>
      <c r="QHC54" s="933"/>
      <c r="QHD54" s="933"/>
      <c r="QHE54" s="933"/>
      <c r="QHF54" s="934"/>
      <c r="QHG54" s="1214"/>
      <c r="QHH54" s="932"/>
      <c r="QHI54" s="932"/>
      <c r="QHJ54" s="933"/>
      <c r="QHK54" s="933"/>
      <c r="QHL54" s="933"/>
      <c r="QHM54" s="933"/>
      <c r="QHN54" s="933"/>
      <c r="QHO54" s="933"/>
      <c r="QHP54" s="933"/>
      <c r="QHQ54" s="934"/>
      <c r="QHR54" s="1214"/>
      <c r="QHS54" s="932"/>
      <c r="QHT54" s="932"/>
      <c r="QHU54" s="933"/>
      <c r="QHV54" s="933"/>
      <c r="QHW54" s="933"/>
      <c r="QHX54" s="933"/>
      <c r="QHY54" s="933"/>
      <c r="QHZ54" s="933"/>
      <c r="QIA54" s="933"/>
      <c r="QIB54" s="934"/>
      <c r="QIC54" s="1214"/>
      <c r="QID54" s="932"/>
      <c r="QIE54" s="932"/>
      <c r="QIF54" s="933"/>
      <c r="QIG54" s="933"/>
      <c r="QIH54" s="933"/>
      <c r="QII54" s="933"/>
      <c r="QIJ54" s="933"/>
      <c r="QIK54" s="933"/>
      <c r="QIL54" s="933"/>
      <c r="QIM54" s="934"/>
      <c r="QIN54" s="1214"/>
      <c r="QIO54" s="932"/>
      <c r="QIP54" s="932"/>
      <c r="QIQ54" s="933"/>
      <c r="QIR54" s="933"/>
      <c r="QIS54" s="933"/>
      <c r="QIT54" s="933"/>
      <c r="QIU54" s="933"/>
      <c r="QIV54" s="933"/>
      <c r="QIW54" s="933"/>
      <c r="QIX54" s="934"/>
      <c r="QIY54" s="1214"/>
      <c r="QIZ54" s="932"/>
      <c r="QJA54" s="932"/>
      <c r="QJB54" s="933"/>
      <c r="QJC54" s="933"/>
      <c r="QJD54" s="933"/>
      <c r="QJE54" s="933"/>
      <c r="QJF54" s="933"/>
      <c r="QJG54" s="933"/>
      <c r="QJH54" s="933"/>
      <c r="QJI54" s="934"/>
      <c r="QJJ54" s="1214"/>
      <c r="QJK54" s="932"/>
      <c r="QJL54" s="932"/>
      <c r="QJM54" s="933"/>
      <c r="QJN54" s="933"/>
      <c r="QJO54" s="933"/>
      <c r="QJP54" s="933"/>
      <c r="QJQ54" s="933"/>
      <c r="QJR54" s="933"/>
      <c r="QJS54" s="933"/>
      <c r="QJT54" s="934"/>
      <c r="QJU54" s="1214"/>
      <c r="QJV54" s="932"/>
      <c r="QJW54" s="932"/>
      <c r="QJX54" s="933"/>
      <c r="QJY54" s="933"/>
      <c r="QJZ54" s="933"/>
      <c r="QKA54" s="933"/>
      <c r="QKB54" s="933"/>
      <c r="QKC54" s="933"/>
      <c r="QKD54" s="933"/>
      <c r="QKE54" s="934"/>
      <c r="QKF54" s="1214"/>
      <c r="QKG54" s="932"/>
      <c r="QKH54" s="932"/>
      <c r="QKI54" s="933"/>
      <c r="QKJ54" s="933"/>
      <c r="QKK54" s="933"/>
      <c r="QKL54" s="933"/>
      <c r="QKM54" s="933"/>
      <c r="QKN54" s="933"/>
      <c r="QKO54" s="933"/>
      <c r="QKP54" s="934"/>
      <c r="QKQ54" s="1214"/>
      <c r="QKR54" s="932"/>
      <c r="QKS54" s="932"/>
      <c r="QKT54" s="933"/>
      <c r="QKU54" s="933"/>
      <c r="QKV54" s="933"/>
      <c r="QKW54" s="933"/>
      <c r="QKX54" s="933"/>
      <c r="QKY54" s="933"/>
      <c r="QKZ54" s="933"/>
      <c r="QLA54" s="934"/>
      <c r="QLB54" s="1214"/>
      <c r="QLC54" s="932"/>
      <c r="QLD54" s="932"/>
      <c r="QLE54" s="933"/>
      <c r="QLF54" s="933"/>
      <c r="QLG54" s="933"/>
      <c r="QLH54" s="933"/>
      <c r="QLI54" s="933"/>
      <c r="QLJ54" s="933"/>
      <c r="QLK54" s="933"/>
      <c r="QLL54" s="934"/>
      <c r="QLM54" s="1214"/>
      <c r="QLN54" s="932"/>
      <c r="QLO54" s="932"/>
      <c r="QLP54" s="933"/>
      <c r="QLQ54" s="933"/>
      <c r="QLR54" s="933"/>
      <c r="QLS54" s="933"/>
      <c r="QLT54" s="933"/>
      <c r="QLU54" s="933"/>
      <c r="QLV54" s="933"/>
      <c r="QLW54" s="934"/>
      <c r="QLX54" s="1214"/>
      <c r="QLY54" s="932"/>
      <c r="QLZ54" s="932"/>
      <c r="QMA54" s="933"/>
      <c r="QMB54" s="933"/>
      <c r="QMC54" s="933"/>
      <c r="QMD54" s="933"/>
      <c r="QME54" s="933"/>
      <c r="QMF54" s="933"/>
      <c r="QMG54" s="933"/>
      <c r="QMH54" s="934"/>
      <c r="QMI54" s="1214"/>
      <c r="QMJ54" s="932"/>
      <c r="QMK54" s="932"/>
      <c r="QML54" s="933"/>
      <c r="QMM54" s="933"/>
      <c r="QMN54" s="933"/>
      <c r="QMO54" s="933"/>
      <c r="QMP54" s="933"/>
      <c r="QMQ54" s="933"/>
      <c r="QMR54" s="933"/>
      <c r="QMS54" s="934"/>
      <c r="QMT54" s="1214"/>
      <c r="QMU54" s="932"/>
      <c r="QMV54" s="932"/>
      <c r="QMW54" s="933"/>
      <c r="QMX54" s="933"/>
      <c r="QMY54" s="933"/>
      <c r="QMZ54" s="933"/>
      <c r="QNA54" s="933"/>
      <c r="QNB54" s="933"/>
      <c r="QNC54" s="933"/>
      <c r="QND54" s="934"/>
      <c r="QNE54" s="1214"/>
      <c r="QNF54" s="932"/>
      <c r="QNG54" s="932"/>
      <c r="QNH54" s="933"/>
      <c r="QNI54" s="933"/>
      <c r="QNJ54" s="933"/>
      <c r="QNK54" s="933"/>
      <c r="QNL54" s="933"/>
      <c r="QNM54" s="933"/>
      <c r="QNN54" s="933"/>
      <c r="QNO54" s="934"/>
      <c r="QNP54" s="1214"/>
      <c r="QNQ54" s="932"/>
      <c r="QNR54" s="932"/>
      <c r="QNS54" s="933"/>
      <c r="QNT54" s="933"/>
      <c r="QNU54" s="933"/>
      <c r="QNV54" s="933"/>
      <c r="QNW54" s="933"/>
      <c r="QNX54" s="933"/>
      <c r="QNY54" s="933"/>
      <c r="QNZ54" s="934"/>
      <c r="QOA54" s="1214"/>
      <c r="QOB54" s="932"/>
      <c r="QOC54" s="932"/>
      <c r="QOD54" s="933"/>
      <c r="QOE54" s="933"/>
      <c r="QOF54" s="933"/>
      <c r="QOG54" s="933"/>
      <c r="QOH54" s="933"/>
      <c r="QOI54" s="933"/>
      <c r="QOJ54" s="933"/>
      <c r="QOK54" s="934"/>
      <c r="QOL54" s="1214"/>
      <c r="QOM54" s="932"/>
      <c r="QON54" s="932"/>
      <c r="QOO54" s="933"/>
      <c r="QOP54" s="933"/>
      <c r="QOQ54" s="933"/>
      <c r="QOR54" s="933"/>
      <c r="QOS54" s="933"/>
      <c r="QOT54" s="933"/>
      <c r="QOU54" s="933"/>
      <c r="QOV54" s="934"/>
      <c r="QOW54" s="1214"/>
      <c r="QOX54" s="932"/>
      <c r="QOY54" s="932"/>
      <c r="QOZ54" s="933"/>
      <c r="QPA54" s="933"/>
      <c r="QPB54" s="933"/>
      <c r="QPC54" s="933"/>
      <c r="QPD54" s="933"/>
      <c r="QPE54" s="933"/>
      <c r="QPF54" s="933"/>
      <c r="QPG54" s="934"/>
      <c r="QPH54" s="1214"/>
      <c r="QPI54" s="932"/>
      <c r="QPJ54" s="932"/>
      <c r="QPK54" s="933"/>
      <c r="QPL54" s="933"/>
      <c r="QPM54" s="933"/>
      <c r="QPN54" s="933"/>
      <c r="QPO54" s="933"/>
      <c r="QPP54" s="933"/>
      <c r="QPQ54" s="933"/>
      <c r="QPR54" s="934"/>
      <c r="QPS54" s="1214"/>
      <c r="QPT54" s="932"/>
      <c r="QPU54" s="932"/>
      <c r="QPV54" s="933"/>
      <c r="QPW54" s="933"/>
      <c r="QPX54" s="933"/>
      <c r="QPY54" s="933"/>
      <c r="QPZ54" s="933"/>
      <c r="QQA54" s="933"/>
      <c r="QQB54" s="933"/>
      <c r="QQC54" s="934"/>
      <c r="QQD54" s="1214"/>
      <c r="QQE54" s="932"/>
      <c r="QQF54" s="932"/>
      <c r="QQG54" s="933"/>
      <c r="QQH54" s="933"/>
      <c r="QQI54" s="933"/>
      <c r="QQJ54" s="933"/>
      <c r="QQK54" s="933"/>
      <c r="QQL54" s="933"/>
      <c r="QQM54" s="933"/>
      <c r="QQN54" s="934"/>
      <c r="QQO54" s="1214"/>
      <c r="QQP54" s="932"/>
      <c r="QQQ54" s="932"/>
      <c r="QQR54" s="933"/>
      <c r="QQS54" s="933"/>
      <c r="QQT54" s="933"/>
      <c r="QQU54" s="933"/>
      <c r="QQV54" s="933"/>
      <c r="QQW54" s="933"/>
      <c r="QQX54" s="933"/>
      <c r="QQY54" s="934"/>
      <c r="QQZ54" s="1214"/>
      <c r="QRA54" s="932"/>
      <c r="QRB54" s="932"/>
      <c r="QRC54" s="933"/>
      <c r="QRD54" s="933"/>
      <c r="QRE54" s="933"/>
      <c r="QRF54" s="933"/>
      <c r="QRG54" s="933"/>
      <c r="QRH54" s="933"/>
      <c r="QRI54" s="933"/>
      <c r="QRJ54" s="934"/>
      <c r="QRK54" s="1214"/>
      <c r="QRL54" s="932"/>
      <c r="QRM54" s="932"/>
      <c r="QRN54" s="933"/>
      <c r="QRO54" s="933"/>
      <c r="QRP54" s="933"/>
      <c r="QRQ54" s="933"/>
      <c r="QRR54" s="933"/>
      <c r="QRS54" s="933"/>
      <c r="QRT54" s="933"/>
      <c r="QRU54" s="934"/>
      <c r="QRV54" s="1214"/>
      <c r="QRW54" s="932"/>
      <c r="QRX54" s="932"/>
      <c r="QRY54" s="933"/>
      <c r="QRZ54" s="933"/>
      <c r="QSA54" s="933"/>
      <c r="QSB54" s="933"/>
      <c r="QSC54" s="933"/>
      <c r="QSD54" s="933"/>
      <c r="QSE54" s="933"/>
      <c r="QSF54" s="934"/>
      <c r="QSG54" s="1214"/>
      <c r="QSH54" s="932"/>
      <c r="QSI54" s="932"/>
      <c r="QSJ54" s="933"/>
      <c r="QSK54" s="933"/>
      <c r="QSL54" s="933"/>
      <c r="QSM54" s="933"/>
      <c r="QSN54" s="933"/>
      <c r="QSO54" s="933"/>
      <c r="QSP54" s="933"/>
      <c r="QSQ54" s="934"/>
      <c r="QSR54" s="1214"/>
      <c r="QSS54" s="932"/>
      <c r="QST54" s="932"/>
      <c r="QSU54" s="933"/>
      <c r="QSV54" s="933"/>
      <c r="QSW54" s="933"/>
      <c r="QSX54" s="933"/>
      <c r="QSY54" s="933"/>
      <c r="QSZ54" s="933"/>
      <c r="QTA54" s="933"/>
      <c r="QTB54" s="934"/>
      <c r="QTC54" s="1214"/>
      <c r="QTD54" s="932"/>
      <c r="QTE54" s="932"/>
      <c r="QTF54" s="933"/>
      <c r="QTG54" s="933"/>
      <c r="QTH54" s="933"/>
      <c r="QTI54" s="933"/>
      <c r="QTJ54" s="933"/>
      <c r="QTK54" s="933"/>
      <c r="QTL54" s="933"/>
      <c r="QTM54" s="934"/>
      <c r="QTN54" s="1214"/>
      <c r="QTO54" s="932"/>
      <c r="QTP54" s="932"/>
      <c r="QTQ54" s="933"/>
      <c r="QTR54" s="933"/>
      <c r="QTS54" s="933"/>
      <c r="QTT54" s="933"/>
      <c r="QTU54" s="933"/>
      <c r="QTV54" s="933"/>
      <c r="QTW54" s="933"/>
      <c r="QTX54" s="934"/>
      <c r="QTY54" s="1214"/>
      <c r="QTZ54" s="932"/>
      <c r="QUA54" s="932"/>
      <c r="QUB54" s="933"/>
      <c r="QUC54" s="933"/>
      <c r="QUD54" s="933"/>
      <c r="QUE54" s="933"/>
      <c r="QUF54" s="933"/>
      <c r="QUG54" s="933"/>
      <c r="QUH54" s="933"/>
      <c r="QUI54" s="934"/>
      <c r="QUJ54" s="1214"/>
      <c r="QUK54" s="932"/>
      <c r="QUL54" s="932"/>
      <c r="QUM54" s="933"/>
      <c r="QUN54" s="933"/>
      <c r="QUO54" s="933"/>
      <c r="QUP54" s="933"/>
      <c r="QUQ54" s="933"/>
      <c r="QUR54" s="933"/>
      <c r="QUS54" s="933"/>
      <c r="QUT54" s="934"/>
      <c r="QUU54" s="1214"/>
      <c r="QUV54" s="932"/>
      <c r="QUW54" s="932"/>
      <c r="QUX54" s="933"/>
      <c r="QUY54" s="933"/>
      <c r="QUZ54" s="933"/>
      <c r="QVA54" s="933"/>
      <c r="QVB54" s="933"/>
      <c r="QVC54" s="933"/>
      <c r="QVD54" s="933"/>
      <c r="QVE54" s="934"/>
      <c r="QVF54" s="1214"/>
      <c r="QVG54" s="932"/>
      <c r="QVH54" s="932"/>
      <c r="QVI54" s="933"/>
      <c r="QVJ54" s="933"/>
      <c r="QVK54" s="933"/>
      <c r="QVL54" s="933"/>
      <c r="QVM54" s="933"/>
      <c r="QVN54" s="933"/>
      <c r="QVO54" s="933"/>
      <c r="QVP54" s="934"/>
      <c r="QVQ54" s="1214"/>
      <c r="QVR54" s="932"/>
      <c r="QVS54" s="932"/>
      <c r="QVT54" s="933"/>
      <c r="QVU54" s="933"/>
      <c r="QVV54" s="933"/>
      <c r="QVW54" s="933"/>
      <c r="QVX54" s="933"/>
      <c r="QVY54" s="933"/>
      <c r="QVZ54" s="933"/>
      <c r="QWA54" s="934"/>
      <c r="QWB54" s="1214"/>
      <c r="QWC54" s="932"/>
      <c r="QWD54" s="932"/>
      <c r="QWE54" s="933"/>
      <c r="QWF54" s="933"/>
      <c r="QWG54" s="933"/>
      <c r="QWH54" s="933"/>
      <c r="QWI54" s="933"/>
      <c r="QWJ54" s="933"/>
      <c r="QWK54" s="933"/>
      <c r="QWL54" s="934"/>
      <c r="QWM54" s="1214"/>
      <c r="QWN54" s="932"/>
      <c r="QWO54" s="932"/>
      <c r="QWP54" s="933"/>
      <c r="QWQ54" s="933"/>
      <c r="QWR54" s="933"/>
      <c r="QWS54" s="933"/>
      <c r="QWT54" s="933"/>
      <c r="QWU54" s="933"/>
      <c r="QWV54" s="933"/>
      <c r="QWW54" s="934"/>
      <c r="QWX54" s="1214"/>
      <c r="QWY54" s="932"/>
      <c r="QWZ54" s="932"/>
      <c r="QXA54" s="933"/>
      <c r="QXB54" s="933"/>
      <c r="QXC54" s="933"/>
      <c r="QXD54" s="933"/>
      <c r="QXE54" s="933"/>
      <c r="QXF54" s="933"/>
      <c r="QXG54" s="933"/>
      <c r="QXH54" s="934"/>
      <c r="QXI54" s="1214"/>
      <c r="QXJ54" s="932"/>
      <c r="QXK54" s="932"/>
      <c r="QXL54" s="933"/>
      <c r="QXM54" s="933"/>
      <c r="QXN54" s="933"/>
      <c r="QXO54" s="933"/>
      <c r="QXP54" s="933"/>
      <c r="QXQ54" s="933"/>
      <c r="QXR54" s="933"/>
      <c r="QXS54" s="934"/>
      <c r="QXT54" s="1214"/>
      <c r="QXU54" s="932"/>
      <c r="QXV54" s="932"/>
      <c r="QXW54" s="933"/>
      <c r="QXX54" s="933"/>
      <c r="QXY54" s="933"/>
      <c r="QXZ54" s="933"/>
      <c r="QYA54" s="933"/>
      <c r="QYB54" s="933"/>
      <c r="QYC54" s="933"/>
      <c r="QYD54" s="934"/>
      <c r="QYE54" s="1214"/>
      <c r="QYF54" s="932"/>
      <c r="QYG54" s="932"/>
      <c r="QYH54" s="933"/>
      <c r="QYI54" s="933"/>
      <c r="QYJ54" s="933"/>
      <c r="QYK54" s="933"/>
      <c r="QYL54" s="933"/>
      <c r="QYM54" s="933"/>
      <c r="QYN54" s="933"/>
      <c r="QYO54" s="934"/>
      <c r="QYP54" s="1214"/>
      <c r="QYQ54" s="932"/>
      <c r="QYR54" s="932"/>
      <c r="QYS54" s="933"/>
      <c r="QYT54" s="933"/>
      <c r="QYU54" s="933"/>
      <c r="QYV54" s="933"/>
      <c r="QYW54" s="933"/>
      <c r="QYX54" s="933"/>
      <c r="QYY54" s="933"/>
      <c r="QYZ54" s="934"/>
      <c r="QZA54" s="1214"/>
      <c r="QZB54" s="932"/>
      <c r="QZC54" s="932"/>
      <c r="QZD54" s="933"/>
      <c r="QZE54" s="933"/>
      <c r="QZF54" s="933"/>
      <c r="QZG54" s="933"/>
      <c r="QZH54" s="933"/>
      <c r="QZI54" s="933"/>
      <c r="QZJ54" s="933"/>
      <c r="QZK54" s="934"/>
      <c r="QZL54" s="1214"/>
      <c r="QZM54" s="932"/>
      <c r="QZN54" s="932"/>
      <c r="QZO54" s="933"/>
      <c r="QZP54" s="933"/>
      <c r="QZQ54" s="933"/>
      <c r="QZR54" s="933"/>
      <c r="QZS54" s="933"/>
      <c r="QZT54" s="933"/>
      <c r="QZU54" s="933"/>
      <c r="QZV54" s="934"/>
      <c r="QZW54" s="1214"/>
      <c r="QZX54" s="932"/>
      <c r="QZY54" s="932"/>
      <c r="QZZ54" s="933"/>
      <c r="RAA54" s="933"/>
      <c r="RAB54" s="933"/>
      <c r="RAC54" s="933"/>
      <c r="RAD54" s="933"/>
      <c r="RAE54" s="933"/>
      <c r="RAF54" s="933"/>
      <c r="RAG54" s="934"/>
      <c r="RAH54" s="1214"/>
      <c r="RAI54" s="932"/>
      <c r="RAJ54" s="932"/>
      <c r="RAK54" s="933"/>
      <c r="RAL54" s="933"/>
      <c r="RAM54" s="933"/>
      <c r="RAN54" s="933"/>
      <c r="RAO54" s="933"/>
      <c r="RAP54" s="933"/>
      <c r="RAQ54" s="933"/>
      <c r="RAR54" s="934"/>
      <c r="RAS54" s="1214"/>
      <c r="RAT54" s="932"/>
      <c r="RAU54" s="932"/>
      <c r="RAV54" s="933"/>
      <c r="RAW54" s="933"/>
      <c r="RAX54" s="933"/>
      <c r="RAY54" s="933"/>
      <c r="RAZ54" s="933"/>
      <c r="RBA54" s="933"/>
      <c r="RBB54" s="933"/>
      <c r="RBC54" s="934"/>
      <c r="RBD54" s="1214"/>
      <c r="RBE54" s="932"/>
      <c r="RBF54" s="932"/>
      <c r="RBG54" s="933"/>
      <c r="RBH54" s="933"/>
      <c r="RBI54" s="933"/>
      <c r="RBJ54" s="933"/>
      <c r="RBK54" s="933"/>
      <c r="RBL54" s="933"/>
      <c r="RBM54" s="933"/>
      <c r="RBN54" s="934"/>
      <c r="RBO54" s="1214"/>
      <c r="RBP54" s="932"/>
      <c r="RBQ54" s="932"/>
      <c r="RBR54" s="933"/>
      <c r="RBS54" s="933"/>
      <c r="RBT54" s="933"/>
      <c r="RBU54" s="933"/>
      <c r="RBV54" s="933"/>
      <c r="RBW54" s="933"/>
      <c r="RBX54" s="933"/>
      <c r="RBY54" s="934"/>
      <c r="RBZ54" s="1214"/>
      <c r="RCA54" s="932"/>
      <c r="RCB54" s="932"/>
      <c r="RCC54" s="933"/>
      <c r="RCD54" s="933"/>
      <c r="RCE54" s="933"/>
      <c r="RCF54" s="933"/>
      <c r="RCG54" s="933"/>
      <c r="RCH54" s="933"/>
      <c r="RCI54" s="933"/>
      <c r="RCJ54" s="934"/>
      <c r="RCK54" s="1214"/>
      <c r="RCL54" s="932"/>
      <c r="RCM54" s="932"/>
      <c r="RCN54" s="933"/>
      <c r="RCO54" s="933"/>
      <c r="RCP54" s="933"/>
      <c r="RCQ54" s="933"/>
      <c r="RCR54" s="933"/>
      <c r="RCS54" s="933"/>
      <c r="RCT54" s="933"/>
      <c r="RCU54" s="934"/>
      <c r="RCV54" s="1214"/>
      <c r="RCW54" s="932"/>
      <c r="RCX54" s="932"/>
      <c r="RCY54" s="933"/>
      <c r="RCZ54" s="933"/>
      <c r="RDA54" s="933"/>
      <c r="RDB54" s="933"/>
      <c r="RDC54" s="933"/>
      <c r="RDD54" s="933"/>
      <c r="RDE54" s="933"/>
      <c r="RDF54" s="934"/>
      <c r="RDG54" s="1214"/>
      <c r="RDH54" s="932"/>
      <c r="RDI54" s="932"/>
      <c r="RDJ54" s="933"/>
      <c r="RDK54" s="933"/>
      <c r="RDL54" s="933"/>
      <c r="RDM54" s="933"/>
      <c r="RDN54" s="933"/>
      <c r="RDO54" s="933"/>
      <c r="RDP54" s="933"/>
      <c r="RDQ54" s="934"/>
      <c r="RDR54" s="1214"/>
      <c r="RDS54" s="932"/>
      <c r="RDT54" s="932"/>
      <c r="RDU54" s="933"/>
      <c r="RDV54" s="933"/>
      <c r="RDW54" s="933"/>
      <c r="RDX54" s="933"/>
      <c r="RDY54" s="933"/>
      <c r="RDZ54" s="933"/>
      <c r="REA54" s="933"/>
      <c r="REB54" s="934"/>
      <c r="REC54" s="1214"/>
      <c r="RED54" s="932"/>
      <c r="REE54" s="932"/>
      <c r="REF54" s="933"/>
      <c r="REG54" s="933"/>
      <c r="REH54" s="933"/>
      <c r="REI54" s="933"/>
      <c r="REJ54" s="933"/>
      <c r="REK54" s="933"/>
      <c r="REL54" s="933"/>
      <c r="REM54" s="934"/>
      <c r="REN54" s="1214"/>
      <c r="REO54" s="932"/>
      <c r="REP54" s="932"/>
      <c r="REQ54" s="933"/>
      <c r="RER54" s="933"/>
      <c r="RES54" s="933"/>
      <c r="RET54" s="933"/>
      <c r="REU54" s="933"/>
      <c r="REV54" s="933"/>
      <c r="REW54" s="933"/>
      <c r="REX54" s="934"/>
      <c r="REY54" s="1214"/>
      <c r="REZ54" s="932"/>
      <c r="RFA54" s="932"/>
      <c r="RFB54" s="933"/>
      <c r="RFC54" s="933"/>
      <c r="RFD54" s="933"/>
      <c r="RFE54" s="933"/>
      <c r="RFF54" s="933"/>
      <c r="RFG54" s="933"/>
      <c r="RFH54" s="933"/>
      <c r="RFI54" s="934"/>
      <c r="RFJ54" s="1214"/>
      <c r="RFK54" s="932"/>
      <c r="RFL54" s="932"/>
      <c r="RFM54" s="933"/>
      <c r="RFN54" s="933"/>
      <c r="RFO54" s="933"/>
      <c r="RFP54" s="933"/>
      <c r="RFQ54" s="933"/>
      <c r="RFR54" s="933"/>
      <c r="RFS54" s="933"/>
      <c r="RFT54" s="934"/>
      <c r="RFU54" s="1214"/>
      <c r="RFV54" s="932"/>
      <c r="RFW54" s="932"/>
      <c r="RFX54" s="933"/>
      <c r="RFY54" s="933"/>
      <c r="RFZ54" s="933"/>
      <c r="RGA54" s="933"/>
      <c r="RGB54" s="933"/>
      <c r="RGC54" s="933"/>
      <c r="RGD54" s="933"/>
      <c r="RGE54" s="934"/>
      <c r="RGF54" s="1214"/>
      <c r="RGG54" s="932"/>
      <c r="RGH54" s="932"/>
      <c r="RGI54" s="933"/>
      <c r="RGJ54" s="933"/>
      <c r="RGK54" s="933"/>
      <c r="RGL54" s="933"/>
      <c r="RGM54" s="933"/>
      <c r="RGN54" s="933"/>
      <c r="RGO54" s="933"/>
      <c r="RGP54" s="934"/>
      <c r="RGQ54" s="1214"/>
      <c r="RGR54" s="932"/>
      <c r="RGS54" s="932"/>
      <c r="RGT54" s="933"/>
      <c r="RGU54" s="933"/>
      <c r="RGV54" s="933"/>
      <c r="RGW54" s="933"/>
      <c r="RGX54" s="933"/>
      <c r="RGY54" s="933"/>
      <c r="RGZ54" s="933"/>
      <c r="RHA54" s="934"/>
      <c r="RHB54" s="1214"/>
      <c r="RHC54" s="932"/>
      <c r="RHD54" s="932"/>
      <c r="RHE54" s="933"/>
      <c r="RHF54" s="933"/>
      <c r="RHG54" s="933"/>
      <c r="RHH54" s="933"/>
      <c r="RHI54" s="933"/>
      <c r="RHJ54" s="933"/>
      <c r="RHK54" s="933"/>
      <c r="RHL54" s="934"/>
      <c r="RHM54" s="1214"/>
      <c r="RHN54" s="932"/>
      <c r="RHO54" s="932"/>
      <c r="RHP54" s="933"/>
      <c r="RHQ54" s="933"/>
      <c r="RHR54" s="933"/>
      <c r="RHS54" s="933"/>
      <c r="RHT54" s="933"/>
      <c r="RHU54" s="933"/>
      <c r="RHV54" s="933"/>
      <c r="RHW54" s="934"/>
      <c r="RHX54" s="1214"/>
      <c r="RHY54" s="932"/>
      <c r="RHZ54" s="932"/>
      <c r="RIA54" s="933"/>
      <c r="RIB54" s="933"/>
      <c r="RIC54" s="933"/>
      <c r="RID54" s="933"/>
      <c r="RIE54" s="933"/>
      <c r="RIF54" s="933"/>
      <c r="RIG54" s="933"/>
      <c r="RIH54" s="934"/>
      <c r="RII54" s="1214"/>
      <c r="RIJ54" s="932"/>
      <c r="RIK54" s="932"/>
      <c r="RIL54" s="933"/>
      <c r="RIM54" s="933"/>
      <c r="RIN54" s="933"/>
      <c r="RIO54" s="933"/>
      <c r="RIP54" s="933"/>
      <c r="RIQ54" s="933"/>
      <c r="RIR54" s="933"/>
      <c r="RIS54" s="934"/>
      <c r="RIT54" s="1214"/>
      <c r="RIU54" s="932"/>
      <c r="RIV54" s="932"/>
      <c r="RIW54" s="933"/>
      <c r="RIX54" s="933"/>
      <c r="RIY54" s="933"/>
      <c r="RIZ54" s="933"/>
      <c r="RJA54" s="933"/>
      <c r="RJB54" s="933"/>
      <c r="RJC54" s="933"/>
      <c r="RJD54" s="934"/>
      <c r="RJE54" s="1214"/>
      <c r="RJF54" s="932"/>
      <c r="RJG54" s="932"/>
      <c r="RJH54" s="933"/>
      <c r="RJI54" s="933"/>
      <c r="RJJ54" s="933"/>
      <c r="RJK54" s="933"/>
      <c r="RJL54" s="933"/>
      <c r="RJM54" s="933"/>
      <c r="RJN54" s="933"/>
      <c r="RJO54" s="934"/>
      <c r="RJP54" s="1214"/>
      <c r="RJQ54" s="932"/>
      <c r="RJR54" s="932"/>
      <c r="RJS54" s="933"/>
      <c r="RJT54" s="933"/>
      <c r="RJU54" s="933"/>
      <c r="RJV54" s="933"/>
      <c r="RJW54" s="933"/>
      <c r="RJX54" s="933"/>
      <c r="RJY54" s="933"/>
      <c r="RJZ54" s="934"/>
      <c r="RKA54" s="1214"/>
      <c r="RKB54" s="932"/>
      <c r="RKC54" s="932"/>
      <c r="RKD54" s="933"/>
      <c r="RKE54" s="933"/>
      <c r="RKF54" s="933"/>
      <c r="RKG54" s="933"/>
      <c r="RKH54" s="933"/>
      <c r="RKI54" s="933"/>
      <c r="RKJ54" s="933"/>
      <c r="RKK54" s="934"/>
      <c r="RKL54" s="1214"/>
      <c r="RKM54" s="932"/>
      <c r="RKN54" s="932"/>
      <c r="RKO54" s="933"/>
      <c r="RKP54" s="933"/>
      <c r="RKQ54" s="933"/>
      <c r="RKR54" s="933"/>
      <c r="RKS54" s="933"/>
      <c r="RKT54" s="933"/>
      <c r="RKU54" s="933"/>
      <c r="RKV54" s="934"/>
      <c r="RKW54" s="1214"/>
      <c r="RKX54" s="932"/>
      <c r="RKY54" s="932"/>
      <c r="RKZ54" s="933"/>
      <c r="RLA54" s="933"/>
      <c r="RLB54" s="933"/>
      <c r="RLC54" s="933"/>
      <c r="RLD54" s="933"/>
      <c r="RLE54" s="933"/>
      <c r="RLF54" s="933"/>
      <c r="RLG54" s="934"/>
      <c r="RLH54" s="1214"/>
      <c r="RLI54" s="932"/>
      <c r="RLJ54" s="932"/>
      <c r="RLK54" s="933"/>
      <c r="RLL54" s="933"/>
      <c r="RLM54" s="933"/>
      <c r="RLN54" s="933"/>
      <c r="RLO54" s="933"/>
      <c r="RLP54" s="933"/>
      <c r="RLQ54" s="933"/>
      <c r="RLR54" s="934"/>
      <c r="RLS54" s="1214"/>
      <c r="RLT54" s="932"/>
      <c r="RLU54" s="932"/>
      <c r="RLV54" s="933"/>
      <c r="RLW54" s="933"/>
      <c r="RLX54" s="933"/>
      <c r="RLY54" s="933"/>
      <c r="RLZ54" s="933"/>
      <c r="RMA54" s="933"/>
      <c r="RMB54" s="933"/>
      <c r="RMC54" s="934"/>
      <c r="RMD54" s="1214"/>
      <c r="RME54" s="932"/>
      <c r="RMF54" s="932"/>
      <c r="RMG54" s="933"/>
      <c r="RMH54" s="933"/>
      <c r="RMI54" s="933"/>
      <c r="RMJ54" s="933"/>
      <c r="RMK54" s="933"/>
      <c r="RML54" s="933"/>
      <c r="RMM54" s="933"/>
      <c r="RMN54" s="934"/>
      <c r="RMO54" s="1214"/>
      <c r="RMP54" s="932"/>
      <c r="RMQ54" s="932"/>
      <c r="RMR54" s="933"/>
      <c r="RMS54" s="933"/>
      <c r="RMT54" s="933"/>
      <c r="RMU54" s="933"/>
      <c r="RMV54" s="933"/>
      <c r="RMW54" s="933"/>
      <c r="RMX54" s="933"/>
      <c r="RMY54" s="934"/>
      <c r="RMZ54" s="1214"/>
      <c r="RNA54" s="932"/>
      <c r="RNB54" s="932"/>
      <c r="RNC54" s="933"/>
      <c r="RND54" s="933"/>
      <c r="RNE54" s="933"/>
      <c r="RNF54" s="933"/>
      <c r="RNG54" s="933"/>
      <c r="RNH54" s="933"/>
      <c r="RNI54" s="933"/>
      <c r="RNJ54" s="934"/>
      <c r="RNK54" s="1214"/>
      <c r="RNL54" s="932"/>
      <c r="RNM54" s="932"/>
      <c r="RNN54" s="933"/>
      <c r="RNO54" s="933"/>
      <c r="RNP54" s="933"/>
      <c r="RNQ54" s="933"/>
      <c r="RNR54" s="933"/>
      <c r="RNS54" s="933"/>
      <c r="RNT54" s="933"/>
      <c r="RNU54" s="934"/>
      <c r="RNV54" s="1214"/>
      <c r="RNW54" s="932"/>
      <c r="RNX54" s="932"/>
      <c r="RNY54" s="933"/>
      <c r="RNZ54" s="933"/>
      <c r="ROA54" s="933"/>
      <c r="ROB54" s="933"/>
      <c r="ROC54" s="933"/>
      <c r="ROD54" s="933"/>
      <c r="ROE54" s="933"/>
      <c r="ROF54" s="934"/>
      <c r="ROG54" s="1214"/>
      <c r="ROH54" s="932"/>
      <c r="ROI54" s="932"/>
      <c r="ROJ54" s="933"/>
      <c r="ROK54" s="933"/>
      <c r="ROL54" s="933"/>
      <c r="ROM54" s="933"/>
      <c r="RON54" s="933"/>
      <c r="ROO54" s="933"/>
      <c r="ROP54" s="933"/>
      <c r="ROQ54" s="934"/>
      <c r="ROR54" s="1214"/>
      <c r="ROS54" s="932"/>
      <c r="ROT54" s="932"/>
      <c r="ROU54" s="933"/>
      <c r="ROV54" s="933"/>
      <c r="ROW54" s="933"/>
      <c r="ROX54" s="933"/>
      <c r="ROY54" s="933"/>
      <c r="ROZ54" s="933"/>
      <c r="RPA54" s="933"/>
      <c r="RPB54" s="934"/>
      <c r="RPC54" s="1214"/>
      <c r="RPD54" s="932"/>
      <c r="RPE54" s="932"/>
      <c r="RPF54" s="933"/>
      <c r="RPG54" s="933"/>
      <c r="RPH54" s="933"/>
      <c r="RPI54" s="933"/>
      <c r="RPJ54" s="933"/>
      <c r="RPK54" s="933"/>
      <c r="RPL54" s="933"/>
      <c r="RPM54" s="934"/>
      <c r="RPN54" s="1214"/>
      <c r="RPO54" s="932"/>
      <c r="RPP54" s="932"/>
      <c r="RPQ54" s="933"/>
      <c r="RPR54" s="933"/>
      <c r="RPS54" s="933"/>
      <c r="RPT54" s="933"/>
      <c r="RPU54" s="933"/>
      <c r="RPV54" s="933"/>
      <c r="RPW54" s="933"/>
      <c r="RPX54" s="934"/>
      <c r="RPY54" s="1214"/>
      <c r="RPZ54" s="932"/>
      <c r="RQA54" s="932"/>
      <c r="RQB54" s="933"/>
      <c r="RQC54" s="933"/>
      <c r="RQD54" s="933"/>
      <c r="RQE54" s="933"/>
      <c r="RQF54" s="933"/>
      <c r="RQG54" s="933"/>
      <c r="RQH54" s="933"/>
      <c r="RQI54" s="934"/>
      <c r="RQJ54" s="1214"/>
      <c r="RQK54" s="932"/>
      <c r="RQL54" s="932"/>
      <c r="RQM54" s="933"/>
      <c r="RQN54" s="933"/>
      <c r="RQO54" s="933"/>
      <c r="RQP54" s="933"/>
      <c r="RQQ54" s="933"/>
      <c r="RQR54" s="933"/>
      <c r="RQS54" s="933"/>
      <c r="RQT54" s="934"/>
      <c r="RQU54" s="1214"/>
      <c r="RQV54" s="932"/>
      <c r="RQW54" s="932"/>
      <c r="RQX54" s="933"/>
      <c r="RQY54" s="933"/>
      <c r="RQZ54" s="933"/>
      <c r="RRA54" s="933"/>
      <c r="RRB54" s="933"/>
      <c r="RRC54" s="933"/>
      <c r="RRD54" s="933"/>
      <c r="RRE54" s="934"/>
      <c r="RRF54" s="1214"/>
      <c r="RRG54" s="932"/>
      <c r="RRH54" s="932"/>
      <c r="RRI54" s="933"/>
      <c r="RRJ54" s="933"/>
      <c r="RRK54" s="933"/>
      <c r="RRL54" s="933"/>
      <c r="RRM54" s="933"/>
      <c r="RRN54" s="933"/>
      <c r="RRO54" s="933"/>
      <c r="RRP54" s="934"/>
      <c r="RRQ54" s="1214"/>
      <c r="RRR54" s="932"/>
      <c r="RRS54" s="932"/>
      <c r="RRT54" s="933"/>
      <c r="RRU54" s="933"/>
      <c r="RRV54" s="933"/>
      <c r="RRW54" s="933"/>
      <c r="RRX54" s="933"/>
      <c r="RRY54" s="933"/>
      <c r="RRZ54" s="933"/>
      <c r="RSA54" s="934"/>
      <c r="RSB54" s="1214"/>
      <c r="RSC54" s="932"/>
      <c r="RSD54" s="932"/>
      <c r="RSE54" s="933"/>
      <c r="RSF54" s="933"/>
      <c r="RSG54" s="933"/>
      <c r="RSH54" s="933"/>
      <c r="RSI54" s="933"/>
      <c r="RSJ54" s="933"/>
      <c r="RSK54" s="933"/>
      <c r="RSL54" s="934"/>
      <c r="RSM54" s="1214"/>
      <c r="RSN54" s="932"/>
      <c r="RSO54" s="932"/>
      <c r="RSP54" s="933"/>
      <c r="RSQ54" s="933"/>
      <c r="RSR54" s="933"/>
      <c r="RSS54" s="933"/>
      <c r="RST54" s="933"/>
      <c r="RSU54" s="933"/>
      <c r="RSV54" s="933"/>
      <c r="RSW54" s="934"/>
      <c r="RSX54" s="1214"/>
      <c r="RSY54" s="932"/>
      <c r="RSZ54" s="932"/>
      <c r="RTA54" s="933"/>
      <c r="RTB54" s="933"/>
      <c r="RTC54" s="933"/>
      <c r="RTD54" s="933"/>
      <c r="RTE54" s="933"/>
      <c r="RTF54" s="933"/>
      <c r="RTG54" s="933"/>
      <c r="RTH54" s="934"/>
      <c r="RTI54" s="1214"/>
      <c r="RTJ54" s="932"/>
      <c r="RTK54" s="932"/>
      <c r="RTL54" s="933"/>
      <c r="RTM54" s="933"/>
      <c r="RTN54" s="933"/>
      <c r="RTO54" s="933"/>
      <c r="RTP54" s="933"/>
      <c r="RTQ54" s="933"/>
      <c r="RTR54" s="933"/>
      <c r="RTS54" s="934"/>
      <c r="RTT54" s="1214"/>
      <c r="RTU54" s="932"/>
      <c r="RTV54" s="932"/>
      <c r="RTW54" s="933"/>
      <c r="RTX54" s="933"/>
      <c r="RTY54" s="933"/>
      <c r="RTZ54" s="933"/>
      <c r="RUA54" s="933"/>
      <c r="RUB54" s="933"/>
      <c r="RUC54" s="933"/>
      <c r="RUD54" s="934"/>
      <c r="RUE54" s="1214"/>
      <c r="RUF54" s="932"/>
      <c r="RUG54" s="932"/>
      <c r="RUH54" s="933"/>
      <c r="RUI54" s="933"/>
      <c r="RUJ54" s="933"/>
      <c r="RUK54" s="933"/>
      <c r="RUL54" s="933"/>
      <c r="RUM54" s="933"/>
      <c r="RUN54" s="933"/>
      <c r="RUO54" s="934"/>
      <c r="RUP54" s="1214"/>
      <c r="RUQ54" s="932"/>
      <c r="RUR54" s="932"/>
      <c r="RUS54" s="933"/>
      <c r="RUT54" s="933"/>
      <c r="RUU54" s="933"/>
      <c r="RUV54" s="933"/>
      <c r="RUW54" s="933"/>
      <c r="RUX54" s="933"/>
      <c r="RUY54" s="933"/>
      <c r="RUZ54" s="934"/>
      <c r="RVA54" s="1214"/>
      <c r="RVB54" s="932"/>
      <c r="RVC54" s="932"/>
      <c r="RVD54" s="933"/>
      <c r="RVE54" s="933"/>
      <c r="RVF54" s="933"/>
      <c r="RVG54" s="933"/>
      <c r="RVH54" s="933"/>
      <c r="RVI54" s="933"/>
      <c r="RVJ54" s="933"/>
      <c r="RVK54" s="934"/>
      <c r="RVL54" s="1214"/>
      <c r="RVM54" s="932"/>
      <c r="RVN54" s="932"/>
      <c r="RVO54" s="933"/>
      <c r="RVP54" s="933"/>
      <c r="RVQ54" s="933"/>
      <c r="RVR54" s="933"/>
      <c r="RVS54" s="933"/>
      <c r="RVT54" s="933"/>
      <c r="RVU54" s="933"/>
      <c r="RVV54" s="934"/>
      <c r="RVW54" s="1214"/>
      <c r="RVX54" s="932"/>
      <c r="RVY54" s="932"/>
      <c r="RVZ54" s="933"/>
      <c r="RWA54" s="933"/>
      <c r="RWB54" s="933"/>
      <c r="RWC54" s="933"/>
      <c r="RWD54" s="933"/>
      <c r="RWE54" s="933"/>
      <c r="RWF54" s="933"/>
      <c r="RWG54" s="934"/>
      <c r="RWH54" s="1214"/>
      <c r="RWI54" s="932"/>
      <c r="RWJ54" s="932"/>
      <c r="RWK54" s="933"/>
      <c r="RWL54" s="933"/>
      <c r="RWM54" s="933"/>
      <c r="RWN54" s="933"/>
      <c r="RWO54" s="933"/>
      <c r="RWP54" s="933"/>
      <c r="RWQ54" s="933"/>
      <c r="RWR54" s="934"/>
      <c r="RWS54" s="1214"/>
      <c r="RWT54" s="932"/>
      <c r="RWU54" s="932"/>
      <c r="RWV54" s="933"/>
      <c r="RWW54" s="933"/>
      <c r="RWX54" s="933"/>
      <c r="RWY54" s="933"/>
      <c r="RWZ54" s="933"/>
      <c r="RXA54" s="933"/>
      <c r="RXB54" s="933"/>
      <c r="RXC54" s="934"/>
      <c r="RXD54" s="1214"/>
      <c r="RXE54" s="932"/>
      <c r="RXF54" s="932"/>
      <c r="RXG54" s="933"/>
      <c r="RXH54" s="933"/>
      <c r="RXI54" s="933"/>
      <c r="RXJ54" s="933"/>
      <c r="RXK54" s="933"/>
      <c r="RXL54" s="933"/>
      <c r="RXM54" s="933"/>
      <c r="RXN54" s="934"/>
      <c r="RXO54" s="1214"/>
      <c r="RXP54" s="932"/>
      <c r="RXQ54" s="932"/>
      <c r="RXR54" s="933"/>
      <c r="RXS54" s="933"/>
      <c r="RXT54" s="933"/>
      <c r="RXU54" s="933"/>
      <c r="RXV54" s="933"/>
      <c r="RXW54" s="933"/>
      <c r="RXX54" s="933"/>
      <c r="RXY54" s="934"/>
      <c r="RXZ54" s="1214"/>
      <c r="RYA54" s="932"/>
      <c r="RYB54" s="932"/>
      <c r="RYC54" s="933"/>
      <c r="RYD54" s="933"/>
      <c r="RYE54" s="933"/>
      <c r="RYF54" s="933"/>
      <c r="RYG54" s="933"/>
      <c r="RYH54" s="933"/>
      <c r="RYI54" s="933"/>
      <c r="RYJ54" s="934"/>
      <c r="RYK54" s="1214"/>
      <c r="RYL54" s="932"/>
      <c r="RYM54" s="932"/>
      <c r="RYN54" s="933"/>
      <c r="RYO54" s="933"/>
      <c r="RYP54" s="933"/>
      <c r="RYQ54" s="933"/>
      <c r="RYR54" s="933"/>
      <c r="RYS54" s="933"/>
      <c r="RYT54" s="933"/>
      <c r="RYU54" s="934"/>
      <c r="RYV54" s="1214"/>
      <c r="RYW54" s="932"/>
      <c r="RYX54" s="932"/>
      <c r="RYY54" s="933"/>
      <c r="RYZ54" s="933"/>
      <c r="RZA54" s="933"/>
      <c r="RZB54" s="933"/>
      <c r="RZC54" s="933"/>
      <c r="RZD54" s="933"/>
      <c r="RZE54" s="933"/>
      <c r="RZF54" s="934"/>
      <c r="RZG54" s="1214"/>
      <c r="RZH54" s="932"/>
      <c r="RZI54" s="932"/>
      <c r="RZJ54" s="933"/>
      <c r="RZK54" s="933"/>
      <c r="RZL54" s="933"/>
      <c r="RZM54" s="933"/>
      <c r="RZN54" s="933"/>
      <c r="RZO54" s="933"/>
      <c r="RZP54" s="933"/>
      <c r="RZQ54" s="934"/>
      <c r="RZR54" s="1214"/>
      <c r="RZS54" s="932"/>
      <c r="RZT54" s="932"/>
      <c r="RZU54" s="933"/>
      <c r="RZV54" s="933"/>
      <c r="RZW54" s="933"/>
      <c r="RZX54" s="933"/>
      <c r="RZY54" s="933"/>
      <c r="RZZ54" s="933"/>
      <c r="SAA54" s="933"/>
      <c r="SAB54" s="934"/>
      <c r="SAC54" s="1214"/>
      <c r="SAD54" s="932"/>
      <c r="SAE54" s="932"/>
      <c r="SAF54" s="933"/>
      <c r="SAG54" s="933"/>
      <c r="SAH54" s="933"/>
      <c r="SAI54" s="933"/>
      <c r="SAJ54" s="933"/>
      <c r="SAK54" s="933"/>
      <c r="SAL54" s="933"/>
      <c r="SAM54" s="934"/>
      <c r="SAN54" s="1214"/>
      <c r="SAO54" s="932"/>
      <c r="SAP54" s="932"/>
      <c r="SAQ54" s="933"/>
      <c r="SAR54" s="933"/>
      <c r="SAS54" s="933"/>
      <c r="SAT54" s="933"/>
      <c r="SAU54" s="933"/>
      <c r="SAV54" s="933"/>
      <c r="SAW54" s="933"/>
      <c r="SAX54" s="934"/>
      <c r="SAY54" s="1214"/>
      <c r="SAZ54" s="932"/>
      <c r="SBA54" s="932"/>
      <c r="SBB54" s="933"/>
      <c r="SBC54" s="933"/>
      <c r="SBD54" s="933"/>
      <c r="SBE54" s="933"/>
      <c r="SBF54" s="933"/>
      <c r="SBG54" s="933"/>
      <c r="SBH54" s="933"/>
      <c r="SBI54" s="934"/>
      <c r="SBJ54" s="1214"/>
      <c r="SBK54" s="932"/>
      <c r="SBL54" s="932"/>
      <c r="SBM54" s="933"/>
      <c r="SBN54" s="933"/>
      <c r="SBO54" s="933"/>
      <c r="SBP54" s="933"/>
      <c r="SBQ54" s="933"/>
      <c r="SBR54" s="933"/>
      <c r="SBS54" s="933"/>
      <c r="SBT54" s="934"/>
      <c r="SBU54" s="1214"/>
      <c r="SBV54" s="932"/>
      <c r="SBW54" s="932"/>
      <c r="SBX54" s="933"/>
      <c r="SBY54" s="933"/>
      <c r="SBZ54" s="933"/>
      <c r="SCA54" s="933"/>
      <c r="SCB54" s="933"/>
      <c r="SCC54" s="933"/>
      <c r="SCD54" s="933"/>
      <c r="SCE54" s="934"/>
      <c r="SCF54" s="1214"/>
      <c r="SCG54" s="932"/>
      <c r="SCH54" s="932"/>
      <c r="SCI54" s="933"/>
      <c r="SCJ54" s="933"/>
      <c r="SCK54" s="933"/>
      <c r="SCL54" s="933"/>
      <c r="SCM54" s="933"/>
      <c r="SCN54" s="933"/>
      <c r="SCO54" s="933"/>
      <c r="SCP54" s="934"/>
      <c r="SCQ54" s="1214"/>
      <c r="SCR54" s="932"/>
      <c r="SCS54" s="932"/>
      <c r="SCT54" s="933"/>
      <c r="SCU54" s="933"/>
      <c r="SCV54" s="933"/>
      <c r="SCW54" s="933"/>
      <c r="SCX54" s="933"/>
      <c r="SCY54" s="933"/>
      <c r="SCZ54" s="933"/>
      <c r="SDA54" s="934"/>
      <c r="SDB54" s="1214"/>
      <c r="SDC54" s="932"/>
      <c r="SDD54" s="932"/>
      <c r="SDE54" s="933"/>
      <c r="SDF54" s="933"/>
      <c r="SDG54" s="933"/>
      <c r="SDH54" s="933"/>
      <c r="SDI54" s="933"/>
      <c r="SDJ54" s="933"/>
      <c r="SDK54" s="933"/>
      <c r="SDL54" s="934"/>
      <c r="SDM54" s="1214"/>
      <c r="SDN54" s="932"/>
      <c r="SDO54" s="932"/>
      <c r="SDP54" s="933"/>
      <c r="SDQ54" s="933"/>
      <c r="SDR54" s="933"/>
      <c r="SDS54" s="933"/>
      <c r="SDT54" s="933"/>
      <c r="SDU54" s="933"/>
      <c r="SDV54" s="933"/>
      <c r="SDW54" s="934"/>
      <c r="SDX54" s="1214"/>
      <c r="SDY54" s="932"/>
      <c r="SDZ54" s="932"/>
      <c r="SEA54" s="933"/>
      <c r="SEB54" s="933"/>
      <c r="SEC54" s="933"/>
      <c r="SED54" s="933"/>
      <c r="SEE54" s="933"/>
      <c r="SEF54" s="933"/>
      <c r="SEG54" s="933"/>
      <c r="SEH54" s="934"/>
      <c r="SEI54" s="1214"/>
      <c r="SEJ54" s="932"/>
      <c r="SEK54" s="932"/>
      <c r="SEL54" s="933"/>
      <c r="SEM54" s="933"/>
      <c r="SEN54" s="933"/>
      <c r="SEO54" s="933"/>
      <c r="SEP54" s="933"/>
      <c r="SEQ54" s="933"/>
      <c r="SER54" s="933"/>
      <c r="SES54" s="934"/>
      <c r="SET54" s="1214"/>
      <c r="SEU54" s="932"/>
      <c r="SEV54" s="932"/>
      <c r="SEW54" s="933"/>
      <c r="SEX54" s="933"/>
      <c r="SEY54" s="933"/>
      <c r="SEZ54" s="933"/>
      <c r="SFA54" s="933"/>
      <c r="SFB54" s="933"/>
      <c r="SFC54" s="933"/>
      <c r="SFD54" s="934"/>
      <c r="SFE54" s="1214"/>
      <c r="SFF54" s="932"/>
      <c r="SFG54" s="932"/>
      <c r="SFH54" s="933"/>
      <c r="SFI54" s="933"/>
      <c r="SFJ54" s="933"/>
      <c r="SFK54" s="933"/>
      <c r="SFL54" s="933"/>
      <c r="SFM54" s="933"/>
      <c r="SFN54" s="933"/>
      <c r="SFO54" s="934"/>
      <c r="SFP54" s="1214"/>
      <c r="SFQ54" s="932"/>
      <c r="SFR54" s="932"/>
      <c r="SFS54" s="933"/>
      <c r="SFT54" s="933"/>
      <c r="SFU54" s="933"/>
      <c r="SFV54" s="933"/>
      <c r="SFW54" s="933"/>
      <c r="SFX54" s="933"/>
      <c r="SFY54" s="933"/>
      <c r="SFZ54" s="934"/>
      <c r="SGA54" s="1214"/>
      <c r="SGB54" s="932"/>
      <c r="SGC54" s="932"/>
      <c r="SGD54" s="933"/>
      <c r="SGE54" s="933"/>
      <c r="SGF54" s="933"/>
      <c r="SGG54" s="933"/>
      <c r="SGH54" s="933"/>
      <c r="SGI54" s="933"/>
      <c r="SGJ54" s="933"/>
      <c r="SGK54" s="934"/>
      <c r="SGL54" s="1214"/>
      <c r="SGM54" s="932"/>
      <c r="SGN54" s="932"/>
      <c r="SGO54" s="933"/>
      <c r="SGP54" s="933"/>
      <c r="SGQ54" s="933"/>
      <c r="SGR54" s="933"/>
      <c r="SGS54" s="933"/>
      <c r="SGT54" s="933"/>
      <c r="SGU54" s="933"/>
      <c r="SGV54" s="934"/>
      <c r="SGW54" s="1214"/>
      <c r="SGX54" s="932"/>
      <c r="SGY54" s="932"/>
      <c r="SGZ54" s="933"/>
      <c r="SHA54" s="933"/>
      <c r="SHB54" s="933"/>
      <c r="SHC54" s="933"/>
      <c r="SHD54" s="933"/>
      <c r="SHE54" s="933"/>
      <c r="SHF54" s="933"/>
      <c r="SHG54" s="934"/>
      <c r="SHH54" s="1214"/>
      <c r="SHI54" s="932"/>
      <c r="SHJ54" s="932"/>
      <c r="SHK54" s="933"/>
      <c r="SHL54" s="933"/>
      <c r="SHM54" s="933"/>
      <c r="SHN54" s="933"/>
      <c r="SHO54" s="933"/>
      <c r="SHP54" s="933"/>
      <c r="SHQ54" s="933"/>
      <c r="SHR54" s="934"/>
      <c r="SHS54" s="1214"/>
      <c r="SHT54" s="932"/>
      <c r="SHU54" s="932"/>
      <c r="SHV54" s="933"/>
      <c r="SHW54" s="933"/>
      <c r="SHX54" s="933"/>
      <c r="SHY54" s="933"/>
      <c r="SHZ54" s="933"/>
      <c r="SIA54" s="933"/>
      <c r="SIB54" s="933"/>
      <c r="SIC54" s="934"/>
      <c r="SID54" s="1214"/>
      <c r="SIE54" s="932"/>
      <c r="SIF54" s="932"/>
      <c r="SIG54" s="933"/>
      <c r="SIH54" s="933"/>
      <c r="SII54" s="933"/>
      <c r="SIJ54" s="933"/>
      <c r="SIK54" s="933"/>
      <c r="SIL54" s="933"/>
      <c r="SIM54" s="933"/>
      <c r="SIN54" s="934"/>
      <c r="SIO54" s="1214"/>
      <c r="SIP54" s="932"/>
      <c r="SIQ54" s="932"/>
      <c r="SIR54" s="933"/>
      <c r="SIS54" s="933"/>
      <c r="SIT54" s="933"/>
      <c r="SIU54" s="933"/>
      <c r="SIV54" s="933"/>
      <c r="SIW54" s="933"/>
      <c r="SIX54" s="933"/>
      <c r="SIY54" s="934"/>
      <c r="SIZ54" s="1214"/>
      <c r="SJA54" s="932"/>
      <c r="SJB54" s="932"/>
      <c r="SJC54" s="933"/>
      <c r="SJD54" s="933"/>
      <c r="SJE54" s="933"/>
      <c r="SJF54" s="933"/>
      <c r="SJG54" s="933"/>
      <c r="SJH54" s="933"/>
      <c r="SJI54" s="933"/>
      <c r="SJJ54" s="934"/>
      <c r="SJK54" s="1214"/>
      <c r="SJL54" s="932"/>
      <c r="SJM54" s="932"/>
      <c r="SJN54" s="933"/>
      <c r="SJO54" s="933"/>
      <c r="SJP54" s="933"/>
      <c r="SJQ54" s="933"/>
      <c r="SJR54" s="933"/>
      <c r="SJS54" s="933"/>
      <c r="SJT54" s="933"/>
      <c r="SJU54" s="934"/>
      <c r="SJV54" s="1214"/>
      <c r="SJW54" s="932"/>
      <c r="SJX54" s="932"/>
      <c r="SJY54" s="933"/>
      <c r="SJZ54" s="933"/>
      <c r="SKA54" s="933"/>
      <c r="SKB54" s="933"/>
      <c r="SKC54" s="933"/>
      <c r="SKD54" s="933"/>
      <c r="SKE54" s="933"/>
      <c r="SKF54" s="934"/>
      <c r="SKG54" s="1214"/>
      <c r="SKH54" s="932"/>
      <c r="SKI54" s="932"/>
      <c r="SKJ54" s="933"/>
      <c r="SKK54" s="933"/>
      <c r="SKL54" s="933"/>
      <c r="SKM54" s="933"/>
      <c r="SKN54" s="933"/>
      <c r="SKO54" s="933"/>
      <c r="SKP54" s="933"/>
      <c r="SKQ54" s="934"/>
      <c r="SKR54" s="1214"/>
      <c r="SKS54" s="932"/>
      <c r="SKT54" s="932"/>
      <c r="SKU54" s="933"/>
      <c r="SKV54" s="933"/>
      <c r="SKW54" s="933"/>
      <c r="SKX54" s="933"/>
      <c r="SKY54" s="933"/>
      <c r="SKZ54" s="933"/>
      <c r="SLA54" s="933"/>
      <c r="SLB54" s="934"/>
      <c r="SLC54" s="1214"/>
      <c r="SLD54" s="932"/>
      <c r="SLE54" s="932"/>
      <c r="SLF54" s="933"/>
      <c r="SLG54" s="933"/>
      <c r="SLH54" s="933"/>
      <c r="SLI54" s="933"/>
      <c r="SLJ54" s="933"/>
      <c r="SLK54" s="933"/>
      <c r="SLL54" s="933"/>
      <c r="SLM54" s="934"/>
      <c r="SLN54" s="1214"/>
      <c r="SLO54" s="932"/>
      <c r="SLP54" s="932"/>
      <c r="SLQ54" s="933"/>
      <c r="SLR54" s="933"/>
      <c r="SLS54" s="933"/>
      <c r="SLT54" s="933"/>
      <c r="SLU54" s="933"/>
      <c r="SLV54" s="933"/>
      <c r="SLW54" s="933"/>
      <c r="SLX54" s="934"/>
      <c r="SLY54" s="1214"/>
      <c r="SLZ54" s="932"/>
      <c r="SMA54" s="932"/>
      <c r="SMB54" s="933"/>
      <c r="SMC54" s="933"/>
      <c r="SMD54" s="933"/>
      <c r="SME54" s="933"/>
      <c r="SMF54" s="933"/>
      <c r="SMG54" s="933"/>
      <c r="SMH54" s="933"/>
      <c r="SMI54" s="934"/>
      <c r="SMJ54" s="1214"/>
      <c r="SMK54" s="932"/>
      <c r="SML54" s="932"/>
      <c r="SMM54" s="933"/>
      <c r="SMN54" s="933"/>
      <c r="SMO54" s="933"/>
      <c r="SMP54" s="933"/>
      <c r="SMQ54" s="933"/>
      <c r="SMR54" s="933"/>
      <c r="SMS54" s="933"/>
      <c r="SMT54" s="934"/>
      <c r="SMU54" s="1214"/>
      <c r="SMV54" s="932"/>
      <c r="SMW54" s="932"/>
      <c r="SMX54" s="933"/>
      <c r="SMY54" s="933"/>
      <c r="SMZ54" s="933"/>
      <c r="SNA54" s="933"/>
      <c r="SNB54" s="933"/>
      <c r="SNC54" s="933"/>
      <c r="SND54" s="933"/>
      <c r="SNE54" s="934"/>
      <c r="SNF54" s="1214"/>
      <c r="SNG54" s="932"/>
      <c r="SNH54" s="932"/>
      <c r="SNI54" s="933"/>
      <c r="SNJ54" s="933"/>
      <c r="SNK54" s="933"/>
      <c r="SNL54" s="933"/>
      <c r="SNM54" s="933"/>
      <c r="SNN54" s="933"/>
      <c r="SNO54" s="933"/>
      <c r="SNP54" s="934"/>
      <c r="SNQ54" s="1214"/>
      <c r="SNR54" s="932"/>
      <c r="SNS54" s="932"/>
      <c r="SNT54" s="933"/>
      <c r="SNU54" s="933"/>
      <c r="SNV54" s="933"/>
      <c r="SNW54" s="933"/>
      <c r="SNX54" s="933"/>
      <c r="SNY54" s="933"/>
      <c r="SNZ54" s="933"/>
      <c r="SOA54" s="934"/>
      <c r="SOB54" s="1214"/>
      <c r="SOC54" s="932"/>
      <c r="SOD54" s="932"/>
      <c r="SOE54" s="933"/>
      <c r="SOF54" s="933"/>
      <c r="SOG54" s="933"/>
      <c r="SOH54" s="933"/>
      <c r="SOI54" s="933"/>
      <c r="SOJ54" s="933"/>
      <c r="SOK54" s="933"/>
      <c r="SOL54" s="934"/>
      <c r="SOM54" s="1214"/>
      <c r="SON54" s="932"/>
      <c r="SOO54" s="932"/>
      <c r="SOP54" s="933"/>
      <c r="SOQ54" s="933"/>
      <c r="SOR54" s="933"/>
      <c r="SOS54" s="933"/>
      <c r="SOT54" s="933"/>
      <c r="SOU54" s="933"/>
      <c r="SOV54" s="933"/>
      <c r="SOW54" s="934"/>
      <c r="SOX54" s="1214"/>
      <c r="SOY54" s="932"/>
      <c r="SOZ54" s="932"/>
      <c r="SPA54" s="933"/>
      <c r="SPB54" s="933"/>
      <c r="SPC54" s="933"/>
      <c r="SPD54" s="933"/>
      <c r="SPE54" s="933"/>
      <c r="SPF54" s="933"/>
      <c r="SPG54" s="933"/>
      <c r="SPH54" s="934"/>
      <c r="SPI54" s="1214"/>
      <c r="SPJ54" s="932"/>
      <c r="SPK54" s="932"/>
      <c r="SPL54" s="933"/>
      <c r="SPM54" s="933"/>
      <c r="SPN54" s="933"/>
      <c r="SPO54" s="933"/>
      <c r="SPP54" s="933"/>
      <c r="SPQ54" s="933"/>
      <c r="SPR54" s="933"/>
      <c r="SPS54" s="934"/>
      <c r="SPT54" s="1214"/>
      <c r="SPU54" s="932"/>
      <c r="SPV54" s="932"/>
      <c r="SPW54" s="933"/>
      <c r="SPX54" s="933"/>
      <c r="SPY54" s="933"/>
      <c r="SPZ54" s="933"/>
      <c r="SQA54" s="933"/>
      <c r="SQB54" s="933"/>
      <c r="SQC54" s="933"/>
      <c r="SQD54" s="934"/>
      <c r="SQE54" s="1214"/>
      <c r="SQF54" s="932"/>
      <c r="SQG54" s="932"/>
      <c r="SQH54" s="933"/>
      <c r="SQI54" s="933"/>
      <c r="SQJ54" s="933"/>
      <c r="SQK54" s="933"/>
      <c r="SQL54" s="933"/>
      <c r="SQM54" s="933"/>
      <c r="SQN54" s="933"/>
      <c r="SQO54" s="934"/>
      <c r="SQP54" s="1214"/>
      <c r="SQQ54" s="932"/>
      <c r="SQR54" s="932"/>
      <c r="SQS54" s="933"/>
      <c r="SQT54" s="933"/>
      <c r="SQU54" s="933"/>
      <c r="SQV54" s="933"/>
      <c r="SQW54" s="933"/>
      <c r="SQX54" s="933"/>
      <c r="SQY54" s="933"/>
      <c r="SQZ54" s="934"/>
      <c r="SRA54" s="1214"/>
      <c r="SRB54" s="932"/>
      <c r="SRC54" s="932"/>
      <c r="SRD54" s="933"/>
      <c r="SRE54" s="933"/>
      <c r="SRF54" s="933"/>
      <c r="SRG54" s="933"/>
      <c r="SRH54" s="933"/>
      <c r="SRI54" s="933"/>
      <c r="SRJ54" s="933"/>
      <c r="SRK54" s="934"/>
      <c r="SRL54" s="1214"/>
      <c r="SRM54" s="932"/>
      <c r="SRN54" s="932"/>
      <c r="SRO54" s="933"/>
      <c r="SRP54" s="933"/>
      <c r="SRQ54" s="933"/>
      <c r="SRR54" s="933"/>
      <c r="SRS54" s="933"/>
      <c r="SRT54" s="933"/>
      <c r="SRU54" s="933"/>
      <c r="SRV54" s="934"/>
      <c r="SRW54" s="1214"/>
      <c r="SRX54" s="932"/>
      <c r="SRY54" s="932"/>
      <c r="SRZ54" s="933"/>
      <c r="SSA54" s="933"/>
      <c r="SSB54" s="933"/>
      <c r="SSC54" s="933"/>
      <c r="SSD54" s="933"/>
      <c r="SSE54" s="933"/>
      <c r="SSF54" s="933"/>
      <c r="SSG54" s="934"/>
      <c r="SSH54" s="1214"/>
      <c r="SSI54" s="932"/>
      <c r="SSJ54" s="932"/>
      <c r="SSK54" s="933"/>
      <c r="SSL54" s="933"/>
      <c r="SSM54" s="933"/>
      <c r="SSN54" s="933"/>
      <c r="SSO54" s="933"/>
      <c r="SSP54" s="933"/>
      <c r="SSQ54" s="933"/>
      <c r="SSR54" s="934"/>
      <c r="SSS54" s="1214"/>
      <c r="SST54" s="932"/>
      <c r="SSU54" s="932"/>
      <c r="SSV54" s="933"/>
      <c r="SSW54" s="933"/>
      <c r="SSX54" s="933"/>
      <c r="SSY54" s="933"/>
      <c r="SSZ54" s="933"/>
      <c r="STA54" s="933"/>
      <c r="STB54" s="933"/>
      <c r="STC54" s="934"/>
      <c r="STD54" s="1214"/>
      <c r="STE54" s="932"/>
      <c r="STF54" s="932"/>
      <c r="STG54" s="933"/>
      <c r="STH54" s="933"/>
      <c r="STI54" s="933"/>
      <c r="STJ54" s="933"/>
      <c r="STK54" s="933"/>
      <c r="STL54" s="933"/>
      <c r="STM54" s="933"/>
      <c r="STN54" s="934"/>
      <c r="STO54" s="1214"/>
      <c r="STP54" s="932"/>
      <c r="STQ54" s="932"/>
      <c r="STR54" s="933"/>
      <c r="STS54" s="933"/>
      <c r="STT54" s="933"/>
      <c r="STU54" s="933"/>
      <c r="STV54" s="933"/>
      <c r="STW54" s="933"/>
      <c r="STX54" s="933"/>
      <c r="STY54" s="934"/>
      <c r="STZ54" s="1214"/>
      <c r="SUA54" s="932"/>
      <c r="SUB54" s="932"/>
      <c r="SUC54" s="933"/>
      <c r="SUD54" s="933"/>
      <c r="SUE54" s="933"/>
      <c r="SUF54" s="933"/>
      <c r="SUG54" s="933"/>
      <c r="SUH54" s="933"/>
      <c r="SUI54" s="933"/>
      <c r="SUJ54" s="934"/>
      <c r="SUK54" s="1214"/>
      <c r="SUL54" s="932"/>
      <c r="SUM54" s="932"/>
      <c r="SUN54" s="933"/>
      <c r="SUO54" s="933"/>
      <c r="SUP54" s="933"/>
      <c r="SUQ54" s="933"/>
      <c r="SUR54" s="933"/>
      <c r="SUS54" s="933"/>
      <c r="SUT54" s="933"/>
      <c r="SUU54" s="934"/>
      <c r="SUV54" s="1214"/>
      <c r="SUW54" s="932"/>
      <c r="SUX54" s="932"/>
      <c r="SUY54" s="933"/>
      <c r="SUZ54" s="933"/>
      <c r="SVA54" s="933"/>
      <c r="SVB54" s="933"/>
      <c r="SVC54" s="933"/>
      <c r="SVD54" s="933"/>
      <c r="SVE54" s="933"/>
      <c r="SVF54" s="934"/>
      <c r="SVG54" s="1214"/>
      <c r="SVH54" s="932"/>
      <c r="SVI54" s="932"/>
      <c r="SVJ54" s="933"/>
      <c r="SVK54" s="933"/>
      <c r="SVL54" s="933"/>
      <c r="SVM54" s="933"/>
      <c r="SVN54" s="933"/>
      <c r="SVO54" s="933"/>
      <c r="SVP54" s="933"/>
      <c r="SVQ54" s="934"/>
      <c r="SVR54" s="1214"/>
      <c r="SVS54" s="932"/>
      <c r="SVT54" s="932"/>
      <c r="SVU54" s="933"/>
      <c r="SVV54" s="933"/>
      <c r="SVW54" s="933"/>
      <c r="SVX54" s="933"/>
      <c r="SVY54" s="933"/>
      <c r="SVZ54" s="933"/>
      <c r="SWA54" s="933"/>
      <c r="SWB54" s="934"/>
      <c r="SWC54" s="1214"/>
      <c r="SWD54" s="932"/>
      <c r="SWE54" s="932"/>
      <c r="SWF54" s="933"/>
      <c r="SWG54" s="933"/>
      <c r="SWH54" s="933"/>
      <c r="SWI54" s="933"/>
      <c r="SWJ54" s="933"/>
      <c r="SWK54" s="933"/>
      <c r="SWL54" s="933"/>
      <c r="SWM54" s="934"/>
      <c r="SWN54" s="1214"/>
      <c r="SWO54" s="932"/>
      <c r="SWP54" s="932"/>
      <c r="SWQ54" s="933"/>
      <c r="SWR54" s="933"/>
      <c r="SWS54" s="933"/>
      <c r="SWT54" s="933"/>
      <c r="SWU54" s="933"/>
      <c r="SWV54" s="933"/>
      <c r="SWW54" s="933"/>
      <c r="SWX54" s="934"/>
      <c r="SWY54" s="1214"/>
      <c r="SWZ54" s="932"/>
      <c r="SXA54" s="932"/>
      <c r="SXB54" s="933"/>
      <c r="SXC54" s="933"/>
      <c r="SXD54" s="933"/>
      <c r="SXE54" s="933"/>
      <c r="SXF54" s="933"/>
      <c r="SXG54" s="933"/>
      <c r="SXH54" s="933"/>
      <c r="SXI54" s="934"/>
      <c r="SXJ54" s="1214"/>
      <c r="SXK54" s="932"/>
      <c r="SXL54" s="932"/>
      <c r="SXM54" s="933"/>
      <c r="SXN54" s="933"/>
      <c r="SXO54" s="933"/>
      <c r="SXP54" s="933"/>
      <c r="SXQ54" s="933"/>
      <c r="SXR54" s="933"/>
      <c r="SXS54" s="933"/>
      <c r="SXT54" s="934"/>
      <c r="SXU54" s="1214"/>
      <c r="SXV54" s="932"/>
      <c r="SXW54" s="932"/>
      <c r="SXX54" s="933"/>
      <c r="SXY54" s="933"/>
      <c r="SXZ54" s="933"/>
      <c r="SYA54" s="933"/>
      <c r="SYB54" s="933"/>
      <c r="SYC54" s="933"/>
      <c r="SYD54" s="933"/>
      <c r="SYE54" s="934"/>
      <c r="SYF54" s="1214"/>
      <c r="SYG54" s="932"/>
      <c r="SYH54" s="932"/>
      <c r="SYI54" s="933"/>
      <c r="SYJ54" s="933"/>
      <c r="SYK54" s="933"/>
      <c r="SYL54" s="933"/>
      <c r="SYM54" s="933"/>
      <c r="SYN54" s="933"/>
      <c r="SYO54" s="933"/>
      <c r="SYP54" s="934"/>
      <c r="SYQ54" s="1214"/>
      <c r="SYR54" s="932"/>
      <c r="SYS54" s="932"/>
      <c r="SYT54" s="933"/>
      <c r="SYU54" s="933"/>
      <c r="SYV54" s="933"/>
      <c r="SYW54" s="933"/>
      <c r="SYX54" s="933"/>
      <c r="SYY54" s="933"/>
      <c r="SYZ54" s="933"/>
      <c r="SZA54" s="934"/>
      <c r="SZB54" s="1214"/>
      <c r="SZC54" s="932"/>
      <c r="SZD54" s="932"/>
      <c r="SZE54" s="933"/>
      <c r="SZF54" s="933"/>
      <c r="SZG54" s="933"/>
      <c r="SZH54" s="933"/>
      <c r="SZI54" s="933"/>
      <c r="SZJ54" s="933"/>
      <c r="SZK54" s="933"/>
      <c r="SZL54" s="934"/>
      <c r="SZM54" s="1214"/>
      <c r="SZN54" s="932"/>
      <c r="SZO54" s="932"/>
      <c r="SZP54" s="933"/>
      <c r="SZQ54" s="933"/>
      <c r="SZR54" s="933"/>
      <c r="SZS54" s="933"/>
      <c r="SZT54" s="933"/>
      <c r="SZU54" s="933"/>
      <c r="SZV54" s="933"/>
      <c r="SZW54" s="934"/>
      <c r="SZX54" s="1214"/>
      <c r="SZY54" s="932"/>
      <c r="SZZ54" s="932"/>
      <c r="TAA54" s="933"/>
      <c r="TAB54" s="933"/>
      <c r="TAC54" s="933"/>
      <c r="TAD54" s="933"/>
      <c r="TAE54" s="933"/>
      <c r="TAF54" s="933"/>
      <c r="TAG54" s="933"/>
      <c r="TAH54" s="934"/>
      <c r="TAI54" s="1214"/>
      <c r="TAJ54" s="932"/>
      <c r="TAK54" s="932"/>
      <c r="TAL54" s="933"/>
      <c r="TAM54" s="933"/>
      <c r="TAN54" s="933"/>
      <c r="TAO54" s="933"/>
      <c r="TAP54" s="933"/>
      <c r="TAQ54" s="933"/>
      <c r="TAR54" s="933"/>
      <c r="TAS54" s="934"/>
      <c r="TAT54" s="1214"/>
      <c r="TAU54" s="932"/>
      <c r="TAV54" s="932"/>
      <c r="TAW54" s="933"/>
      <c r="TAX54" s="933"/>
      <c r="TAY54" s="933"/>
      <c r="TAZ54" s="933"/>
      <c r="TBA54" s="933"/>
      <c r="TBB54" s="933"/>
      <c r="TBC54" s="933"/>
      <c r="TBD54" s="934"/>
      <c r="TBE54" s="1214"/>
      <c r="TBF54" s="932"/>
      <c r="TBG54" s="932"/>
      <c r="TBH54" s="933"/>
      <c r="TBI54" s="933"/>
      <c r="TBJ54" s="933"/>
      <c r="TBK54" s="933"/>
      <c r="TBL54" s="933"/>
      <c r="TBM54" s="933"/>
      <c r="TBN54" s="933"/>
      <c r="TBO54" s="934"/>
      <c r="TBP54" s="1214"/>
      <c r="TBQ54" s="932"/>
      <c r="TBR54" s="932"/>
      <c r="TBS54" s="933"/>
      <c r="TBT54" s="933"/>
      <c r="TBU54" s="933"/>
      <c r="TBV54" s="933"/>
      <c r="TBW54" s="933"/>
      <c r="TBX54" s="933"/>
      <c r="TBY54" s="933"/>
      <c r="TBZ54" s="934"/>
      <c r="TCA54" s="1214"/>
      <c r="TCB54" s="932"/>
      <c r="TCC54" s="932"/>
      <c r="TCD54" s="933"/>
      <c r="TCE54" s="933"/>
      <c r="TCF54" s="933"/>
      <c r="TCG54" s="933"/>
      <c r="TCH54" s="933"/>
      <c r="TCI54" s="933"/>
      <c r="TCJ54" s="933"/>
      <c r="TCK54" s="934"/>
      <c r="TCL54" s="1214"/>
      <c r="TCM54" s="932"/>
      <c r="TCN54" s="932"/>
      <c r="TCO54" s="933"/>
      <c r="TCP54" s="933"/>
      <c r="TCQ54" s="933"/>
      <c r="TCR54" s="933"/>
      <c r="TCS54" s="933"/>
      <c r="TCT54" s="933"/>
      <c r="TCU54" s="933"/>
      <c r="TCV54" s="934"/>
      <c r="TCW54" s="1214"/>
      <c r="TCX54" s="932"/>
      <c r="TCY54" s="932"/>
      <c r="TCZ54" s="933"/>
      <c r="TDA54" s="933"/>
      <c r="TDB54" s="933"/>
      <c r="TDC54" s="933"/>
      <c r="TDD54" s="933"/>
      <c r="TDE54" s="933"/>
      <c r="TDF54" s="933"/>
      <c r="TDG54" s="934"/>
      <c r="TDH54" s="1214"/>
      <c r="TDI54" s="932"/>
      <c r="TDJ54" s="932"/>
      <c r="TDK54" s="933"/>
      <c r="TDL54" s="933"/>
      <c r="TDM54" s="933"/>
      <c r="TDN54" s="933"/>
      <c r="TDO54" s="933"/>
      <c r="TDP54" s="933"/>
      <c r="TDQ54" s="933"/>
      <c r="TDR54" s="934"/>
      <c r="TDS54" s="1214"/>
      <c r="TDT54" s="932"/>
      <c r="TDU54" s="932"/>
      <c r="TDV54" s="933"/>
      <c r="TDW54" s="933"/>
      <c r="TDX54" s="933"/>
      <c r="TDY54" s="933"/>
      <c r="TDZ54" s="933"/>
      <c r="TEA54" s="933"/>
      <c r="TEB54" s="933"/>
      <c r="TEC54" s="934"/>
      <c r="TED54" s="1214"/>
      <c r="TEE54" s="932"/>
      <c r="TEF54" s="932"/>
      <c r="TEG54" s="933"/>
      <c r="TEH54" s="933"/>
      <c r="TEI54" s="933"/>
      <c r="TEJ54" s="933"/>
      <c r="TEK54" s="933"/>
      <c r="TEL54" s="933"/>
      <c r="TEM54" s="933"/>
      <c r="TEN54" s="934"/>
      <c r="TEO54" s="1214"/>
      <c r="TEP54" s="932"/>
      <c r="TEQ54" s="932"/>
      <c r="TER54" s="933"/>
      <c r="TES54" s="933"/>
      <c r="TET54" s="933"/>
      <c r="TEU54" s="933"/>
      <c r="TEV54" s="933"/>
      <c r="TEW54" s="933"/>
      <c r="TEX54" s="933"/>
      <c r="TEY54" s="934"/>
      <c r="TEZ54" s="1214"/>
      <c r="TFA54" s="932"/>
      <c r="TFB54" s="932"/>
      <c r="TFC54" s="933"/>
      <c r="TFD54" s="933"/>
      <c r="TFE54" s="933"/>
      <c r="TFF54" s="933"/>
      <c r="TFG54" s="933"/>
      <c r="TFH54" s="933"/>
      <c r="TFI54" s="933"/>
      <c r="TFJ54" s="934"/>
      <c r="TFK54" s="1214"/>
      <c r="TFL54" s="932"/>
      <c r="TFM54" s="932"/>
      <c r="TFN54" s="933"/>
      <c r="TFO54" s="933"/>
      <c r="TFP54" s="933"/>
      <c r="TFQ54" s="933"/>
      <c r="TFR54" s="933"/>
      <c r="TFS54" s="933"/>
      <c r="TFT54" s="933"/>
      <c r="TFU54" s="934"/>
      <c r="TFV54" s="1214"/>
      <c r="TFW54" s="932"/>
      <c r="TFX54" s="932"/>
      <c r="TFY54" s="933"/>
      <c r="TFZ54" s="933"/>
      <c r="TGA54" s="933"/>
      <c r="TGB54" s="933"/>
      <c r="TGC54" s="933"/>
      <c r="TGD54" s="933"/>
      <c r="TGE54" s="933"/>
      <c r="TGF54" s="934"/>
      <c r="TGG54" s="1214"/>
      <c r="TGH54" s="932"/>
      <c r="TGI54" s="932"/>
      <c r="TGJ54" s="933"/>
      <c r="TGK54" s="933"/>
      <c r="TGL54" s="933"/>
      <c r="TGM54" s="933"/>
      <c r="TGN54" s="933"/>
      <c r="TGO54" s="933"/>
      <c r="TGP54" s="933"/>
      <c r="TGQ54" s="934"/>
      <c r="TGR54" s="1214"/>
      <c r="TGS54" s="932"/>
      <c r="TGT54" s="932"/>
      <c r="TGU54" s="933"/>
      <c r="TGV54" s="933"/>
      <c r="TGW54" s="933"/>
      <c r="TGX54" s="933"/>
      <c r="TGY54" s="933"/>
      <c r="TGZ54" s="933"/>
      <c r="THA54" s="933"/>
      <c r="THB54" s="934"/>
      <c r="THC54" s="1214"/>
      <c r="THD54" s="932"/>
      <c r="THE54" s="932"/>
      <c r="THF54" s="933"/>
      <c r="THG54" s="933"/>
      <c r="THH54" s="933"/>
      <c r="THI54" s="933"/>
      <c r="THJ54" s="933"/>
      <c r="THK54" s="933"/>
      <c r="THL54" s="933"/>
      <c r="THM54" s="934"/>
      <c r="THN54" s="1214"/>
      <c r="THO54" s="932"/>
      <c r="THP54" s="932"/>
      <c r="THQ54" s="933"/>
      <c r="THR54" s="933"/>
      <c r="THS54" s="933"/>
      <c r="THT54" s="933"/>
      <c r="THU54" s="933"/>
      <c r="THV54" s="933"/>
      <c r="THW54" s="933"/>
      <c r="THX54" s="934"/>
      <c r="THY54" s="1214"/>
      <c r="THZ54" s="932"/>
      <c r="TIA54" s="932"/>
      <c r="TIB54" s="933"/>
      <c r="TIC54" s="933"/>
      <c r="TID54" s="933"/>
      <c r="TIE54" s="933"/>
      <c r="TIF54" s="933"/>
      <c r="TIG54" s="933"/>
      <c r="TIH54" s="933"/>
      <c r="TII54" s="934"/>
      <c r="TIJ54" s="1214"/>
      <c r="TIK54" s="932"/>
      <c r="TIL54" s="932"/>
      <c r="TIM54" s="933"/>
      <c r="TIN54" s="933"/>
      <c r="TIO54" s="933"/>
      <c r="TIP54" s="933"/>
      <c r="TIQ54" s="933"/>
      <c r="TIR54" s="933"/>
      <c r="TIS54" s="933"/>
      <c r="TIT54" s="934"/>
      <c r="TIU54" s="1214"/>
      <c r="TIV54" s="932"/>
      <c r="TIW54" s="932"/>
      <c r="TIX54" s="933"/>
      <c r="TIY54" s="933"/>
      <c r="TIZ54" s="933"/>
      <c r="TJA54" s="933"/>
      <c r="TJB54" s="933"/>
      <c r="TJC54" s="933"/>
      <c r="TJD54" s="933"/>
      <c r="TJE54" s="934"/>
      <c r="TJF54" s="1214"/>
      <c r="TJG54" s="932"/>
      <c r="TJH54" s="932"/>
      <c r="TJI54" s="933"/>
      <c r="TJJ54" s="933"/>
      <c r="TJK54" s="933"/>
      <c r="TJL54" s="933"/>
      <c r="TJM54" s="933"/>
      <c r="TJN54" s="933"/>
      <c r="TJO54" s="933"/>
      <c r="TJP54" s="934"/>
      <c r="TJQ54" s="1214"/>
      <c r="TJR54" s="932"/>
      <c r="TJS54" s="932"/>
      <c r="TJT54" s="933"/>
      <c r="TJU54" s="933"/>
      <c r="TJV54" s="933"/>
      <c r="TJW54" s="933"/>
      <c r="TJX54" s="933"/>
      <c r="TJY54" s="933"/>
      <c r="TJZ54" s="933"/>
      <c r="TKA54" s="934"/>
      <c r="TKB54" s="1214"/>
      <c r="TKC54" s="932"/>
      <c r="TKD54" s="932"/>
      <c r="TKE54" s="933"/>
      <c r="TKF54" s="933"/>
      <c r="TKG54" s="933"/>
      <c r="TKH54" s="933"/>
      <c r="TKI54" s="933"/>
      <c r="TKJ54" s="933"/>
      <c r="TKK54" s="933"/>
      <c r="TKL54" s="934"/>
      <c r="TKM54" s="1214"/>
      <c r="TKN54" s="932"/>
      <c r="TKO54" s="932"/>
      <c r="TKP54" s="933"/>
      <c r="TKQ54" s="933"/>
      <c r="TKR54" s="933"/>
      <c r="TKS54" s="933"/>
      <c r="TKT54" s="933"/>
      <c r="TKU54" s="933"/>
      <c r="TKV54" s="933"/>
      <c r="TKW54" s="934"/>
      <c r="TKX54" s="1214"/>
      <c r="TKY54" s="932"/>
      <c r="TKZ54" s="932"/>
      <c r="TLA54" s="933"/>
      <c r="TLB54" s="933"/>
      <c r="TLC54" s="933"/>
      <c r="TLD54" s="933"/>
      <c r="TLE54" s="933"/>
      <c r="TLF54" s="933"/>
      <c r="TLG54" s="933"/>
      <c r="TLH54" s="934"/>
      <c r="TLI54" s="1214"/>
      <c r="TLJ54" s="932"/>
      <c r="TLK54" s="932"/>
      <c r="TLL54" s="933"/>
      <c r="TLM54" s="933"/>
      <c r="TLN54" s="933"/>
      <c r="TLO54" s="933"/>
      <c r="TLP54" s="933"/>
      <c r="TLQ54" s="933"/>
      <c r="TLR54" s="933"/>
      <c r="TLS54" s="934"/>
      <c r="TLT54" s="1214"/>
      <c r="TLU54" s="932"/>
      <c r="TLV54" s="932"/>
      <c r="TLW54" s="933"/>
      <c r="TLX54" s="933"/>
      <c r="TLY54" s="933"/>
      <c r="TLZ54" s="933"/>
      <c r="TMA54" s="933"/>
      <c r="TMB54" s="933"/>
      <c r="TMC54" s="933"/>
      <c r="TMD54" s="934"/>
      <c r="TME54" s="1214"/>
      <c r="TMF54" s="932"/>
      <c r="TMG54" s="932"/>
      <c r="TMH54" s="933"/>
      <c r="TMI54" s="933"/>
      <c r="TMJ54" s="933"/>
      <c r="TMK54" s="933"/>
      <c r="TML54" s="933"/>
      <c r="TMM54" s="933"/>
      <c r="TMN54" s="933"/>
      <c r="TMO54" s="934"/>
      <c r="TMP54" s="1214"/>
      <c r="TMQ54" s="932"/>
      <c r="TMR54" s="932"/>
      <c r="TMS54" s="933"/>
      <c r="TMT54" s="933"/>
      <c r="TMU54" s="933"/>
      <c r="TMV54" s="933"/>
      <c r="TMW54" s="933"/>
      <c r="TMX54" s="933"/>
      <c r="TMY54" s="933"/>
      <c r="TMZ54" s="934"/>
      <c r="TNA54" s="1214"/>
      <c r="TNB54" s="932"/>
      <c r="TNC54" s="932"/>
      <c r="TND54" s="933"/>
      <c r="TNE54" s="933"/>
      <c r="TNF54" s="933"/>
      <c r="TNG54" s="933"/>
      <c r="TNH54" s="933"/>
      <c r="TNI54" s="933"/>
      <c r="TNJ54" s="933"/>
      <c r="TNK54" s="934"/>
      <c r="TNL54" s="1214"/>
      <c r="TNM54" s="932"/>
      <c r="TNN54" s="932"/>
      <c r="TNO54" s="933"/>
      <c r="TNP54" s="933"/>
      <c r="TNQ54" s="933"/>
      <c r="TNR54" s="933"/>
      <c r="TNS54" s="933"/>
      <c r="TNT54" s="933"/>
      <c r="TNU54" s="933"/>
      <c r="TNV54" s="934"/>
      <c r="TNW54" s="1214"/>
      <c r="TNX54" s="932"/>
      <c r="TNY54" s="932"/>
      <c r="TNZ54" s="933"/>
      <c r="TOA54" s="933"/>
      <c r="TOB54" s="933"/>
      <c r="TOC54" s="933"/>
      <c r="TOD54" s="933"/>
      <c r="TOE54" s="933"/>
      <c r="TOF54" s="933"/>
      <c r="TOG54" s="934"/>
      <c r="TOH54" s="1214"/>
      <c r="TOI54" s="932"/>
      <c r="TOJ54" s="932"/>
      <c r="TOK54" s="933"/>
      <c r="TOL54" s="933"/>
      <c r="TOM54" s="933"/>
      <c r="TON54" s="933"/>
      <c r="TOO54" s="933"/>
      <c r="TOP54" s="933"/>
      <c r="TOQ54" s="933"/>
      <c r="TOR54" s="934"/>
      <c r="TOS54" s="1214"/>
      <c r="TOT54" s="932"/>
      <c r="TOU54" s="932"/>
      <c r="TOV54" s="933"/>
      <c r="TOW54" s="933"/>
      <c r="TOX54" s="933"/>
      <c r="TOY54" s="933"/>
      <c r="TOZ54" s="933"/>
      <c r="TPA54" s="933"/>
      <c r="TPB54" s="933"/>
      <c r="TPC54" s="934"/>
      <c r="TPD54" s="1214"/>
      <c r="TPE54" s="932"/>
      <c r="TPF54" s="932"/>
      <c r="TPG54" s="933"/>
      <c r="TPH54" s="933"/>
      <c r="TPI54" s="933"/>
      <c r="TPJ54" s="933"/>
      <c r="TPK54" s="933"/>
      <c r="TPL54" s="933"/>
      <c r="TPM54" s="933"/>
      <c r="TPN54" s="934"/>
      <c r="TPO54" s="1214"/>
      <c r="TPP54" s="932"/>
      <c r="TPQ54" s="932"/>
      <c r="TPR54" s="933"/>
      <c r="TPS54" s="933"/>
      <c r="TPT54" s="933"/>
      <c r="TPU54" s="933"/>
      <c r="TPV54" s="933"/>
      <c r="TPW54" s="933"/>
      <c r="TPX54" s="933"/>
      <c r="TPY54" s="934"/>
      <c r="TPZ54" s="1214"/>
      <c r="TQA54" s="932"/>
      <c r="TQB54" s="932"/>
      <c r="TQC54" s="933"/>
      <c r="TQD54" s="933"/>
      <c r="TQE54" s="933"/>
      <c r="TQF54" s="933"/>
      <c r="TQG54" s="933"/>
      <c r="TQH54" s="933"/>
      <c r="TQI54" s="933"/>
      <c r="TQJ54" s="934"/>
      <c r="TQK54" s="1214"/>
      <c r="TQL54" s="932"/>
      <c r="TQM54" s="932"/>
      <c r="TQN54" s="933"/>
      <c r="TQO54" s="933"/>
      <c r="TQP54" s="933"/>
      <c r="TQQ54" s="933"/>
      <c r="TQR54" s="933"/>
      <c r="TQS54" s="933"/>
      <c r="TQT54" s="933"/>
      <c r="TQU54" s="934"/>
      <c r="TQV54" s="1214"/>
      <c r="TQW54" s="932"/>
      <c r="TQX54" s="932"/>
      <c r="TQY54" s="933"/>
      <c r="TQZ54" s="933"/>
      <c r="TRA54" s="933"/>
      <c r="TRB54" s="933"/>
      <c r="TRC54" s="933"/>
      <c r="TRD54" s="933"/>
      <c r="TRE54" s="933"/>
      <c r="TRF54" s="934"/>
      <c r="TRG54" s="1214"/>
      <c r="TRH54" s="932"/>
      <c r="TRI54" s="932"/>
      <c r="TRJ54" s="933"/>
      <c r="TRK54" s="933"/>
      <c r="TRL54" s="933"/>
      <c r="TRM54" s="933"/>
      <c r="TRN54" s="933"/>
      <c r="TRO54" s="933"/>
      <c r="TRP54" s="933"/>
      <c r="TRQ54" s="934"/>
      <c r="TRR54" s="1214"/>
      <c r="TRS54" s="932"/>
      <c r="TRT54" s="932"/>
      <c r="TRU54" s="933"/>
      <c r="TRV54" s="933"/>
      <c r="TRW54" s="933"/>
      <c r="TRX54" s="933"/>
      <c r="TRY54" s="933"/>
      <c r="TRZ54" s="933"/>
      <c r="TSA54" s="933"/>
      <c r="TSB54" s="934"/>
      <c r="TSC54" s="1214"/>
      <c r="TSD54" s="932"/>
      <c r="TSE54" s="932"/>
      <c r="TSF54" s="933"/>
      <c r="TSG54" s="933"/>
      <c r="TSH54" s="933"/>
      <c r="TSI54" s="933"/>
      <c r="TSJ54" s="933"/>
      <c r="TSK54" s="933"/>
      <c r="TSL54" s="933"/>
      <c r="TSM54" s="934"/>
      <c r="TSN54" s="1214"/>
      <c r="TSO54" s="932"/>
      <c r="TSP54" s="932"/>
      <c r="TSQ54" s="933"/>
      <c r="TSR54" s="933"/>
      <c r="TSS54" s="933"/>
      <c r="TST54" s="933"/>
      <c r="TSU54" s="933"/>
      <c r="TSV54" s="933"/>
      <c r="TSW54" s="933"/>
      <c r="TSX54" s="934"/>
      <c r="TSY54" s="1214"/>
      <c r="TSZ54" s="932"/>
      <c r="TTA54" s="932"/>
      <c r="TTB54" s="933"/>
      <c r="TTC54" s="933"/>
      <c r="TTD54" s="933"/>
      <c r="TTE54" s="933"/>
      <c r="TTF54" s="933"/>
      <c r="TTG54" s="933"/>
      <c r="TTH54" s="933"/>
      <c r="TTI54" s="934"/>
      <c r="TTJ54" s="1214"/>
      <c r="TTK54" s="932"/>
      <c r="TTL54" s="932"/>
      <c r="TTM54" s="933"/>
      <c r="TTN54" s="933"/>
      <c r="TTO54" s="933"/>
      <c r="TTP54" s="933"/>
      <c r="TTQ54" s="933"/>
      <c r="TTR54" s="933"/>
      <c r="TTS54" s="933"/>
      <c r="TTT54" s="934"/>
      <c r="TTU54" s="1214"/>
      <c r="TTV54" s="932"/>
      <c r="TTW54" s="932"/>
      <c r="TTX54" s="933"/>
      <c r="TTY54" s="933"/>
      <c r="TTZ54" s="933"/>
      <c r="TUA54" s="933"/>
      <c r="TUB54" s="933"/>
      <c r="TUC54" s="933"/>
      <c r="TUD54" s="933"/>
      <c r="TUE54" s="934"/>
      <c r="TUF54" s="1214"/>
      <c r="TUG54" s="932"/>
      <c r="TUH54" s="932"/>
      <c r="TUI54" s="933"/>
      <c r="TUJ54" s="933"/>
      <c r="TUK54" s="933"/>
      <c r="TUL54" s="933"/>
      <c r="TUM54" s="933"/>
      <c r="TUN54" s="933"/>
      <c r="TUO54" s="933"/>
      <c r="TUP54" s="934"/>
      <c r="TUQ54" s="1214"/>
      <c r="TUR54" s="932"/>
      <c r="TUS54" s="932"/>
      <c r="TUT54" s="933"/>
      <c r="TUU54" s="933"/>
      <c r="TUV54" s="933"/>
      <c r="TUW54" s="933"/>
      <c r="TUX54" s="933"/>
      <c r="TUY54" s="933"/>
      <c r="TUZ54" s="933"/>
      <c r="TVA54" s="934"/>
      <c r="TVB54" s="1214"/>
      <c r="TVC54" s="932"/>
      <c r="TVD54" s="932"/>
      <c r="TVE54" s="933"/>
      <c r="TVF54" s="933"/>
      <c r="TVG54" s="933"/>
      <c r="TVH54" s="933"/>
      <c r="TVI54" s="933"/>
      <c r="TVJ54" s="933"/>
      <c r="TVK54" s="933"/>
      <c r="TVL54" s="934"/>
      <c r="TVM54" s="1214"/>
      <c r="TVN54" s="932"/>
      <c r="TVO54" s="932"/>
      <c r="TVP54" s="933"/>
      <c r="TVQ54" s="933"/>
      <c r="TVR54" s="933"/>
      <c r="TVS54" s="933"/>
      <c r="TVT54" s="933"/>
      <c r="TVU54" s="933"/>
      <c r="TVV54" s="933"/>
      <c r="TVW54" s="934"/>
      <c r="TVX54" s="1214"/>
      <c r="TVY54" s="932"/>
      <c r="TVZ54" s="932"/>
      <c r="TWA54" s="933"/>
      <c r="TWB54" s="933"/>
      <c r="TWC54" s="933"/>
      <c r="TWD54" s="933"/>
      <c r="TWE54" s="933"/>
      <c r="TWF54" s="933"/>
      <c r="TWG54" s="933"/>
      <c r="TWH54" s="934"/>
      <c r="TWI54" s="1214"/>
      <c r="TWJ54" s="932"/>
      <c r="TWK54" s="932"/>
      <c r="TWL54" s="933"/>
      <c r="TWM54" s="933"/>
      <c r="TWN54" s="933"/>
      <c r="TWO54" s="933"/>
      <c r="TWP54" s="933"/>
      <c r="TWQ54" s="933"/>
      <c r="TWR54" s="933"/>
      <c r="TWS54" s="934"/>
      <c r="TWT54" s="1214"/>
      <c r="TWU54" s="932"/>
      <c r="TWV54" s="932"/>
      <c r="TWW54" s="933"/>
      <c r="TWX54" s="933"/>
      <c r="TWY54" s="933"/>
      <c r="TWZ54" s="933"/>
      <c r="TXA54" s="933"/>
      <c r="TXB54" s="933"/>
      <c r="TXC54" s="933"/>
      <c r="TXD54" s="934"/>
      <c r="TXE54" s="1214"/>
      <c r="TXF54" s="932"/>
      <c r="TXG54" s="932"/>
      <c r="TXH54" s="933"/>
      <c r="TXI54" s="933"/>
      <c r="TXJ54" s="933"/>
      <c r="TXK54" s="933"/>
      <c r="TXL54" s="933"/>
      <c r="TXM54" s="933"/>
      <c r="TXN54" s="933"/>
      <c r="TXO54" s="934"/>
      <c r="TXP54" s="1214"/>
      <c r="TXQ54" s="932"/>
      <c r="TXR54" s="932"/>
      <c r="TXS54" s="933"/>
      <c r="TXT54" s="933"/>
      <c r="TXU54" s="933"/>
      <c r="TXV54" s="933"/>
      <c r="TXW54" s="933"/>
      <c r="TXX54" s="933"/>
      <c r="TXY54" s="933"/>
      <c r="TXZ54" s="934"/>
      <c r="TYA54" s="1214"/>
      <c r="TYB54" s="932"/>
      <c r="TYC54" s="932"/>
      <c r="TYD54" s="933"/>
      <c r="TYE54" s="933"/>
      <c r="TYF54" s="933"/>
      <c r="TYG54" s="933"/>
      <c r="TYH54" s="933"/>
      <c r="TYI54" s="933"/>
      <c r="TYJ54" s="933"/>
      <c r="TYK54" s="934"/>
      <c r="TYL54" s="1214"/>
      <c r="TYM54" s="932"/>
      <c r="TYN54" s="932"/>
      <c r="TYO54" s="933"/>
      <c r="TYP54" s="933"/>
      <c r="TYQ54" s="933"/>
      <c r="TYR54" s="933"/>
      <c r="TYS54" s="933"/>
      <c r="TYT54" s="933"/>
      <c r="TYU54" s="933"/>
      <c r="TYV54" s="934"/>
      <c r="TYW54" s="1214"/>
      <c r="TYX54" s="932"/>
      <c r="TYY54" s="932"/>
      <c r="TYZ54" s="933"/>
      <c r="TZA54" s="933"/>
      <c r="TZB54" s="933"/>
      <c r="TZC54" s="933"/>
      <c r="TZD54" s="933"/>
      <c r="TZE54" s="933"/>
      <c r="TZF54" s="933"/>
      <c r="TZG54" s="934"/>
      <c r="TZH54" s="1214"/>
      <c r="TZI54" s="932"/>
      <c r="TZJ54" s="932"/>
      <c r="TZK54" s="933"/>
      <c r="TZL54" s="933"/>
      <c r="TZM54" s="933"/>
      <c r="TZN54" s="933"/>
      <c r="TZO54" s="933"/>
      <c r="TZP54" s="933"/>
      <c r="TZQ54" s="933"/>
      <c r="TZR54" s="934"/>
      <c r="TZS54" s="1214"/>
      <c r="TZT54" s="932"/>
      <c r="TZU54" s="932"/>
      <c r="TZV54" s="933"/>
      <c r="TZW54" s="933"/>
      <c r="TZX54" s="933"/>
      <c r="TZY54" s="933"/>
      <c r="TZZ54" s="933"/>
      <c r="UAA54" s="933"/>
      <c r="UAB54" s="933"/>
      <c r="UAC54" s="934"/>
      <c r="UAD54" s="1214"/>
      <c r="UAE54" s="932"/>
      <c r="UAF54" s="932"/>
      <c r="UAG54" s="933"/>
      <c r="UAH54" s="933"/>
      <c r="UAI54" s="933"/>
      <c r="UAJ54" s="933"/>
      <c r="UAK54" s="933"/>
      <c r="UAL54" s="933"/>
      <c r="UAM54" s="933"/>
      <c r="UAN54" s="934"/>
      <c r="UAO54" s="1214"/>
      <c r="UAP54" s="932"/>
      <c r="UAQ54" s="932"/>
      <c r="UAR54" s="933"/>
      <c r="UAS54" s="933"/>
      <c r="UAT54" s="933"/>
      <c r="UAU54" s="933"/>
      <c r="UAV54" s="933"/>
      <c r="UAW54" s="933"/>
      <c r="UAX54" s="933"/>
      <c r="UAY54" s="934"/>
      <c r="UAZ54" s="1214"/>
      <c r="UBA54" s="932"/>
      <c r="UBB54" s="932"/>
      <c r="UBC54" s="933"/>
      <c r="UBD54" s="933"/>
      <c r="UBE54" s="933"/>
      <c r="UBF54" s="933"/>
      <c r="UBG54" s="933"/>
      <c r="UBH54" s="933"/>
      <c r="UBI54" s="933"/>
      <c r="UBJ54" s="934"/>
      <c r="UBK54" s="1214"/>
      <c r="UBL54" s="932"/>
      <c r="UBM54" s="932"/>
      <c r="UBN54" s="933"/>
      <c r="UBO54" s="933"/>
      <c r="UBP54" s="933"/>
      <c r="UBQ54" s="933"/>
      <c r="UBR54" s="933"/>
      <c r="UBS54" s="933"/>
      <c r="UBT54" s="933"/>
      <c r="UBU54" s="934"/>
      <c r="UBV54" s="1214"/>
      <c r="UBW54" s="932"/>
      <c r="UBX54" s="932"/>
      <c r="UBY54" s="933"/>
      <c r="UBZ54" s="933"/>
      <c r="UCA54" s="933"/>
      <c r="UCB54" s="933"/>
      <c r="UCC54" s="933"/>
      <c r="UCD54" s="933"/>
      <c r="UCE54" s="933"/>
      <c r="UCF54" s="934"/>
      <c r="UCG54" s="1214"/>
      <c r="UCH54" s="932"/>
      <c r="UCI54" s="932"/>
      <c r="UCJ54" s="933"/>
      <c r="UCK54" s="933"/>
      <c r="UCL54" s="933"/>
      <c r="UCM54" s="933"/>
      <c r="UCN54" s="933"/>
      <c r="UCO54" s="933"/>
      <c r="UCP54" s="933"/>
      <c r="UCQ54" s="934"/>
      <c r="UCR54" s="1214"/>
      <c r="UCS54" s="932"/>
      <c r="UCT54" s="932"/>
      <c r="UCU54" s="933"/>
      <c r="UCV54" s="933"/>
      <c r="UCW54" s="933"/>
      <c r="UCX54" s="933"/>
      <c r="UCY54" s="933"/>
      <c r="UCZ54" s="933"/>
      <c r="UDA54" s="933"/>
      <c r="UDB54" s="934"/>
      <c r="UDC54" s="1214"/>
      <c r="UDD54" s="932"/>
      <c r="UDE54" s="932"/>
      <c r="UDF54" s="933"/>
      <c r="UDG54" s="933"/>
      <c r="UDH54" s="933"/>
      <c r="UDI54" s="933"/>
      <c r="UDJ54" s="933"/>
      <c r="UDK54" s="933"/>
      <c r="UDL54" s="933"/>
      <c r="UDM54" s="934"/>
      <c r="UDN54" s="1214"/>
      <c r="UDO54" s="932"/>
      <c r="UDP54" s="932"/>
      <c r="UDQ54" s="933"/>
      <c r="UDR54" s="933"/>
      <c r="UDS54" s="933"/>
      <c r="UDT54" s="933"/>
      <c r="UDU54" s="933"/>
      <c r="UDV54" s="933"/>
      <c r="UDW54" s="933"/>
      <c r="UDX54" s="934"/>
      <c r="UDY54" s="1214"/>
      <c r="UDZ54" s="932"/>
      <c r="UEA54" s="932"/>
      <c r="UEB54" s="933"/>
      <c r="UEC54" s="933"/>
      <c r="UED54" s="933"/>
      <c r="UEE54" s="933"/>
      <c r="UEF54" s="933"/>
      <c r="UEG54" s="933"/>
      <c r="UEH54" s="933"/>
      <c r="UEI54" s="934"/>
      <c r="UEJ54" s="1214"/>
      <c r="UEK54" s="932"/>
      <c r="UEL54" s="932"/>
      <c r="UEM54" s="933"/>
      <c r="UEN54" s="933"/>
      <c r="UEO54" s="933"/>
      <c r="UEP54" s="933"/>
      <c r="UEQ54" s="933"/>
      <c r="UER54" s="933"/>
      <c r="UES54" s="933"/>
      <c r="UET54" s="934"/>
      <c r="UEU54" s="1214"/>
      <c r="UEV54" s="932"/>
      <c r="UEW54" s="932"/>
      <c r="UEX54" s="933"/>
      <c r="UEY54" s="933"/>
      <c r="UEZ54" s="933"/>
      <c r="UFA54" s="933"/>
      <c r="UFB54" s="933"/>
      <c r="UFC54" s="933"/>
      <c r="UFD54" s="933"/>
      <c r="UFE54" s="934"/>
      <c r="UFF54" s="1214"/>
      <c r="UFG54" s="932"/>
      <c r="UFH54" s="932"/>
      <c r="UFI54" s="933"/>
      <c r="UFJ54" s="933"/>
      <c r="UFK54" s="933"/>
      <c r="UFL54" s="933"/>
      <c r="UFM54" s="933"/>
      <c r="UFN54" s="933"/>
      <c r="UFO54" s="933"/>
      <c r="UFP54" s="934"/>
      <c r="UFQ54" s="1214"/>
      <c r="UFR54" s="932"/>
      <c r="UFS54" s="932"/>
      <c r="UFT54" s="933"/>
      <c r="UFU54" s="933"/>
      <c r="UFV54" s="933"/>
      <c r="UFW54" s="933"/>
      <c r="UFX54" s="933"/>
      <c r="UFY54" s="933"/>
      <c r="UFZ54" s="933"/>
      <c r="UGA54" s="934"/>
      <c r="UGB54" s="1214"/>
      <c r="UGC54" s="932"/>
      <c r="UGD54" s="932"/>
      <c r="UGE54" s="933"/>
      <c r="UGF54" s="933"/>
      <c r="UGG54" s="933"/>
      <c r="UGH54" s="933"/>
      <c r="UGI54" s="933"/>
      <c r="UGJ54" s="933"/>
      <c r="UGK54" s="933"/>
      <c r="UGL54" s="934"/>
      <c r="UGM54" s="1214"/>
      <c r="UGN54" s="932"/>
      <c r="UGO54" s="932"/>
      <c r="UGP54" s="933"/>
      <c r="UGQ54" s="933"/>
      <c r="UGR54" s="933"/>
      <c r="UGS54" s="933"/>
      <c r="UGT54" s="933"/>
      <c r="UGU54" s="933"/>
      <c r="UGV54" s="933"/>
      <c r="UGW54" s="934"/>
      <c r="UGX54" s="1214"/>
      <c r="UGY54" s="932"/>
      <c r="UGZ54" s="932"/>
      <c r="UHA54" s="933"/>
      <c r="UHB54" s="933"/>
      <c r="UHC54" s="933"/>
      <c r="UHD54" s="933"/>
      <c r="UHE54" s="933"/>
      <c r="UHF54" s="933"/>
      <c r="UHG54" s="933"/>
      <c r="UHH54" s="934"/>
      <c r="UHI54" s="1214"/>
      <c r="UHJ54" s="932"/>
      <c r="UHK54" s="932"/>
      <c r="UHL54" s="933"/>
      <c r="UHM54" s="933"/>
      <c r="UHN54" s="933"/>
      <c r="UHO54" s="933"/>
      <c r="UHP54" s="933"/>
      <c r="UHQ54" s="933"/>
      <c r="UHR54" s="933"/>
      <c r="UHS54" s="934"/>
      <c r="UHT54" s="1214"/>
      <c r="UHU54" s="932"/>
      <c r="UHV54" s="932"/>
      <c r="UHW54" s="933"/>
      <c r="UHX54" s="933"/>
      <c r="UHY54" s="933"/>
      <c r="UHZ54" s="933"/>
      <c r="UIA54" s="933"/>
      <c r="UIB54" s="933"/>
      <c r="UIC54" s="933"/>
      <c r="UID54" s="934"/>
      <c r="UIE54" s="1214"/>
      <c r="UIF54" s="932"/>
      <c r="UIG54" s="932"/>
      <c r="UIH54" s="933"/>
      <c r="UII54" s="933"/>
      <c r="UIJ54" s="933"/>
      <c r="UIK54" s="933"/>
      <c r="UIL54" s="933"/>
      <c r="UIM54" s="933"/>
      <c r="UIN54" s="933"/>
      <c r="UIO54" s="934"/>
      <c r="UIP54" s="1214"/>
      <c r="UIQ54" s="932"/>
      <c r="UIR54" s="932"/>
      <c r="UIS54" s="933"/>
      <c r="UIT54" s="933"/>
      <c r="UIU54" s="933"/>
      <c r="UIV54" s="933"/>
      <c r="UIW54" s="933"/>
      <c r="UIX54" s="933"/>
      <c r="UIY54" s="933"/>
      <c r="UIZ54" s="934"/>
      <c r="UJA54" s="1214"/>
      <c r="UJB54" s="932"/>
      <c r="UJC54" s="932"/>
      <c r="UJD54" s="933"/>
      <c r="UJE54" s="933"/>
      <c r="UJF54" s="933"/>
      <c r="UJG54" s="933"/>
      <c r="UJH54" s="933"/>
      <c r="UJI54" s="933"/>
      <c r="UJJ54" s="933"/>
      <c r="UJK54" s="934"/>
      <c r="UJL54" s="1214"/>
      <c r="UJM54" s="932"/>
      <c r="UJN54" s="932"/>
      <c r="UJO54" s="933"/>
      <c r="UJP54" s="933"/>
      <c r="UJQ54" s="933"/>
      <c r="UJR54" s="933"/>
      <c r="UJS54" s="933"/>
      <c r="UJT54" s="933"/>
      <c r="UJU54" s="933"/>
      <c r="UJV54" s="934"/>
      <c r="UJW54" s="1214"/>
      <c r="UJX54" s="932"/>
      <c r="UJY54" s="932"/>
      <c r="UJZ54" s="933"/>
      <c r="UKA54" s="933"/>
      <c r="UKB54" s="933"/>
      <c r="UKC54" s="933"/>
      <c r="UKD54" s="933"/>
      <c r="UKE54" s="933"/>
      <c r="UKF54" s="933"/>
      <c r="UKG54" s="934"/>
      <c r="UKH54" s="1214"/>
      <c r="UKI54" s="932"/>
      <c r="UKJ54" s="932"/>
      <c r="UKK54" s="933"/>
      <c r="UKL54" s="933"/>
      <c r="UKM54" s="933"/>
      <c r="UKN54" s="933"/>
      <c r="UKO54" s="933"/>
      <c r="UKP54" s="933"/>
      <c r="UKQ54" s="933"/>
      <c r="UKR54" s="934"/>
      <c r="UKS54" s="1214"/>
      <c r="UKT54" s="932"/>
      <c r="UKU54" s="932"/>
      <c r="UKV54" s="933"/>
      <c r="UKW54" s="933"/>
      <c r="UKX54" s="933"/>
      <c r="UKY54" s="933"/>
      <c r="UKZ54" s="933"/>
      <c r="ULA54" s="933"/>
      <c r="ULB54" s="933"/>
      <c r="ULC54" s="934"/>
      <c r="ULD54" s="1214"/>
      <c r="ULE54" s="932"/>
      <c r="ULF54" s="932"/>
      <c r="ULG54" s="933"/>
      <c r="ULH54" s="933"/>
      <c r="ULI54" s="933"/>
      <c r="ULJ54" s="933"/>
      <c r="ULK54" s="933"/>
      <c r="ULL54" s="933"/>
      <c r="ULM54" s="933"/>
      <c r="ULN54" s="934"/>
      <c r="ULO54" s="1214"/>
      <c r="ULP54" s="932"/>
      <c r="ULQ54" s="932"/>
      <c r="ULR54" s="933"/>
      <c r="ULS54" s="933"/>
      <c r="ULT54" s="933"/>
      <c r="ULU54" s="933"/>
      <c r="ULV54" s="933"/>
      <c r="ULW54" s="933"/>
      <c r="ULX54" s="933"/>
      <c r="ULY54" s="934"/>
      <c r="ULZ54" s="1214"/>
      <c r="UMA54" s="932"/>
      <c r="UMB54" s="932"/>
      <c r="UMC54" s="933"/>
      <c r="UMD54" s="933"/>
      <c r="UME54" s="933"/>
      <c r="UMF54" s="933"/>
      <c r="UMG54" s="933"/>
      <c r="UMH54" s="933"/>
      <c r="UMI54" s="933"/>
      <c r="UMJ54" s="934"/>
      <c r="UMK54" s="1214"/>
      <c r="UML54" s="932"/>
      <c r="UMM54" s="932"/>
      <c r="UMN54" s="933"/>
      <c r="UMO54" s="933"/>
      <c r="UMP54" s="933"/>
      <c r="UMQ54" s="933"/>
      <c r="UMR54" s="933"/>
      <c r="UMS54" s="933"/>
      <c r="UMT54" s="933"/>
      <c r="UMU54" s="934"/>
      <c r="UMV54" s="1214"/>
      <c r="UMW54" s="932"/>
      <c r="UMX54" s="932"/>
      <c r="UMY54" s="933"/>
      <c r="UMZ54" s="933"/>
      <c r="UNA54" s="933"/>
      <c r="UNB54" s="933"/>
      <c r="UNC54" s="933"/>
      <c r="UND54" s="933"/>
      <c r="UNE54" s="933"/>
      <c r="UNF54" s="934"/>
      <c r="UNG54" s="1214"/>
      <c r="UNH54" s="932"/>
      <c r="UNI54" s="932"/>
      <c r="UNJ54" s="933"/>
      <c r="UNK54" s="933"/>
      <c r="UNL54" s="933"/>
      <c r="UNM54" s="933"/>
      <c r="UNN54" s="933"/>
      <c r="UNO54" s="933"/>
      <c r="UNP54" s="933"/>
      <c r="UNQ54" s="934"/>
      <c r="UNR54" s="1214"/>
      <c r="UNS54" s="932"/>
      <c r="UNT54" s="932"/>
      <c r="UNU54" s="933"/>
      <c r="UNV54" s="933"/>
      <c r="UNW54" s="933"/>
      <c r="UNX54" s="933"/>
      <c r="UNY54" s="933"/>
      <c r="UNZ54" s="933"/>
      <c r="UOA54" s="933"/>
      <c r="UOB54" s="934"/>
      <c r="UOC54" s="1214"/>
      <c r="UOD54" s="932"/>
      <c r="UOE54" s="932"/>
      <c r="UOF54" s="933"/>
      <c r="UOG54" s="933"/>
      <c r="UOH54" s="933"/>
      <c r="UOI54" s="933"/>
      <c r="UOJ54" s="933"/>
      <c r="UOK54" s="933"/>
      <c r="UOL54" s="933"/>
      <c r="UOM54" s="934"/>
      <c r="UON54" s="1214"/>
      <c r="UOO54" s="932"/>
      <c r="UOP54" s="932"/>
      <c r="UOQ54" s="933"/>
      <c r="UOR54" s="933"/>
      <c r="UOS54" s="933"/>
      <c r="UOT54" s="933"/>
      <c r="UOU54" s="933"/>
      <c r="UOV54" s="933"/>
      <c r="UOW54" s="933"/>
      <c r="UOX54" s="934"/>
      <c r="UOY54" s="1214"/>
      <c r="UOZ54" s="932"/>
      <c r="UPA54" s="932"/>
      <c r="UPB54" s="933"/>
      <c r="UPC54" s="933"/>
      <c r="UPD54" s="933"/>
      <c r="UPE54" s="933"/>
      <c r="UPF54" s="933"/>
      <c r="UPG54" s="933"/>
      <c r="UPH54" s="933"/>
      <c r="UPI54" s="934"/>
      <c r="UPJ54" s="1214"/>
      <c r="UPK54" s="932"/>
      <c r="UPL54" s="932"/>
      <c r="UPM54" s="933"/>
      <c r="UPN54" s="933"/>
      <c r="UPO54" s="933"/>
      <c r="UPP54" s="933"/>
      <c r="UPQ54" s="933"/>
      <c r="UPR54" s="933"/>
      <c r="UPS54" s="933"/>
      <c r="UPT54" s="934"/>
      <c r="UPU54" s="1214"/>
      <c r="UPV54" s="932"/>
      <c r="UPW54" s="932"/>
      <c r="UPX54" s="933"/>
      <c r="UPY54" s="933"/>
      <c r="UPZ54" s="933"/>
      <c r="UQA54" s="933"/>
      <c r="UQB54" s="933"/>
      <c r="UQC54" s="933"/>
      <c r="UQD54" s="933"/>
      <c r="UQE54" s="934"/>
      <c r="UQF54" s="1214"/>
      <c r="UQG54" s="932"/>
      <c r="UQH54" s="932"/>
      <c r="UQI54" s="933"/>
      <c r="UQJ54" s="933"/>
      <c r="UQK54" s="933"/>
      <c r="UQL54" s="933"/>
      <c r="UQM54" s="933"/>
      <c r="UQN54" s="933"/>
      <c r="UQO54" s="933"/>
      <c r="UQP54" s="934"/>
      <c r="UQQ54" s="1214"/>
      <c r="UQR54" s="932"/>
      <c r="UQS54" s="932"/>
      <c r="UQT54" s="933"/>
      <c r="UQU54" s="933"/>
      <c r="UQV54" s="933"/>
      <c r="UQW54" s="933"/>
      <c r="UQX54" s="933"/>
      <c r="UQY54" s="933"/>
      <c r="UQZ54" s="933"/>
      <c r="URA54" s="934"/>
      <c r="URB54" s="1214"/>
      <c r="URC54" s="932"/>
      <c r="URD54" s="932"/>
      <c r="URE54" s="933"/>
      <c r="URF54" s="933"/>
      <c r="URG54" s="933"/>
      <c r="URH54" s="933"/>
      <c r="URI54" s="933"/>
      <c r="URJ54" s="933"/>
      <c r="URK54" s="933"/>
      <c r="URL54" s="934"/>
      <c r="URM54" s="1214"/>
      <c r="URN54" s="932"/>
      <c r="URO54" s="932"/>
      <c r="URP54" s="933"/>
      <c r="URQ54" s="933"/>
      <c r="URR54" s="933"/>
      <c r="URS54" s="933"/>
      <c r="URT54" s="933"/>
      <c r="URU54" s="933"/>
      <c r="URV54" s="933"/>
      <c r="URW54" s="934"/>
      <c r="URX54" s="1214"/>
      <c r="URY54" s="932"/>
      <c r="URZ54" s="932"/>
      <c r="USA54" s="933"/>
      <c r="USB54" s="933"/>
      <c r="USC54" s="933"/>
      <c r="USD54" s="933"/>
      <c r="USE54" s="933"/>
      <c r="USF54" s="933"/>
      <c r="USG54" s="933"/>
      <c r="USH54" s="934"/>
      <c r="USI54" s="1214"/>
      <c r="USJ54" s="932"/>
      <c r="USK54" s="932"/>
      <c r="USL54" s="933"/>
      <c r="USM54" s="933"/>
      <c r="USN54" s="933"/>
      <c r="USO54" s="933"/>
      <c r="USP54" s="933"/>
      <c r="USQ54" s="933"/>
      <c r="USR54" s="933"/>
      <c r="USS54" s="934"/>
      <c r="UST54" s="1214"/>
      <c r="USU54" s="932"/>
      <c r="USV54" s="932"/>
      <c r="USW54" s="933"/>
      <c r="USX54" s="933"/>
      <c r="USY54" s="933"/>
      <c r="USZ54" s="933"/>
      <c r="UTA54" s="933"/>
      <c r="UTB54" s="933"/>
      <c r="UTC54" s="933"/>
      <c r="UTD54" s="934"/>
      <c r="UTE54" s="1214"/>
      <c r="UTF54" s="932"/>
      <c r="UTG54" s="932"/>
      <c r="UTH54" s="933"/>
      <c r="UTI54" s="933"/>
      <c r="UTJ54" s="933"/>
      <c r="UTK54" s="933"/>
      <c r="UTL54" s="933"/>
      <c r="UTM54" s="933"/>
      <c r="UTN54" s="933"/>
      <c r="UTO54" s="934"/>
      <c r="UTP54" s="1214"/>
      <c r="UTQ54" s="932"/>
      <c r="UTR54" s="932"/>
      <c r="UTS54" s="933"/>
      <c r="UTT54" s="933"/>
      <c r="UTU54" s="933"/>
      <c r="UTV54" s="933"/>
      <c r="UTW54" s="933"/>
      <c r="UTX54" s="933"/>
      <c r="UTY54" s="933"/>
      <c r="UTZ54" s="934"/>
      <c r="UUA54" s="1214"/>
      <c r="UUB54" s="932"/>
      <c r="UUC54" s="932"/>
      <c r="UUD54" s="933"/>
      <c r="UUE54" s="933"/>
      <c r="UUF54" s="933"/>
      <c r="UUG54" s="933"/>
      <c r="UUH54" s="933"/>
      <c r="UUI54" s="933"/>
      <c r="UUJ54" s="933"/>
      <c r="UUK54" s="934"/>
      <c r="UUL54" s="1214"/>
      <c r="UUM54" s="932"/>
      <c r="UUN54" s="932"/>
      <c r="UUO54" s="933"/>
      <c r="UUP54" s="933"/>
      <c r="UUQ54" s="933"/>
      <c r="UUR54" s="933"/>
      <c r="UUS54" s="933"/>
      <c r="UUT54" s="933"/>
      <c r="UUU54" s="933"/>
      <c r="UUV54" s="934"/>
      <c r="UUW54" s="1214"/>
      <c r="UUX54" s="932"/>
      <c r="UUY54" s="932"/>
      <c r="UUZ54" s="933"/>
      <c r="UVA54" s="933"/>
      <c r="UVB54" s="933"/>
      <c r="UVC54" s="933"/>
      <c r="UVD54" s="933"/>
      <c r="UVE54" s="933"/>
      <c r="UVF54" s="933"/>
      <c r="UVG54" s="934"/>
      <c r="UVH54" s="1214"/>
      <c r="UVI54" s="932"/>
      <c r="UVJ54" s="932"/>
      <c r="UVK54" s="933"/>
      <c r="UVL54" s="933"/>
      <c r="UVM54" s="933"/>
      <c r="UVN54" s="933"/>
      <c r="UVO54" s="933"/>
      <c r="UVP54" s="933"/>
      <c r="UVQ54" s="933"/>
      <c r="UVR54" s="934"/>
      <c r="UVS54" s="1214"/>
      <c r="UVT54" s="932"/>
      <c r="UVU54" s="932"/>
      <c r="UVV54" s="933"/>
      <c r="UVW54" s="933"/>
      <c r="UVX54" s="933"/>
      <c r="UVY54" s="933"/>
      <c r="UVZ54" s="933"/>
      <c r="UWA54" s="933"/>
      <c r="UWB54" s="933"/>
      <c r="UWC54" s="934"/>
      <c r="UWD54" s="1214"/>
      <c r="UWE54" s="932"/>
      <c r="UWF54" s="932"/>
      <c r="UWG54" s="933"/>
      <c r="UWH54" s="933"/>
      <c r="UWI54" s="933"/>
      <c r="UWJ54" s="933"/>
      <c r="UWK54" s="933"/>
      <c r="UWL54" s="933"/>
      <c r="UWM54" s="933"/>
      <c r="UWN54" s="934"/>
      <c r="UWO54" s="1214"/>
      <c r="UWP54" s="932"/>
      <c r="UWQ54" s="932"/>
      <c r="UWR54" s="933"/>
      <c r="UWS54" s="933"/>
      <c r="UWT54" s="933"/>
      <c r="UWU54" s="933"/>
      <c r="UWV54" s="933"/>
      <c r="UWW54" s="933"/>
      <c r="UWX54" s="933"/>
      <c r="UWY54" s="934"/>
      <c r="UWZ54" s="1214"/>
      <c r="UXA54" s="932"/>
      <c r="UXB54" s="932"/>
      <c r="UXC54" s="933"/>
      <c r="UXD54" s="933"/>
      <c r="UXE54" s="933"/>
      <c r="UXF54" s="933"/>
      <c r="UXG54" s="933"/>
      <c r="UXH54" s="933"/>
      <c r="UXI54" s="933"/>
      <c r="UXJ54" s="934"/>
      <c r="UXK54" s="1214"/>
      <c r="UXL54" s="932"/>
      <c r="UXM54" s="932"/>
      <c r="UXN54" s="933"/>
      <c r="UXO54" s="933"/>
      <c r="UXP54" s="933"/>
      <c r="UXQ54" s="933"/>
      <c r="UXR54" s="933"/>
      <c r="UXS54" s="933"/>
      <c r="UXT54" s="933"/>
      <c r="UXU54" s="934"/>
      <c r="UXV54" s="1214"/>
      <c r="UXW54" s="932"/>
      <c r="UXX54" s="932"/>
      <c r="UXY54" s="933"/>
      <c r="UXZ54" s="933"/>
      <c r="UYA54" s="933"/>
      <c r="UYB54" s="933"/>
      <c r="UYC54" s="933"/>
      <c r="UYD54" s="933"/>
      <c r="UYE54" s="933"/>
      <c r="UYF54" s="934"/>
      <c r="UYG54" s="1214"/>
      <c r="UYH54" s="932"/>
      <c r="UYI54" s="932"/>
      <c r="UYJ54" s="933"/>
      <c r="UYK54" s="933"/>
      <c r="UYL54" s="933"/>
      <c r="UYM54" s="933"/>
      <c r="UYN54" s="933"/>
      <c r="UYO54" s="933"/>
      <c r="UYP54" s="933"/>
      <c r="UYQ54" s="934"/>
      <c r="UYR54" s="1214"/>
      <c r="UYS54" s="932"/>
      <c r="UYT54" s="932"/>
      <c r="UYU54" s="933"/>
      <c r="UYV54" s="933"/>
      <c r="UYW54" s="933"/>
      <c r="UYX54" s="933"/>
      <c r="UYY54" s="933"/>
      <c r="UYZ54" s="933"/>
      <c r="UZA54" s="933"/>
      <c r="UZB54" s="934"/>
      <c r="UZC54" s="1214"/>
      <c r="UZD54" s="932"/>
      <c r="UZE54" s="932"/>
      <c r="UZF54" s="933"/>
      <c r="UZG54" s="933"/>
      <c r="UZH54" s="933"/>
      <c r="UZI54" s="933"/>
      <c r="UZJ54" s="933"/>
      <c r="UZK54" s="933"/>
      <c r="UZL54" s="933"/>
      <c r="UZM54" s="934"/>
      <c r="UZN54" s="1214"/>
      <c r="UZO54" s="932"/>
      <c r="UZP54" s="932"/>
      <c r="UZQ54" s="933"/>
      <c r="UZR54" s="933"/>
      <c r="UZS54" s="933"/>
      <c r="UZT54" s="933"/>
      <c r="UZU54" s="933"/>
      <c r="UZV54" s="933"/>
      <c r="UZW54" s="933"/>
      <c r="UZX54" s="934"/>
      <c r="UZY54" s="1214"/>
      <c r="UZZ54" s="932"/>
      <c r="VAA54" s="932"/>
      <c r="VAB54" s="933"/>
      <c r="VAC54" s="933"/>
      <c r="VAD54" s="933"/>
      <c r="VAE54" s="933"/>
      <c r="VAF54" s="933"/>
      <c r="VAG54" s="933"/>
      <c r="VAH54" s="933"/>
      <c r="VAI54" s="934"/>
      <c r="VAJ54" s="1214"/>
      <c r="VAK54" s="932"/>
      <c r="VAL54" s="932"/>
      <c r="VAM54" s="933"/>
      <c r="VAN54" s="933"/>
      <c r="VAO54" s="933"/>
      <c r="VAP54" s="933"/>
      <c r="VAQ54" s="933"/>
      <c r="VAR54" s="933"/>
      <c r="VAS54" s="933"/>
      <c r="VAT54" s="934"/>
      <c r="VAU54" s="1214"/>
      <c r="VAV54" s="932"/>
      <c r="VAW54" s="932"/>
      <c r="VAX54" s="933"/>
      <c r="VAY54" s="933"/>
      <c r="VAZ54" s="933"/>
      <c r="VBA54" s="933"/>
      <c r="VBB54" s="933"/>
      <c r="VBC54" s="933"/>
      <c r="VBD54" s="933"/>
      <c r="VBE54" s="934"/>
      <c r="VBF54" s="1214"/>
      <c r="VBG54" s="932"/>
      <c r="VBH54" s="932"/>
      <c r="VBI54" s="933"/>
      <c r="VBJ54" s="933"/>
      <c r="VBK54" s="933"/>
      <c r="VBL54" s="933"/>
      <c r="VBM54" s="933"/>
      <c r="VBN54" s="933"/>
      <c r="VBO54" s="933"/>
      <c r="VBP54" s="934"/>
      <c r="VBQ54" s="1214"/>
      <c r="VBR54" s="932"/>
      <c r="VBS54" s="932"/>
      <c r="VBT54" s="933"/>
      <c r="VBU54" s="933"/>
      <c r="VBV54" s="933"/>
      <c r="VBW54" s="933"/>
      <c r="VBX54" s="933"/>
      <c r="VBY54" s="933"/>
      <c r="VBZ54" s="933"/>
      <c r="VCA54" s="934"/>
      <c r="VCB54" s="1214"/>
      <c r="VCC54" s="932"/>
      <c r="VCD54" s="932"/>
      <c r="VCE54" s="933"/>
      <c r="VCF54" s="933"/>
      <c r="VCG54" s="933"/>
      <c r="VCH54" s="933"/>
      <c r="VCI54" s="933"/>
      <c r="VCJ54" s="933"/>
      <c r="VCK54" s="933"/>
      <c r="VCL54" s="934"/>
      <c r="VCM54" s="1214"/>
      <c r="VCN54" s="932"/>
      <c r="VCO54" s="932"/>
      <c r="VCP54" s="933"/>
      <c r="VCQ54" s="933"/>
      <c r="VCR54" s="933"/>
      <c r="VCS54" s="933"/>
      <c r="VCT54" s="933"/>
      <c r="VCU54" s="933"/>
      <c r="VCV54" s="933"/>
      <c r="VCW54" s="934"/>
      <c r="VCX54" s="1214"/>
      <c r="VCY54" s="932"/>
      <c r="VCZ54" s="932"/>
      <c r="VDA54" s="933"/>
      <c r="VDB54" s="933"/>
      <c r="VDC54" s="933"/>
      <c r="VDD54" s="933"/>
      <c r="VDE54" s="933"/>
      <c r="VDF54" s="933"/>
      <c r="VDG54" s="933"/>
      <c r="VDH54" s="934"/>
      <c r="VDI54" s="1214"/>
      <c r="VDJ54" s="932"/>
      <c r="VDK54" s="932"/>
      <c r="VDL54" s="933"/>
      <c r="VDM54" s="933"/>
      <c r="VDN54" s="933"/>
      <c r="VDO54" s="933"/>
      <c r="VDP54" s="933"/>
      <c r="VDQ54" s="933"/>
      <c r="VDR54" s="933"/>
      <c r="VDS54" s="934"/>
      <c r="VDT54" s="1214"/>
      <c r="VDU54" s="932"/>
      <c r="VDV54" s="932"/>
      <c r="VDW54" s="933"/>
      <c r="VDX54" s="933"/>
      <c r="VDY54" s="933"/>
      <c r="VDZ54" s="933"/>
      <c r="VEA54" s="933"/>
      <c r="VEB54" s="933"/>
      <c r="VEC54" s="933"/>
      <c r="VED54" s="934"/>
      <c r="VEE54" s="1214"/>
      <c r="VEF54" s="932"/>
      <c r="VEG54" s="932"/>
      <c r="VEH54" s="933"/>
      <c r="VEI54" s="933"/>
      <c r="VEJ54" s="933"/>
      <c r="VEK54" s="933"/>
      <c r="VEL54" s="933"/>
      <c r="VEM54" s="933"/>
      <c r="VEN54" s="933"/>
      <c r="VEO54" s="934"/>
      <c r="VEP54" s="1214"/>
      <c r="VEQ54" s="932"/>
      <c r="VER54" s="932"/>
      <c r="VES54" s="933"/>
      <c r="VET54" s="933"/>
      <c r="VEU54" s="933"/>
      <c r="VEV54" s="933"/>
      <c r="VEW54" s="933"/>
      <c r="VEX54" s="933"/>
      <c r="VEY54" s="933"/>
      <c r="VEZ54" s="934"/>
      <c r="VFA54" s="1214"/>
      <c r="VFB54" s="932"/>
      <c r="VFC54" s="932"/>
      <c r="VFD54" s="933"/>
      <c r="VFE54" s="933"/>
      <c r="VFF54" s="933"/>
      <c r="VFG54" s="933"/>
      <c r="VFH54" s="933"/>
      <c r="VFI54" s="933"/>
      <c r="VFJ54" s="933"/>
      <c r="VFK54" s="934"/>
      <c r="VFL54" s="1214"/>
      <c r="VFM54" s="932"/>
      <c r="VFN54" s="932"/>
      <c r="VFO54" s="933"/>
      <c r="VFP54" s="933"/>
      <c r="VFQ54" s="933"/>
      <c r="VFR54" s="933"/>
      <c r="VFS54" s="933"/>
      <c r="VFT54" s="933"/>
      <c r="VFU54" s="933"/>
      <c r="VFV54" s="934"/>
      <c r="VFW54" s="1214"/>
      <c r="VFX54" s="932"/>
      <c r="VFY54" s="932"/>
      <c r="VFZ54" s="933"/>
      <c r="VGA54" s="933"/>
      <c r="VGB54" s="933"/>
      <c r="VGC54" s="933"/>
      <c r="VGD54" s="933"/>
      <c r="VGE54" s="933"/>
      <c r="VGF54" s="933"/>
      <c r="VGG54" s="934"/>
      <c r="VGH54" s="1214"/>
      <c r="VGI54" s="932"/>
      <c r="VGJ54" s="932"/>
      <c r="VGK54" s="933"/>
      <c r="VGL54" s="933"/>
      <c r="VGM54" s="933"/>
      <c r="VGN54" s="933"/>
      <c r="VGO54" s="933"/>
      <c r="VGP54" s="933"/>
      <c r="VGQ54" s="933"/>
      <c r="VGR54" s="934"/>
      <c r="VGS54" s="1214"/>
      <c r="VGT54" s="932"/>
      <c r="VGU54" s="932"/>
      <c r="VGV54" s="933"/>
      <c r="VGW54" s="933"/>
      <c r="VGX54" s="933"/>
      <c r="VGY54" s="933"/>
      <c r="VGZ54" s="933"/>
      <c r="VHA54" s="933"/>
      <c r="VHB54" s="933"/>
      <c r="VHC54" s="934"/>
      <c r="VHD54" s="1214"/>
      <c r="VHE54" s="932"/>
      <c r="VHF54" s="932"/>
      <c r="VHG54" s="933"/>
      <c r="VHH54" s="933"/>
      <c r="VHI54" s="933"/>
      <c r="VHJ54" s="933"/>
      <c r="VHK54" s="933"/>
      <c r="VHL54" s="933"/>
      <c r="VHM54" s="933"/>
      <c r="VHN54" s="934"/>
      <c r="VHO54" s="1214"/>
      <c r="VHP54" s="932"/>
      <c r="VHQ54" s="932"/>
      <c r="VHR54" s="933"/>
      <c r="VHS54" s="933"/>
      <c r="VHT54" s="933"/>
      <c r="VHU54" s="933"/>
      <c r="VHV54" s="933"/>
      <c r="VHW54" s="933"/>
      <c r="VHX54" s="933"/>
      <c r="VHY54" s="934"/>
      <c r="VHZ54" s="1214"/>
      <c r="VIA54" s="932"/>
      <c r="VIB54" s="932"/>
      <c r="VIC54" s="933"/>
      <c r="VID54" s="933"/>
      <c r="VIE54" s="933"/>
      <c r="VIF54" s="933"/>
      <c r="VIG54" s="933"/>
      <c r="VIH54" s="933"/>
      <c r="VII54" s="933"/>
      <c r="VIJ54" s="934"/>
      <c r="VIK54" s="1214"/>
      <c r="VIL54" s="932"/>
      <c r="VIM54" s="932"/>
      <c r="VIN54" s="933"/>
      <c r="VIO54" s="933"/>
      <c r="VIP54" s="933"/>
      <c r="VIQ54" s="933"/>
      <c r="VIR54" s="933"/>
      <c r="VIS54" s="933"/>
      <c r="VIT54" s="933"/>
      <c r="VIU54" s="934"/>
      <c r="VIV54" s="1214"/>
      <c r="VIW54" s="932"/>
      <c r="VIX54" s="932"/>
      <c r="VIY54" s="933"/>
      <c r="VIZ54" s="933"/>
      <c r="VJA54" s="933"/>
      <c r="VJB54" s="933"/>
      <c r="VJC54" s="933"/>
      <c r="VJD54" s="933"/>
      <c r="VJE54" s="933"/>
      <c r="VJF54" s="934"/>
      <c r="VJG54" s="1214"/>
      <c r="VJH54" s="932"/>
      <c r="VJI54" s="932"/>
      <c r="VJJ54" s="933"/>
      <c r="VJK54" s="933"/>
      <c r="VJL54" s="933"/>
      <c r="VJM54" s="933"/>
      <c r="VJN54" s="933"/>
      <c r="VJO54" s="933"/>
      <c r="VJP54" s="933"/>
      <c r="VJQ54" s="934"/>
      <c r="VJR54" s="1214"/>
      <c r="VJS54" s="932"/>
      <c r="VJT54" s="932"/>
      <c r="VJU54" s="933"/>
      <c r="VJV54" s="933"/>
      <c r="VJW54" s="933"/>
      <c r="VJX54" s="933"/>
      <c r="VJY54" s="933"/>
      <c r="VJZ54" s="933"/>
      <c r="VKA54" s="933"/>
      <c r="VKB54" s="934"/>
      <c r="VKC54" s="1214"/>
      <c r="VKD54" s="932"/>
      <c r="VKE54" s="932"/>
      <c r="VKF54" s="933"/>
      <c r="VKG54" s="933"/>
      <c r="VKH54" s="933"/>
      <c r="VKI54" s="933"/>
      <c r="VKJ54" s="933"/>
      <c r="VKK54" s="933"/>
      <c r="VKL54" s="933"/>
      <c r="VKM54" s="934"/>
      <c r="VKN54" s="1214"/>
      <c r="VKO54" s="932"/>
      <c r="VKP54" s="932"/>
      <c r="VKQ54" s="933"/>
      <c r="VKR54" s="933"/>
      <c r="VKS54" s="933"/>
      <c r="VKT54" s="933"/>
      <c r="VKU54" s="933"/>
      <c r="VKV54" s="933"/>
      <c r="VKW54" s="933"/>
      <c r="VKX54" s="934"/>
      <c r="VKY54" s="1214"/>
      <c r="VKZ54" s="932"/>
      <c r="VLA54" s="932"/>
      <c r="VLB54" s="933"/>
      <c r="VLC54" s="933"/>
      <c r="VLD54" s="933"/>
      <c r="VLE54" s="933"/>
      <c r="VLF54" s="933"/>
      <c r="VLG54" s="933"/>
      <c r="VLH54" s="933"/>
      <c r="VLI54" s="934"/>
      <c r="VLJ54" s="1214"/>
      <c r="VLK54" s="932"/>
      <c r="VLL54" s="932"/>
      <c r="VLM54" s="933"/>
      <c r="VLN54" s="933"/>
      <c r="VLO54" s="933"/>
      <c r="VLP54" s="933"/>
      <c r="VLQ54" s="933"/>
      <c r="VLR54" s="933"/>
      <c r="VLS54" s="933"/>
      <c r="VLT54" s="934"/>
      <c r="VLU54" s="1214"/>
      <c r="VLV54" s="932"/>
      <c r="VLW54" s="932"/>
      <c r="VLX54" s="933"/>
      <c r="VLY54" s="933"/>
      <c r="VLZ54" s="933"/>
      <c r="VMA54" s="933"/>
      <c r="VMB54" s="933"/>
      <c r="VMC54" s="933"/>
      <c r="VMD54" s="933"/>
      <c r="VME54" s="934"/>
      <c r="VMF54" s="1214"/>
      <c r="VMG54" s="932"/>
      <c r="VMH54" s="932"/>
      <c r="VMI54" s="933"/>
      <c r="VMJ54" s="933"/>
      <c r="VMK54" s="933"/>
      <c r="VML54" s="933"/>
      <c r="VMM54" s="933"/>
      <c r="VMN54" s="933"/>
      <c r="VMO54" s="933"/>
      <c r="VMP54" s="934"/>
      <c r="VMQ54" s="1214"/>
      <c r="VMR54" s="932"/>
      <c r="VMS54" s="932"/>
      <c r="VMT54" s="933"/>
      <c r="VMU54" s="933"/>
      <c r="VMV54" s="933"/>
      <c r="VMW54" s="933"/>
      <c r="VMX54" s="933"/>
      <c r="VMY54" s="933"/>
      <c r="VMZ54" s="933"/>
      <c r="VNA54" s="934"/>
      <c r="VNB54" s="1214"/>
      <c r="VNC54" s="932"/>
      <c r="VND54" s="932"/>
      <c r="VNE54" s="933"/>
      <c r="VNF54" s="933"/>
      <c r="VNG54" s="933"/>
      <c r="VNH54" s="933"/>
      <c r="VNI54" s="933"/>
      <c r="VNJ54" s="933"/>
      <c r="VNK54" s="933"/>
      <c r="VNL54" s="934"/>
      <c r="VNM54" s="1214"/>
      <c r="VNN54" s="932"/>
      <c r="VNO54" s="932"/>
      <c r="VNP54" s="933"/>
      <c r="VNQ54" s="933"/>
      <c r="VNR54" s="933"/>
      <c r="VNS54" s="933"/>
      <c r="VNT54" s="933"/>
      <c r="VNU54" s="933"/>
      <c r="VNV54" s="933"/>
      <c r="VNW54" s="934"/>
      <c r="VNX54" s="1214"/>
      <c r="VNY54" s="932"/>
      <c r="VNZ54" s="932"/>
      <c r="VOA54" s="933"/>
      <c r="VOB54" s="933"/>
      <c r="VOC54" s="933"/>
      <c r="VOD54" s="933"/>
      <c r="VOE54" s="933"/>
      <c r="VOF54" s="933"/>
      <c r="VOG54" s="933"/>
      <c r="VOH54" s="934"/>
      <c r="VOI54" s="1214"/>
      <c r="VOJ54" s="932"/>
      <c r="VOK54" s="932"/>
      <c r="VOL54" s="933"/>
      <c r="VOM54" s="933"/>
      <c r="VON54" s="933"/>
      <c r="VOO54" s="933"/>
      <c r="VOP54" s="933"/>
      <c r="VOQ54" s="933"/>
      <c r="VOR54" s="933"/>
      <c r="VOS54" s="934"/>
      <c r="VOT54" s="1214"/>
      <c r="VOU54" s="932"/>
      <c r="VOV54" s="932"/>
      <c r="VOW54" s="933"/>
      <c r="VOX54" s="933"/>
      <c r="VOY54" s="933"/>
      <c r="VOZ54" s="933"/>
      <c r="VPA54" s="933"/>
      <c r="VPB54" s="933"/>
      <c r="VPC54" s="933"/>
      <c r="VPD54" s="934"/>
      <c r="VPE54" s="1214"/>
      <c r="VPF54" s="932"/>
      <c r="VPG54" s="932"/>
      <c r="VPH54" s="933"/>
      <c r="VPI54" s="933"/>
      <c r="VPJ54" s="933"/>
      <c r="VPK54" s="933"/>
      <c r="VPL54" s="933"/>
      <c r="VPM54" s="933"/>
      <c r="VPN54" s="933"/>
      <c r="VPO54" s="934"/>
      <c r="VPP54" s="1214"/>
      <c r="VPQ54" s="932"/>
      <c r="VPR54" s="932"/>
      <c r="VPS54" s="933"/>
      <c r="VPT54" s="933"/>
      <c r="VPU54" s="933"/>
      <c r="VPV54" s="933"/>
      <c r="VPW54" s="933"/>
      <c r="VPX54" s="933"/>
      <c r="VPY54" s="933"/>
      <c r="VPZ54" s="934"/>
      <c r="VQA54" s="1214"/>
      <c r="VQB54" s="932"/>
      <c r="VQC54" s="932"/>
      <c r="VQD54" s="933"/>
      <c r="VQE54" s="933"/>
      <c r="VQF54" s="933"/>
      <c r="VQG54" s="933"/>
      <c r="VQH54" s="933"/>
      <c r="VQI54" s="933"/>
      <c r="VQJ54" s="933"/>
      <c r="VQK54" s="934"/>
      <c r="VQL54" s="1214"/>
      <c r="VQM54" s="932"/>
      <c r="VQN54" s="932"/>
      <c r="VQO54" s="933"/>
      <c r="VQP54" s="933"/>
      <c r="VQQ54" s="933"/>
      <c r="VQR54" s="933"/>
      <c r="VQS54" s="933"/>
      <c r="VQT54" s="933"/>
      <c r="VQU54" s="933"/>
      <c r="VQV54" s="934"/>
      <c r="VQW54" s="1214"/>
      <c r="VQX54" s="932"/>
      <c r="VQY54" s="932"/>
      <c r="VQZ54" s="933"/>
      <c r="VRA54" s="933"/>
      <c r="VRB54" s="933"/>
      <c r="VRC54" s="933"/>
      <c r="VRD54" s="933"/>
      <c r="VRE54" s="933"/>
      <c r="VRF54" s="933"/>
      <c r="VRG54" s="934"/>
      <c r="VRH54" s="1214"/>
      <c r="VRI54" s="932"/>
      <c r="VRJ54" s="932"/>
      <c r="VRK54" s="933"/>
      <c r="VRL54" s="933"/>
      <c r="VRM54" s="933"/>
      <c r="VRN54" s="933"/>
      <c r="VRO54" s="933"/>
      <c r="VRP54" s="933"/>
      <c r="VRQ54" s="933"/>
      <c r="VRR54" s="934"/>
      <c r="VRS54" s="1214"/>
      <c r="VRT54" s="932"/>
      <c r="VRU54" s="932"/>
      <c r="VRV54" s="933"/>
      <c r="VRW54" s="933"/>
      <c r="VRX54" s="933"/>
      <c r="VRY54" s="933"/>
      <c r="VRZ54" s="933"/>
      <c r="VSA54" s="933"/>
      <c r="VSB54" s="933"/>
      <c r="VSC54" s="934"/>
      <c r="VSD54" s="1214"/>
      <c r="VSE54" s="932"/>
      <c r="VSF54" s="932"/>
      <c r="VSG54" s="933"/>
      <c r="VSH54" s="933"/>
      <c r="VSI54" s="933"/>
      <c r="VSJ54" s="933"/>
      <c r="VSK54" s="933"/>
      <c r="VSL54" s="933"/>
      <c r="VSM54" s="933"/>
      <c r="VSN54" s="934"/>
      <c r="VSO54" s="1214"/>
      <c r="VSP54" s="932"/>
      <c r="VSQ54" s="932"/>
      <c r="VSR54" s="933"/>
      <c r="VSS54" s="933"/>
      <c r="VST54" s="933"/>
      <c r="VSU54" s="933"/>
      <c r="VSV54" s="933"/>
      <c r="VSW54" s="933"/>
      <c r="VSX54" s="933"/>
      <c r="VSY54" s="934"/>
      <c r="VSZ54" s="1214"/>
      <c r="VTA54" s="932"/>
      <c r="VTB54" s="932"/>
      <c r="VTC54" s="933"/>
      <c r="VTD54" s="933"/>
      <c r="VTE54" s="933"/>
      <c r="VTF54" s="933"/>
      <c r="VTG54" s="933"/>
      <c r="VTH54" s="933"/>
      <c r="VTI54" s="933"/>
      <c r="VTJ54" s="934"/>
      <c r="VTK54" s="1214"/>
      <c r="VTL54" s="932"/>
      <c r="VTM54" s="932"/>
      <c r="VTN54" s="933"/>
      <c r="VTO54" s="933"/>
      <c r="VTP54" s="933"/>
      <c r="VTQ54" s="933"/>
      <c r="VTR54" s="933"/>
      <c r="VTS54" s="933"/>
      <c r="VTT54" s="933"/>
      <c r="VTU54" s="934"/>
      <c r="VTV54" s="1214"/>
      <c r="VTW54" s="932"/>
      <c r="VTX54" s="932"/>
      <c r="VTY54" s="933"/>
      <c r="VTZ54" s="933"/>
      <c r="VUA54" s="933"/>
      <c r="VUB54" s="933"/>
      <c r="VUC54" s="933"/>
      <c r="VUD54" s="933"/>
      <c r="VUE54" s="933"/>
      <c r="VUF54" s="934"/>
      <c r="VUG54" s="1214"/>
      <c r="VUH54" s="932"/>
      <c r="VUI54" s="932"/>
      <c r="VUJ54" s="933"/>
      <c r="VUK54" s="933"/>
      <c r="VUL54" s="933"/>
      <c r="VUM54" s="933"/>
      <c r="VUN54" s="933"/>
      <c r="VUO54" s="933"/>
      <c r="VUP54" s="933"/>
      <c r="VUQ54" s="934"/>
      <c r="VUR54" s="1214"/>
      <c r="VUS54" s="932"/>
      <c r="VUT54" s="932"/>
      <c r="VUU54" s="933"/>
      <c r="VUV54" s="933"/>
      <c r="VUW54" s="933"/>
      <c r="VUX54" s="933"/>
      <c r="VUY54" s="933"/>
      <c r="VUZ54" s="933"/>
      <c r="VVA54" s="933"/>
      <c r="VVB54" s="934"/>
      <c r="VVC54" s="1214"/>
      <c r="VVD54" s="932"/>
      <c r="VVE54" s="932"/>
      <c r="VVF54" s="933"/>
      <c r="VVG54" s="933"/>
      <c r="VVH54" s="933"/>
      <c r="VVI54" s="933"/>
      <c r="VVJ54" s="933"/>
      <c r="VVK54" s="933"/>
      <c r="VVL54" s="933"/>
      <c r="VVM54" s="934"/>
      <c r="VVN54" s="1214"/>
      <c r="VVO54" s="932"/>
      <c r="VVP54" s="932"/>
      <c r="VVQ54" s="933"/>
      <c r="VVR54" s="933"/>
      <c r="VVS54" s="933"/>
      <c r="VVT54" s="933"/>
      <c r="VVU54" s="933"/>
      <c r="VVV54" s="933"/>
      <c r="VVW54" s="933"/>
      <c r="VVX54" s="934"/>
      <c r="VVY54" s="1214"/>
      <c r="VVZ54" s="932"/>
      <c r="VWA54" s="932"/>
      <c r="VWB54" s="933"/>
      <c r="VWC54" s="933"/>
      <c r="VWD54" s="933"/>
      <c r="VWE54" s="933"/>
      <c r="VWF54" s="933"/>
      <c r="VWG54" s="933"/>
      <c r="VWH54" s="933"/>
      <c r="VWI54" s="934"/>
      <c r="VWJ54" s="1214"/>
      <c r="VWK54" s="932"/>
      <c r="VWL54" s="932"/>
      <c r="VWM54" s="933"/>
      <c r="VWN54" s="933"/>
      <c r="VWO54" s="933"/>
      <c r="VWP54" s="933"/>
      <c r="VWQ54" s="933"/>
      <c r="VWR54" s="933"/>
      <c r="VWS54" s="933"/>
      <c r="VWT54" s="934"/>
      <c r="VWU54" s="1214"/>
      <c r="VWV54" s="932"/>
      <c r="VWW54" s="932"/>
      <c r="VWX54" s="933"/>
      <c r="VWY54" s="933"/>
      <c r="VWZ54" s="933"/>
      <c r="VXA54" s="933"/>
      <c r="VXB54" s="933"/>
      <c r="VXC54" s="933"/>
      <c r="VXD54" s="933"/>
      <c r="VXE54" s="934"/>
      <c r="VXF54" s="1214"/>
      <c r="VXG54" s="932"/>
      <c r="VXH54" s="932"/>
      <c r="VXI54" s="933"/>
      <c r="VXJ54" s="933"/>
      <c r="VXK54" s="933"/>
      <c r="VXL54" s="933"/>
      <c r="VXM54" s="933"/>
      <c r="VXN54" s="933"/>
      <c r="VXO54" s="933"/>
      <c r="VXP54" s="934"/>
      <c r="VXQ54" s="1214"/>
      <c r="VXR54" s="932"/>
      <c r="VXS54" s="932"/>
      <c r="VXT54" s="933"/>
      <c r="VXU54" s="933"/>
      <c r="VXV54" s="933"/>
      <c r="VXW54" s="933"/>
      <c r="VXX54" s="933"/>
      <c r="VXY54" s="933"/>
      <c r="VXZ54" s="933"/>
      <c r="VYA54" s="934"/>
      <c r="VYB54" s="1214"/>
      <c r="VYC54" s="932"/>
      <c r="VYD54" s="932"/>
      <c r="VYE54" s="933"/>
      <c r="VYF54" s="933"/>
      <c r="VYG54" s="933"/>
      <c r="VYH54" s="933"/>
      <c r="VYI54" s="933"/>
      <c r="VYJ54" s="933"/>
      <c r="VYK54" s="933"/>
      <c r="VYL54" s="934"/>
      <c r="VYM54" s="1214"/>
      <c r="VYN54" s="932"/>
      <c r="VYO54" s="932"/>
      <c r="VYP54" s="933"/>
      <c r="VYQ54" s="933"/>
      <c r="VYR54" s="933"/>
      <c r="VYS54" s="933"/>
      <c r="VYT54" s="933"/>
      <c r="VYU54" s="933"/>
      <c r="VYV54" s="933"/>
      <c r="VYW54" s="934"/>
      <c r="VYX54" s="1214"/>
      <c r="VYY54" s="932"/>
      <c r="VYZ54" s="932"/>
      <c r="VZA54" s="933"/>
      <c r="VZB54" s="933"/>
      <c r="VZC54" s="933"/>
      <c r="VZD54" s="933"/>
      <c r="VZE54" s="933"/>
      <c r="VZF54" s="933"/>
      <c r="VZG54" s="933"/>
      <c r="VZH54" s="934"/>
      <c r="VZI54" s="1214"/>
      <c r="VZJ54" s="932"/>
      <c r="VZK54" s="932"/>
      <c r="VZL54" s="933"/>
      <c r="VZM54" s="933"/>
      <c r="VZN54" s="933"/>
      <c r="VZO54" s="933"/>
      <c r="VZP54" s="933"/>
      <c r="VZQ54" s="933"/>
      <c r="VZR54" s="933"/>
      <c r="VZS54" s="934"/>
      <c r="VZT54" s="1214"/>
      <c r="VZU54" s="932"/>
      <c r="VZV54" s="932"/>
      <c r="VZW54" s="933"/>
      <c r="VZX54" s="933"/>
      <c r="VZY54" s="933"/>
      <c r="VZZ54" s="933"/>
      <c r="WAA54" s="933"/>
      <c r="WAB54" s="933"/>
      <c r="WAC54" s="933"/>
      <c r="WAD54" s="934"/>
      <c r="WAE54" s="1214"/>
      <c r="WAF54" s="932"/>
      <c r="WAG54" s="932"/>
      <c r="WAH54" s="933"/>
      <c r="WAI54" s="933"/>
      <c r="WAJ54" s="933"/>
      <c r="WAK54" s="933"/>
      <c r="WAL54" s="933"/>
      <c r="WAM54" s="933"/>
      <c r="WAN54" s="933"/>
      <c r="WAO54" s="934"/>
      <c r="WAP54" s="1214"/>
      <c r="WAQ54" s="932"/>
      <c r="WAR54" s="932"/>
      <c r="WAS54" s="933"/>
      <c r="WAT54" s="933"/>
      <c r="WAU54" s="933"/>
      <c r="WAV54" s="933"/>
      <c r="WAW54" s="933"/>
      <c r="WAX54" s="933"/>
      <c r="WAY54" s="933"/>
      <c r="WAZ54" s="934"/>
      <c r="WBA54" s="1214"/>
      <c r="WBB54" s="932"/>
      <c r="WBC54" s="932"/>
      <c r="WBD54" s="933"/>
      <c r="WBE54" s="933"/>
      <c r="WBF54" s="933"/>
      <c r="WBG54" s="933"/>
      <c r="WBH54" s="933"/>
      <c r="WBI54" s="933"/>
      <c r="WBJ54" s="933"/>
      <c r="WBK54" s="934"/>
      <c r="WBL54" s="1214"/>
      <c r="WBM54" s="932"/>
      <c r="WBN54" s="932"/>
      <c r="WBO54" s="933"/>
      <c r="WBP54" s="933"/>
      <c r="WBQ54" s="933"/>
      <c r="WBR54" s="933"/>
      <c r="WBS54" s="933"/>
      <c r="WBT54" s="933"/>
      <c r="WBU54" s="933"/>
      <c r="WBV54" s="934"/>
      <c r="WBW54" s="1214"/>
      <c r="WBX54" s="932"/>
      <c r="WBY54" s="932"/>
      <c r="WBZ54" s="933"/>
      <c r="WCA54" s="933"/>
      <c r="WCB54" s="933"/>
      <c r="WCC54" s="933"/>
      <c r="WCD54" s="933"/>
      <c r="WCE54" s="933"/>
      <c r="WCF54" s="933"/>
      <c r="WCG54" s="934"/>
      <c r="WCH54" s="1214"/>
      <c r="WCI54" s="932"/>
      <c r="WCJ54" s="932"/>
      <c r="WCK54" s="933"/>
      <c r="WCL54" s="933"/>
      <c r="WCM54" s="933"/>
      <c r="WCN54" s="933"/>
      <c r="WCO54" s="933"/>
      <c r="WCP54" s="933"/>
      <c r="WCQ54" s="933"/>
      <c r="WCR54" s="934"/>
      <c r="WCS54" s="1214"/>
      <c r="WCT54" s="932"/>
      <c r="WCU54" s="932"/>
      <c r="WCV54" s="933"/>
      <c r="WCW54" s="933"/>
      <c r="WCX54" s="933"/>
      <c r="WCY54" s="933"/>
      <c r="WCZ54" s="933"/>
      <c r="WDA54" s="933"/>
      <c r="WDB54" s="933"/>
      <c r="WDC54" s="934"/>
      <c r="WDD54" s="1214"/>
      <c r="WDE54" s="932"/>
      <c r="WDF54" s="932"/>
      <c r="WDG54" s="933"/>
      <c r="WDH54" s="933"/>
      <c r="WDI54" s="933"/>
      <c r="WDJ54" s="933"/>
      <c r="WDK54" s="933"/>
      <c r="WDL54" s="933"/>
      <c r="WDM54" s="933"/>
      <c r="WDN54" s="934"/>
      <c r="WDO54" s="1214"/>
      <c r="WDP54" s="932"/>
      <c r="WDQ54" s="932"/>
      <c r="WDR54" s="933"/>
      <c r="WDS54" s="933"/>
      <c r="WDT54" s="933"/>
      <c r="WDU54" s="933"/>
      <c r="WDV54" s="933"/>
      <c r="WDW54" s="933"/>
      <c r="WDX54" s="933"/>
      <c r="WDY54" s="934"/>
      <c r="WDZ54" s="1214"/>
      <c r="WEA54" s="932"/>
      <c r="WEB54" s="932"/>
      <c r="WEC54" s="933"/>
      <c r="WED54" s="933"/>
      <c r="WEE54" s="933"/>
      <c r="WEF54" s="933"/>
      <c r="WEG54" s="933"/>
      <c r="WEH54" s="933"/>
      <c r="WEI54" s="933"/>
      <c r="WEJ54" s="934"/>
      <c r="WEK54" s="1214"/>
      <c r="WEL54" s="932"/>
      <c r="WEM54" s="932"/>
      <c r="WEN54" s="933"/>
      <c r="WEO54" s="933"/>
      <c r="WEP54" s="933"/>
      <c r="WEQ54" s="933"/>
      <c r="WER54" s="933"/>
      <c r="WES54" s="933"/>
      <c r="WET54" s="933"/>
      <c r="WEU54" s="934"/>
      <c r="WEV54" s="1214"/>
      <c r="WEW54" s="932"/>
      <c r="WEX54" s="932"/>
      <c r="WEY54" s="933"/>
      <c r="WEZ54" s="933"/>
      <c r="WFA54" s="933"/>
      <c r="WFB54" s="933"/>
      <c r="WFC54" s="933"/>
      <c r="WFD54" s="933"/>
      <c r="WFE54" s="933"/>
      <c r="WFF54" s="934"/>
      <c r="WFG54" s="1214"/>
      <c r="WFH54" s="932"/>
      <c r="WFI54" s="932"/>
      <c r="WFJ54" s="933"/>
      <c r="WFK54" s="933"/>
      <c r="WFL54" s="933"/>
      <c r="WFM54" s="933"/>
      <c r="WFN54" s="933"/>
      <c r="WFO54" s="933"/>
      <c r="WFP54" s="933"/>
      <c r="WFQ54" s="934"/>
      <c r="WFR54" s="1214"/>
      <c r="WFS54" s="932"/>
      <c r="WFT54" s="932"/>
      <c r="WFU54" s="933"/>
      <c r="WFV54" s="933"/>
      <c r="WFW54" s="933"/>
      <c r="WFX54" s="933"/>
      <c r="WFY54" s="933"/>
      <c r="WFZ54" s="933"/>
      <c r="WGA54" s="933"/>
      <c r="WGB54" s="934"/>
      <c r="WGC54" s="1214"/>
      <c r="WGD54" s="932"/>
      <c r="WGE54" s="932"/>
      <c r="WGF54" s="933"/>
      <c r="WGG54" s="933"/>
      <c r="WGH54" s="933"/>
      <c r="WGI54" s="933"/>
      <c r="WGJ54" s="933"/>
      <c r="WGK54" s="933"/>
      <c r="WGL54" s="933"/>
      <c r="WGM54" s="934"/>
      <c r="WGN54" s="1214"/>
      <c r="WGO54" s="932"/>
      <c r="WGP54" s="932"/>
      <c r="WGQ54" s="933"/>
      <c r="WGR54" s="933"/>
      <c r="WGS54" s="933"/>
      <c r="WGT54" s="933"/>
      <c r="WGU54" s="933"/>
      <c r="WGV54" s="933"/>
      <c r="WGW54" s="933"/>
      <c r="WGX54" s="934"/>
      <c r="WGY54" s="1214"/>
      <c r="WGZ54" s="932"/>
      <c r="WHA54" s="932"/>
      <c r="WHB54" s="933"/>
      <c r="WHC54" s="933"/>
      <c r="WHD54" s="933"/>
      <c r="WHE54" s="933"/>
      <c r="WHF54" s="933"/>
      <c r="WHG54" s="933"/>
      <c r="WHH54" s="933"/>
      <c r="WHI54" s="934"/>
      <c r="WHJ54" s="1214"/>
      <c r="WHK54" s="932"/>
      <c r="WHL54" s="932"/>
      <c r="WHM54" s="933"/>
      <c r="WHN54" s="933"/>
      <c r="WHO54" s="933"/>
      <c r="WHP54" s="933"/>
      <c r="WHQ54" s="933"/>
      <c r="WHR54" s="933"/>
      <c r="WHS54" s="933"/>
      <c r="WHT54" s="934"/>
      <c r="WHU54" s="1214"/>
      <c r="WHV54" s="932"/>
      <c r="WHW54" s="932"/>
      <c r="WHX54" s="933"/>
      <c r="WHY54" s="933"/>
      <c r="WHZ54" s="933"/>
      <c r="WIA54" s="933"/>
      <c r="WIB54" s="933"/>
      <c r="WIC54" s="933"/>
      <c r="WID54" s="933"/>
      <c r="WIE54" s="934"/>
      <c r="WIF54" s="1214"/>
      <c r="WIG54" s="932"/>
      <c r="WIH54" s="932"/>
      <c r="WII54" s="933"/>
      <c r="WIJ54" s="933"/>
      <c r="WIK54" s="933"/>
      <c r="WIL54" s="933"/>
      <c r="WIM54" s="933"/>
      <c r="WIN54" s="933"/>
      <c r="WIO54" s="933"/>
      <c r="WIP54" s="934"/>
      <c r="WIQ54" s="1214"/>
      <c r="WIR54" s="932"/>
      <c r="WIS54" s="932"/>
      <c r="WIT54" s="933"/>
      <c r="WIU54" s="933"/>
      <c r="WIV54" s="933"/>
      <c r="WIW54" s="933"/>
      <c r="WIX54" s="933"/>
      <c r="WIY54" s="933"/>
      <c r="WIZ54" s="933"/>
      <c r="WJA54" s="934"/>
      <c r="WJB54" s="1214"/>
      <c r="WJC54" s="932"/>
      <c r="WJD54" s="932"/>
      <c r="WJE54" s="933"/>
      <c r="WJF54" s="933"/>
      <c r="WJG54" s="933"/>
      <c r="WJH54" s="933"/>
      <c r="WJI54" s="933"/>
      <c r="WJJ54" s="933"/>
      <c r="WJK54" s="933"/>
      <c r="WJL54" s="934"/>
      <c r="WJM54" s="1214"/>
      <c r="WJN54" s="932"/>
      <c r="WJO54" s="932"/>
      <c r="WJP54" s="933"/>
      <c r="WJQ54" s="933"/>
      <c r="WJR54" s="933"/>
      <c r="WJS54" s="933"/>
      <c r="WJT54" s="933"/>
      <c r="WJU54" s="933"/>
      <c r="WJV54" s="933"/>
      <c r="WJW54" s="934"/>
      <c r="WJX54" s="1214"/>
      <c r="WJY54" s="932"/>
      <c r="WJZ54" s="932"/>
      <c r="WKA54" s="933"/>
      <c r="WKB54" s="933"/>
      <c r="WKC54" s="933"/>
      <c r="WKD54" s="933"/>
      <c r="WKE54" s="933"/>
      <c r="WKF54" s="933"/>
      <c r="WKG54" s="933"/>
      <c r="WKH54" s="934"/>
      <c r="WKI54" s="1214"/>
      <c r="WKJ54" s="932"/>
      <c r="WKK54" s="932"/>
      <c r="WKL54" s="933"/>
      <c r="WKM54" s="933"/>
      <c r="WKN54" s="933"/>
      <c r="WKO54" s="933"/>
      <c r="WKP54" s="933"/>
      <c r="WKQ54" s="933"/>
      <c r="WKR54" s="933"/>
      <c r="WKS54" s="934"/>
      <c r="WKT54" s="1214"/>
      <c r="WKU54" s="932"/>
      <c r="WKV54" s="932"/>
      <c r="WKW54" s="933"/>
      <c r="WKX54" s="933"/>
      <c r="WKY54" s="933"/>
      <c r="WKZ54" s="933"/>
      <c r="WLA54" s="933"/>
      <c r="WLB54" s="933"/>
      <c r="WLC54" s="933"/>
      <c r="WLD54" s="934"/>
      <c r="WLE54" s="1214"/>
      <c r="WLF54" s="932"/>
      <c r="WLG54" s="932"/>
      <c r="WLH54" s="933"/>
      <c r="WLI54" s="933"/>
      <c r="WLJ54" s="933"/>
      <c r="WLK54" s="933"/>
      <c r="WLL54" s="933"/>
      <c r="WLM54" s="933"/>
      <c r="WLN54" s="933"/>
      <c r="WLO54" s="934"/>
      <c r="WLP54" s="1214"/>
      <c r="WLQ54" s="932"/>
      <c r="WLR54" s="932"/>
      <c r="WLS54" s="933"/>
      <c r="WLT54" s="933"/>
      <c r="WLU54" s="933"/>
      <c r="WLV54" s="933"/>
      <c r="WLW54" s="933"/>
      <c r="WLX54" s="933"/>
      <c r="WLY54" s="933"/>
      <c r="WLZ54" s="934"/>
      <c r="WMA54" s="1214"/>
      <c r="WMB54" s="932"/>
      <c r="WMC54" s="932"/>
      <c r="WMD54" s="933"/>
      <c r="WME54" s="933"/>
      <c r="WMF54" s="933"/>
      <c r="WMG54" s="933"/>
      <c r="WMH54" s="933"/>
      <c r="WMI54" s="933"/>
      <c r="WMJ54" s="933"/>
      <c r="WMK54" s="934"/>
      <c r="WML54" s="1214"/>
      <c r="WMM54" s="932"/>
      <c r="WMN54" s="932"/>
      <c r="WMO54" s="933"/>
      <c r="WMP54" s="933"/>
      <c r="WMQ54" s="933"/>
      <c r="WMR54" s="933"/>
      <c r="WMS54" s="933"/>
      <c r="WMT54" s="933"/>
      <c r="WMU54" s="933"/>
      <c r="WMV54" s="934"/>
      <c r="WMW54" s="1214"/>
      <c r="WMX54" s="932"/>
      <c r="WMY54" s="932"/>
      <c r="WMZ54" s="933"/>
      <c r="WNA54" s="933"/>
      <c r="WNB54" s="933"/>
      <c r="WNC54" s="933"/>
      <c r="WND54" s="933"/>
      <c r="WNE54" s="933"/>
      <c r="WNF54" s="933"/>
      <c r="WNG54" s="934"/>
      <c r="WNH54" s="1214"/>
      <c r="WNI54" s="932"/>
      <c r="WNJ54" s="932"/>
      <c r="WNK54" s="933"/>
      <c r="WNL54" s="933"/>
      <c r="WNM54" s="933"/>
      <c r="WNN54" s="933"/>
      <c r="WNO54" s="933"/>
      <c r="WNP54" s="933"/>
      <c r="WNQ54" s="933"/>
      <c r="WNR54" s="934"/>
      <c r="WNS54" s="1214"/>
      <c r="WNT54" s="932"/>
      <c r="WNU54" s="932"/>
      <c r="WNV54" s="933"/>
      <c r="WNW54" s="933"/>
      <c r="WNX54" s="933"/>
      <c r="WNY54" s="933"/>
      <c r="WNZ54" s="933"/>
      <c r="WOA54" s="933"/>
      <c r="WOB54" s="933"/>
      <c r="WOC54" s="934"/>
      <c r="WOD54" s="1214"/>
      <c r="WOE54" s="932"/>
      <c r="WOF54" s="932"/>
      <c r="WOG54" s="933"/>
      <c r="WOH54" s="933"/>
      <c r="WOI54" s="933"/>
      <c r="WOJ54" s="933"/>
      <c r="WOK54" s="933"/>
      <c r="WOL54" s="933"/>
      <c r="WOM54" s="933"/>
      <c r="WON54" s="934"/>
      <c r="WOO54" s="1214"/>
      <c r="WOP54" s="932"/>
      <c r="WOQ54" s="932"/>
      <c r="WOR54" s="933"/>
      <c r="WOS54" s="933"/>
      <c r="WOT54" s="933"/>
      <c r="WOU54" s="933"/>
      <c r="WOV54" s="933"/>
      <c r="WOW54" s="933"/>
      <c r="WOX54" s="933"/>
      <c r="WOY54" s="934"/>
      <c r="WOZ54" s="1214"/>
      <c r="WPA54" s="932"/>
      <c r="WPB54" s="932"/>
      <c r="WPC54" s="933"/>
      <c r="WPD54" s="933"/>
      <c r="WPE54" s="933"/>
      <c r="WPF54" s="933"/>
      <c r="WPG54" s="933"/>
      <c r="WPH54" s="933"/>
      <c r="WPI54" s="933"/>
      <c r="WPJ54" s="934"/>
      <c r="WPK54" s="1214"/>
      <c r="WPL54" s="932"/>
      <c r="WPM54" s="932"/>
      <c r="WPN54" s="933"/>
      <c r="WPO54" s="933"/>
      <c r="WPP54" s="933"/>
      <c r="WPQ54" s="933"/>
      <c r="WPR54" s="933"/>
      <c r="WPS54" s="933"/>
      <c r="WPT54" s="933"/>
      <c r="WPU54" s="934"/>
      <c r="WPV54" s="1214"/>
      <c r="WPW54" s="932"/>
      <c r="WPX54" s="932"/>
      <c r="WPY54" s="933"/>
      <c r="WPZ54" s="933"/>
      <c r="WQA54" s="933"/>
      <c r="WQB54" s="933"/>
      <c r="WQC54" s="933"/>
      <c r="WQD54" s="933"/>
      <c r="WQE54" s="933"/>
      <c r="WQF54" s="934"/>
      <c r="WQG54" s="1214"/>
      <c r="WQH54" s="932"/>
      <c r="WQI54" s="932"/>
      <c r="WQJ54" s="933"/>
      <c r="WQK54" s="933"/>
      <c r="WQL54" s="933"/>
      <c r="WQM54" s="933"/>
      <c r="WQN54" s="933"/>
      <c r="WQO54" s="933"/>
      <c r="WQP54" s="933"/>
      <c r="WQQ54" s="934"/>
      <c r="WQR54" s="1214"/>
      <c r="WQS54" s="932"/>
      <c r="WQT54" s="932"/>
      <c r="WQU54" s="933"/>
      <c r="WQV54" s="933"/>
      <c r="WQW54" s="933"/>
      <c r="WQX54" s="933"/>
      <c r="WQY54" s="933"/>
      <c r="WQZ54" s="933"/>
      <c r="WRA54" s="933"/>
      <c r="WRB54" s="934"/>
      <c r="WRC54" s="1214"/>
      <c r="WRD54" s="932"/>
      <c r="WRE54" s="932"/>
      <c r="WRF54" s="933"/>
      <c r="WRG54" s="933"/>
      <c r="WRH54" s="933"/>
      <c r="WRI54" s="933"/>
      <c r="WRJ54" s="933"/>
      <c r="WRK54" s="933"/>
      <c r="WRL54" s="933"/>
      <c r="WRM54" s="934"/>
      <c r="WRN54" s="1214"/>
      <c r="WRO54" s="932"/>
      <c r="WRP54" s="932"/>
      <c r="WRQ54" s="933"/>
      <c r="WRR54" s="933"/>
      <c r="WRS54" s="933"/>
      <c r="WRT54" s="933"/>
      <c r="WRU54" s="933"/>
      <c r="WRV54" s="933"/>
      <c r="WRW54" s="933"/>
      <c r="WRX54" s="934"/>
      <c r="WRY54" s="1214"/>
      <c r="WRZ54" s="932"/>
      <c r="WSA54" s="932"/>
      <c r="WSB54" s="933"/>
      <c r="WSC54" s="933"/>
      <c r="WSD54" s="933"/>
      <c r="WSE54" s="933"/>
      <c r="WSF54" s="933"/>
      <c r="WSG54" s="933"/>
      <c r="WSH54" s="933"/>
      <c r="WSI54" s="934"/>
      <c r="WSJ54" s="1214"/>
      <c r="WSK54" s="932"/>
      <c r="WSL54" s="932"/>
      <c r="WSM54" s="933"/>
      <c r="WSN54" s="933"/>
      <c r="WSO54" s="933"/>
      <c r="WSP54" s="933"/>
      <c r="WSQ54" s="933"/>
      <c r="WSR54" s="933"/>
      <c r="WSS54" s="933"/>
      <c r="WST54" s="934"/>
      <c r="WSU54" s="1214"/>
      <c r="WSV54" s="932"/>
      <c r="WSW54" s="932"/>
      <c r="WSX54" s="933"/>
      <c r="WSY54" s="933"/>
      <c r="WSZ54" s="933"/>
      <c r="WTA54" s="933"/>
      <c r="WTB54" s="933"/>
      <c r="WTC54" s="933"/>
      <c r="WTD54" s="933"/>
      <c r="WTE54" s="934"/>
      <c r="WTF54" s="1214"/>
      <c r="WTG54" s="932"/>
      <c r="WTH54" s="932"/>
      <c r="WTI54" s="933"/>
      <c r="WTJ54" s="933"/>
      <c r="WTK54" s="933"/>
      <c r="WTL54" s="933"/>
      <c r="WTM54" s="933"/>
      <c r="WTN54" s="933"/>
      <c r="WTO54" s="933"/>
      <c r="WTP54" s="934"/>
      <c r="WTQ54" s="1214"/>
      <c r="WTR54" s="932"/>
      <c r="WTS54" s="932"/>
      <c r="WTT54" s="933"/>
      <c r="WTU54" s="933"/>
      <c r="WTV54" s="933"/>
      <c r="WTW54" s="933"/>
      <c r="WTX54" s="933"/>
      <c r="WTY54" s="933"/>
      <c r="WTZ54" s="933"/>
      <c r="WUA54" s="934"/>
      <c r="WUB54" s="1214"/>
      <c r="WUC54" s="932"/>
      <c r="WUD54" s="932"/>
      <c r="WUE54" s="933"/>
      <c r="WUF54" s="933"/>
      <c r="WUG54" s="933"/>
      <c r="WUH54" s="933"/>
      <c r="WUI54" s="933"/>
      <c r="WUJ54" s="933"/>
      <c r="WUK54" s="933"/>
      <c r="WUL54" s="934"/>
      <c r="WUM54" s="1214"/>
      <c r="WUN54" s="932"/>
      <c r="WUO54" s="932"/>
      <c r="WUP54" s="933"/>
      <c r="WUQ54" s="933"/>
      <c r="WUR54" s="933"/>
      <c r="WUS54" s="933"/>
      <c r="WUT54" s="933"/>
      <c r="WUU54" s="933"/>
      <c r="WUV54" s="933"/>
      <c r="WUW54" s="934"/>
      <c r="WUX54" s="1214"/>
      <c r="WUY54" s="932"/>
      <c r="WUZ54" s="932"/>
      <c r="WVA54" s="933"/>
      <c r="WVB54" s="933"/>
      <c r="WVC54" s="933"/>
      <c r="WVD54" s="933"/>
      <c r="WVE54" s="933"/>
      <c r="WVF54" s="933"/>
      <c r="WVG54" s="933"/>
      <c r="WVH54" s="934"/>
      <c r="WVI54" s="1214"/>
      <c r="WVJ54" s="932"/>
      <c r="WVK54" s="932"/>
      <c r="WVL54" s="933"/>
      <c r="WVM54" s="933"/>
      <c r="WVN54" s="933"/>
      <c r="WVO54" s="933"/>
      <c r="WVP54" s="933"/>
      <c r="WVQ54" s="933"/>
      <c r="WVR54" s="933"/>
      <c r="WVS54" s="934"/>
      <c r="WVT54" s="1214"/>
      <c r="WVU54" s="932"/>
      <c r="WVV54" s="932"/>
      <c r="WVW54" s="933"/>
      <c r="WVX54" s="933"/>
      <c r="WVY54" s="933"/>
      <c r="WVZ54" s="933"/>
      <c r="WWA54" s="933"/>
      <c r="WWB54" s="933"/>
      <c r="WWC54" s="933"/>
      <c r="WWD54" s="934"/>
      <c r="WWE54" s="1214"/>
      <c r="WWF54" s="932"/>
      <c r="WWG54" s="932"/>
      <c r="WWH54" s="933"/>
      <c r="WWI54" s="933"/>
      <c r="WWJ54" s="933"/>
      <c r="WWK54" s="933"/>
      <c r="WWL54" s="933"/>
      <c r="WWM54" s="933"/>
      <c r="WWN54" s="933"/>
      <c r="WWO54" s="934"/>
      <c r="WWP54" s="1214"/>
      <c r="WWQ54" s="932"/>
      <c r="WWR54" s="932"/>
      <c r="WWS54" s="933"/>
      <c r="WWT54" s="933"/>
      <c r="WWU54" s="933"/>
      <c r="WWV54" s="933"/>
      <c r="WWW54" s="933"/>
      <c r="WWX54" s="933"/>
      <c r="WWY54" s="933"/>
      <c r="WWZ54" s="934"/>
      <c r="WXA54" s="1214"/>
      <c r="WXB54" s="932"/>
      <c r="WXC54" s="932"/>
      <c r="WXD54" s="933"/>
      <c r="WXE54" s="933"/>
      <c r="WXF54" s="933"/>
      <c r="WXG54" s="933"/>
      <c r="WXH54" s="933"/>
      <c r="WXI54" s="933"/>
      <c r="WXJ54" s="933"/>
      <c r="WXK54" s="934"/>
      <c r="WXL54" s="1214"/>
      <c r="WXM54" s="932"/>
      <c r="WXN54" s="932"/>
      <c r="WXO54" s="933"/>
      <c r="WXP54" s="933"/>
      <c r="WXQ54" s="933"/>
      <c r="WXR54" s="933"/>
      <c r="WXS54" s="933"/>
      <c r="WXT54" s="933"/>
      <c r="WXU54" s="933"/>
      <c r="WXV54" s="934"/>
      <c r="WXW54" s="1214"/>
      <c r="WXX54" s="932"/>
      <c r="WXY54" s="932"/>
      <c r="WXZ54" s="933"/>
      <c r="WYA54" s="933"/>
      <c r="WYB54" s="933"/>
      <c r="WYC54" s="933"/>
      <c r="WYD54" s="933"/>
      <c r="WYE54" s="933"/>
      <c r="WYF54" s="933"/>
      <c r="WYG54" s="934"/>
      <c r="WYH54" s="1214"/>
      <c r="WYI54" s="932"/>
      <c r="WYJ54" s="932"/>
      <c r="WYK54" s="933"/>
      <c r="WYL54" s="933"/>
      <c r="WYM54" s="933"/>
      <c r="WYN54" s="933"/>
      <c r="WYO54" s="933"/>
      <c r="WYP54" s="933"/>
      <c r="WYQ54" s="933"/>
      <c r="WYR54" s="934"/>
      <c r="WYS54" s="1214"/>
      <c r="WYT54" s="932"/>
      <c r="WYU54" s="932"/>
      <c r="WYV54" s="933"/>
      <c r="WYW54" s="933"/>
      <c r="WYX54" s="933"/>
      <c r="WYY54" s="933"/>
      <c r="WYZ54" s="933"/>
      <c r="WZA54" s="933"/>
      <c r="WZB54" s="933"/>
      <c r="WZC54" s="934"/>
      <c r="WZD54" s="1214"/>
      <c r="WZE54" s="932"/>
      <c r="WZF54" s="932"/>
      <c r="WZG54" s="933"/>
      <c r="WZH54" s="933"/>
      <c r="WZI54" s="933"/>
      <c r="WZJ54" s="933"/>
      <c r="WZK54" s="933"/>
      <c r="WZL54" s="933"/>
      <c r="WZM54" s="933"/>
      <c r="WZN54" s="934"/>
      <c r="WZO54" s="1214"/>
      <c r="WZP54" s="932"/>
      <c r="WZQ54" s="932"/>
      <c r="WZR54" s="933"/>
      <c r="WZS54" s="933"/>
      <c r="WZT54" s="933"/>
      <c r="WZU54" s="933"/>
      <c r="WZV54" s="933"/>
      <c r="WZW54" s="933"/>
      <c r="WZX54" s="933"/>
      <c r="WZY54" s="934"/>
      <c r="WZZ54" s="1214"/>
      <c r="XAA54" s="932"/>
      <c r="XAB54" s="932"/>
      <c r="XAC54" s="933"/>
      <c r="XAD54" s="933"/>
      <c r="XAE54" s="933"/>
      <c r="XAF54" s="933"/>
      <c r="XAG54" s="933"/>
      <c r="XAH54" s="933"/>
      <c r="XAI54" s="933"/>
      <c r="XAJ54" s="934"/>
      <c r="XAK54" s="1214"/>
      <c r="XAL54" s="932"/>
      <c r="XAM54" s="932"/>
      <c r="XAN54" s="933"/>
      <c r="XAO54" s="933"/>
      <c r="XAP54" s="933"/>
      <c r="XAQ54" s="933"/>
      <c r="XAR54" s="933"/>
      <c r="XAS54" s="933"/>
      <c r="XAT54" s="933"/>
      <c r="XAU54" s="934"/>
      <c r="XAV54" s="1214"/>
      <c r="XAW54" s="932"/>
      <c r="XAX54" s="932"/>
      <c r="XAY54" s="933"/>
      <c r="XAZ54" s="933"/>
      <c r="XBA54" s="933"/>
      <c r="XBB54" s="933"/>
      <c r="XBC54" s="933"/>
      <c r="XBD54" s="933"/>
      <c r="XBE54" s="933"/>
      <c r="XBF54" s="934"/>
      <c r="XBG54" s="1214"/>
      <c r="XBH54" s="932"/>
      <c r="XBI54" s="932"/>
      <c r="XBJ54" s="933"/>
      <c r="XBK54" s="933"/>
      <c r="XBL54" s="933"/>
      <c r="XBM54" s="933"/>
      <c r="XBN54" s="933"/>
      <c r="XBO54" s="933"/>
      <c r="XBP54" s="933"/>
      <c r="XBQ54" s="934"/>
      <c r="XBR54" s="1214"/>
      <c r="XBS54" s="932"/>
      <c r="XBT54" s="932"/>
      <c r="XBU54" s="933"/>
      <c r="XBV54" s="933"/>
      <c r="XBW54" s="933"/>
      <c r="XBX54" s="933"/>
      <c r="XBY54" s="933"/>
      <c r="XBZ54" s="933"/>
      <c r="XCA54" s="933"/>
      <c r="XCB54" s="934"/>
      <c r="XCC54" s="1214"/>
      <c r="XCD54" s="932"/>
      <c r="XCE54" s="932"/>
      <c r="XCF54" s="933"/>
      <c r="XCG54" s="933"/>
      <c r="XCH54" s="933"/>
      <c r="XCI54" s="933"/>
      <c r="XCJ54" s="933"/>
      <c r="XCK54" s="933"/>
      <c r="XCL54" s="933"/>
      <c r="XCM54" s="934"/>
      <c r="XCN54" s="1214"/>
      <c r="XCO54" s="932"/>
      <c r="XCP54" s="932"/>
      <c r="XCQ54" s="933"/>
      <c r="XCR54" s="933"/>
      <c r="XCS54" s="933"/>
      <c r="XCT54" s="933"/>
      <c r="XCU54" s="933"/>
      <c r="XCV54" s="933"/>
      <c r="XCW54" s="933"/>
      <c r="XCX54" s="934"/>
      <c r="XCY54" s="1214"/>
      <c r="XCZ54" s="932"/>
      <c r="XDA54" s="932"/>
      <c r="XDB54" s="933"/>
      <c r="XDC54" s="933"/>
      <c r="XDD54" s="933"/>
      <c r="XDE54" s="933"/>
      <c r="XDF54" s="933"/>
      <c r="XDG54" s="933"/>
      <c r="XDH54" s="933"/>
      <c r="XDI54" s="934"/>
      <c r="XDJ54" s="1214"/>
      <c r="XDK54" s="932"/>
      <c r="XDL54" s="932"/>
      <c r="XDM54" s="933"/>
      <c r="XDN54" s="933"/>
      <c r="XDO54" s="933"/>
      <c r="XDP54" s="933"/>
      <c r="XDQ54" s="933"/>
      <c r="XDR54" s="933"/>
      <c r="XDS54" s="933"/>
      <c r="XDT54" s="934"/>
      <c r="XDU54" s="1214"/>
      <c r="XDV54" s="932"/>
      <c r="XDW54" s="932"/>
      <c r="XDX54" s="933"/>
      <c r="XDY54" s="933"/>
      <c r="XDZ54" s="933"/>
      <c r="XEA54" s="933"/>
      <c r="XEB54" s="933"/>
      <c r="XEC54" s="933"/>
      <c r="XED54" s="933"/>
      <c r="XEE54" s="934"/>
      <c r="XEF54" s="1214"/>
      <c r="XEG54" s="932"/>
      <c r="XEH54" s="932"/>
      <c r="XEI54" s="933"/>
      <c r="XEJ54" s="933"/>
      <c r="XEK54" s="933"/>
      <c r="XEL54" s="933"/>
      <c r="XEM54" s="933"/>
      <c r="XEN54" s="933"/>
      <c r="XEO54" s="933"/>
      <c r="XEP54" s="934"/>
      <c r="XEQ54" s="1214"/>
      <c r="XER54" s="932"/>
      <c r="XES54" s="932"/>
      <c r="XET54" s="933"/>
      <c r="XEU54" s="933"/>
      <c r="XEV54" s="933"/>
      <c r="XEW54" s="933"/>
      <c r="XEX54" s="933"/>
      <c r="XEY54" s="933"/>
      <c r="XEZ54" s="933"/>
      <c r="XFA54" s="934"/>
      <c r="XFB54" s="1214"/>
      <c r="XFC54" s="932"/>
      <c r="XFD54" s="932"/>
    </row>
    <row r="55" spans="1:16384" ht="15.75" thickBot="1" x14ac:dyDescent="0.3">
      <c r="A55" s="926"/>
      <c r="B55" s="926"/>
      <c r="C55" s="1215"/>
      <c r="D55" s="935" t="s">
        <v>414</v>
      </c>
      <c r="E55" s="935" t="s">
        <v>114</v>
      </c>
      <c r="F55" s="936">
        <v>1</v>
      </c>
      <c r="G55" s="936">
        <v>1</v>
      </c>
      <c r="H55" s="936">
        <v>1</v>
      </c>
      <c r="I55" s="936">
        <v>1</v>
      </c>
      <c r="J55" s="936">
        <v>1</v>
      </c>
      <c r="K55" s="936">
        <v>1</v>
      </c>
      <c r="L55" s="936">
        <v>1</v>
      </c>
      <c r="M55" s="937">
        <v>1</v>
      </c>
      <c r="N55" s="1214"/>
      <c r="O55" s="932"/>
      <c r="P55" s="932"/>
      <c r="Q55" s="933">
        <f t="shared" si="3"/>
        <v>1</v>
      </c>
      <c r="R55" s="933">
        <f t="shared" si="0"/>
        <v>1</v>
      </c>
      <c r="S55" s="933">
        <f t="shared" si="1"/>
        <v>1</v>
      </c>
      <c r="T55" s="933"/>
      <c r="U55" s="933"/>
      <c r="V55" s="933"/>
      <c r="W55" s="933"/>
      <c r="X55" s="934"/>
      <c r="Y55" s="1214"/>
      <c r="Z55" s="932"/>
      <c r="AA55" s="932"/>
      <c r="AB55" s="933"/>
      <c r="AC55" s="933"/>
      <c r="AD55" s="933"/>
      <c r="AE55" s="933"/>
      <c r="AF55" s="933"/>
      <c r="AG55" s="933"/>
      <c r="AH55" s="933"/>
      <c r="AI55" s="934"/>
      <c r="AJ55" s="1214"/>
      <c r="AK55" s="932"/>
      <c r="AL55" s="932"/>
      <c r="AM55" s="933"/>
      <c r="AN55" s="933"/>
      <c r="AO55" s="933"/>
      <c r="AP55" s="933"/>
      <c r="AQ55" s="933"/>
      <c r="AR55" s="933"/>
      <c r="AS55" s="933"/>
      <c r="AT55" s="934"/>
      <c r="AU55" s="1214"/>
      <c r="AV55" s="932"/>
      <c r="AW55" s="932"/>
      <c r="AX55" s="933"/>
      <c r="AY55" s="933"/>
      <c r="AZ55" s="933"/>
      <c r="BA55" s="933"/>
      <c r="BB55" s="933"/>
      <c r="BC55" s="933"/>
      <c r="BD55" s="933"/>
      <c r="BE55" s="934"/>
      <c r="BF55" s="1214"/>
      <c r="BG55" s="932"/>
      <c r="BH55" s="932"/>
      <c r="BI55" s="933"/>
      <c r="BJ55" s="933"/>
      <c r="BK55" s="933"/>
      <c r="BL55" s="933"/>
      <c r="BM55" s="933"/>
      <c r="BN55" s="933"/>
      <c r="BO55" s="933"/>
      <c r="BP55" s="934"/>
      <c r="BQ55" s="1214"/>
      <c r="BR55" s="932"/>
      <c r="BS55" s="932"/>
      <c r="BT55" s="933"/>
      <c r="BU55" s="933"/>
      <c r="BV55" s="933"/>
      <c r="BW55" s="933"/>
      <c r="BX55" s="933"/>
      <c r="BY55" s="933"/>
      <c r="BZ55" s="933"/>
      <c r="CA55" s="934"/>
      <c r="CB55" s="1214"/>
      <c r="CC55" s="932"/>
      <c r="CD55" s="932"/>
      <c r="CE55" s="933"/>
      <c r="CF55" s="933"/>
      <c r="CG55" s="933"/>
      <c r="CH55" s="933"/>
      <c r="CI55" s="933"/>
      <c r="CJ55" s="933"/>
      <c r="CK55" s="933"/>
      <c r="CL55" s="934"/>
      <c r="CM55" s="1214"/>
      <c r="CN55" s="932"/>
      <c r="CO55" s="932"/>
      <c r="CP55" s="933"/>
      <c r="CQ55" s="933"/>
      <c r="CR55" s="933"/>
      <c r="CS55" s="933"/>
      <c r="CT55" s="933"/>
      <c r="CU55" s="933"/>
      <c r="CV55" s="933"/>
      <c r="CW55" s="934"/>
      <c r="CX55" s="1214"/>
      <c r="CY55" s="932"/>
      <c r="CZ55" s="932"/>
      <c r="DA55" s="933"/>
      <c r="DB55" s="933"/>
      <c r="DC55" s="933"/>
      <c r="DD55" s="933"/>
      <c r="DE55" s="933"/>
      <c r="DF55" s="933"/>
      <c r="DG55" s="933"/>
      <c r="DH55" s="934"/>
      <c r="DI55" s="1214"/>
      <c r="DJ55" s="932"/>
      <c r="DK55" s="932"/>
      <c r="DL55" s="933"/>
      <c r="DM55" s="933"/>
      <c r="DN55" s="933"/>
      <c r="DO55" s="933"/>
      <c r="DP55" s="933"/>
      <c r="DQ55" s="933"/>
      <c r="DR55" s="933"/>
      <c r="DS55" s="934"/>
      <c r="DT55" s="1214"/>
      <c r="DU55" s="932"/>
      <c r="DV55" s="932"/>
      <c r="DW55" s="933"/>
      <c r="DX55" s="933"/>
      <c r="DY55" s="933"/>
      <c r="DZ55" s="933"/>
      <c r="EA55" s="933"/>
      <c r="EB55" s="933"/>
      <c r="EC55" s="933"/>
      <c r="ED55" s="934"/>
      <c r="EE55" s="1214"/>
      <c r="EF55" s="932"/>
      <c r="EG55" s="932"/>
      <c r="EH55" s="933"/>
      <c r="EI55" s="933"/>
      <c r="EJ55" s="933"/>
      <c r="EK55" s="933"/>
      <c r="EL55" s="933"/>
      <c r="EM55" s="933"/>
      <c r="EN55" s="933"/>
      <c r="EO55" s="934"/>
      <c r="EP55" s="1214"/>
      <c r="EQ55" s="932"/>
      <c r="ER55" s="932"/>
      <c r="ES55" s="933"/>
      <c r="ET55" s="933"/>
      <c r="EU55" s="933"/>
      <c r="EV55" s="933"/>
      <c r="EW55" s="933"/>
      <c r="EX55" s="933"/>
      <c r="EY55" s="933"/>
      <c r="EZ55" s="934"/>
      <c r="FA55" s="1214"/>
      <c r="FB55" s="932"/>
      <c r="FC55" s="932"/>
      <c r="FD55" s="933"/>
      <c r="FE55" s="933"/>
      <c r="FF55" s="933"/>
      <c r="FG55" s="933"/>
      <c r="FH55" s="933"/>
      <c r="FI55" s="933"/>
      <c r="FJ55" s="933"/>
      <c r="FK55" s="934"/>
      <c r="FL55" s="1214"/>
      <c r="FM55" s="932"/>
      <c r="FN55" s="932"/>
      <c r="FO55" s="933"/>
      <c r="FP55" s="933"/>
      <c r="FQ55" s="933"/>
      <c r="FR55" s="933"/>
      <c r="FS55" s="933"/>
      <c r="FT55" s="933"/>
      <c r="FU55" s="933"/>
      <c r="FV55" s="934"/>
      <c r="FW55" s="1214"/>
      <c r="FX55" s="932"/>
      <c r="FY55" s="932"/>
      <c r="FZ55" s="933"/>
      <c r="GA55" s="933"/>
      <c r="GB55" s="933"/>
      <c r="GC55" s="933"/>
      <c r="GD55" s="933"/>
      <c r="GE55" s="933"/>
      <c r="GF55" s="933"/>
      <c r="GG55" s="934"/>
      <c r="GH55" s="1214"/>
      <c r="GI55" s="932"/>
      <c r="GJ55" s="932"/>
      <c r="GK55" s="933"/>
      <c r="GL55" s="933"/>
      <c r="GM55" s="933"/>
      <c r="GN55" s="933"/>
      <c r="GO55" s="933"/>
      <c r="GP55" s="933"/>
      <c r="GQ55" s="933"/>
      <c r="GR55" s="934"/>
      <c r="GS55" s="1214"/>
      <c r="GT55" s="932"/>
      <c r="GU55" s="932"/>
      <c r="GV55" s="933"/>
      <c r="GW55" s="933"/>
      <c r="GX55" s="933"/>
      <c r="GY55" s="933"/>
      <c r="GZ55" s="933"/>
      <c r="HA55" s="933"/>
      <c r="HB55" s="933"/>
      <c r="HC55" s="934"/>
      <c r="HD55" s="1214"/>
      <c r="HE55" s="932"/>
      <c r="HF55" s="932"/>
      <c r="HG55" s="933"/>
      <c r="HH55" s="933"/>
      <c r="HI55" s="933"/>
      <c r="HJ55" s="933"/>
      <c r="HK55" s="933"/>
      <c r="HL55" s="933"/>
      <c r="HM55" s="933"/>
      <c r="HN55" s="934"/>
      <c r="HO55" s="1214"/>
      <c r="HP55" s="932"/>
      <c r="HQ55" s="932"/>
      <c r="HR55" s="933"/>
      <c r="HS55" s="933"/>
      <c r="HT55" s="933"/>
      <c r="HU55" s="933"/>
      <c r="HV55" s="933"/>
      <c r="HW55" s="933"/>
      <c r="HX55" s="933"/>
      <c r="HY55" s="934"/>
      <c r="HZ55" s="1214"/>
      <c r="IA55" s="932"/>
      <c r="IB55" s="932"/>
      <c r="IC55" s="933"/>
      <c r="ID55" s="933"/>
      <c r="IE55" s="933"/>
      <c r="IF55" s="933"/>
      <c r="IG55" s="933"/>
      <c r="IH55" s="933"/>
      <c r="II55" s="933"/>
      <c r="IJ55" s="934"/>
      <c r="IK55" s="1214"/>
      <c r="IL55" s="932"/>
      <c r="IM55" s="932"/>
      <c r="IN55" s="933"/>
      <c r="IO55" s="933"/>
      <c r="IP55" s="933"/>
      <c r="IQ55" s="933"/>
      <c r="IR55" s="933"/>
      <c r="IS55" s="933"/>
      <c r="IT55" s="933"/>
      <c r="IU55" s="934"/>
      <c r="IV55" s="1214"/>
      <c r="IW55" s="932"/>
      <c r="IX55" s="932"/>
      <c r="IY55" s="933"/>
      <c r="IZ55" s="933"/>
      <c r="JA55" s="933"/>
      <c r="JB55" s="933"/>
      <c r="JC55" s="933"/>
      <c r="JD55" s="933"/>
      <c r="JE55" s="933"/>
      <c r="JF55" s="934"/>
      <c r="JG55" s="1214"/>
      <c r="JH55" s="932"/>
      <c r="JI55" s="932"/>
      <c r="JJ55" s="933"/>
      <c r="JK55" s="933"/>
      <c r="JL55" s="933"/>
      <c r="JM55" s="933"/>
      <c r="JN55" s="933"/>
      <c r="JO55" s="933"/>
      <c r="JP55" s="933"/>
      <c r="JQ55" s="934"/>
      <c r="JR55" s="1214"/>
      <c r="JS55" s="932"/>
      <c r="JT55" s="932"/>
      <c r="JU55" s="933"/>
      <c r="JV55" s="933"/>
      <c r="JW55" s="933"/>
      <c r="JX55" s="933"/>
      <c r="JY55" s="933"/>
      <c r="JZ55" s="933"/>
      <c r="KA55" s="933"/>
      <c r="KB55" s="934"/>
      <c r="KC55" s="1214"/>
      <c r="KD55" s="932"/>
      <c r="KE55" s="932"/>
      <c r="KF55" s="933"/>
      <c r="KG55" s="933"/>
      <c r="KH55" s="933"/>
      <c r="KI55" s="933"/>
      <c r="KJ55" s="933"/>
      <c r="KK55" s="933"/>
      <c r="KL55" s="933"/>
      <c r="KM55" s="934"/>
      <c r="KN55" s="1214"/>
      <c r="KO55" s="932"/>
      <c r="KP55" s="932"/>
      <c r="KQ55" s="933"/>
      <c r="KR55" s="933"/>
      <c r="KS55" s="933"/>
      <c r="KT55" s="933"/>
      <c r="KU55" s="933"/>
      <c r="KV55" s="933"/>
      <c r="KW55" s="933"/>
      <c r="KX55" s="934"/>
      <c r="KY55" s="1214"/>
      <c r="KZ55" s="932"/>
      <c r="LA55" s="932"/>
      <c r="LB55" s="933"/>
      <c r="LC55" s="933"/>
      <c r="LD55" s="933"/>
      <c r="LE55" s="933"/>
      <c r="LF55" s="933"/>
      <c r="LG55" s="933"/>
      <c r="LH55" s="933"/>
      <c r="LI55" s="934"/>
      <c r="LJ55" s="1214"/>
      <c r="LK55" s="932"/>
      <c r="LL55" s="932"/>
      <c r="LM55" s="933"/>
      <c r="LN55" s="933"/>
      <c r="LO55" s="933"/>
      <c r="LP55" s="933"/>
      <c r="LQ55" s="933"/>
      <c r="LR55" s="933"/>
      <c r="LS55" s="933"/>
      <c r="LT55" s="934"/>
      <c r="LU55" s="1214"/>
      <c r="LV55" s="932"/>
      <c r="LW55" s="932"/>
      <c r="LX55" s="933"/>
      <c r="LY55" s="933"/>
      <c r="LZ55" s="933"/>
      <c r="MA55" s="933"/>
      <c r="MB55" s="933"/>
      <c r="MC55" s="933"/>
      <c r="MD55" s="933"/>
      <c r="ME55" s="934"/>
      <c r="MF55" s="1214"/>
      <c r="MG55" s="932"/>
      <c r="MH55" s="932"/>
      <c r="MI55" s="933"/>
      <c r="MJ55" s="933"/>
      <c r="MK55" s="933"/>
      <c r="ML55" s="933"/>
      <c r="MM55" s="933"/>
      <c r="MN55" s="933"/>
      <c r="MO55" s="933"/>
      <c r="MP55" s="934"/>
      <c r="MQ55" s="1214"/>
      <c r="MR55" s="932"/>
      <c r="MS55" s="932"/>
      <c r="MT55" s="933"/>
      <c r="MU55" s="933"/>
      <c r="MV55" s="933"/>
      <c r="MW55" s="933"/>
      <c r="MX55" s="933"/>
      <c r="MY55" s="933"/>
      <c r="MZ55" s="933"/>
      <c r="NA55" s="934"/>
      <c r="NB55" s="1214"/>
      <c r="NC55" s="932"/>
      <c r="ND55" s="932"/>
      <c r="NE55" s="933"/>
      <c r="NF55" s="933"/>
      <c r="NG55" s="933"/>
      <c r="NH55" s="933"/>
      <c r="NI55" s="933"/>
      <c r="NJ55" s="933"/>
      <c r="NK55" s="933"/>
      <c r="NL55" s="934"/>
      <c r="NM55" s="1214"/>
      <c r="NN55" s="932"/>
      <c r="NO55" s="932"/>
      <c r="NP55" s="933"/>
      <c r="NQ55" s="933"/>
      <c r="NR55" s="933"/>
      <c r="NS55" s="933"/>
      <c r="NT55" s="933"/>
      <c r="NU55" s="933"/>
      <c r="NV55" s="933"/>
      <c r="NW55" s="934"/>
      <c r="NX55" s="1214"/>
      <c r="NY55" s="932"/>
      <c r="NZ55" s="932"/>
      <c r="OA55" s="933"/>
      <c r="OB55" s="933"/>
      <c r="OC55" s="933"/>
      <c r="OD55" s="933"/>
      <c r="OE55" s="933"/>
      <c r="OF55" s="933"/>
      <c r="OG55" s="933"/>
      <c r="OH55" s="934"/>
      <c r="OI55" s="1214"/>
      <c r="OJ55" s="932"/>
      <c r="OK55" s="932"/>
      <c r="OL55" s="933"/>
      <c r="OM55" s="933"/>
      <c r="ON55" s="933"/>
      <c r="OO55" s="933"/>
      <c r="OP55" s="933"/>
      <c r="OQ55" s="933"/>
      <c r="OR55" s="933"/>
      <c r="OS55" s="934"/>
      <c r="OT55" s="1214"/>
      <c r="OU55" s="932"/>
      <c r="OV55" s="932"/>
      <c r="OW55" s="933"/>
      <c r="OX55" s="933"/>
      <c r="OY55" s="933"/>
      <c r="OZ55" s="933"/>
      <c r="PA55" s="933"/>
      <c r="PB55" s="933"/>
      <c r="PC55" s="933"/>
      <c r="PD55" s="934"/>
      <c r="PE55" s="1214"/>
      <c r="PF55" s="932"/>
      <c r="PG55" s="932"/>
      <c r="PH55" s="933"/>
      <c r="PI55" s="933"/>
      <c r="PJ55" s="933"/>
      <c r="PK55" s="933"/>
      <c r="PL55" s="933"/>
      <c r="PM55" s="933"/>
      <c r="PN55" s="933"/>
      <c r="PO55" s="934"/>
      <c r="PP55" s="1214"/>
      <c r="PQ55" s="932"/>
      <c r="PR55" s="932"/>
      <c r="PS55" s="933"/>
      <c r="PT55" s="933"/>
      <c r="PU55" s="933"/>
      <c r="PV55" s="933"/>
      <c r="PW55" s="933"/>
      <c r="PX55" s="933"/>
      <c r="PY55" s="933"/>
      <c r="PZ55" s="934"/>
      <c r="QA55" s="1214"/>
      <c r="QB55" s="932"/>
      <c r="QC55" s="932"/>
      <c r="QD55" s="933"/>
      <c r="QE55" s="933"/>
      <c r="QF55" s="933"/>
      <c r="QG55" s="933"/>
      <c r="QH55" s="933"/>
      <c r="QI55" s="933"/>
      <c r="QJ55" s="933"/>
      <c r="QK55" s="934"/>
      <c r="QL55" s="1214"/>
      <c r="QM55" s="932"/>
      <c r="QN55" s="932"/>
      <c r="QO55" s="933"/>
      <c r="QP55" s="933"/>
      <c r="QQ55" s="933"/>
      <c r="QR55" s="933"/>
      <c r="QS55" s="933"/>
      <c r="QT55" s="933"/>
      <c r="QU55" s="933"/>
      <c r="QV55" s="934"/>
      <c r="QW55" s="1214"/>
      <c r="QX55" s="932"/>
      <c r="QY55" s="932"/>
      <c r="QZ55" s="933"/>
      <c r="RA55" s="933"/>
      <c r="RB55" s="933"/>
      <c r="RC55" s="933"/>
      <c r="RD55" s="933"/>
      <c r="RE55" s="933"/>
      <c r="RF55" s="933"/>
      <c r="RG55" s="934"/>
      <c r="RH55" s="1214"/>
      <c r="RI55" s="932"/>
      <c r="RJ55" s="932"/>
      <c r="RK55" s="933"/>
      <c r="RL55" s="933"/>
      <c r="RM55" s="933"/>
      <c r="RN55" s="933"/>
      <c r="RO55" s="933"/>
      <c r="RP55" s="933"/>
      <c r="RQ55" s="933"/>
      <c r="RR55" s="934"/>
      <c r="RS55" s="1214"/>
      <c r="RT55" s="932"/>
      <c r="RU55" s="932"/>
      <c r="RV55" s="933"/>
      <c r="RW55" s="933"/>
      <c r="RX55" s="933"/>
      <c r="RY55" s="933"/>
      <c r="RZ55" s="933"/>
      <c r="SA55" s="933"/>
      <c r="SB55" s="933"/>
      <c r="SC55" s="934"/>
      <c r="SD55" s="1214"/>
      <c r="SE55" s="932"/>
      <c r="SF55" s="932"/>
      <c r="SG55" s="933"/>
      <c r="SH55" s="933"/>
      <c r="SI55" s="933"/>
      <c r="SJ55" s="933"/>
      <c r="SK55" s="933"/>
      <c r="SL55" s="933"/>
      <c r="SM55" s="933"/>
      <c r="SN55" s="934"/>
      <c r="SO55" s="1214"/>
      <c r="SP55" s="932"/>
      <c r="SQ55" s="932"/>
      <c r="SR55" s="933"/>
      <c r="SS55" s="933"/>
      <c r="ST55" s="933"/>
      <c r="SU55" s="933"/>
      <c r="SV55" s="933"/>
      <c r="SW55" s="933"/>
      <c r="SX55" s="933"/>
      <c r="SY55" s="934"/>
      <c r="SZ55" s="1214"/>
      <c r="TA55" s="932"/>
      <c r="TB55" s="932"/>
      <c r="TC55" s="933"/>
      <c r="TD55" s="933"/>
      <c r="TE55" s="933"/>
      <c r="TF55" s="933"/>
      <c r="TG55" s="933"/>
      <c r="TH55" s="933"/>
      <c r="TI55" s="933"/>
      <c r="TJ55" s="934"/>
      <c r="TK55" s="1214"/>
      <c r="TL55" s="932"/>
      <c r="TM55" s="932"/>
      <c r="TN55" s="933"/>
      <c r="TO55" s="933"/>
      <c r="TP55" s="933"/>
      <c r="TQ55" s="933"/>
      <c r="TR55" s="933"/>
      <c r="TS55" s="933"/>
      <c r="TT55" s="933"/>
      <c r="TU55" s="934"/>
      <c r="TV55" s="1214"/>
      <c r="TW55" s="932"/>
      <c r="TX55" s="932"/>
      <c r="TY55" s="933"/>
      <c r="TZ55" s="933"/>
      <c r="UA55" s="933"/>
      <c r="UB55" s="933"/>
      <c r="UC55" s="933"/>
      <c r="UD55" s="933"/>
      <c r="UE55" s="933"/>
      <c r="UF55" s="934"/>
      <c r="UG55" s="1214"/>
      <c r="UH55" s="932"/>
      <c r="UI55" s="932"/>
      <c r="UJ55" s="933"/>
      <c r="UK55" s="933"/>
      <c r="UL55" s="933"/>
      <c r="UM55" s="933"/>
      <c r="UN55" s="933"/>
      <c r="UO55" s="933"/>
      <c r="UP55" s="933"/>
      <c r="UQ55" s="934"/>
      <c r="UR55" s="1214"/>
      <c r="US55" s="932"/>
      <c r="UT55" s="932"/>
      <c r="UU55" s="933"/>
      <c r="UV55" s="933"/>
      <c r="UW55" s="933"/>
      <c r="UX55" s="933"/>
      <c r="UY55" s="933"/>
      <c r="UZ55" s="933"/>
      <c r="VA55" s="933"/>
      <c r="VB55" s="934"/>
      <c r="VC55" s="1214"/>
      <c r="VD55" s="932"/>
      <c r="VE55" s="932"/>
      <c r="VF55" s="933"/>
      <c r="VG55" s="933"/>
      <c r="VH55" s="933"/>
      <c r="VI55" s="933"/>
      <c r="VJ55" s="933"/>
      <c r="VK55" s="933"/>
      <c r="VL55" s="933"/>
      <c r="VM55" s="934"/>
      <c r="VN55" s="1214"/>
      <c r="VO55" s="932"/>
      <c r="VP55" s="932"/>
      <c r="VQ55" s="933"/>
      <c r="VR55" s="933"/>
      <c r="VS55" s="933"/>
      <c r="VT55" s="933"/>
      <c r="VU55" s="933"/>
      <c r="VV55" s="933"/>
      <c r="VW55" s="933"/>
      <c r="VX55" s="934"/>
      <c r="VY55" s="1214"/>
      <c r="VZ55" s="932"/>
      <c r="WA55" s="932"/>
      <c r="WB55" s="933"/>
      <c r="WC55" s="933"/>
      <c r="WD55" s="933"/>
      <c r="WE55" s="933"/>
      <c r="WF55" s="933"/>
      <c r="WG55" s="933"/>
      <c r="WH55" s="933"/>
      <c r="WI55" s="934"/>
      <c r="WJ55" s="1214"/>
      <c r="WK55" s="932"/>
      <c r="WL55" s="932"/>
      <c r="WM55" s="933"/>
      <c r="WN55" s="933"/>
      <c r="WO55" s="933"/>
      <c r="WP55" s="933"/>
      <c r="WQ55" s="933"/>
      <c r="WR55" s="933"/>
      <c r="WS55" s="933"/>
      <c r="WT55" s="934"/>
      <c r="WU55" s="1214"/>
      <c r="WV55" s="932"/>
      <c r="WW55" s="932"/>
      <c r="WX55" s="933"/>
      <c r="WY55" s="933"/>
      <c r="WZ55" s="933"/>
      <c r="XA55" s="933"/>
      <c r="XB55" s="933"/>
      <c r="XC55" s="933"/>
      <c r="XD55" s="933"/>
      <c r="XE55" s="934"/>
      <c r="XF55" s="1214"/>
      <c r="XG55" s="932"/>
      <c r="XH55" s="932"/>
      <c r="XI55" s="933"/>
      <c r="XJ55" s="933"/>
      <c r="XK55" s="933"/>
      <c r="XL55" s="933"/>
      <c r="XM55" s="933"/>
      <c r="XN55" s="933"/>
      <c r="XO55" s="933"/>
      <c r="XP55" s="934"/>
      <c r="XQ55" s="1214"/>
      <c r="XR55" s="932"/>
      <c r="XS55" s="932"/>
      <c r="XT55" s="933"/>
      <c r="XU55" s="933"/>
      <c r="XV55" s="933"/>
      <c r="XW55" s="933"/>
      <c r="XX55" s="933"/>
      <c r="XY55" s="933"/>
      <c r="XZ55" s="933"/>
      <c r="YA55" s="934"/>
      <c r="YB55" s="1214"/>
      <c r="YC55" s="932"/>
      <c r="YD55" s="932"/>
      <c r="YE55" s="933"/>
      <c r="YF55" s="933"/>
      <c r="YG55" s="933"/>
      <c r="YH55" s="933"/>
      <c r="YI55" s="933"/>
      <c r="YJ55" s="933"/>
      <c r="YK55" s="933"/>
      <c r="YL55" s="934"/>
      <c r="YM55" s="1214"/>
      <c r="YN55" s="932"/>
      <c r="YO55" s="932"/>
      <c r="YP55" s="933"/>
      <c r="YQ55" s="933"/>
      <c r="YR55" s="933"/>
      <c r="YS55" s="933"/>
      <c r="YT55" s="933"/>
      <c r="YU55" s="933"/>
      <c r="YV55" s="933"/>
      <c r="YW55" s="934"/>
      <c r="YX55" s="1214"/>
      <c r="YY55" s="932"/>
      <c r="YZ55" s="932"/>
      <c r="ZA55" s="933"/>
      <c r="ZB55" s="933"/>
      <c r="ZC55" s="933"/>
      <c r="ZD55" s="933"/>
      <c r="ZE55" s="933"/>
      <c r="ZF55" s="933"/>
      <c r="ZG55" s="933"/>
      <c r="ZH55" s="934"/>
      <c r="ZI55" s="1214"/>
      <c r="ZJ55" s="932"/>
      <c r="ZK55" s="932"/>
      <c r="ZL55" s="933"/>
      <c r="ZM55" s="933"/>
      <c r="ZN55" s="933"/>
      <c r="ZO55" s="933"/>
      <c r="ZP55" s="933"/>
      <c r="ZQ55" s="933"/>
      <c r="ZR55" s="933"/>
      <c r="ZS55" s="934"/>
      <c r="ZT55" s="1214"/>
      <c r="ZU55" s="932"/>
      <c r="ZV55" s="932"/>
      <c r="ZW55" s="933"/>
      <c r="ZX55" s="933"/>
      <c r="ZY55" s="933"/>
      <c r="ZZ55" s="933"/>
      <c r="AAA55" s="933"/>
      <c r="AAB55" s="933"/>
      <c r="AAC55" s="933"/>
      <c r="AAD55" s="934"/>
      <c r="AAE55" s="1214"/>
      <c r="AAF55" s="932"/>
      <c r="AAG55" s="932"/>
      <c r="AAH55" s="933"/>
      <c r="AAI55" s="933"/>
      <c r="AAJ55" s="933"/>
      <c r="AAK55" s="933"/>
      <c r="AAL55" s="933"/>
      <c r="AAM55" s="933"/>
      <c r="AAN55" s="933"/>
      <c r="AAO55" s="934"/>
      <c r="AAP55" s="1214"/>
      <c r="AAQ55" s="932"/>
      <c r="AAR55" s="932"/>
      <c r="AAS55" s="933"/>
      <c r="AAT55" s="933"/>
      <c r="AAU55" s="933"/>
      <c r="AAV55" s="933"/>
      <c r="AAW55" s="933"/>
      <c r="AAX55" s="933"/>
      <c r="AAY55" s="933"/>
      <c r="AAZ55" s="934"/>
      <c r="ABA55" s="1214"/>
      <c r="ABB55" s="932"/>
      <c r="ABC55" s="932"/>
      <c r="ABD55" s="933"/>
      <c r="ABE55" s="933"/>
      <c r="ABF55" s="933"/>
      <c r="ABG55" s="933"/>
      <c r="ABH55" s="933"/>
      <c r="ABI55" s="933"/>
      <c r="ABJ55" s="933"/>
      <c r="ABK55" s="934"/>
      <c r="ABL55" s="1214"/>
      <c r="ABM55" s="932"/>
      <c r="ABN55" s="932"/>
      <c r="ABO55" s="933"/>
      <c r="ABP55" s="933"/>
      <c r="ABQ55" s="933"/>
      <c r="ABR55" s="933"/>
      <c r="ABS55" s="933"/>
      <c r="ABT55" s="933"/>
      <c r="ABU55" s="933"/>
      <c r="ABV55" s="934"/>
      <c r="ABW55" s="1214"/>
      <c r="ABX55" s="932"/>
      <c r="ABY55" s="932"/>
      <c r="ABZ55" s="933"/>
      <c r="ACA55" s="933"/>
      <c r="ACB55" s="933"/>
      <c r="ACC55" s="933"/>
      <c r="ACD55" s="933"/>
      <c r="ACE55" s="933"/>
      <c r="ACF55" s="933"/>
      <c r="ACG55" s="934"/>
      <c r="ACH55" s="1214"/>
      <c r="ACI55" s="932"/>
      <c r="ACJ55" s="932"/>
      <c r="ACK55" s="933"/>
      <c r="ACL55" s="933"/>
      <c r="ACM55" s="933"/>
      <c r="ACN55" s="933"/>
      <c r="ACO55" s="933"/>
      <c r="ACP55" s="933"/>
      <c r="ACQ55" s="933"/>
      <c r="ACR55" s="934"/>
      <c r="ACS55" s="1214"/>
      <c r="ACT55" s="932"/>
      <c r="ACU55" s="932"/>
      <c r="ACV55" s="933"/>
      <c r="ACW55" s="933"/>
      <c r="ACX55" s="933"/>
      <c r="ACY55" s="933"/>
      <c r="ACZ55" s="933"/>
      <c r="ADA55" s="933"/>
      <c r="ADB55" s="933"/>
      <c r="ADC55" s="934"/>
      <c r="ADD55" s="1214"/>
      <c r="ADE55" s="932"/>
      <c r="ADF55" s="932"/>
      <c r="ADG55" s="933"/>
      <c r="ADH55" s="933"/>
      <c r="ADI55" s="933"/>
      <c r="ADJ55" s="933"/>
      <c r="ADK55" s="933"/>
      <c r="ADL55" s="933"/>
      <c r="ADM55" s="933"/>
      <c r="ADN55" s="934"/>
      <c r="ADO55" s="1214"/>
      <c r="ADP55" s="932"/>
      <c r="ADQ55" s="932"/>
      <c r="ADR55" s="933"/>
      <c r="ADS55" s="933"/>
      <c r="ADT55" s="933"/>
      <c r="ADU55" s="933"/>
      <c r="ADV55" s="933"/>
      <c r="ADW55" s="933"/>
      <c r="ADX55" s="933"/>
      <c r="ADY55" s="934"/>
      <c r="ADZ55" s="1214"/>
      <c r="AEA55" s="932"/>
      <c r="AEB55" s="932"/>
      <c r="AEC55" s="933"/>
      <c r="AED55" s="933"/>
      <c r="AEE55" s="933"/>
      <c r="AEF55" s="933"/>
      <c r="AEG55" s="933"/>
      <c r="AEH55" s="933"/>
      <c r="AEI55" s="933"/>
      <c r="AEJ55" s="934"/>
      <c r="AEK55" s="1214"/>
      <c r="AEL55" s="932"/>
      <c r="AEM55" s="932"/>
      <c r="AEN55" s="933"/>
      <c r="AEO55" s="933"/>
      <c r="AEP55" s="933"/>
      <c r="AEQ55" s="933"/>
      <c r="AER55" s="933"/>
      <c r="AES55" s="933"/>
      <c r="AET55" s="933"/>
      <c r="AEU55" s="934"/>
      <c r="AEV55" s="1214"/>
      <c r="AEW55" s="932"/>
      <c r="AEX55" s="932"/>
      <c r="AEY55" s="933"/>
      <c r="AEZ55" s="933"/>
      <c r="AFA55" s="933"/>
      <c r="AFB55" s="933"/>
      <c r="AFC55" s="933"/>
      <c r="AFD55" s="933"/>
      <c r="AFE55" s="933"/>
      <c r="AFF55" s="934"/>
      <c r="AFG55" s="1214"/>
      <c r="AFH55" s="932"/>
      <c r="AFI55" s="932"/>
      <c r="AFJ55" s="933"/>
      <c r="AFK55" s="933"/>
      <c r="AFL55" s="933"/>
      <c r="AFM55" s="933"/>
      <c r="AFN55" s="933"/>
      <c r="AFO55" s="933"/>
      <c r="AFP55" s="933"/>
      <c r="AFQ55" s="934"/>
      <c r="AFR55" s="1214"/>
      <c r="AFS55" s="932"/>
      <c r="AFT55" s="932"/>
      <c r="AFU55" s="933"/>
      <c r="AFV55" s="933"/>
      <c r="AFW55" s="933"/>
      <c r="AFX55" s="933"/>
      <c r="AFY55" s="933"/>
      <c r="AFZ55" s="933"/>
      <c r="AGA55" s="933"/>
      <c r="AGB55" s="934"/>
      <c r="AGC55" s="1214"/>
      <c r="AGD55" s="932"/>
      <c r="AGE55" s="932"/>
      <c r="AGF55" s="933"/>
      <c r="AGG55" s="933"/>
      <c r="AGH55" s="933"/>
      <c r="AGI55" s="933"/>
      <c r="AGJ55" s="933"/>
      <c r="AGK55" s="933"/>
      <c r="AGL55" s="933"/>
      <c r="AGM55" s="934"/>
      <c r="AGN55" s="1214"/>
      <c r="AGO55" s="932"/>
      <c r="AGP55" s="932"/>
      <c r="AGQ55" s="933"/>
      <c r="AGR55" s="933"/>
      <c r="AGS55" s="933"/>
      <c r="AGT55" s="933"/>
      <c r="AGU55" s="933"/>
      <c r="AGV55" s="933"/>
      <c r="AGW55" s="933"/>
      <c r="AGX55" s="934"/>
      <c r="AGY55" s="1214"/>
      <c r="AGZ55" s="932"/>
      <c r="AHA55" s="932"/>
      <c r="AHB55" s="933"/>
      <c r="AHC55" s="933"/>
      <c r="AHD55" s="933"/>
      <c r="AHE55" s="933"/>
      <c r="AHF55" s="933"/>
      <c r="AHG55" s="933"/>
      <c r="AHH55" s="933"/>
      <c r="AHI55" s="934"/>
      <c r="AHJ55" s="1214"/>
      <c r="AHK55" s="932"/>
      <c r="AHL55" s="932"/>
      <c r="AHM55" s="933"/>
      <c r="AHN55" s="933"/>
      <c r="AHO55" s="933"/>
      <c r="AHP55" s="933"/>
      <c r="AHQ55" s="933"/>
      <c r="AHR55" s="933"/>
      <c r="AHS55" s="933"/>
      <c r="AHT55" s="934"/>
      <c r="AHU55" s="1214"/>
      <c r="AHV55" s="932"/>
      <c r="AHW55" s="932"/>
      <c r="AHX55" s="933"/>
      <c r="AHY55" s="933"/>
      <c r="AHZ55" s="933"/>
      <c r="AIA55" s="933"/>
      <c r="AIB55" s="933"/>
      <c r="AIC55" s="933"/>
      <c r="AID55" s="933"/>
      <c r="AIE55" s="934"/>
      <c r="AIF55" s="1214"/>
      <c r="AIG55" s="932"/>
      <c r="AIH55" s="932"/>
      <c r="AII55" s="933"/>
      <c r="AIJ55" s="933"/>
      <c r="AIK55" s="933"/>
      <c r="AIL55" s="933"/>
      <c r="AIM55" s="933"/>
      <c r="AIN55" s="933"/>
      <c r="AIO55" s="933"/>
      <c r="AIP55" s="934"/>
      <c r="AIQ55" s="1214"/>
      <c r="AIR55" s="932"/>
      <c r="AIS55" s="932"/>
      <c r="AIT55" s="933"/>
      <c r="AIU55" s="933"/>
      <c r="AIV55" s="933"/>
      <c r="AIW55" s="933"/>
      <c r="AIX55" s="933"/>
      <c r="AIY55" s="933"/>
      <c r="AIZ55" s="933"/>
      <c r="AJA55" s="934"/>
      <c r="AJB55" s="1214"/>
      <c r="AJC55" s="932"/>
      <c r="AJD55" s="932"/>
      <c r="AJE55" s="933"/>
      <c r="AJF55" s="933"/>
      <c r="AJG55" s="933"/>
      <c r="AJH55" s="933"/>
      <c r="AJI55" s="933"/>
      <c r="AJJ55" s="933"/>
      <c r="AJK55" s="933"/>
      <c r="AJL55" s="934"/>
      <c r="AJM55" s="1214"/>
      <c r="AJN55" s="932"/>
      <c r="AJO55" s="932"/>
      <c r="AJP55" s="933"/>
      <c r="AJQ55" s="933"/>
      <c r="AJR55" s="933"/>
      <c r="AJS55" s="933"/>
      <c r="AJT55" s="933"/>
      <c r="AJU55" s="933"/>
      <c r="AJV55" s="933"/>
      <c r="AJW55" s="934"/>
      <c r="AJX55" s="1214"/>
      <c r="AJY55" s="932"/>
      <c r="AJZ55" s="932"/>
      <c r="AKA55" s="933"/>
      <c r="AKB55" s="933"/>
      <c r="AKC55" s="933"/>
      <c r="AKD55" s="933"/>
      <c r="AKE55" s="933"/>
      <c r="AKF55" s="933"/>
      <c r="AKG55" s="933"/>
      <c r="AKH55" s="934"/>
      <c r="AKI55" s="1214"/>
      <c r="AKJ55" s="932"/>
      <c r="AKK55" s="932"/>
      <c r="AKL55" s="933"/>
      <c r="AKM55" s="933"/>
      <c r="AKN55" s="933"/>
      <c r="AKO55" s="933"/>
      <c r="AKP55" s="933"/>
      <c r="AKQ55" s="933"/>
      <c r="AKR55" s="933"/>
      <c r="AKS55" s="934"/>
      <c r="AKT55" s="1214"/>
      <c r="AKU55" s="932"/>
      <c r="AKV55" s="932"/>
      <c r="AKW55" s="933"/>
      <c r="AKX55" s="933"/>
      <c r="AKY55" s="933"/>
      <c r="AKZ55" s="933"/>
      <c r="ALA55" s="933"/>
      <c r="ALB55" s="933"/>
      <c r="ALC55" s="933"/>
      <c r="ALD55" s="934"/>
      <c r="ALE55" s="1214"/>
      <c r="ALF55" s="932"/>
      <c r="ALG55" s="932"/>
      <c r="ALH55" s="933"/>
      <c r="ALI55" s="933"/>
      <c r="ALJ55" s="933"/>
      <c r="ALK55" s="933"/>
      <c r="ALL55" s="933"/>
      <c r="ALM55" s="933"/>
      <c r="ALN55" s="933"/>
      <c r="ALO55" s="934"/>
      <c r="ALP55" s="1214"/>
      <c r="ALQ55" s="932"/>
      <c r="ALR55" s="932"/>
      <c r="ALS55" s="933"/>
      <c r="ALT55" s="933"/>
      <c r="ALU55" s="933"/>
      <c r="ALV55" s="933"/>
      <c r="ALW55" s="933"/>
      <c r="ALX55" s="933"/>
      <c r="ALY55" s="933"/>
      <c r="ALZ55" s="934"/>
      <c r="AMA55" s="1214"/>
      <c r="AMB55" s="932"/>
      <c r="AMC55" s="932"/>
      <c r="AMD55" s="933"/>
      <c r="AME55" s="933"/>
      <c r="AMF55" s="933"/>
      <c r="AMG55" s="933"/>
      <c r="AMH55" s="933"/>
      <c r="AMI55" s="933"/>
      <c r="AMJ55" s="933"/>
      <c r="AMK55" s="934"/>
      <c r="AML55" s="1214"/>
      <c r="AMM55" s="932"/>
      <c r="AMN55" s="932"/>
      <c r="AMO55" s="933"/>
      <c r="AMP55" s="933"/>
      <c r="AMQ55" s="933"/>
      <c r="AMR55" s="933"/>
      <c r="AMS55" s="933"/>
      <c r="AMT55" s="933"/>
      <c r="AMU55" s="933"/>
      <c r="AMV55" s="934"/>
      <c r="AMW55" s="1214"/>
      <c r="AMX55" s="932"/>
      <c r="AMY55" s="932"/>
      <c r="AMZ55" s="933"/>
      <c r="ANA55" s="933"/>
      <c r="ANB55" s="933"/>
      <c r="ANC55" s="933"/>
      <c r="AND55" s="933"/>
      <c r="ANE55" s="933"/>
      <c r="ANF55" s="933"/>
      <c r="ANG55" s="934"/>
      <c r="ANH55" s="1214"/>
      <c r="ANI55" s="932"/>
      <c r="ANJ55" s="932"/>
      <c r="ANK55" s="933"/>
      <c r="ANL55" s="933"/>
      <c r="ANM55" s="933"/>
      <c r="ANN55" s="933"/>
      <c r="ANO55" s="933"/>
      <c r="ANP55" s="933"/>
      <c r="ANQ55" s="933"/>
      <c r="ANR55" s="934"/>
      <c r="ANS55" s="1214"/>
      <c r="ANT55" s="932"/>
      <c r="ANU55" s="932"/>
      <c r="ANV55" s="933"/>
      <c r="ANW55" s="933"/>
      <c r="ANX55" s="933"/>
      <c r="ANY55" s="933"/>
      <c r="ANZ55" s="933"/>
      <c r="AOA55" s="933"/>
      <c r="AOB55" s="933"/>
      <c r="AOC55" s="934"/>
      <c r="AOD55" s="1214"/>
      <c r="AOE55" s="932"/>
      <c r="AOF55" s="932"/>
      <c r="AOG55" s="933"/>
      <c r="AOH55" s="933"/>
      <c r="AOI55" s="933"/>
      <c r="AOJ55" s="933"/>
      <c r="AOK55" s="933"/>
      <c r="AOL55" s="933"/>
      <c r="AOM55" s="933"/>
      <c r="AON55" s="934"/>
      <c r="AOO55" s="1214"/>
      <c r="AOP55" s="932"/>
      <c r="AOQ55" s="932"/>
      <c r="AOR55" s="933"/>
      <c r="AOS55" s="933"/>
      <c r="AOT55" s="933"/>
      <c r="AOU55" s="933"/>
      <c r="AOV55" s="933"/>
      <c r="AOW55" s="933"/>
      <c r="AOX55" s="933"/>
      <c r="AOY55" s="934"/>
      <c r="AOZ55" s="1214"/>
      <c r="APA55" s="932"/>
      <c r="APB55" s="932"/>
      <c r="APC55" s="933"/>
      <c r="APD55" s="933"/>
      <c r="APE55" s="933"/>
      <c r="APF55" s="933"/>
      <c r="APG55" s="933"/>
      <c r="APH55" s="933"/>
      <c r="API55" s="933"/>
      <c r="APJ55" s="934"/>
      <c r="APK55" s="1214"/>
      <c r="APL55" s="932"/>
      <c r="APM55" s="932"/>
      <c r="APN55" s="933"/>
      <c r="APO55" s="933"/>
      <c r="APP55" s="933"/>
      <c r="APQ55" s="933"/>
      <c r="APR55" s="933"/>
      <c r="APS55" s="933"/>
      <c r="APT55" s="933"/>
      <c r="APU55" s="934"/>
      <c r="APV55" s="1214"/>
      <c r="APW55" s="932"/>
      <c r="APX55" s="932"/>
      <c r="APY55" s="933"/>
      <c r="APZ55" s="933"/>
      <c r="AQA55" s="933"/>
      <c r="AQB55" s="933"/>
      <c r="AQC55" s="933"/>
      <c r="AQD55" s="933"/>
      <c r="AQE55" s="933"/>
      <c r="AQF55" s="934"/>
      <c r="AQG55" s="1214"/>
      <c r="AQH55" s="932"/>
      <c r="AQI55" s="932"/>
      <c r="AQJ55" s="933"/>
      <c r="AQK55" s="933"/>
      <c r="AQL55" s="933"/>
      <c r="AQM55" s="933"/>
      <c r="AQN55" s="933"/>
      <c r="AQO55" s="933"/>
      <c r="AQP55" s="933"/>
      <c r="AQQ55" s="934"/>
      <c r="AQR55" s="1214"/>
      <c r="AQS55" s="932"/>
      <c r="AQT55" s="932"/>
      <c r="AQU55" s="933"/>
      <c r="AQV55" s="933"/>
      <c r="AQW55" s="933"/>
      <c r="AQX55" s="933"/>
      <c r="AQY55" s="933"/>
      <c r="AQZ55" s="933"/>
      <c r="ARA55" s="933"/>
      <c r="ARB55" s="934"/>
      <c r="ARC55" s="1214"/>
      <c r="ARD55" s="932"/>
      <c r="ARE55" s="932"/>
      <c r="ARF55" s="933"/>
      <c r="ARG55" s="933"/>
      <c r="ARH55" s="933"/>
      <c r="ARI55" s="933"/>
      <c r="ARJ55" s="933"/>
      <c r="ARK55" s="933"/>
      <c r="ARL55" s="933"/>
      <c r="ARM55" s="934"/>
      <c r="ARN55" s="1214"/>
      <c r="ARO55" s="932"/>
      <c r="ARP55" s="932"/>
      <c r="ARQ55" s="933"/>
      <c r="ARR55" s="933"/>
      <c r="ARS55" s="933"/>
      <c r="ART55" s="933"/>
      <c r="ARU55" s="933"/>
      <c r="ARV55" s="933"/>
      <c r="ARW55" s="933"/>
      <c r="ARX55" s="934"/>
      <c r="ARY55" s="1214"/>
      <c r="ARZ55" s="932"/>
      <c r="ASA55" s="932"/>
      <c r="ASB55" s="933"/>
      <c r="ASC55" s="933"/>
      <c r="ASD55" s="933"/>
      <c r="ASE55" s="933"/>
      <c r="ASF55" s="933"/>
      <c r="ASG55" s="933"/>
      <c r="ASH55" s="933"/>
      <c r="ASI55" s="934"/>
      <c r="ASJ55" s="1214"/>
      <c r="ASK55" s="932"/>
      <c r="ASL55" s="932"/>
      <c r="ASM55" s="933"/>
      <c r="ASN55" s="933"/>
      <c r="ASO55" s="933"/>
      <c r="ASP55" s="933"/>
      <c r="ASQ55" s="933"/>
      <c r="ASR55" s="933"/>
      <c r="ASS55" s="933"/>
      <c r="AST55" s="934"/>
      <c r="ASU55" s="1214"/>
      <c r="ASV55" s="932"/>
      <c r="ASW55" s="932"/>
      <c r="ASX55" s="933"/>
      <c r="ASY55" s="933"/>
      <c r="ASZ55" s="933"/>
      <c r="ATA55" s="933"/>
      <c r="ATB55" s="933"/>
      <c r="ATC55" s="933"/>
      <c r="ATD55" s="933"/>
      <c r="ATE55" s="934"/>
      <c r="ATF55" s="1214"/>
      <c r="ATG55" s="932"/>
      <c r="ATH55" s="932"/>
      <c r="ATI55" s="933"/>
      <c r="ATJ55" s="933"/>
      <c r="ATK55" s="933"/>
      <c r="ATL55" s="933"/>
      <c r="ATM55" s="933"/>
      <c r="ATN55" s="933"/>
      <c r="ATO55" s="933"/>
      <c r="ATP55" s="934"/>
      <c r="ATQ55" s="1214"/>
      <c r="ATR55" s="932"/>
      <c r="ATS55" s="932"/>
      <c r="ATT55" s="933"/>
      <c r="ATU55" s="933"/>
      <c r="ATV55" s="933"/>
      <c r="ATW55" s="933"/>
      <c r="ATX55" s="933"/>
      <c r="ATY55" s="933"/>
      <c r="ATZ55" s="933"/>
      <c r="AUA55" s="934"/>
      <c r="AUB55" s="1214"/>
      <c r="AUC55" s="932"/>
      <c r="AUD55" s="932"/>
      <c r="AUE55" s="933"/>
      <c r="AUF55" s="933"/>
      <c r="AUG55" s="933"/>
      <c r="AUH55" s="933"/>
      <c r="AUI55" s="933"/>
      <c r="AUJ55" s="933"/>
      <c r="AUK55" s="933"/>
      <c r="AUL55" s="934"/>
      <c r="AUM55" s="1214"/>
      <c r="AUN55" s="932"/>
      <c r="AUO55" s="932"/>
      <c r="AUP55" s="933"/>
      <c r="AUQ55" s="933"/>
      <c r="AUR55" s="933"/>
      <c r="AUS55" s="933"/>
      <c r="AUT55" s="933"/>
      <c r="AUU55" s="933"/>
      <c r="AUV55" s="933"/>
      <c r="AUW55" s="934"/>
      <c r="AUX55" s="1214"/>
      <c r="AUY55" s="932"/>
      <c r="AUZ55" s="932"/>
      <c r="AVA55" s="933"/>
      <c r="AVB55" s="933"/>
      <c r="AVC55" s="933"/>
      <c r="AVD55" s="933"/>
      <c r="AVE55" s="933"/>
      <c r="AVF55" s="933"/>
      <c r="AVG55" s="933"/>
      <c r="AVH55" s="934"/>
      <c r="AVI55" s="1214"/>
      <c r="AVJ55" s="932"/>
      <c r="AVK55" s="932"/>
      <c r="AVL55" s="933"/>
      <c r="AVM55" s="933"/>
      <c r="AVN55" s="933"/>
      <c r="AVO55" s="933"/>
      <c r="AVP55" s="933"/>
      <c r="AVQ55" s="933"/>
      <c r="AVR55" s="933"/>
      <c r="AVS55" s="934"/>
      <c r="AVT55" s="1214"/>
      <c r="AVU55" s="932"/>
      <c r="AVV55" s="932"/>
      <c r="AVW55" s="933"/>
      <c r="AVX55" s="933"/>
      <c r="AVY55" s="933"/>
      <c r="AVZ55" s="933"/>
      <c r="AWA55" s="933"/>
      <c r="AWB55" s="933"/>
      <c r="AWC55" s="933"/>
      <c r="AWD55" s="934"/>
      <c r="AWE55" s="1214"/>
      <c r="AWF55" s="932"/>
      <c r="AWG55" s="932"/>
      <c r="AWH55" s="933"/>
      <c r="AWI55" s="933"/>
      <c r="AWJ55" s="933"/>
      <c r="AWK55" s="933"/>
      <c r="AWL55" s="933"/>
      <c r="AWM55" s="933"/>
      <c r="AWN55" s="933"/>
      <c r="AWO55" s="934"/>
      <c r="AWP55" s="1214"/>
      <c r="AWQ55" s="932"/>
      <c r="AWR55" s="932"/>
      <c r="AWS55" s="933"/>
      <c r="AWT55" s="933"/>
      <c r="AWU55" s="933"/>
      <c r="AWV55" s="933"/>
      <c r="AWW55" s="933"/>
      <c r="AWX55" s="933"/>
      <c r="AWY55" s="933"/>
      <c r="AWZ55" s="934"/>
      <c r="AXA55" s="1214"/>
      <c r="AXB55" s="932"/>
      <c r="AXC55" s="932"/>
      <c r="AXD55" s="933"/>
      <c r="AXE55" s="933"/>
      <c r="AXF55" s="933"/>
      <c r="AXG55" s="933"/>
      <c r="AXH55" s="933"/>
      <c r="AXI55" s="933"/>
      <c r="AXJ55" s="933"/>
      <c r="AXK55" s="934"/>
      <c r="AXL55" s="1214"/>
      <c r="AXM55" s="932"/>
      <c r="AXN55" s="932"/>
      <c r="AXO55" s="933"/>
      <c r="AXP55" s="933"/>
      <c r="AXQ55" s="933"/>
      <c r="AXR55" s="933"/>
      <c r="AXS55" s="933"/>
      <c r="AXT55" s="933"/>
      <c r="AXU55" s="933"/>
      <c r="AXV55" s="934"/>
      <c r="AXW55" s="1214"/>
      <c r="AXX55" s="932"/>
      <c r="AXY55" s="932"/>
      <c r="AXZ55" s="933"/>
      <c r="AYA55" s="933"/>
      <c r="AYB55" s="933"/>
      <c r="AYC55" s="933"/>
      <c r="AYD55" s="933"/>
      <c r="AYE55" s="933"/>
      <c r="AYF55" s="933"/>
      <c r="AYG55" s="934"/>
      <c r="AYH55" s="1214"/>
      <c r="AYI55" s="932"/>
      <c r="AYJ55" s="932"/>
      <c r="AYK55" s="933"/>
      <c r="AYL55" s="933"/>
      <c r="AYM55" s="933"/>
      <c r="AYN55" s="933"/>
      <c r="AYO55" s="933"/>
      <c r="AYP55" s="933"/>
      <c r="AYQ55" s="933"/>
      <c r="AYR55" s="934"/>
      <c r="AYS55" s="1214"/>
      <c r="AYT55" s="932"/>
      <c r="AYU55" s="932"/>
      <c r="AYV55" s="933"/>
      <c r="AYW55" s="933"/>
      <c r="AYX55" s="933"/>
      <c r="AYY55" s="933"/>
      <c r="AYZ55" s="933"/>
      <c r="AZA55" s="933"/>
      <c r="AZB55" s="933"/>
      <c r="AZC55" s="934"/>
      <c r="AZD55" s="1214"/>
      <c r="AZE55" s="932"/>
      <c r="AZF55" s="932"/>
      <c r="AZG55" s="933"/>
      <c r="AZH55" s="933"/>
      <c r="AZI55" s="933"/>
      <c r="AZJ55" s="933"/>
      <c r="AZK55" s="933"/>
      <c r="AZL55" s="933"/>
      <c r="AZM55" s="933"/>
      <c r="AZN55" s="934"/>
      <c r="AZO55" s="1214"/>
      <c r="AZP55" s="932"/>
      <c r="AZQ55" s="932"/>
      <c r="AZR55" s="933"/>
      <c r="AZS55" s="933"/>
      <c r="AZT55" s="933"/>
      <c r="AZU55" s="933"/>
      <c r="AZV55" s="933"/>
      <c r="AZW55" s="933"/>
      <c r="AZX55" s="933"/>
      <c r="AZY55" s="934"/>
      <c r="AZZ55" s="1214"/>
      <c r="BAA55" s="932"/>
      <c r="BAB55" s="932"/>
      <c r="BAC55" s="933"/>
      <c r="BAD55" s="933"/>
      <c r="BAE55" s="933"/>
      <c r="BAF55" s="933"/>
      <c r="BAG55" s="933"/>
      <c r="BAH55" s="933"/>
      <c r="BAI55" s="933"/>
      <c r="BAJ55" s="934"/>
      <c r="BAK55" s="1214"/>
      <c r="BAL55" s="932"/>
      <c r="BAM55" s="932"/>
      <c r="BAN55" s="933"/>
      <c r="BAO55" s="933"/>
      <c r="BAP55" s="933"/>
      <c r="BAQ55" s="933"/>
      <c r="BAR55" s="933"/>
      <c r="BAS55" s="933"/>
      <c r="BAT55" s="933"/>
      <c r="BAU55" s="934"/>
      <c r="BAV55" s="1214"/>
      <c r="BAW55" s="932"/>
      <c r="BAX55" s="932"/>
      <c r="BAY55" s="933"/>
      <c r="BAZ55" s="933"/>
      <c r="BBA55" s="933"/>
      <c r="BBB55" s="933"/>
      <c r="BBC55" s="933"/>
      <c r="BBD55" s="933"/>
      <c r="BBE55" s="933"/>
      <c r="BBF55" s="934"/>
      <c r="BBG55" s="1214"/>
      <c r="BBH55" s="932"/>
      <c r="BBI55" s="932"/>
      <c r="BBJ55" s="933"/>
      <c r="BBK55" s="933"/>
      <c r="BBL55" s="933"/>
      <c r="BBM55" s="933"/>
      <c r="BBN55" s="933"/>
      <c r="BBO55" s="933"/>
      <c r="BBP55" s="933"/>
      <c r="BBQ55" s="934"/>
      <c r="BBR55" s="1214"/>
      <c r="BBS55" s="932"/>
      <c r="BBT55" s="932"/>
      <c r="BBU55" s="933"/>
      <c r="BBV55" s="933"/>
      <c r="BBW55" s="933"/>
      <c r="BBX55" s="933"/>
      <c r="BBY55" s="933"/>
      <c r="BBZ55" s="933"/>
      <c r="BCA55" s="933"/>
      <c r="BCB55" s="934"/>
      <c r="BCC55" s="1214"/>
      <c r="BCD55" s="932"/>
      <c r="BCE55" s="932"/>
      <c r="BCF55" s="933"/>
      <c r="BCG55" s="933"/>
      <c r="BCH55" s="933"/>
      <c r="BCI55" s="933"/>
      <c r="BCJ55" s="933"/>
      <c r="BCK55" s="933"/>
      <c r="BCL55" s="933"/>
      <c r="BCM55" s="934"/>
      <c r="BCN55" s="1214"/>
      <c r="BCO55" s="932"/>
      <c r="BCP55" s="932"/>
      <c r="BCQ55" s="933"/>
      <c r="BCR55" s="933"/>
      <c r="BCS55" s="933"/>
      <c r="BCT55" s="933"/>
      <c r="BCU55" s="933"/>
      <c r="BCV55" s="933"/>
      <c r="BCW55" s="933"/>
      <c r="BCX55" s="934"/>
      <c r="BCY55" s="1214"/>
      <c r="BCZ55" s="932"/>
      <c r="BDA55" s="932"/>
      <c r="BDB55" s="933"/>
      <c r="BDC55" s="933"/>
      <c r="BDD55" s="933"/>
      <c r="BDE55" s="933"/>
      <c r="BDF55" s="933"/>
      <c r="BDG55" s="933"/>
      <c r="BDH55" s="933"/>
      <c r="BDI55" s="934"/>
      <c r="BDJ55" s="1214"/>
      <c r="BDK55" s="932"/>
      <c r="BDL55" s="932"/>
      <c r="BDM55" s="933"/>
      <c r="BDN55" s="933"/>
      <c r="BDO55" s="933"/>
      <c r="BDP55" s="933"/>
      <c r="BDQ55" s="933"/>
      <c r="BDR55" s="933"/>
      <c r="BDS55" s="933"/>
      <c r="BDT55" s="934"/>
      <c r="BDU55" s="1214"/>
      <c r="BDV55" s="932"/>
      <c r="BDW55" s="932"/>
      <c r="BDX55" s="933"/>
      <c r="BDY55" s="933"/>
      <c r="BDZ55" s="933"/>
      <c r="BEA55" s="933"/>
      <c r="BEB55" s="933"/>
      <c r="BEC55" s="933"/>
      <c r="BED55" s="933"/>
      <c r="BEE55" s="934"/>
      <c r="BEF55" s="1214"/>
      <c r="BEG55" s="932"/>
      <c r="BEH55" s="932"/>
      <c r="BEI55" s="933"/>
      <c r="BEJ55" s="933"/>
      <c r="BEK55" s="933"/>
      <c r="BEL55" s="933"/>
      <c r="BEM55" s="933"/>
      <c r="BEN55" s="933"/>
      <c r="BEO55" s="933"/>
      <c r="BEP55" s="934"/>
      <c r="BEQ55" s="1214"/>
      <c r="BER55" s="932"/>
      <c r="BES55" s="932"/>
      <c r="BET55" s="933"/>
      <c r="BEU55" s="933"/>
      <c r="BEV55" s="933"/>
      <c r="BEW55" s="933"/>
      <c r="BEX55" s="933"/>
      <c r="BEY55" s="933"/>
      <c r="BEZ55" s="933"/>
      <c r="BFA55" s="934"/>
      <c r="BFB55" s="1214"/>
      <c r="BFC55" s="932"/>
      <c r="BFD55" s="932"/>
      <c r="BFE55" s="933"/>
      <c r="BFF55" s="933"/>
      <c r="BFG55" s="933"/>
      <c r="BFH55" s="933"/>
      <c r="BFI55" s="933"/>
      <c r="BFJ55" s="933"/>
      <c r="BFK55" s="933"/>
      <c r="BFL55" s="934"/>
      <c r="BFM55" s="1214"/>
      <c r="BFN55" s="932"/>
      <c r="BFO55" s="932"/>
      <c r="BFP55" s="933"/>
      <c r="BFQ55" s="933"/>
      <c r="BFR55" s="933"/>
      <c r="BFS55" s="933"/>
      <c r="BFT55" s="933"/>
      <c r="BFU55" s="933"/>
      <c r="BFV55" s="933"/>
      <c r="BFW55" s="934"/>
      <c r="BFX55" s="1214"/>
      <c r="BFY55" s="932"/>
      <c r="BFZ55" s="932"/>
      <c r="BGA55" s="933"/>
      <c r="BGB55" s="933"/>
      <c r="BGC55" s="933"/>
      <c r="BGD55" s="933"/>
      <c r="BGE55" s="933"/>
      <c r="BGF55" s="933"/>
      <c r="BGG55" s="933"/>
      <c r="BGH55" s="934"/>
      <c r="BGI55" s="1214"/>
      <c r="BGJ55" s="932"/>
      <c r="BGK55" s="932"/>
      <c r="BGL55" s="933"/>
      <c r="BGM55" s="933"/>
      <c r="BGN55" s="933"/>
      <c r="BGO55" s="933"/>
      <c r="BGP55" s="933"/>
      <c r="BGQ55" s="933"/>
      <c r="BGR55" s="933"/>
      <c r="BGS55" s="934"/>
      <c r="BGT55" s="1214"/>
      <c r="BGU55" s="932"/>
      <c r="BGV55" s="932"/>
      <c r="BGW55" s="933"/>
      <c r="BGX55" s="933"/>
      <c r="BGY55" s="933"/>
      <c r="BGZ55" s="933"/>
      <c r="BHA55" s="933"/>
      <c r="BHB55" s="933"/>
      <c r="BHC55" s="933"/>
      <c r="BHD55" s="934"/>
      <c r="BHE55" s="1214"/>
      <c r="BHF55" s="932"/>
      <c r="BHG55" s="932"/>
      <c r="BHH55" s="933"/>
      <c r="BHI55" s="933"/>
      <c r="BHJ55" s="933"/>
      <c r="BHK55" s="933"/>
      <c r="BHL55" s="933"/>
      <c r="BHM55" s="933"/>
      <c r="BHN55" s="933"/>
      <c r="BHO55" s="934"/>
      <c r="BHP55" s="1214"/>
      <c r="BHQ55" s="932"/>
      <c r="BHR55" s="932"/>
      <c r="BHS55" s="933"/>
      <c r="BHT55" s="933"/>
      <c r="BHU55" s="933"/>
      <c r="BHV55" s="933"/>
      <c r="BHW55" s="933"/>
      <c r="BHX55" s="933"/>
      <c r="BHY55" s="933"/>
      <c r="BHZ55" s="934"/>
      <c r="BIA55" s="1214"/>
      <c r="BIB55" s="932"/>
      <c r="BIC55" s="932"/>
      <c r="BID55" s="933"/>
      <c r="BIE55" s="933"/>
      <c r="BIF55" s="933"/>
      <c r="BIG55" s="933"/>
      <c r="BIH55" s="933"/>
      <c r="BII55" s="933"/>
      <c r="BIJ55" s="933"/>
      <c r="BIK55" s="934"/>
      <c r="BIL55" s="1214"/>
      <c r="BIM55" s="932"/>
      <c r="BIN55" s="932"/>
      <c r="BIO55" s="933"/>
      <c r="BIP55" s="933"/>
      <c r="BIQ55" s="933"/>
      <c r="BIR55" s="933"/>
      <c r="BIS55" s="933"/>
      <c r="BIT55" s="933"/>
      <c r="BIU55" s="933"/>
      <c r="BIV55" s="934"/>
      <c r="BIW55" s="1214"/>
      <c r="BIX55" s="932"/>
      <c r="BIY55" s="932"/>
      <c r="BIZ55" s="933"/>
      <c r="BJA55" s="933"/>
      <c r="BJB55" s="933"/>
      <c r="BJC55" s="933"/>
      <c r="BJD55" s="933"/>
      <c r="BJE55" s="933"/>
      <c r="BJF55" s="933"/>
      <c r="BJG55" s="934"/>
      <c r="BJH55" s="1214"/>
      <c r="BJI55" s="932"/>
      <c r="BJJ55" s="932"/>
      <c r="BJK55" s="933"/>
      <c r="BJL55" s="933"/>
      <c r="BJM55" s="933"/>
      <c r="BJN55" s="933"/>
      <c r="BJO55" s="933"/>
      <c r="BJP55" s="933"/>
      <c r="BJQ55" s="933"/>
      <c r="BJR55" s="934"/>
      <c r="BJS55" s="1214"/>
      <c r="BJT55" s="932"/>
      <c r="BJU55" s="932"/>
      <c r="BJV55" s="933"/>
      <c r="BJW55" s="933"/>
      <c r="BJX55" s="933"/>
      <c r="BJY55" s="933"/>
      <c r="BJZ55" s="933"/>
      <c r="BKA55" s="933"/>
      <c r="BKB55" s="933"/>
      <c r="BKC55" s="934"/>
      <c r="BKD55" s="1214"/>
      <c r="BKE55" s="932"/>
      <c r="BKF55" s="932"/>
      <c r="BKG55" s="933"/>
      <c r="BKH55" s="933"/>
      <c r="BKI55" s="933"/>
      <c r="BKJ55" s="933"/>
      <c r="BKK55" s="933"/>
      <c r="BKL55" s="933"/>
      <c r="BKM55" s="933"/>
      <c r="BKN55" s="934"/>
      <c r="BKO55" s="1214"/>
      <c r="BKP55" s="932"/>
      <c r="BKQ55" s="932"/>
      <c r="BKR55" s="933"/>
      <c r="BKS55" s="933"/>
      <c r="BKT55" s="933"/>
      <c r="BKU55" s="933"/>
      <c r="BKV55" s="933"/>
      <c r="BKW55" s="933"/>
      <c r="BKX55" s="933"/>
      <c r="BKY55" s="934"/>
      <c r="BKZ55" s="1214"/>
      <c r="BLA55" s="932"/>
      <c r="BLB55" s="932"/>
      <c r="BLC55" s="933"/>
      <c r="BLD55" s="933"/>
      <c r="BLE55" s="933"/>
      <c r="BLF55" s="933"/>
      <c r="BLG55" s="933"/>
      <c r="BLH55" s="933"/>
      <c r="BLI55" s="933"/>
      <c r="BLJ55" s="934"/>
      <c r="BLK55" s="1214"/>
      <c r="BLL55" s="932"/>
      <c r="BLM55" s="932"/>
      <c r="BLN55" s="933"/>
      <c r="BLO55" s="933"/>
      <c r="BLP55" s="933"/>
      <c r="BLQ55" s="933"/>
      <c r="BLR55" s="933"/>
      <c r="BLS55" s="933"/>
      <c r="BLT55" s="933"/>
      <c r="BLU55" s="934"/>
      <c r="BLV55" s="1214"/>
      <c r="BLW55" s="932"/>
      <c r="BLX55" s="932"/>
      <c r="BLY55" s="933"/>
      <c r="BLZ55" s="933"/>
      <c r="BMA55" s="933"/>
      <c r="BMB55" s="933"/>
      <c r="BMC55" s="933"/>
      <c r="BMD55" s="933"/>
      <c r="BME55" s="933"/>
      <c r="BMF55" s="934"/>
      <c r="BMG55" s="1214"/>
      <c r="BMH55" s="932"/>
      <c r="BMI55" s="932"/>
      <c r="BMJ55" s="933"/>
      <c r="BMK55" s="933"/>
      <c r="BML55" s="933"/>
      <c r="BMM55" s="933"/>
      <c r="BMN55" s="933"/>
      <c r="BMO55" s="933"/>
      <c r="BMP55" s="933"/>
      <c r="BMQ55" s="934"/>
      <c r="BMR55" s="1214"/>
      <c r="BMS55" s="932"/>
      <c r="BMT55" s="932"/>
      <c r="BMU55" s="933"/>
      <c r="BMV55" s="933"/>
      <c r="BMW55" s="933"/>
      <c r="BMX55" s="933"/>
      <c r="BMY55" s="933"/>
      <c r="BMZ55" s="933"/>
      <c r="BNA55" s="933"/>
      <c r="BNB55" s="934"/>
      <c r="BNC55" s="1214"/>
      <c r="BND55" s="932"/>
      <c r="BNE55" s="932"/>
      <c r="BNF55" s="933"/>
      <c r="BNG55" s="933"/>
      <c r="BNH55" s="933"/>
      <c r="BNI55" s="933"/>
      <c r="BNJ55" s="933"/>
      <c r="BNK55" s="933"/>
      <c r="BNL55" s="933"/>
      <c r="BNM55" s="934"/>
      <c r="BNN55" s="1214"/>
      <c r="BNO55" s="932"/>
      <c r="BNP55" s="932"/>
      <c r="BNQ55" s="933"/>
      <c r="BNR55" s="933"/>
      <c r="BNS55" s="933"/>
      <c r="BNT55" s="933"/>
      <c r="BNU55" s="933"/>
      <c r="BNV55" s="933"/>
      <c r="BNW55" s="933"/>
      <c r="BNX55" s="934"/>
      <c r="BNY55" s="1214"/>
      <c r="BNZ55" s="932"/>
      <c r="BOA55" s="932"/>
      <c r="BOB55" s="933"/>
      <c r="BOC55" s="933"/>
      <c r="BOD55" s="933"/>
      <c r="BOE55" s="933"/>
      <c r="BOF55" s="933"/>
      <c r="BOG55" s="933"/>
      <c r="BOH55" s="933"/>
      <c r="BOI55" s="934"/>
      <c r="BOJ55" s="1214"/>
      <c r="BOK55" s="932"/>
      <c r="BOL55" s="932"/>
      <c r="BOM55" s="933"/>
      <c r="BON55" s="933"/>
      <c r="BOO55" s="933"/>
      <c r="BOP55" s="933"/>
      <c r="BOQ55" s="933"/>
      <c r="BOR55" s="933"/>
      <c r="BOS55" s="933"/>
      <c r="BOT55" s="934"/>
      <c r="BOU55" s="1214"/>
      <c r="BOV55" s="932"/>
      <c r="BOW55" s="932"/>
      <c r="BOX55" s="933"/>
      <c r="BOY55" s="933"/>
      <c r="BOZ55" s="933"/>
      <c r="BPA55" s="933"/>
      <c r="BPB55" s="933"/>
      <c r="BPC55" s="933"/>
      <c r="BPD55" s="933"/>
      <c r="BPE55" s="934"/>
      <c r="BPF55" s="1214"/>
      <c r="BPG55" s="932"/>
      <c r="BPH55" s="932"/>
      <c r="BPI55" s="933"/>
      <c r="BPJ55" s="933"/>
      <c r="BPK55" s="933"/>
      <c r="BPL55" s="933"/>
      <c r="BPM55" s="933"/>
      <c r="BPN55" s="933"/>
      <c r="BPO55" s="933"/>
      <c r="BPP55" s="934"/>
      <c r="BPQ55" s="1214"/>
      <c r="BPR55" s="932"/>
      <c r="BPS55" s="932"/>
      <c r="BPT55" s="933"/>
      <c r="BPU55" s="933"/>
      <c r="BPV55" s="933"/>
      <c r="BPW55" s="933"/>
      <c r="BPX55" s="933"/>
      <c r="BPY55" s="933"/>
      <c r="BPZ55" s="933"/>
      <c r="BQA55" s="934"/>
      <c r="BQB55" s="1214"/>
      <c r="BQC55" s="932"/>
      <c r="BQD55" s="932"/>
      <c r="BQE55" s="933"/>
      <c r="BQF55" s="933"/>
      <c r="BQG55" s="933"/>
      <c r="BQH55" s="933"/>
      <c r="BQI55" s="933"/>
      <c r="BQJ55" s="933"/>
      <c r="BQK55" s="933"/>
      <c r="BQL55" s="934"/>
      <c r="BQM55" s="1214"/>
      <c r="BQN55" s="932"/>
      <c r="BQO55" s="932"/>
      <c r="BQP55" s="933"/>
      <c r="BQQ55" s="933"/>
      <c r="BQR55" s="933"/>
      <c r="BQS55" s="933"/>
      <c r="BQT55" s="933"/>
      <c r="BQU55" s="933"/>
      <c r="BQV55" s="933"/>
      <c r="BQW55" s="934"/>
      <c r="BQX55" s="1214"/>
      <c r="BQY55" s="932"/>
      <c r="BQZ55" s="932"/>
      <c r="BRA55" s="933"/>
      <c r="BRB55" s="933"/>
      <c r="BRC55" s="933"/>
      <c r="BRD55" s="933"/>
      <c r="BRE55" s="933"/>
      <c r="BRF55" s="933"/>
      <c r="BRG55" s="933"/>
      <c r="BRH55" s="934"/>
      <c r="BRI55" s="1214"/>
      <c r="BRJ55" s="932"/>
      <c r="BRK55" s="932"/>
      <c r="BRL55" s="933"/>
      <c r="BRM55" s="933"/>
      <c r="BRN55" s="933"/>
      <c r="BRO55" s="933"/>
      <c r="BRP55" s="933"/>
      <c r="BRQ55" s="933"/>
      <c r="BRR55" s="933"/>
      <c r="BRS55" s="934"/>
      <c r="BRT55" s="1214"/>
      <c r="BRU55" s="932"/>
      <c r="BRV55" s="932"/>
      <c r="BRW55" s="933"/>
      <c r="BRX55" s="933"/>
      <c r="BRY55" s="933"/>
      <c r="BRZ55" s="933"/>
      <c r="BSA55" s="933"/>
      <c r="BSB55" s="933"/>
      <c r="BSC55" s="933"/>
      <c r="BSD55" s="934"/>
      <c r="BSE55" s="1214"/>
      <c r="BSF55" s="932"/>
      <c r="BSG55" s="932"/>
      <c r="BSH55" s="933"/>
      <c r="BSI55" s="933"/>
      <c r="BSJ55" s="933"/>
      <c r="BSK55" s="933"/>
      <c r="BSL55" s="933"/>
      <c r="BSM55" s="933"/>
      <c r="BSN55" s="933"/>
      <c r="BSO55" s="934"/>
      <c r="BSP55" s="1214"/>
      <c r="BSQ55" s="932"/>
      <c r="BSR55" s="932"/>
      <c r="BSS55" s="933"/>
      <c r="BST55" s="933"/>
      <c r="BSU55" s="933"/>
      <c r="BSV55" s="933"/>
      <c r="BSW55" s="933"/>
      <c r="BSX55" s="933"/>
      <c r="BSY55" s="933"/>
      <c r="BSZ55" s="934"/>
      <c r="BTA55" s="1214"/>
      <c r="BTB55" s="932"/>
      <c r="BTC55" s="932"/>
      <c r="BTD55" s="933"/>
      <c r="BTE55" s="933"/>
      <c r="BTF55" s="933"/>
      <c r="BTG55" s="933"/>
      <c r="BTH55" s="933"/>
      <c r="BTI55" s="933"/>
      <c r="BTJ55" s="933"/>
      <c r="BTK55" s="934"/>
      <c r="BTL55" s="1214"/>
      <c r="BTM55" s="932"/>
      <c r="BTN55" s="932"/>
      <c r="BTO55" s="933"/>
      <c r="BTP55" s="933"/>
      <c r="BTQ55" s="933"/>
      <c r="BTR55" s="933"/>
      <c r="BTS55" s="933"/>
      <c r="BTT55" s="933"/>
      <c r="BTU55" s="933"/>
      <c r="BTV55" s="934"/>
      <c r="BTW55" s="1214"/>
      <c r="BTX55" s="932"/>
      <c r="BTY55" s="932"/>
      <c r="BTZ55" s="933"/>
      <c r="BUA55" s="933"/>
      <c r="BUB55" s="933"/>
      <c r="BUC55" s="933"/>
      <c r="BUD55" s="933"/>
      <c r="BUE55" s="933"/>
      <c r="BUF55" s="933"/>
      <c r="BUG55" s="934"/>
      <c r="BUH55" s="1214"/>
      <c r="BUI55" s="932"/>
      <c r="BUJ55" s="932"/>
      <c r="BUK55" s="933"/>
      <c r="BUL55" s="933"/>
      <c r="BUM55" s="933"/>
      <c r="BUN55" s="933"/>
      <c r="BUO55" s="933"/>
      <c r="BUP55" s="933"/>
      <c r="BUQ55" s="933"/>
      <c r="BUR55" s="934"/>
      <c r="BUS55" s="1214"/>
      <c r="BUT55" s="932"/>
      <c r="BUU55" s="932"/>
      <c r="BUV55" s="933"/>
      <c r="BUW55" s="933"/>
      <c r="BUX55" s="933"/>
      <c r="BUY55" s="933"/>
      <c r="BUZ55" s="933"/>
      <c r="BVA55" s="933"/>
      <c r="BVB55" s="933"/>
      <c r="BVC55" s="934"/>
      <c r="BVD55" s="1214"/>
      <c r="BVE55" s="932"/>
      <c r="BVF55" s="932"/>
      <c r="BVG55" s="933"/>
      <c r="BVH55" s="933"/>
      <c r="BVI55" s="933"/>
      <c r="BVJ55" s="933"/>
      <c r="BVK55" s="933"/>
      <c r="BVL55" s="933"/>
      <c r="BVM55" s="933"/>
      <c r="BVN55" s="934"/>
      <c r="BVO55" s="1214"/>
      <c r="BVP55" s="932"/>
      <c r="BVQ55" s="932"/>
      <c r="BVR55" s="933"/>
      <c r="BVS55" s="933"/>
      <c r="BVT55" s="933"/>
      <c r="BVU55" s="933"/>
      <c r="BVV55" s="933"/>
      <c r="BVW55" s="933"/>
      <c r="BVX55" s="933"/>
      <c r="BVY55" s="934"/>
      <c r="BVZ55" s="1214"/>
      <c r="BWA55" s="932"/>
      <c r="BWB55" s="932"/>
      <c r="BWC55" s="933"/>
      <c r="BWD55" s="933"/>
      <c r="BWE55" s="933"/>
      <c r="BWF55" s="933"/>
      <c r="BWG55" s="933"/>
      <c r="BWH55" s="933"/>
      <c r="BWI55" s="933"/>
      <c r="BWJ55" s="934"/>
      <c r="BWK55" s="1214"/>
      <c r="BWL55" s="932"/>
      <c r="BWM55" s="932"/>
      <c r="BWN55" s="933"/>
      <c r="BWO55" s="933"/>
      <c r="BWP55" s="933"/>
      <c r="BWQ55" s="933"/>
      <c r="BWR55" s="933"/>
      <c r="BWS55" s="933"/>
      <c r="BWT55" s="933"/>
      <c r="BWU55" s="934"/>
      <c r="BWV55" s="1214"/>
      <c r="BWW55" s="932"/>
      <c r="BWX55" s="932"/>
      <c r="BWY55" s="933"/>
      <c r="BWZ55" s="933"/>
      <c r="BXA55" s="933"/>
      <c r="BXB55" s="933"/>
      <c r="BXC55" s="933"/>
      <c r="BXD55" s="933"/>
      <c r="BXE55" s="933"/>
      <c r="BXF55" s="934"/>
      <c r="BXG55" s="1214"/>
      <c r="BXH55" s="932"/>
      <c r="BXI55" s="932"/>
      <c r="BXJ55" s="933"/>
      <c r="BXK55" s="933"/>
      <c r="BXL55" s="933"/>
      <c r="BXM55" s="933"/>
      <c r="BXN55" s="933"/>
      <c r="BXO55" s="933"/>
      <c r="BXP55" s="933"/>
      <c r="BXQ55" s="934"/>
      <c r="BXR55" s="1214"/>
      <c r="BXS55" s="932"/>
      <c r="BXT55" s="932"/>
      <c r="BXU55" s="933"/>
      <c r="BXV55" s="933"/>
      <c r="BXW55" s="933"/>
      <c r="BXX55" s="933"/>
      <c r="BXY55" s="933"/>
      <c r="BXZ55" s="933"/>
      <c r="BYA55" s="933"/>
      <c r="BYB55" s="934"/>
      <c r="BYC55" s="1214"/>
      <c r="BYD55" s="932"/>
      <c r="BYE55" s="932"/>
      <c r="BYF55" s="933"/>
      <c r="BYG55" s="933"/>
      <c r="BYH55" s="933"/>
      <c r="BYI55" s="933"/>
      <c r="BYJ55" s="933"/>
      <c r="BYK55" s="933"/>
      <c r="BYL55" s="933"/>
      <c r="BYM55" s="934"/>
      <c r="BYN55" s="1214"/>
      <c r="BYO55" s="932"/>
      <c r="BYP55" s="932"/>
      <c r="BYQ55" s="933"/>
      <c r="BYR55" s="933"/>
      <c r="BYS55" s="933"/>
      <c r="BYT55" s="933"/>
      <c r="BYU55" s="933"/>
      <c r="BYV55" s="933"/>
      <c r="BYW55" s="933"/>
      <c r="BYX55" s="934"/>
      <c r="BYY55" s="1214"/>
      <c r="BYZ55" s="932"/>
      <c r="BZA55" s="932"/>
      <c r="BZB55" s="933"/>
      <c r="BZC55" s="933"/>
      <c r="BZD55" s="933"/>
      <c r="BZE55" s="933"/>
      <c r="BZF55" s="933"/>
      <c r="BZG55" s="933"/>
      <c r="BZH55" s="933"/>
      <c r="BZI55" s="934"/>
      <c r="BZJ55" s="1214"/>
      <c r="BZK55" s="932"/>
      <c r="BZL55" s="932"/>
      <c r="BZM55" s="933"/>
      <c r="BZN55" s="933"/>
      <c r="BZO55" s="933"/>
      <c r="BZP55" s="933"/>
      <c r="BZQ55" s="933"/>
      <c r="BZR55" s="933"/>
      <c r="BZS55" s="933"/>
      <c r="BZT55" s="934"/>
      <c r="BZU55" s="1214"/>
      <c r="BZV55" s="932"/>
      <c r="BZW55" s="932"/>
      <c r="BZX55" s="933"/>
      <c r="BZY55" s="933"/>
      <c r="BZZ55" s="933"/>
      <c r="CAA55" s="933"/>
      <c r="CAB55" s="933"/>
      <c r="CAC55" s="933"/>
      <c r="CAD55" s="933"/>
      <c r="CAE55" s="934"/>
      <c r="CAF55" s="1214"/>
      <c r="CAG55" s="932"/>
      <c r="CAH55" s="932"/>
      <c r="CAI55" s="933"/>
      <c r="CAJ55" s="933"/>
      <c r="CAK55" s="933"/>
      <c r="CAL55" s="933"/>
      <c r="CAM55" s="933"/>
      <c r="CAN55" s="933"/>
      <c r="CAO55" s="933"/>
      <c r="CAP55" s="934"/>
      <c r="CAQ55" s="1214"/>
      <c r="CAR55" s="932"/>
      <c r="CAS55" s="932"/>
      <c r="CAT55" s="933"/>
      <c r="CAU55" s="933"/>
      <c r="CAV55" s="933"/>
      <c r="CAW55" s="933"/>
      <c r="CAX55" s="933"/>
      <c r="CAY55" s="933"/>
      <c r="CAZ55" s="933"/>
      <c r="CBA55" s="934"/>
      <c r="CBB55" s="1214"/>
      <c r="CBC55" s="932"/>
      <c r="CBD55" s="932"/>
      <c r="CBE55" s="933"/>
      <c r="CBF55" s="933"/>
      <c r="CBG55" s="933"/>
      <c r="CBH55" s="933"/>
      <c r="CBI55" s="933"/>
      <c r="CBJ55" s="933"/>
      <c r="CBK55" s="933"/>
      <c r="CBL55" s="934"/>
      <c r="CBM55" s="1214"/>
      <c r="CBN55" s="932"/>
      <c r="CBO55" s="932"/>
      <c r="CBP55" s="933"/>
      <c r="CBQ55" s="933"/>
      <c r="CBR55" s="933"/>
      <c r="CBS55" s="933"/>
      <c r="CBT55" s="933"/>
      <c r="CBU55" s="933"/>
      <c r="CBV55" s="933"/>
      <c r="CBW55" s="934"/>
      <c r="CBX55" s="1214"/>
      <c r="CBY55" s="932"/>
      <c r="CBZ55" s="932"/>
      <c r="CCA55" s="933"/>
      <c r="CCB55" s="933"/>
      <c r="CCC55" s="933"/>
      <c r="CCD55" s="933"/>
      <c r="CCE55" s="933"/>
      <c r="CCF55" s="933"/>
      <c r="CCG55" s="933"/>
      <c r="CCH55" s="934"/>
      <c r="CCI55" s="1214"/>
      <c r="CCJ55" s="932"/>
      <c r="CCK55" s="932"/>
      <c r="CCL55" s="933"/>
      <c r="CCM55" s="933"/>
      <c r="CCN55" s="933"/>
      <c r="CCO55" s="933"/>
      <c r="CCP55" s="933"/>
      <c r="CCQ55" s="933"/>
      <c r="CCR55" s="933"/>
      <c r="CCS55" s="934"/>
      <c r="CCT55" s="1214"/>
      <c r="CCU55" s="932"/>
      <c r="CCV55" s="932"/>
      <c r="CCW55" s="933"/>
      <c r="CCX55" s="933"/>
      <c r="CCY55" s="933"/>
      <c r="CCZ55" s="933"/>
      <c r="CDA55" s="933"/>
      <c r="CDB55" s="933"/>
      <c r="CDC55" s="933"/>
      <c r="CDD55" s="934"/>
      <c r="CDE55" s="1214"/>
      <c r="CDF55" s="932"/>
      <c r="CDG55" s="932"/>
      <c r="CDH55" s="933"/>
      <c r="CDI55" s="933"/>
      <c r="CDJ55" s="933"/>
      <c r="CDK55" s="933"/>
      <c r="CDL55" s="933"/>
      <c r="CDM55" s="933"/>
      <c r="CDN55" s="933"/>
      <c r="CDO55" s="934"/>
      <c r="CDP55" s="1214"/>
      <c r="CDQ55" s="932"/>
      <c r="CDR55" s="932"/>
      <c r="CDS55" s="933"/>
      <c r="CDT55" s="933"/>
      <c r="CDU55" s="933"/>
      <c r="CDV55" s="933"/>
      <c r="CDW55" s="933"/>
      <c r="CDX55" s="933"/>
      <c r="CDY55" s="933"/>
      <c r="CDZ55" s="934"/>
      <c r="CEA55" s="1214"/>
      <c r="CEB55" s="932"/>
      <c r="CEC55" s="932"/>
      <c r="CED55" s="933"/>
      <c r="CEE55" s="933"/>
      <c r="CEF55" s="933"/>
      <c r="CEG55" s="933"/>
      <c r="CEH55" s="933"/>
      <c r="CEI55" s="933"/>
      <c r="CEJ55" s="933"/>
      <c r="CEK55" s="934"/>
      <c r="CEL55" s="1214"/>
      <c r="CEM55" s="932"/>
      <c r="CEN55" s="932"/>
      <c r="CEO55" s="933"/>
      <c r="CEP55" s="933"/>
      <c r="CEQ55" s="933"/>
      <c r="CER55" s="933"/>
      <c r="CES55" s="933"/>
      <c r="CET55" s="933"/>
      <c r="CEU55" s="933"/>
      <c r="CEV55" s="934"/>
      <c r="CEW55" s="1214"/>
      <c r="CEX55" s="932"/>
      <c r="CEY55" s="932"/>
      <c r="CEZ55" s="933"/>
      <c r="CFA55" s="933"/>
      <c r="CFB55" s="933"/>
      <c r="CFC55" s="933"/>
      <c r="CFD55" s="933"/>
      <c r="CFE55" s="933"/>
      <c r="CFF55" s="933"/>
      <c r="CFG55" s="934"/>
      <c r="CFH55" s="1214"/>
      <c r="CFI55" s="932"/>
      <c r="CFJ55" s="932"/>
      <c r="CFK55" s="933"/>
      <c r="CFL55" s="933"/>
      <c r="CFM55" s="933"/>
      <c r="CFN55" s="933"/>
      <c r="CFO55" s="933"/>
      <c r="CFP55" s="933"/>
      <c r="CFQ55" s="933"/>
      <c r="CFR55" s="934"/>
      <c r="CFS55" s="1214"/>
      <c r="CFT55" s="932"/>
      <c r="CFU55" s="932"/>
      <c r="CFV55" s="933"/>
      <c r="CFW55" s="933"/>
      <c r="CFX55" s="933"/>
      <c r="CFY55" s="933"/>
      <c r="CFZ55" s="933"/>
      <c r="CGA55" s="933"/>
      <c r="CGB55" s="933"/>
      <c r="CGC55" s="934"/>
      <c r="CGD55" s="1214"/>
      <c r="CGE55" s="932"/>
      <c r="CGF55" s="932"/>
      <c r="CGG55" s="933"/>
      <c r="CGH55" s="933"/>
      <c r="CGI55" s="933"/>
      <c r="CGJ55" s="933"/>
      <c r="CGK55" s="933"/>
      <c r="CGL55" s="933"/>
      <c r="CGM55" s="933"/>
      <c r="CGN55" s="934"/>
      <c r="CGO55" s="1214"/>
      <c r="CGP55" s="932"/>
      <c r="CGQ55" s="932"/>
      <c r="CGR55" s="933"/>
      <c r="CGS55" s="933"/>
      <c r="CGT55" s="933"/>
      <c r="CGU55" s="933"/>
      <c r="CGV55" s="933"/>
      <c r="CGW55" s="933"/>
      <c r="CGX55" s="933"/>
      <c r="CGY55" s="934"/>
      <c r="CGZ55" s="1214"/>
      <c r="CHA55" s="932"/>
      <c r="CHB55" s="932"/>
      <c r="CHC55" s="933"/>
      <c r="CHD55" s="933"/>
      <c r="CHE55" s="933"/>
      <c r="CHF55" s="933"/>
      <c r="CHG55" s="933"/>
      <c r="CHH55" s="933"/>
      <c r="CHI55" s="933"/>
      <c r="CHJ55" s="934"/>
      <c r="CHK55" s="1214"/>
      <c r="CHL55" s="932"/>
      <c r="CHM55" s="932"/>
      <c r="CHN55" s="933"/>
      <c r="CHO55" s="933"/>
      <c r="CHP55" s="933"/>
      <c r="CHQ55" s="933"/>
      <c r="CHR55" s="933"/>
      <c r="CHS55" s="933"/>
      <c r="CHT55" s="933"/>
      <c r="CHU55" s="934"/>
      <c r="CHV55" s="1214"/>
      <c r="CHW55" s="932"/>
      <c r="CHX55" s="932"/>
      <c r="CHY55" s="933"/>
      <c r="CHZ55" s="933"/>
      <c r="CIA55" s="933"/>
      <c r="CIB55" s="933"/>
      <c r="CIC55" s="933"/>
      <c r="CID55" s="933"/>
      <c r="CIE55" s="933"/>
      <c r="CIF55" s="934"/>
      <c r="CIG55" s="1214"/>
      <c r="CIH55" s="932"/>
      <c r="CII55" s="932"/>
      <c r="CIJ55" s="933"/>
      <c r="CIK55" s="933"/>
      <c r="CIL55" s="933"/>
      <c r="CIM55" s="933"/>
      <c r="CIN55" s="933"/>
      <c r="CIO55" s="933"/>
      <c r="CIP55" s="933"/>
      <c r="CIQ55" s="934"/>
      <c r="CIR55" s="1214"/>
      <c r="CIS55" s="932"/>
      <c r="CIT55" s="932"/>
      <c r="CIU55" s="933"/>
      <c r="CIV55" s="933"/>
      <c r="CIW55" s="933"/>
      <c r="CIX55" s="933"/>
      <c r="CIY55" s="933"/>
      <c r="CIZ55" s="933"/>
      <c r="CJA55" s="933"/>
      <c r="CJB55" s="934"/>
      <c r="CJC55" s="1214"/>
      <c r="CJD55" s="932"/>
      <c r="CJE55" s="932"/>
      <c r="CJF55" s="933"/>
      <c r="CJG55" s="933"/>
      <c r="CJH55" s="933"/>
      <c r="CJI55" s="933"/>
      <c r="CJJ55" s="933"/>
      <c r="CJK55" s="933"/>
      <c r="CJL55" s="933"/>
      <c r="CJM55" s="934"/>
      <c r="CJN55" s="1214"/>
      <c r="CJO55" s="932"/>
      <c r="CJP55" s="932"/>
      <c r="CJQ55" s="933"/>
      <c r="CJR55" s="933"/>
      <c r="CJS55" s="933"/>
      <c r="CJT55" s="933"/>
      <c r="CJU55" s="933"/>
      <c r="CJV55" s="933"/>
      <c r="CJW55" s="933"/>
      <c r="CJX55" s="934"/>
      <c r="CJY55" s="1214"/>
      <c r="CJZ55" s="932"/>
      <c r="CKA55" s="932"/>
      <c r="CKB55" s="933"/>
      <c r="CKC55" s="933"/>
      <c r="CKD55" s="933"/>
      <c r="CKE55" s="933"/>
      <c r="CKF55" s="933"/>
      <c r="CKG55" s="933"/>
      <c r="CKH55" s="933"/>
      <c r="CKI55" s="934"/>
      <c r="CKJ55" s="1214"/>
      <c r="CKK55" s="932"/>
      <c r="CKL55" s="932"/>
      <c r="CKM55" s="933"/>
      <c r="CKN55" s="933"/>
      <c r="CKO55" s="933"/>
      <c r="CKP55" s="933"/>
      <c r="CKQ55" s="933"/>
      <c r="CKR55" s="933"/>
      <c r="CKS55" s="933"/>
      <c r="CKT55" s="934"/>
      <c r="CKU55" s="1214"/>
      <c r="CKV55" s="932"/>
      <c r="CKW55" s="932"/>
      <c r="CKX55" s="933"/>
      <c r="CKY55" s="933"/>
      <c r="CKZ55" s="933"/>
      <c r="CLA55" s="933"/>
      <c r="CLB55" s="933"/>
      <c r="CLC55" s="933"/>
      <c r="CLD55" s="933"/>
      <c r="CLE55" s="934"/>
      <c r="CLF55" s="1214"/>
      <c r="CLG55" s="932"/>
      <c r="CLH55" s="932"/>
      <c r="CLI55" s="933"/>
      <c r="CLJ55" s="933"/>
      <c r="CLK55" s="933"/>
      <c r="CLL55" s="933"/>
      <c r="CLM55" s="933"/>
      <c r="CLN55" s="933"/>
      <c r="CLO55" s="933"/>
      <c r="CLP55" s="934"/>
      <c r="CLQ55" s="1214"/>
      <c r="CLR55" s="932"/>
      <c r="CLS55" s="932"/>
      <c r="CLT55" s="933"/>
      <c r="CLU55" s="933"/>
      <c r="CLV55" s="933"/>
      <c r="CLW55" s="933"/>
      <c r="CLX55" s="933"/>
      <c r="CLY55" s="933"/>
      <c r="CLZ55" s="933"/>
      <c r="CMA55" s="934"/>
      <c r="CMB55" s="1214"/>
      <c r="CMC55" s="932"/>
      <c r="CMD55" s="932"/>
      <c r="CME55" s="933"/>
      <c r="CMF55" s="933"/>
      <c r="CMG55" s="933"/>
      <c r="CMH55" s="933"/>
      <c r="CMI55" s="933"/>
      <c r="CMJ55" s="933"/>
      <c r="CMK55" s="933"/>
      <c r="CML55" s="934"/>
      <c r="CMM55" s="1214"/>
      <c r="CMN55" s="932"/>
      <c r="CMO55" s="932"/>
      <c r="CMP55" s="933"/>
      <c r="CMQ55" s="933"/>
      <c r="CMR55" s="933"/>
      <c r="CMS55" s="933"/>
      <c r="CMT55" s="933"/>
      <c r="CMU55" s="933"/>
      <c r="CMV55" s="933"/>
      <c r="CMW55" s="934"/>
      <c r="CMX55" s="1214"/>
      <c r="CMY55" s="932"/>
      <c r="CMZ55" s="932"/>
      <c r="CNA55" s="933"/>
      <c r="CNB55" s="933"/>
      <c r="CNC55" s="933"/>
      <c r="CND55" s="933"/>
      <c r="CNE55" s="933"/>
      <c r="CNF55" s="933"/>
      <c r="CNG55" s="933"/>
      <c r="CNH55" s="934"/>
      <c r="CNI55" s="1214"/>
      <c r="CNJ55" s="932"/>
      <c r="CNK55" s="932"/>
      <c r="CNL55" s="933"/>
      <c r="CNM55" s="933"/>
      <c r="CNN55" s="933"/>
      <c r="CNO55" s="933"/>
      <c r="CNP55" s="933"/>
      <c r="CNQ55" s="933"/>
      <c r="CNR55" s="933"/>
      <c r="CNS55" s="934"/>
      <c r="CNT55" s="1214"/>
      <c r="CNU55" s="932"/>
      <c r="CNV55" s="932"/>
      <c r="CNW55" s="933"/>
      <c r="CNX55" s="933"/>
      <c r="CNY55" s="933"/>
      <c r="CNZ55" s="933"/>
      <c r="COA55" s="933"/>
      <c r="COB55" s="933"/>
      <c r="COC55" s="933"/>
      <c r="COD55" s="934"/>
      <c r="COE55" s="1214"/>
      <c r="COF55" s="932"/>
      <c r="COG55" s="932"/>
      <c r="COH55" s="933"/>
      <c r="COI55" s="933"/>
      <c r="COJ55" s="933"/>
      <c r="COK55" s="933"/>
      <c r="COL55" s="933"/>
      <c r="COM55" s="933"/>
      <c r="CON55" s="933"/>
      <c r="COO55" s="934"/>
      <c r="COP55" s="1214"/>
      <c r="COQ55" s="932"/>
      <c r="COR55" s="932"/>
      <c r="COS55" s="933"/>
      <c r="COT55" s="933"/>
      <c r="COU55" s="933"/>
      <c r="COV55" s="933"/>
      <c r="COW55" s="933"/>
      <c r="COX55" s="933"/>
      <c r="COY55" s="933"/>
      <c r="COZ55" s="934"/>
      <c r="CPA55" s="1214"/>
      <c r="CPB55" s="932"/>
      <c r="CPC55" s="932"/>
      <c r="CPD55" s="933"/>
      <c r="CPE55" s="933"/>
      <c r="CPF55" s="933"/>
      <c r="CPG55" s="933"/>
      <c r="CPH55" s="933"/>
      <c r="CPI55" s="933"/>
      <c r="CPJ55" s="933"/>
      <c r="CPK55" s="934"/>
      <c r="CPL55" s="1214"/>
      <c r="CPM55" s="932"/>
      <c r="CPN55" s="932"/>
      <c r="CPO55" s="933"/>
      <c r="CPP55" s="933"/>
      <c r="CPQ55" s="933"/>
      <c r="CPR55" s="933"/>
      <c r="CPS55" s="933"/>
      <c r="CPT55" s="933"/>
      <c r="CPU55" s="933"/>
      <c r="CPV55" s="934"/>
      <c r="CPW55" s="1214"/>
      <c r="CPX55" s="932"/>
      <c r="CPY55" s="932"/>
      <c r="CPZ55" s="933"/>
      <c r="CQA55" s="933"/>
      <c r="CQB55" s="933"/>
      <c r="CQC55" s="933"/>
      <c r="CQD55" s="933"/>
      <c r="CQE55" s="933"/>
      <c r="CQF55" s="933"/>
      <c r="CQG55" s="934"/>
      <c r="CQH55" s="1214"/>
      <c r="CQI55" s="932"/>
      <c r="CQJ55" s="932"/>
      <c r="CQK55" s="933"/>
      <c r="CQL55" s="933"/>
      <c r="CQM55" s="933"/>
      <c r="CQN55" s="933"/>
      <c r="CQO55" s="933"/>
      <c r="CQP55" s="933"/>
      <c r="CQQ55" s="933"/>
      <c r="CQR55" s="934"/>
      <c r="CQS55" s="1214"/>
      <c r="CQT55" s="932"/>
      <c r="CQU55" s="932"/>
      <c r="CQV55" s="933"/>
      <c r="CQW55" s="933"/>
      <c r="CQX55" s="933"/>
      <c r="CQY55" s="933"/>
      <c r="CQZ55" s="933"/>
      <c r="CRA55" s="933"/>
      <c r="CRB55" s="933"/>
      <c r="CRC55" s="934"/>
      <c r="CRD55" s="1214"/>
      <c r="CRE55" s="932"/>
      <c r="CRF55" s="932"/>
      <c r="CRG55" s="933"/>
      <c r="CRH55" s="933"/>
      <c r="CRI55" s="933"/>
      <c r="CRJ55" s="933"/>
      <c r="CRK55" s="933"/>
      <c r="CRL55" s="933"/>
      <c r="CRM55" s="933"/>
      <c r="CRN55" s="934"/>
      <c r="CRO55" s="1214"/>
      <c r="CRP55" s="932"/>
      <c r="CRQ55" s="932"/>
      <c r="CRR55" s="933"/>
      <c r="CRS55" s="933"/>
      <c r="CRT55" s="933"/>
      <c r="CRU55" s="933"/>
      <c r="CRV55" s="933"/>
      <c r="CRW55" s="933"/>
      <c r="CRX55" s="933"/>
      <c r="CRY55" s="934"/>
      <c r="CRZ55" s="1214"/>
      <c r="CSA55" s="932"/>
      <c r="CSB55" s="932"/>
      <c r="CSC55" s="933"/>
      <c r="CSD55" s="933"/>
      <c r="CSE55" s="933"/>
      <c r="CSF55" s="933"/>
      <c r="CSG55" s="933"/>
      <c r="CSH55" s="933"/>
      <c r="CSI55" s="933"/>
      <c r="CSJ55" s="934"/>
      <c r="CSK55" s="1214"/>
      <c r="CSL55" s="932"/>
      <c r="CSM55" s="932"/>
      <c r="CSN55" s="933"/>
      <c r="CSO55" s="933"/>
      <c r="CSP55" s="933"/>
      <c r="CSQ55" s="933"/>
      <c r="CSR55" s="933"/>
      <c r="CSS55" s="933"/>
      <c r="CST55" s="933"/>
      <c r="CSU55" s="934"/>
      <c r="CSV55" s="1214"/>
      <c r="CSW55" s="932"/>
      <c r="CSX55" s="932"/>
      <c r="CSY55" s="933"/>
      <c r="CSZ55" s="933"/>
      <c r="CTA55" s="933"/>
      <c r="CTB55" s="933"/>
      <c r="CTC55" s="933"/>
      <c r="CTD55" s="933"/>
      <c r="CTE55" s="933"/>
      <c r="CTF55" s="934"/>
      <c r="CTG55" s="1214"/>
      <c r="CTH55" s="932"/>
      <c r="CTI55" s="932"/>
      <c r="CTJ55" s="933"/>
      <c r="CTK55" s="933"/>
      <c r="CTL55" s="933"/>
      <c r="CTM55" s="933"/>
      <c r="CTN55" s="933"/>
      <c r="CTO55" s="933"/>
      <c r="CTP55" s="933"/>
      <c r="CTQ55" s="934"/>
      <c r="CTR55" s="1214"/>
      <c r="CTS55" s="932"/>
      <c r="CTT55" s="932"/>
      <c r="CTU55" s="933"/>
      <c r="CTV55" s="933"/>
      <c r="CTW55" s="933"/>
      <c r="CTX55" s="933"/>
      <c r="CTY55" s="933"/>
      <c r="CTZ55" s="933"/>
      <c r="CUA55" s="933"/>
      <c r="CUB55" s="934"/>
      <c r="CUC55" s="1214"/>
      <c r="CUD55" s="932"/>
      <c r="CUE55" s="932"/>
      <c r="CUF55" s="933"/>
      <c r="CUG55" s="933"/>
      <c r="CUH55" s="933"/>
      <c r="CUI55" s="933"/>
      <c r="CUJ55" s="933"/>
      <c r="CUK55" s="933"/>
      <c r="CUL55" s="933"/>
      <c r="CUM55" s="934"/>
      <c r="CUN55" s="1214"/>
      <c r="CUO55" s="932"/>
      <c r="CUP55" s="932"/>
      <c r="CUQ55" s="933"/>
      <c r="CUR55" s="933"/>
      <c r="CUS55" s="933"/>
      <c r="CUT55" s="933"/>
      <c r="CUU55" s="933"/>
      <c r="CUV55" s="933"/>
      <c r="CUW55" s="933"/>
      <c r="CUX55" s="934"/>
      <c r="CUY55" s="1214"/>
      <c r="CUZ55" s="932"/>
      <c r="CVA55" s="932"/>
      <c r="CVB55" s="933"/>
      <c r="CVC55" s="933"/>
      <c r="CVD55" s="933"/>
      <c r="CVE55" s="933"/>
      <c r="CVF55" s="933"/>
      <c r="CVG55" s="933"/>
      <c r="CVH55" s="933"/>
      <c r="CVI55" s="934"/>
      <c r="CVJ55" s="1214"/>
      <c r="CVK55" s="932"/>
      <c r="CVL55" s="932"/>
      <c r="CVM55" s="933"/>
      <c r="CVN55" s="933"/>
      <c r="CVO55" s="933"/>
      <c r="CVP55" s="933"/>
      <c r="CVQ55" s="933"/>
      <c r="CVR55" s="933"/>
      <c r="CVS55" s="933"/>
      <c r="CVT55" s="934"/>
      <c r="CVU55" s="1214"/>
      <c r="CVV55" s="932"/>
      <c r="CVW55" s="932"/>
      <c r="CVX55" s="933"/>
      <c r="CVY55" s="933"/>
      <c r="CVZ55" s="933"/>
      <c r="CWA55" s="933"/>
      <c r="CWB55" s="933"/>
      <c r="CWC55" s="933"/>
      <c r="CWD55" s="933"/>
      <c r="CWE55" s="934"/>
      <c r="CWF55" s="1214"/>
      <c r="CWG55" s="932"/>
      <c r="CWH55" s="932"/>
      <c r="CWI55" s="933"/>
      <c r="CWJ55" s="933"/>
      <c r="CWK55" s="933"/>
      <c r="CWL55" s="933"/>
      <c r="CWM55" s="933"/>
      <c r="CWN55" s="933"/>
      <c r="CWO55" s="933"/>
      <c r="CWP55" s="934"/>
      <c r="CWQ55" s="1214"/>
      <c r="CWR55" s="932"/>
      <c r="CWS55" s="932"/>
      <c r="CWT55" s="933"/>
      <c r="CWU55" s="933"/>
      <c r="CWV55" s="933"/>
      <c r="CWW55" s="933"/>
      <c r="CWX55" s="933"/>
      <c r="CWY55" s="933"/>
      <c r="CWZ55" s="933"/>
      <c r="CXA55" s="934"/>
      <c r="CXB55" s="1214"/>
      <c r="CXC55" s="932"/>
      <c r="CXD55" s="932"/>
      <c r="CXE55" s="933"/>
      <c r="CXF55" s="933"/>
      <c r="CXG55" s="933"/>
      <c r="CXH55" s="933"/>
      <c r="CXI55" s="933"/>
      <c r="CXJ55" s="933"/>
      <c r="CXK55" s="933"/>
      <c r="CXL55" s="934"/>
      <c r="CXM55" s="1214"/>
      <c r="CXN55" s="932"/>
      <c r="CXO55" s="932"/>
      <c r="CXP55" s="933"/>
      <c r="CXQ55" s="933"/>
      <c r="CXR55" s="933"/>
      <c r="CXS55" s="933"/>
      <c r="CXT55" s="933"/>
      <c r="CXU55" s="933"/>
      <c r="CXV55" s="933"/>
      <c r="CXW55" s="934"/>
      <c r="CXX55" s="1214"/>
      <c r="CXY55" s="932"/>
      <c r="CXZ55" s="932"/>
      <c r="CYA55" s="933"/>
      <c r="CYB55" s="933"/>
      <c r="CYC55" s="933"/>
      <c r="CYD55" s="933"/>
      <c r="CYE55" s="933"/>
      <c r="CYF55" s="933"/>
      <c r="CYG55" s="933"/>
      <c r="CYH55" s="934"/>
      <c r="CYI55" s="1214"/>
      <c r="CYJ55" s="932"/>
      <c r="CYK55" s="932"/>
      <c r="CYL55" s="933"/>
      <c r="CYM55" s="933"/>
      <c r="CYN55" s="933"/>
      <c r="CYO55" s="933"/>
      <c r="CYP55" s="933"/>
      <c r="CYQ55" s="933"/>
      <c r="CYR55" s="933"/>
      <c r="CYS55" s="934"/>
      <c r="CYT55" s="1214"/>
      <c r="CYU55" s="932"/>
      <c r="CYV55" s="932"/>
      <c r="CYW55" s="933"/>
      <c r="CYX55" s="933"/>
      <c r="CYY55" s="933"/>
      <c r="CYZ55" s="933"/>
      <c r="CZA55" s="933"/>
      <c r="CZB55" s="933"/>
      <c r="CZC55" s="933"/>
      <c r="CZD55" s="934"/>
      <c r="CZE55" s="1214"/>
      <c r="CZF55" s="932"/>
      <c r="CZG55" s="932"/>
      <c r="CZH55" s="933"/>
      <c r="CZI55" s="933"/>
      <c r="CZJ55" s="933"/>
      <c r="CZK55" s="933"/>
      <c r="CZL55" s="933"/>
      <c r="CZM55" s="933"/>
      <c r="CZN55" s="933"/>
      <c r="CZO55" s="934"/>
      <c r="CZP55" s="1214"/>
      <c r="CZQ55" s="932"/>
      <c r="CZR55" s="932"/>
      <c r="CZS55" s="933"/>
      <c r="CZT55" s="933"/>
      <c r="CZU55" s="933"/>
      <c r="CZV55" s="933"/>
      <c r="CZW55" s="933"/>
      <c r="CZX55" s="933"/>
      <c r="CZY55" s="933"/>
      <c r="CZZ55" s="934"/>
      <c r="DAA55" s="1214"/>
      <c r="DAB55" s="932"/>
      <c r="DAC55" s="932"/>
      <c r="DAD55" s="933"/>
      <c r="DAE55" s="933"/>
      <c r="DAF55" s="933"/>
      <c r="DAG55" s="933"/>
      <c r="DAH55" s="933"/>
      <c r="DAI55" s="933"/>
      <c r="DAJ55" s="933"/>
      <c r="DAK55" s="934"/>
      <c r="DAL55" s="1214"/>
      <c r="DAM55" s="932"/>
      <c r="DAN55" s="932"/>
      <c r="DAO55" s="933"/>
      <c r="DAP55" s="933"/>
      <c r="DAQ55" s="933"/>
      <c r="DAR55" s="933"/>
      <c r="DAS55" s="933"/>
      <c r="DAT55" s="933"/>
      <c r="DAU55" s="933"/>
      <c r="DAV55" s="934"/>
      <c r="DAW55" s="1214"/>
      <c r="DAX55" s="932"/>
      <c r="DAY55" s="932"/>
      <c r="DAZ55" s="933"/>
      <c r="DBA55" s="933"/>
      <c r="DBB55" s="933"/>
      <c r="DBC55" s="933"/>
      <c r="DBD55" s="933"/>
      <c r="DBE55" s="933"/>
      <c r="DBF55" s="933"/>
      <c r="DBG55" s="934"/>
      <c r="DBH55" s="1214"/>
      <c r="DBI55" s="932"/>
      <c r="DBJ55" s="932"/>
      <c r="DBK55" s="933"/>
      <c r="DBL55" s="933"/>
      <c r="DBM55" s="933"/>
      <c r="DBN55" s="933"/>
      <c r="DBO55" s="933"/>
      <c r="DBP55" s="933"/>
      <c r="DBQ55" s="933"/>
      <c r="DBR55" s="934"/>
      <c r="DBS55" s="1214"/>
      <c r="DBT55" s="932"/>
      <c r="DBU55" s="932"/>
      <c r="DBV55" s="933"/>
      <c r="DBW55" s="933"/>
      <c r="DBX55" s="933"/>
      <c r="DBY55" s="933"/>
      <c r="DBZ55" s="933"/>
      <c r="DCA55" s="933"/>
      <c r="DCB55" s="933"/>
      <c r="DCC55" s="934"/>
      <c r="DCD55" s="1214"/>
      <c r="DCE55" s="932"/>
      <c r="DCF55" s="932"/>
      <c r="DCG55" s="933"/>
      <c r="DCH55" s="933"/>
      <c r="DCI55" s="933"/>
      <c r="DCJ55" s="933"/>
      <c r="DCK55" s="933"/>
      <c r="DCL55" s="933"/>
      <c r="DCM55" s="933"/>
      <c r="DCN55" s="934"/>
      <c r="DCO55" s="1214"/>
      <c r="DCP55" s="932"/>
      <c r="DCQ55" s="932"/>
      <c r="DCR55" s="933"/>
      <c r="DCS55" s="933"/>
      <c r="DCT55" s="933"/>
      <c r="DCU55" s="933"/>
      <c r="DCV55" s="933"/>
      <c r="DCW55" s="933"/>
      <c r="DCX55" s="933"/>
      <c r="DCY55" s="934"/>
      <c r="DCZ55" s="1214"/>
      <c r="DDA55" s="932"/>
      <c r="DDB55" s="932"/>
      <c r="DDC55" s="933"/>
      <c r="DDD55" s="933"/>
      <c r="DDE55" s="933"/>
      <c r="DDF55" s="933"/>
      <c r="DDG55" s="933"/>
      <c r="DDH55" s="933"/>
      <c r="DDI55" s="933"/>
      <c r="DDJ55" s="934"/>
      <c r="DDK55" s="1214"/>
      <c r="DDL55" s="932"/>
      <c r="DDM55" s="932"/>
      <c r="DDN55" s="933"/>
      <c r="DDO55" s="933"/>
      <c r="DDP55" s="933"/>
      <c r="DDQ55" s="933"/>
      <c r="DDR55" s="933"/>
      <c r="DDS55" s="933"/>
      <c r="DDT55" s="933"/>
      <c r="DDU55" s="934"/>
      <c r="DDV55" s="1214"/>
      <c r="DDW55" s="932"/>
      <c r="DDX55" s="932"/>
      <c r="DDY55" s="933"/>
      <c r="DDZ55" s="933"/>
      <c r="DEA55" s="933"/>
      <c r="DEB55" s="933"/>
      <c r="DEC55" s="933"/>
      <c r="DED55" s="933"/>
      <c r="DEE55" s="933"/>
      <c r="DEF55" s="934"/>
      <c r="DEG55" s="1214"/>
      <c r="DEH55" s="932"/>
      <c r="DEI55" s="932"/>
      <c r="DEJ55" s="933"/>
      <c r="DEK55" s="933"/>
      <c r="DEL55" s="933"/>
      <c r="DEM55" s="933"/>
      <c r="DEN55" s="933"/>
      <c r="DEO55" s="933"/>
      <c r="DEP55" s="933"/>
      <c r="DEQ55" s="934"/>
      <c r="DER55" s="1214"/>
      <c r="DES55" s="932"/>
      <c r="DET55" s="932"/>
      <c r="DEU55" s="933"/>
      <c r="DEV55" s="933"/>
      <c r="DEW55" s="933"/>
      <c r="DEX55" s="933"/>
      <c r="DEY55" s="933"/>
      <c r="DEZ55" s="933"/>
      <c r="DFA55" s="933"/>
      <c r="DFB55" s="934"/>
      <c r="DFC55" s="1214"/>
      <c r="DFD55" s="932"/>
      <c r="DFE55" s="932"/>
      <c r="DFF55" s="933"/>
      <c r="DFG55" s="933"/>
      <c r="DFH55" s="933"/>
      <c r="DFI55" s="933"/>
      <c r="DFJ55" s="933"/>
      <c r="DFK55" s="933"/>
      <c r="DFL55" s="933"/>
      <c r="DFM55" s="934"/>
      <c r="DFN55" s="1214"/>
      <c r="DFO55" s="932"/>
      <c r="DFP55" s="932"/>
      <c r="DFQ55" s="933"/>
      <c r="DFR55" s="933"/>
      <c r="DFS55" s="933"/>
      <c r="DFT55" s="933"/>
      <c r="DFU55" s="933"/>
      <c r="DFV55" s="933"/>
      <c r="DFW55" s="933"/>
      <c r="DFX55" s="934"/>
      <c r="DFY55" s="1214"/>
      <c r="DFZ55" s="932"/>
      <c r="DGA55" s="932"/>
      <c r="DGB55" s="933"/>
      <c r="DGC55" s="933"/>
      <c r="DGD55" s="933"/>
      <c r="DGE55" s="933"/>
      <c r="DGF55" s="933"/>
      <c r="DGG55" s="933"/>
      <c r="DGH55" s="933"/>
      <c r="DGI55" s="934"/>
      <c r="DGJ55" s="1214"/>
      <c r="DGK55" s="932"/>
      <c r="DGL55" s="932"/>
      <c r="DGM55" s="933"/>
      <c r="DGN55" s="933"/>
      <c r="DGO55" s="933"/>
      <c r="DGP55" s="933"/>
      <c r="DGQ55" s="933"/>
      <c r="DGR55" s="933"/>
      <c r="DGS55" s="933"/>
      <c r="DGT55" s="934"/>
      <c r="DGU55" s="1214"/>
      <c r="DGV55" s="932"/>
      <c r="DGW55" s="932"/>
      <c r="DGX55" s="933"/>
      <c r="DGY55" s="933"/>
      <c r="DGZ55" s="933"/>
      <c r="DHA55" s="933"/>
      <c r="DHB55" s="933"/>
      <c r="DHC55" s="933"/>
      <c r="DHD55" s="933"/>
      <c r="DHE55" s="934"/>
      <c r="DHF55" s="1214"/>
      <c r="DHG55" s="932"/>
      <c r="DHH55" s="932"/>
      <c r="DHI55" s="933"/>
      <c r="DHJ55" s="933"/>
      <c r="DHK55" s="933"/>
      <c r="DHL55" s="933"/>
      <c r="DHM55" s="933"/>
      <c r="DHN55" s="933"/>
      <c r="DHO55" s="933"/>
      <c r="DHP55" s="934"/>
      <c r="DHQ55" s="1214"/>
      <c r="DHR55" s="932"/>
      <c r="DHS55" s="932"/>
      <c r="DHT55" s="933"/>
      <c r="DHU55" s="933"/>
      <c r="DHV55" s="933"/>
      <c r="DHW55" s="933"/>
      <c r="DHX55" s="933"/>
      <c r="DHY55" s="933"/>
      <c r="DHZ55" s="933"/>
      <c r="DIA55" s="934"/>
      <c r="DIB55" s="1214"/>
      <c r="DIC55" s="932"/>
      <c r="DID55" s="932"/>
      <c r="DIE55" s="933"/>
      <c r="DIF55" s="933"/>
      <c r="DIG55" s="933"/>
      <c r="DIH55" s="933"/>
      <c r="DII55" s="933"/>
      <c r="DIJ55" s="933"/>
      <c r="DIK55" s="933"/>
      <c r="DIL55" s="934"/>
      <c r="DIM55" s="1214"/>
      <c r="DIN55" s="932"/>
      <c r="DIO55" s="932"/>
      <c r="DIP55" s="933"/>
      <c r="DIQ55" s="933"/>
      <c r="DIR55" s="933"/>
      <c r="DIS55" s="933"/>
      <c r="DIT55" s="933"/>
      <c r="DIU55" s="933"/>
      <c r="DIV55" s="933"/>
      <c r="DIW55" s="934"/>
      <c r="DIX55" s="1214"/>
      <c r="DIY55" s="932"/>
      <c r="DIZ55" s="932"/>
      <c r="DJA55" s="933"/>
      <c r="DJB55" s="933"/>
      <c r="DJC55" s="933"/>
      <c r="DJD55" s="933"/>
      <c r="DJE55" s="933"/>
      <c r="DJF55" s="933"/>
      <c r="DJG55" s="933"/>
      <c r="DJH55" s="934"/>
      <c r="DJI55" s="1214"/>
      <c r="DJJ55" s="932"/>
      <c r="DJK55" s="932"/>
      <c r="DJL55" s="933"/>
      <c r="DJM55" s="933"/>
      <c r="DJN55" s="933"/>
      <c r="DJO55" s="933"/>
      <c r="DJP55" s="933"/>
      <c r="DJQ55" s="933"/>
      <c r="DJR55" s="933"/>
      <c r="DJS55" s="934"/>
      <c r="DJT55" s="1214"/>
      <c r="DJU55" s="932"/>
      <c r="DJV55" s="932"/>
      <c r="DJW55" s="933"/>
      <c r="DJX55" s="933"/>
      <c r="DJY55" s="933"/>
      <c r="DJZ55" s="933"/>
      <c r="DKA55" s="933"/>
      <c r="DKB55" s="933"/>
      <c r="DKC55" s="933"/>
      <c r="DKD55" s="934"/>
      <c r="DKE55" s="1214"/>
      <c r="DKF55" s="932"/>
      <c r="DKG55" s="932"/>
      <c r="DKH55" s="933"/>
      <c r="DKI55" s="933"/>
      <c r="DKJ55" s="933"/>
      <c r="DKK55" s="933"/>
      <c r="DKL55" s="933"/>
      <c r="DKM55" s="933"/>
      <c r="DKN55" s="933"/>
      <c r="DKO55" s="934"/>
      <c r="DKP55" s="1214"/>
      <c r="DKQ55" s="932"/>
      <c r="DKR55" s="932"/>
      <c r="DKS55" s="933"/>
      <c r="DKT55" s="933"/>
      <c r="DKU55" s="933"/>
      <c r="DKV55" s="933"/>
      <c r="DKW55" s="933"/>
      <c r="DKX55" s="933"/>
      <c r="DKY55" s="933"/>
      <c r="DKZ55" s="934"/>
      <c r="DLA55" s="1214"/>
      <c r="DLB55" s="932"/>
      <c r="DLC55" s="932"/>
      <c r="DLD55" s="933"/>
      <c r="DLE55" s="933"/>
      <c r="DLF55" s="933"/>
      <c r="DLG55" s="933"/>
      <c r="DLH55" s="933"/>
      <c r="DLI55" s="933"/>
      <c r="DLJ55" s="933"/>
      <c r="DLK55" s="934"/>
      <c r="DLL55" s="1214"/>
      <c r="DLM55" s="932"/>
      <c r="DLN55" s="932"/>
      <c r="DLO55" s="933"/>
      <c r="DLP55" s="933"/>
      <c r="DLQ55" s="933"/>
      <c r="DLR55" s="933"/>
      <c r="DLS55" s="933"/>
      <c r="DLT55" s="933"/>
      <c r="DLU55" s="933"/>
      <c r="DLV55" s="934"/>
      <c r="DLW55" s="1214"/>
      <c r="DLX55" s="932"/>
      <c r="DLY55" s="932"/>
      <c r="DLZ55" s="933"/>
      <c r="DMA55" s="933"/>
      <c r="DMB55" s="933"/>
      <c r="DMC55" s="933"/>
      <c r="DMD55" s="933"/>
      <c r="DME55" s="933"/>
      <c r="DMF55" s="933"/>
      <c r="DMG55" s="934"/>
      <c r="DMH55" s="1214"/>
      <c r="DMI55" s="932"/>
      <c r="DMJ55" s="932"/>
      <c r="DMK55" s="933"/>
      <c r="DML55" s="933"/>
      <c r="DMM55" s="933"/>
      <c r="DMN55" s="933"/>
      <c r="DMO55" s="933"/>
      <c r="DMP55" s="933"/>
      <c r="DMQ55" s="933"/>
      <c r="DMR55" s="934"/>
      <c r="DMS55" s="1214"/>
      <c r="DMT55" s="932"/>
      <c r="DMU55" s="932"/>
      <c r="DMV55" s="933"/>
      <c r="DMW55" s="933"/>
      <c r="DMX55" s="933"/>
      <c r="DMY55" s="933"/>
      <c r="DMZ55" s="933"/>
      <c r="DNA55" s="933"/>
      <c r="DNB55" s="933"/>
      <c r="DNC55" s="934"/>
      <c r="DND55" s="1214"/>
      <c r="DNE55" s="932"/>
      <c r="DNF55" s="932"/>
      <c r="DNG55" s="933"/>
      <c r="DNH55" s="933"/>
      <c r="DNI55" s="933"/>
      <c r="DNJ55" s="933"/>
      <c r="DNK55" s="933"/>
      <c r="DNL55" s="933"/>
      <c r="DNM55" s="933"/>
      <c r="DNN55" s="934"/>
      <c r="DNO55" s="1214"/>
      <c r="DNP55" s="932"/>
      <c r="DNQ55" s="932"/>
      <c r="DNR55" s="933"/>
      <c r="DNS55" s="933"/>
      <c r="DNT55" s="933"/>
      <c r="DNU55" s="933"/>
      <c r="DNV55" s="933"/>
      <c r="DNW55" s="933"/>
      <c r="DNX55" s="933"/>
      <c r="DNY55" s="934"/>
      <c r="DNZ55" s="1214"/>
      <c r="DOA55" s="932"/>
      <c r="DOB55" s="932"/>
      <c r="DOC55" s="933"/>
      <c r="DOD55" s="933"/>
      <c r="DOE55" s="933"/>
      <c r="DOF55" s="933"/>
      <c r="DOG55" s="933"/>
      <c r="DOH55" s="933"/>
      <c r="DOI55" s="933"/>
      <c r="DOJ55" s="934"/>
      <c r="DOK55" s="1214"/>
      <c r="DOL55" s="932"/>
      <c r="DOM55" s="932"/>
      <c r="DON55" s="933"/>
      <c r="DOO55" s="933"/>
      <c r="DOP55" s="933"/>
      <c r="DOQ55" s="933"/>
      <c r="DOR55" s="933"/>
      <c r="DOS55" s="933"/>
      <c r="DOT55" s="933"/>
      <c r="DOU55" s="934"/>
      <c r="DOV55" s="1214"/>
      <c r="DOW55" s="932"/>
      <c r="DOX55" s="932"/>
      <c r="DOY55" s="933"/>
      <c r="DOZ55" s="933"/>
      <c r="DPA55" s="933"/>
      <c r="DPB55" s="933"/>
      <c r="DPC55" s="933"/>
      <c r="DPD55" s="933"/>
      <c r="DPE55" s="933"/>
      <c r="DPF55" s="934"/>
      <c r="DPG55" s="1214"/>
      <c r="DPH55" s="932"/>
      <c r="DPI55" s="932"/>
      <c r="DPJ55" s="933"/>
      <c r="DPK55" s="933"/>
      <c r="DPL55" s="933"/>
      <c r="DPM55" s="933"/>
      <c r="DPN55" s="933"/>
      <c r="DPO55" s="933"/>
      <c r="DPP55" s="933"/>
      <c r="DPQ55" s="934"/>
      <c r="DPR55" s="1214"/>
      <c r="DPS55" s="932"/>
      <c r="DPT55" s="932"/>
      <c r="DPU55" s="933"/>
      <c r="DPV55" s="933"/>
      <c r="DPW55" s="933"/>
      <c r="DPX55" s="933"/>
      <c r="DPY55" s="933"/>
      <c r="DPZ55" s="933"/>
      <c r="DQA55" s="933"/>
      <c r="DQB55" s="934"/>
      <c r="DQC55" s="1214"/>
      <c r="DQD55" s="932"/>
      <c r="DQE55" s="932"/>
      <c r="DQF55" s="933"/>
      <c r="DQG55" s="933"/>
      <c r="DQH55" s="933"/>
      <c r="DQI55" s="933"/>
      <c r="DQJ55" s="933"/>
      <c r="DQK55" s="933"/>
      <c r="DQL55" s="933"/>
      <c r="DQM55" s="934"/>
      <c r="DQN55" s="1214"/>
      <c r="DQO55" s="932"/>
      <c r="DQP55" s="932"/>
      <c r="DQQ55" s="933"/>
      <c r="DQR55" s="933"/>
      <c r="DQS55" s="933"/>
      <c r="DQT55" s="933"/>
      <c r="DQU55" s="933"/>
      <c r="DQV55" s="933"/>
      <c r="DQW55" s="933"/>
      <c r="DQX55" s="934"/>
      <c r="DQY55" s="1214"/>
      <c r="DQZ55" s="932"/>
      <c r="DRA55" s="932"/>
      <c r="DRB55" s="933"/>
      <c r="DRC55" s="933"/>
      <c r="DRD55" s="933"/>
      <c r="DRE55" s="933"/>
      <c r="DRF55" s="933"/>
      <c r="DRG55" s="933"/>
      <c r="DRH55" s="933"/>
      <c r="DRI55" s="934"/>
      <c r="DRJ55" s="1214"/>
      <c r="DRK55" s="932"/>
      <c r="DRL55" s="932"/>
      <c r="DRM55" s="933"/>
      <c r="DRN55" s="933"/>
      <c r="DRO55" s="933"/>
      <c r="DRP55" s="933"/>
      <c r="DRQ55" s="933"/>
      <c r="DRR55" s="933"/>
      <c r="DRS55" s="933"/>
      <c r="DRT55" s="934"/>
      <c r="DRU55" s="1214"/>
      <c r="DRV55" s="932"/>
      <c r="DRW55" s="932"/>
      <c r="DRX55" s="933"/>
      <c r="DRY55" s="933"/>
      <c r="DRZ55" s="933"/>
      <c r="DSA55" s="933"/>
      <c r="DSB55" s="933"/>
      <c r="DSC55" s="933"/>
      <c r="DSD55" s="933"/>
      <c r="DSE55" s="934"/>
      <c r="DSF55" s="1214"/>
      <c r="DSG55" s="932"/>
      <c r="DSH55" s="932"/>
      <c r="DSI55" s="933"/>
      <c r="DSJ55" s="933"/>
      <c r="DSK55" s="933"/>
      <c r="DSL55" s="933"/>
      <c r="DSM55" s="933"/>
      <c r="DSN55" s="933"/>
      <c r="DSO55" s="933"/>
      <c r="DSP55" s="934"/>
      <c r="DSQ55" s="1214"/>
      <c r="DSR55" s="932"/>
      <c r="DSS55" s="932"/>
      <c r="DST55" s="933"/>
      <c r="DSU55" s="933"/>
      <c r="DSV55" s="933"/>
      <c r="DSW55" s="933"/>
      <c r="DSX55" s="933"/>
      <c r="DSY55" s="933"/>
      <c r="DSZ55" s="933"/>
      <c r="DTA55" s="934"/>
      <c r="DTB55" s="1214"/>
      <c r="DTC55" s="932"/>
      <c r="DTD55" s="932"/>
      <c r="DTE55" s="933"/>
      <c r="DTF55" s="933"/>
      <c r="DTG55" s="933"/>
      <c r="DTH55" s="933"/>
      <c r="DTI55" s="933"/>
      <c r="DTJ55" s="933"/>
      <c r="DTK55" s="933"/>
      <c r="DTL55" s="934"/>
      <c r="DTM55" s="1214"/>
      <c r="DTN55" s="932"/>
      <c r="DTO55" s="932"/>
      <c r="DTP55" s="933"/>
      <c r="DTQ55" s="933"/>
      <c r="DTR55" s="933"/>
      <c r="DTS55" s="933"/>
      <c r="DTT55" s="933"/>
      <c r="DTU55" s="933"/>
      <c r="DTV55" s="933"/>
      <c r="DTW55" s="934"/>
      <c r="DTX55" s="1214"/>
      <c r="DTY55" s="932"/>
      <c r="DTZ55" s="932"/>
      <c r="DUA55" s="933"/>
      <c r="DUB55" s="933"/>
      <c r="DUC55" s="933"/>
      <c r="DUD55" s="933"/>
      <c r="DUE55" s="933"/>
      <c r="DUF55" s="933"/>
      <c r="DUG55" s="933"/>
      <c r="DUH55" s="934"/>
      <c r="DUI55" s="1214"/>
      <c r="DUJ55" s="932"/>
      <c r="DUK55" s="932"/>
      <c r="DUL55" s="933"/>
      <c r="DUM55" s="933"/>
      <c r="DUN55" s="933"/>
      <c r="DUO55" s="933"/>
      <c r="DUP55" s="933"/>
      <c r="DUQ55" s="933"/>
      <c r="DUR55" s="933"/>
      <c r="DUS55" s="934"/>
      <c r="DUT55" s="1214"/>
      <c r="DUU55" s="932"/>
      <c r="DUV55" s="932"/>
      <c r="DUW55" s="933"/>
      <c r="DUX55" s="933"/>
      <c r="DUY55" s="933"/>
      <c r="DUZ55" s="933"/>
      <c r="DVA55" s="933"/>
      <c r="DVB55" s="933"/>
      <c r="DVC55" s="933"/>
      <c r="DVD55" s="934"/>
      <c r="DVE55" s="1214"/>
      <c r="DVF55" s="932"/>
      <c r="DVG55" s="932"/>
      <c r="DVH55" s="933"/>
      <c r="DVI55" s="933"/>
      <c r="DVJ55" s="933"/>
      <c r="DVK55" s="933"/>
      <c r="DVL55" s="933"/>
      <c r="DVM55" s="933"/>
      <c r="DVN55" s="933"/>
      <c r="DVO55" s="934"/>
      <c r="DVP55" s="1214"/>
      <c r="DVQ55" s="932"/>
      <c r="DVR55" s="932"/>
      <c r="DVS55" s="933"/>
      <c r="DVT55" s="933"/>
      <c r="DVU55" s="933"/>
      <c r="DVV55" s="933"/>
      <c r="DVW55" s="933"/>
      <c r="DVX55" s="933"/>
      <c r="DVY55" s="933"/>
      <c r="DVZ55" s="934"/>
      <c r="DWA55" s="1214"/>
      <c r="DWB55" s="932"/>
      <c r="DWC55" s="932"/>
      <c r="DWD55" s="933"/>
      <c r="DWE55" s="933"/>
      <c r="DWF55" s="933"/>
      <c r="DWG55" s="933"/>
      <c r="DWH55" s="933"/>
      <c r="DWI55" s="933"/>
      <c r="DWJ55" s="933"/>
      <c r="DWK55" s="934"/>
      <c r="DWL55" s="1214"/>
      <c r="DWM55" s="932"/>
      <c r="DWN55" s="932"/>
      <c r="DWO55" s="933"/>
      <c r="DWP55" s="933"/>
      <c r="DWQ55" s="933"/>
      <c r="DWR55" s="933"/>
      <c r="DWS55" s="933"/>
      <c r="DWT55" s="933"/>
      <c r="DWU55" s="933"/>
      <c r="DWV55" s="934"/>
      <c r="DWW55" s="1214"/>
      <c r="DWX55" s="932"/>
      <c r="DWY55" s="932"/>
      <c r="DWZ55" s="933"/>
      <c r="DXA55" s="933"/>
      <c r="DXB55" s="933"/>
      <c r="DXC55" s="933"/>
      <c r="DXD55" s="933"/>
      <c r="DXE55" s="933"/>
      <c r="DXF55" s="933"/>
      <c r="DXG55" s="934"/>
      <c r="DXH55" s="1214"/>
      <c r="DXI55" s="932"/>
      <c r="DXJ55" s="932"/>
      <c r="DXK55" s="933"/>
      <c r="DXL55" s="933"/>
      <c r="DXM55" s="933"/>
      <c r="DXN55" s="933"/>
      <c r="DXO55" s="933"/>
      <c r="DXP55" s="933"/>
      <c r="DXQ55" s="933"/>
      <c r="DXR55" s="934"/>
      <c r="DXS55" s="1214"/>
      <c r="DXT55" s="932"/>
      <c r="DXU55" s="932"/>
      <c r="DXV55" s="933"/>
      <c r="DXW55" s="933"/>
      <c r="DXX55" s="933"/>
      <c r="DXY55" s="933"/>
      <c r="DXZ55" s="933"/>
      <c r="DYA55" s="933"/>
      <c r="DYB55" s="933"/>
      <c r="DYC55" s="934"/>
      <c r="DYD55" s="1214"/>
      <c r="DYE55" s="932"/>
      <c r="DYF55" s="932"/>
      <c r="DYG55" s="933"/>
      <c r="DYH55" s="933"/>
      <c r="DYI55" s="933"/>
      <c r="DYJ55" s="933"/>
      <c r="DYK55" s="933"/>
      <c r="DYL55" s="933"/>
      <c r="DYM55" s="933"/>
      <c r="DYN55" s="934"/>
      <c r="DYO55" s="1214"/>
      <c r="DYP55" s="932"/>
      <c r="DYQ55" s="932"/>
      <c r="DYR55" s="933"/>
      <c r="DYS55" s="933"/>
      <c r="DYT55" s="933"/>
      <c r="DYU55" s="933"/>
      <c r="DYV55" s="933"/>
      <c r="DYW55" s="933"/>
      <c r="DYX55" s="933"/>
      <c r="DYY55" s="934"/>
      <c r="DYZ55" s="1214"/>
      <c r="DZA55" s="932"/>
      <c r="DZB55" s="932"/>
      <c r="DZC55" s="933"/>
      <c r="DZD55" s="933"/>
      <c r="DZE55" s="933"/>
      <c r="DZF55" s="933"/>
      <c r="DZG55" s="933"/>
      <c r="DZH55" s="933"/>
      <c r="DZI55" s="933"/>
      <c r="DZJ55" s="934"/>
      <c r="DZK55" s="1214"/>
      <c r="DZL55" s="932"/>
      <c r="DZM55" s="932"/>
      <c r="DZN55" s="933"/>
      <c r="DZO55" s="933"/>
      <c r="DZP55" s="933"/>
      <c r="DZQ55" s="933"/>
      <c r="DZR55" s="933"/>
      <c r="DZS55" s="933"/>
      <c r="DZT55" s="933"/>
      <c r="DZU55" s="934"/>
      <c r="DZV55" s="1214"/>
      <c r="DZW55" s="932"/>
      <c r="DZX55" s="932"/>
      <c r="DZY55" s="933"/>
      <c r="DZZ55" s="933"/>
      <c r="EAA55" s="933"/>
      <c r="EAB55" s="933"/>
      <c r="EAC55" s="933"/>
      <c r="EAD55" s="933"/>
      <c r="EAE55" s="933"/>
      <c r="EAF55" s="934"/>
      <c r="EAG55" s="1214"/>
      <c r="EAH55" s="932"/>
      <c r="EAI55" s="932"/>
      <c r="EAJ55" s="933"/>
      <c r="EAK55" s="933"/>
      <c r="EAL55" s="933"/>
      <c r="EAM55" s="933"/>
      <c r="EAN55" s="933"/>
      <c r="EAO55" s="933"/>
      <c r="EAP55" s="933"/>
      <c r="EAQ55" s="934"/>
      <c r="EAR55" s="1214"/>
      <c r="EAS55" s="932"/>
      <c r="EAT55" s="932"/>
      <c r="EAU55" s="933"/>
      <c r="EAV55" s="933"/>
      <c r="EAW55" s="933"/>
      <c r="EAX55" s="933"/>
      <c r="EAY55" s="933"/>
      <c r="EAZ55" s="933"/>
      <c r="EBA55" s="933"/>
      <c r="EBB55" s="934"/>
      <c r="EBC55" s="1214"/>
      <c r="EBD55" s="932"/>
      <c r="EBE55" s="932"/>
      <c r="EBF55" s="933"/>
      <c r="EBG55" s="933"/>
      <c r="EBH55" s="933"/>
      <c r="EBI55" s="933"/>
      <c r="EBJ55" s="933"/>
      <c r="EBK55" s="933"/>
      <c r="EBL55" s="933"/>
      <c r="EBM55" s="934"/>
      <c r="EBN55" s="1214"/>
      <c r="EBO55" s="932"/>
      <c r="EBP55" s="932"/>
      <c r="EBQ55" s="933"/>
      <c r="EBR55" s="933"/>
      <c r="EBS55" s="933"/>
      <c r="EBT55" s="933"/>
      <c r="EBU55" s="933"/>
      <c r="EBV55" s="933"/>
      <c r="EBW55" s="933"/>
      <c r="EBX55" s="934"/>
      <c r="EBY55" s="1214"/>
      <c r="EBZ55" s="932"/>
      <c r="ECA55" s="932"/>
      <c r="ECB55" s="933"/>
      <c r="ECC55" s="933"/>
      <c r="ECD55" s="933"/>
      <c r="ECE55" s="933"/>
      <c r="ECF55" s="933"/>
      <c r="ECG55" s="933"/>
      <c r="ECH55" s="933"/>
      <c r="ECI55" s="934"/>
      <c r="ECJ55" s="1214"/>
      <c r="ECK55" s="932"/>
      <c r="ECL55" s="932"/>
      <c r="ECM55" s="933"/>
      <c r="ECN55" s="933"/>
      <c r="ECO55" s="933"/>
      <c r="ECP55" s="933"/>
      <c r="ECQ55" s="933"/>
      <c r="ECR55" s="933"/>
      <c r="ECS55" s="933"/>
      <c r="ECT55" s="934"/>
      <c r="ECU55" s="1214"/>
      <c r="ECV55" s="932"/>
      <c r="ECW55" s="932"/>
      <c r="ECX55" s="933"/>
      <c r="ECY55" s="933"/>
      <c r="ECZ55" s="933"/>
      <c r="EDA55" s="933"/>
      <c r="EDB55" s="933"/>
      <c r="EDC55" s="933"/>
      <c r="EDD55" s="933"/>
      <c r="EDE55" s="934"/>
      <c r="EDF55" s="1214"/>
      <c r="EDG55" s="932"/>
      <c r="EDH55" s="932"/>
      <c r="EDI55" s="933"/>
      <c r="EDJ55" s="933"/>
      <c r="EDK55" s="933"/>
      <c r="EDL55" s="933"/>
      <c r="EDM55" s="933"/>
      <c r="EDN55" s="933"/>
      <c r="EDO55" s="933"/>
      <c r="EDP55" s="934"/>
      <c r="EDQ55" s="1214"/>
      <c r="EDR55" s="932"/>
      <c r="EDS55" s="932"/>
      <c r="EDT55" s="933"/>
      <c r="EDU55" s="933"/>
      <c r="EDV55" s="933"/>
      <c r="EDW55" s="933"/>
      <c r="EDX55" s="933"/>
      <c r="EDY55" s="933"/>
      <c r="EDZ55" s="933"/>
      <c r="EEA55" s="934"/>
      <c r="EEB55" s="1214"/>
      <c r="EEC55" s="932"/>
      <c r="EED55" s="932"/>
      <c r="EEE55" s="933"/>
      <c r="EEF55" s="933"/>
      <c r="EEG55" s="933"/>
      <c r="EEH55" s="933"/>
      <c r="EEI55" s="933"/>
      <c r="EEJ55" s="933"/>
      <c r="EEK55" s="933"/>
      <c r="EEL55" s="934"/>
      <c r="EEM55" s="1214"/>
      <c r="EEN55" s="932"/>
      <c r="EEO55" s="932"/>
      <c r="EEP55" s="933"/>
      <c r="EEQ55" s="933"/>
      <c r="EER55" s="933"/>
      <c r="EES55" s="933"/>
      <c r="EET55" s="933"/>
      <c r="EEU55" s="933"/>
      <c r="EEV55" s="933"/>
      <c r="EEW55" s="934"/>
      <c r="EEX55" s="1214"/>
      <c r="EEY55" s="932"/>
      <c r="EEZ55" s="932"/>
      <c r="EFA55" s="933"/>
      <c r="EFB55" s="933"/>
      <c r="EFC55" s="933"/>
      <c r="EFD55" s="933"/>
      <c r="EFE55" s="933"/>
      <c r="EFF55" s="933"/>
      <c r="EFG55" s="933"/>
      <c r="EFH55" s="934"/>
      <c r="EFI55" s="1214"/>
      <c r="EFJ55" s="932"/>
      <c r="EFK55" s="932"/>
      <c r="EFL55" s="933"/>
      <c r="EFM55" s="933"/>
      <c r="EFN55" s="933"/>
      <c r="EFO55" s="933"/>
      <c r="EFP55" s="933"/>
      <c r="EFQ55" s="933"/>
      <c r="EFR55" s="933"/>
      <c r="EFS55" s="934"/>
      <c r="EFT55" s="1214"/>
      <c r="EFU55" s="932"/>
      <c r="EFV55" s="932"/>
      <c r="EFW55" s="933"/>
      <c r="EFX55" s="933"/>
      <c r="EFY55" s="933"/>
      <c r="EFZ55" s="933"/>
      <c r="EGA55" s="933"/>
      <c r="EGB55" s="933"/>
      <c r="EGC55" s="933"/>
      <c r="EGD55" s="934"/>
      <c r="EGE55" s="1214"/>
      <c r="EGF55" s="932"/>
      <c r="EGG55" s="932"/>
      <c r="EGH55" s="933"/>
      <c r="EGI55" s="933"/>
      <c r="EGJ55" s="933"/>
      <c r="EGK55" s="933"/>
      <c r="EGL55" s="933"/>
      <c r="EGM55" s="933"/>
      <c r="EGN55" s="933"/>
      <c r="EGO55" s="934"/>
      <c r="EGP55" s="1214"/>
      <c r="EGQ55" s="932"/>
      <c r="EGR55" s="932"/>
      <c r="EGS55" s="933"/>
      <c r="EGT55" s="933"/>
      <c r="EGU55" s="933"/>
      <c r="EGV55" s="933"/>
      <c r="EGW55" s="933"/>
      <c r="EGX55" s="933"/>
      <c r="EGY55" s="933"/>
      <c r="EGZ55" s="934"/>
      <c r="EHA55" s="1214"/>
      <c r="EHB55" s="932"/>
      <c r="EHC55" s="932"/>
      <c r="EHD55" s="933"/>
      <c r="EHE55" s="933"/>
      <c r="EHF55" s="933"/>
      <c r="EHG55" s="933"/>
      <c r="EHH55" s="933"/>
      <c r="EHI55" s="933"/>
      <c r="EHJ55" s="933"/>
      <c r="EHK55" s="934"/>
      <c r="EHL55" s="1214"/>
      <c r="EHM55" s="932"/>
      <c r="EHN55" s="932"/>
      <c r="EHO55" s="933"/>
      <c r="EHP55" s="933"/>
      <c r="EHQ55" s="933"/>
      <c r="EHR55" s="933"/>
      <c r="EHS55" s="933"/>
      <c r="EHT55" s="933"/>
      <c r="EHU55" s="933"/>
      <c r="EHV55" s="934"/>
      <c r="EHW55" s="1214"/>
      <c r="EHX55" s="932"/>
      <c r="EHY55" s="932"/>
      <c r="EHZ55" s="933"/>
      <c r="EIA55" s="933"/>
      <c r="EIB55" s="933"/>
      <c r="EIC55" s="933"/>
      <c r="EID55" s="933"/>
      <c r="EIE55" s="933"/>
      <c r="EIF55" s="933"/>
      <c r="EIG55" s="934"/>
      <c r="EIH55" s="1214"/>
      <c r="EII55" s="932"/>
      <c r="EIJ55" s="932"/>
      <c r="EIK55" s="933"/>
      <c r="EIL55" s="933"/>
      <c r="EIM55" s="933"/>
      <c r="EIN55" s="933"/>
      <c r="EIO55" s="933"/>
      <c r="EIP55" s="933"/>
      <c r="EIQ55" s="933"/>
      <c r="EIR55" s="934"/>
      <c r="EIS55" s="1214"/>
      <c r="EIT55" s="932"/>
      <c r="EIU55" s="932"/>
      <c r="EIV55" s="933"/>
      <c r="EIW55" s="933"/>
      <c r="EIX55" s="933"/>
      <c r="EIY55" s="933"/>
      <c r="EIZ55" s="933"/>
      <c r="EJA55" s="933"/>
      <c r="EJB55" s="933"/>
      <c r="EJC55" s="934"/>
      <c r="EJD55" s="1214"/>
      <c r="EJE55" s="932"/>
      <c r="EJF55" s="932"/>
      <c r="EJG55" s="933"/>
      <c r="EJH55" s="933"/>
      <c r="EJI55" s="933"/>
      <c r="EJJ55" s="933"/>
      <c r="EJK55" s="933"/>
      <c r="EJL55" s="933"/>
      <c r="EJM55" s="933"/>
      <c r="EJN55" s="934"/>
      <c r="EJO55" s="1214"/>
      <c r="EJP55" s="932"/>
      <c r="EJQ55" s="932"/>
      <c r="EJR55" s="933"/>
      <c r="EJS55" s="933"/>
      <c r="EJT55" s="933"/>
      <c r="EJU55" s="933"/>
      <c r="EJV55" s="933"/>
      <c r="EJW55" s="933"/>
      <c r="EJX55" s="933"/>
      <c r="EJY55" s="934"/>
      <c r="EJZ55" s="1214"/>
      <c r="EKA55" s="932"/>
      <c r="EKB55" s="932"/>
      <c r="EKC55" s="933"/>
      <c r="EKD55" s="933"/>
      <c r="EKE55" s="933"/>
      <c r="EKF55" s="933"/>
      <c r="EKG55" s="933"/>
      <c r="EKH55" s="933"/>
      <c r="EKI55" s="933"/>
      <c r="EKJ55" s="934"/>
      <c r="EKK55" s="1214"/>
      <c r="EKL55" s="932"/>
      <c r="EKM55" s="932"/>
      <c r="EKN55" s="933"/>
      <c r="EKO55" s="933"/>
      <c r="EKP55" s="933"/>
      <c r="EKQ55" s="933"/>
      <c r="EKR55" s="933"/>
      <c r="EKS55" s="933"/>
      <c r="EKT55" s="933"/>
      <c r="EKU55" s="934"/>
      <c r="EKV55" s="1214"/>
      <c r="EKW55" s="932"/>
      <c r="EKX55" s="932"/>
      <c r="EKY55" s="933"/>
      <c r="EKZ55" s="933"/>
      <c r="ELA55" s="933"/>
      <c r="ELB55" s="933"/>
      <c r="ELC55" s="933"/>
      <c r="ELD55" s="933"/>
      <c r="ELE55" s="933"/>
      <c r="ELF55" s="934"/>
      <c r="ELG55" s="1214"/>
      <c r="ELH55" s="932"/>
      <c r="ELI55" s="932"/>
      <c r="ELJ55" s="933"/>
      <c r="ELK55" s="933"/>
      <c r="ELL55" s="933"/>
      <c r="ELM55" s="933"/>
      <c r="ELN55" s="933"/>
      <c r="ELO55" s="933"/>
      <c r="ELP55" s="933"/>
      <c r="ELQ55" s="934"/>
      <c r="ELR55" s="1214"/>
      <c r="ELS55" s="932"/>
      <c r="ELT55" s="932"/>
      <c r="ELU55" s="933"/>
      <c r="ELV55" s="933"/>
      <c r="ELW55" s="933"/>
      <c r="ELX55" s="933"/>
      <c r="ELY55" s="933"/>
      <c r="ELZ55" s="933"/>
      <c r="EMA55" s="933"/>
      <c r="EMB55" s="934"/>
      <c r="EMC55" s="1214"/>
      <c r="EMD55" s="932"/>
      <c r="EME55" s="932"/>
      <c r="EMF55" s="933"/>
      <c r="EMG55" s="933"/>
      <c r="EMH55" s="933"/>
      <c r="EMI55" s="933"/>
      <c r="EMJ55" s="933"/>
      <c r="EMK55" s="933"/>
      <c r="EML55" s="933"/>
      <c r="EMM55" s="934"/>
      <c r="EMN55" s="1214"/>
      <c r="EMO55" s="932"/>
      <c r="EMP55" s="932"/>
      <c r="EMQ55" s="933"/>
      <c r="EMR55" s="933"/>
      <c r="EMS55" s="933"/>
      <c r="EMT55" s="933"/>
      <c r="EMU55" s="933"/>
      <c r="EMV55" s="933"/>
      <c r="EMW55" s="933"/>
      <c r="EMX55" s="934"/>
      <c r="EMY55" s="1214"/>
      <c r="EMZ55" s="932"/>
      <c r="ENA55" s="932"/>
      <c r="ENB55" s="933"/>
      <c r="ENC55" s="933"/>
      <c r="END55" s="933"/>
      <c r="ENE55" s="933"/>
      <c r="ENF55" s="933"/>
      <c r="ENG55" s="933"/>
      <c r="ENH55" s="933"/>
      <c r="ENI55" s="934"/>
      <c r="ENJ55" s="1214"/>
      <c r="ENK55" s="932"/>
      <c r="ENL55" s="932"/>
      <c r="ENM55" s="933"/>
      <c r="ENN55" s="933"/>
      <c r="ENO55" s="933"/>
      <c r="ENP55" s="933"/>
      <c r="ENQ55" s="933"/>
      <c r="ENR55" s="933"/>
      <c r="ENS55" s="933"/>
      <c r="ENT55" s="934"/>
      <c r="ENU55" s="1214"/>
      <c r="ENV55" s="932"/>
      <c r="ENW55" s="932"/>
      <c r="ENX55" s="933"/>
      <c r="ENY55" s="933"/>
      <c r="ENZ55" s="933"/>
      <c r="EOA55" s="933"/>
      <c r="EOB55" s="933"/>
      <c r="EOC55" s="933"/>
      <c r="EOD55" s="933"/>
      <c r="EOE55" s="934"/>
      <c r="EOF55" s="1214"/>
      <c r="EOG55" s="932"/>
      <c r="EOH55" s="932"/>
      <c r="EOI55" s="933"/>
      <c r="EOJ55" s="933"/>
      <c r="EOK55" s="933"/>
      <c r="EOL55" s="933"/>
      <c r="EOM55" s="933"/>
      <c r="EON55" s="933"/>
      <c r="EOO55" s="933"/>
      <c r="EOP55" s="934"/>
      <c r="EOQ55" s="1214"/>
      <c r="EOR55" s="932"/>
      <c r="EOS55" s="932"/>
      <c r="EOT55" s="933"/>
      <c r="EOU55" s="933"/>
      <c r="EOV55" s="933"/>
      <c r="EOW55" s="933"/>
      <c r="EOX55" s="933"/>
      <c r="EOY55" s="933"/>
      <c r="EOZ55" s="933"/>
      <c r="EPA55" s="934"/>
      <c r="EPB55" s="1214"/>
      <c r="EPC55" s="932"/>
      <c r="EPD55" s="932"/>
      <c r="EPE55" s="933"/>
      <c r="EPF55" s="933"/>
      <c r="EPG55" s="933"/>
      <c r="EPH55" s="933"/>
      <c r="EPI55" s="933"/>
      <c r="EPJ55" s="933"/>
      <c r="EPK55" s="933"/>
      <c r="EPL55" s="934"/>
      <c r="EPM55" s="1214"/>
      <c r="EPN55" s="932"/>
      <c r="EPO55" s="932"/>
      <c r="EPP55" s="933"/>
      <c r="EPQ55" s="933"/>
      <c r="EPR55" s="933"/>
      <c r="EPS55" s="933"/>
      <c r="EPT55" s="933"/>
      <c r="EPU55" s="933"/>
      <c r="EPV55" s="933"/>
      <c r="EPW55" s="934"/>
      <c r="EPX55" s="1214"/>
      <c r="EPY55" s="932"/>
      <c r="EPZ55" s="932"/>
      <c r="EQA55" s="933"/>
      <c r="EQB55" s="933"/>
      <c r="EQC55" s="933"/>
      <c r="EQD55" s="933"/>
      <c r="EQE55" s="933"/>
      <c r="EQF55" s="933"/>
      <c r="EQG55" s="933"/>
      <c r="EQH55" s="934"/>
      <c r="EQI55" s="1214"/>
      <c r="EQJ55" s="932"/>
      <c r="EQK55" s="932"/>
      <c r="EQL55" s="933"/>
      <c r="EQM55" s="933"/>
      <c r="EQN55" s="933"/>
      <c r="EQO55" s="933"/>
      <c r="EQP55" s="933"/>
      <c r="EQQ55" s="933"/>
      <c r="EQR55" s="933"/>
      <c r="EQS55" s="934"/>
      <c r="EQT55" s="1214"/>
      <c r="EQU55" s="932"/>
      <c r="EQV55" s="932"/>
      <c r="EQW55" s="933"/>
      <c r="EQX55" s="933"/>
      <c r="EQY55" s="933"/>
      <c r="EQZ55" s="933"/>
      <c r="ERA55" s="933"/>
      <c r="ERB55" s="933"/>
      <c r="ERC55" s="933"/>
      <c r="ERD55" s="934"/>
      <c r="ERE55" s="1214"/>
      <c r="ERF55" s="932"/>
      <c r="ERG55" s="932"/>
      <c r="ERH55" s="933"/>
      <c r="ERI55" s="933"/>
      <c r="ERJ55" s="933"/>
      <c r="ERK55" s="933"/>
      <c r="ERL55" s="933"/>
      <c r="ERM55" s="933"/>
      <c r="ERN55" s="933"/>
      <c r="ERO55" s="934"/>
      <c r="ERP55" s="1214"/>
      <c r="ERQ55" s="932"/>
      <c r="ERR55" s="932"/>
      <c r="ERS55" s="933"/>
      <c r="ERT55" s="933"/>
      <c r="ERU55" s="933"/>
      <c r="ERV55" s="933"/>
      <c r="ERW55" s="933"/>
      <c r="ERX55" s="933"/>
      <c r="ERY55" s="933"/>
      <c r="ERZ55" s="934"/>
      <c r="ESA55" s="1214"/>
      <c r="ESB55" s="932"/>
      <c r="ESC55" s="932"/>
      <c r="ESD55" s="933"/>
      <c r="ESE55" s="933"/>
      <c r="ESF55" s="933"/>
      <c r="ESG55" s="933"/>
      <c r="ESH55" s="933"/>
      <c r="ESI55" s="933"/>
      <c r="ESJ55" s="933"/>
      <c r="ESK55" s="934"/>
      <c r="ESL55" s="1214"/>
      <c r="ESM55" s="932"/>
      <c r="ESN55" s="932"/>
      <c r="ESO55" s="933"/>
      <c r="ESP55" s="933"/>
      <c r="ESQ55" s="933"/>
      <c r="ESR55" s="933"/>
      <c r="ESS55" s="933"/>
      <c r="EST55" s="933"/>
      <c r="ESU55" s="933"/>
      <c r="ESV55" s="934"/>
      <c r="ESW55" s="1214"/>
      <c r="ESX55" s="932"/>
      <c r="ESY55" s="932"/>
      <c r="ESZ55" s="933"/>
      <c r="ETA55" s="933"/>
      <c r="ETB55" s="933"/>
      <c r="ETC55" s="933"/>
      <c r="ETD55" s="933"/>
      <c r="ETE55" s="933"/>
      <c r="ETF55" s="933"/>
      <c r="ETG55" s="934"/>
      <c r="ETH55" s="1214"/>
      <c r="ETI55" s="932"/>
      <c r="ETJ55" s="932"/>
      <c r="ETK55" s="933"/>
      <c r="ETL55" s="933"/>
      <c r="ETM55" s="933"/>
      <c r="ETN55" s="933"/>
      <c r="ETO55" s="933"/>
      <c r="ETP55" s="933"/>
      <c r="ETQ55" s="933"/>
      <c r="ETR55" s="934"/>
      <c r="ETS55" s="1214"/>
      <c r="ETT55" s="932"/>
      <c r="ETU55" s="932"/>
      <c r="ETV55" s="933"/>
      <c r="ETW55" s="933"/>
      <c r="ETX55" s="933"/>
      <c r="ETY55" s="933"/>
      <c r="ETZ55" s="933"/>
      <c r="EUA55" s="933"/>
      <c r="EUB55" s="933"/>
      <c r="EUC55" s="934"/>
      <c r="EUD55" s="1214"/>
      <c r="EUE55" s="932"/>
      <c r="EUF55" s="932"/>
      <c r="EUG55" s="933"/>
      <c r="EUH55" s="933"/>
      <c r="EUI55" s="933"/>
      <c r="EUJ55" s="933"/>
      <c r="EUK55" s="933"/>
      <c r="EUL55" s="933"/>
      <c r="EUM55" s="933"/>
      <c r="EUN55" s="934"/>
      <c r="EUO55" s="1214"/>
      <c r="EUP55" s="932"/>
      <c r="EUQ55" s="932"/>
      <c r="EUR55" s="933"/>
      <c r="EUS55" s="933"/>
      <c r="EUT55" s="933"/>
      <c r="EUU55" s="933"/>
      <c r="EUV55" s="933"/>
      <c r="EUW55" s="933"/>
      <c r="EUX55" s="933"/>
      <c r="EUY55" s="934"/>
      <c r="EUZ55" s="1214"/>
      <c r="EVA55" s="932"/>
      <c r="EVB55" s="932"/>
      <c r="EVC55" s="933"/>
      <c r="EVD55" s="933"/>
      <c r="EVE55" s="933"/>
      <c r="EVF55" s="933"/>
      <c r="EVG55" s="933"/>
      <c r="EVH55" s="933"/>
      <c r="EVI55" s="933"/>
      <c r="EVJ55" s="934"/>
      <c r="EVK55" s="1214"/>
      <c r="EVL55" s="932"/>
      <c r="EVM55" s="932"/>
      <c r="EVN55" s="933"/>
      <c r="EVO55" s="933"/>
      <c r="EVP55" s="933"/>
      <c r="EVQ55" s="933"/>
      <c r="EVR55" s="933"/>
      <c r="EVS55" s="933"/>
      <c r="EVT55" s="933"/>
      <c r="EVU55" s="934"/>
      <c r="EVV55" s="1214"/>
      <c r="EVW55" s="932"/>
      <c r="EVX55" s="932"/>
      <c r="EVY55" s="933"/>
      <c r="EVZ55" s="933"/>
      <c r="EWA55" s="933"/>
      <c r="EWB55" s="933"/>
      <c r="EWC55" s="933"/>
      <c r="EWD55" s="933"/>
      <c r="EWE55" s="933"/>
      <c r="EWF55" s="934"/>
      <c r="EWG55" s="1214"/>
      <c r="EWH55" s="932"/>
      <c r="EWI55" s="932"/>
      <c r="EWJ55" s="933"/>
      <c r="EWK55" s="933"/>
      <c r="EWL55" s="933"/>
      <c r="EWM55" s="933"/>
      <c r="EWN55" s="933"/>
      <c r="EWO55" s="933"/>
      <c r="EWP55" s="933"/>
      <c r="EWQ55" s="934"/>
      <c r="EWR55" s="1214"/>
      <c r="EWS55" s="932"/>
      <c r="EWT55" s="932"/>
      <c r="EWU55" s="933"/>
      <c r="EWV55" s="933"/>
      <c r="EWW55" s="933"/>
      <c r="EWX55" s="933"/>
      <c r="EWY55" s="933"/>
      <c r="EWZ55" s="933"/>
      <c r="EXA55" s="933"/>
      <c r="EXB55" s="934"/>
      <c r="EXC55" s="1214"/>
      <c r="EXD55" s="932"/>
      <c r="EXE55" s="932"/>
      <c r="EXF55" s="933"/>
      <c r="EXG55" s="933"/>
      <c r="EXH55" s="933"/>
      <c r="EXI55" s="933"/>
      <c r="EXJ55" s="933"/>
      <c r="EXK55" s="933"/>
      <c r="EXL55" s="933"/>
      <c r="EXM55" s="934"/>
      <c r="EXN55" s="1214"/>
      <c r="EXO55" s="932"/>
      <c r="EXP55" s="932"/>
      <c r="EXQ55" s="933"/>
      <c r="EXR55" s="933"/>
      <c r="EXS55" s="933"/>
      <c r="EXT55" s="933"/>
      <c r="EXU55" s="933"/>
      <c r="EXV55" s="933"/>
      <c r="EXW55" s="933"/>
      <c r="EXX55" s="934"/>
      <c r="EXY55" s="1214"/>
      <c r="EXZ55" s="932"/>
      <c r="EYA55" s="932"/>
      <c r="EYB55" s="933"/>
      <c r="EYC55" s="933"/>
      <c r="EYD55" s="933"/>
      <c r="EYE55" s="933"/>
      <c r="EYF55" s="933"/>
      <c r="EYG55" s="933"/>
      <c r="EYH55" s="933"/>
      <c r="EYI55" s="934"/>
      <c r="EYJ55" s="1214"/>
      <c r="EYK55" s="932"/>
      <c r="EYL55" s="932"/>
      <c r="EYM55" s="933"/>
      <c r="EYN55" s="933"/>
      <c r="EYO55" s="933"/>
      <c r="EYP55" s="933"/>
      <c r="EYQ55" s="933"/>
      <c r="EYR55" s="933"/>
      <c r="EYS55" s="933"/>
      <c r="EYT55" s="934"/>
      <c r="EYU55" s="1214"/>
      <c r="EYV55" s="932"/>
      <c r="EYW55" s="932"/>
      <c r="EYX55" s="933"/>
      <c r="EYY55" s="933"/>
      <c r="EYZ55" s="933"/>
      <c r="EZA55" s="933"/>
      <c r="EZB55" s="933"/>
      <c r="EZC55" s="933"/>
      <c r="EZD55" s="933"/>
      <c r="EZE55" s="934"/>
      <c r="EZF55" s="1214"/>
      <c r="EZG55" s="932"/>
      <c r="EZH55" s="932"/>
      <c r="EZI55" s="933"/>
      <c r="EZJ55" s="933"/>
      <c r="EZK55" s="933"/>
      <c r="EZL55" s="933"/>
      <c r="EZM55" s="933"/>
      <c r="EZN55" s="933"/>
      <c r="EZO55" s="933"/>
      <c r="EZP55" s="934"/>
      <c r="EZQ55" s="1214"/>
      <c r="EZR55" s="932"/>
      <c r="EZS55" s="932"/>
      <c r="EZT55" s="933"/>
      <c r="EZU55" s="933"/>
      <c r="EZV55" s="933"/>
      <c r="EZW55" s="933"/>
      <c r="EZX55" s="933"/>
      <c r="EZY55" s="933"/>
      <c r="EZZ55" s="933"/>
      <c r="FAA55" s="934"/>
      <c r="FAB55" s="1214"/>
      <c r="FAC55" s="932"/>
      <c r="FAD55" s="932"/>
      <c r="FAE55" s="933"/>
      <c r="FAF55" s="933"/>
      <c r="FAG55" s="933"/>
      <c r="FAH55" s="933"/>
      <c r="FAI55" s="933"/>
      <c r="FAJ55" s="933"/>
      <c r="FAK55" s="933"/>
      <c r="FAL55" s="934"/>
      <c r="FAM55" s="1214"/>
      <c r="FAN55" s="932"/>
      <c r="FAO55" s="932"/>
      <c r="FAP55" s="933"/>
      <c r="FAQ55" s="933"/>
      <c r="FAR55" s="933"/>
      <c r="FAS55" s="933"/>
      <c r="FAT55" s="933"/>
      <c r="FAU55" s="933"/>
      <c r="FAV55" s="933"/>
      <c r="FAW55" s="934"/>
      <c r="FAX55" s="1214"/>
      <c r="FAY55" s="932"/>
      <c r="FAZ55" s="932"/>
      <c r="FBA55" s="933"/>
      <c r="FBB55" s="933"/>
      <c r="FBC55" s="933"/>
      <c r="FBD55" s="933"/>
      <c r="FBE55" s="933"/>
      <c r="FBF55" s="933"/>
      <c r="FBG55" s="933"/>
      <c r="FBH55" s="934"/>
      <c r="FBI55" s="1214"/>
      <c r="FBJ55" s="932"/>
      <c r="FBK55" s="932"/>
      <c r="FBL55" s="933"/>
      <c r="FBM55" s="933"/>
      <c r="FBN55" s="933"/>
      <c r="FBO55" s="933"/>
      <c r="FBP55" s="933"/>
      <c r="FBQ55" s="933"/>
      <c r="FBR55" s="933"/>
      <c r="FBS55" s="934"/>
      <c r="FBT55" s="1214"/>
      <c r="FBU55" s="932"/>
      <c r="FBV55" s="932"/>
      <c r="FBW55" s="933"/>
      <c r="FBX55" s="933"/>
      <c r="FBY55" s="933"/>
      <c r="FBZ55" s="933"/>
      <c r="FCA55" s="933"/>
      <c r="FCB55" s="933"/>
      <c r="FCC55" s="933"/>
      <c r="FCD55" s="934"/>
      <c r="FCE55" s="1214"/>
      <c r="FCF55" s="932"/>
      <c r="FCG55" s="932"/>
      <c r="FCH55" s="933"/>
      <c r="FCI55" s="933"/>
      <c r="FCJ55" s="933"/>
      <c r="FCK55" s="933"/>
      <c r="FCL55" s="933"/>
      <c r="FCM55" s="933"/>
      <c r="FCN55" s="933"/>
      <c r="FCO55" s="934"/>
      <c r="FCP55" s="1214"/>
      <c r="FCQ55" s="932"/>
      <c r="FCR55" s="932"/>
      <c r="FCS55" s="933"/>
      <c r="FCT55" s="933"/>
      <c r="FCU55" s="933"/>
      <c r="FCV55" s="933"/>
      <c r="FCW55" s="933"/>
      <c r="FCX55" s="933"/>
      <c r="FCY55" s="933"/>
      <c r="FCZ55" s="934"/>
      <c r="FDA55" s="1214"/>
      <c r="FDB55" s="932"/>
      <c r="FDC55" s="932"/>
      <c r="FDD55" s="933"/>
      <c r="FDE55" s="933"/>
      <c r="FDF55" s="933"/>
      <c r="FDG55" s="933"/>
      <c r="FDH55" s="933"/>
      <c r="FDI55" s="933"/>
      <c r="FDJ55" s="933"/>
      <c r="FDK55" s="934"/>
      <c r="FDL55" s="1214"/>
      <c r="FDM55" s="932"/>
      <c r="FDN55" s="932"/>
      <c r="FDO55" s="933"/>
      <c r="FDP55" s="933"/>
      <c r="FDQ55" s="933"/>
      <c r="FDR55" s="933"/>
      <c r="FDS55" s="933"/>
      <c r="FDT55" s="933"/>
      <c r="FDU55" s="933"/>
      <c r="FDV55" s="934"/>
      <c r="FDW55" s="1214"/>
      <c r="FDX55" s="932"/>
      <c r="FDY55" s="932"/>
      <c r="FDZ55" s="933"/>
      <c r="FEA55" s="933"/>
      <c r="FEB55" s="933"/>
      <c r="FEC55" s="933"/>
      <c r="FED55" s="933"/>
      <c r="FEE55" s="933"/>
      <c r="FEF55" s="933"/>
      <c r="FEG55" s="934"/>
      <c r="FEH55" s="1214"/>
      <c r="FEI55" s="932"/>
      <c r="FEJ55" s="932"/>
      <c r="FEK55" s="933"/>
      <c r="FEL55" s="933"/>
      <c r="FEM55" s="933"/>
      <c r="FEN55" s="933"/>
      <c r="FEO55" s="933"/>
      <c r="FEP55" s="933"/>
      <c r="FEQ55" s="933"/>
      <c r="FER55" s="934"/>
      <c r="FES55" s="1214"/>
      <c r="FET55" s="932"/>
      <c r="FEU55" s="932"/>
      <c r="FEV55" s="933"/>
      <c r="FEW55" s="933"/>
      <c r="FEX55" s="933"/>
      <c r="FEY55" s="933"/>
      <c r="FEZ55" s="933"/>
      <c r="FFA55" s="933"/>
      <c r="FFB55" s="933"/>
      <c r="FFC55" s="934"/>
      <c r="FFD55" s="1214"/>
      <c r="FFE55" s="932"/>
      <c r="FFF55" s="932"/>
      <c r="FFG55" s="933"/>
      <c r="FFH55" s="933"/>
      <c r="FFI55" s="933"/>
      <c r="FFJ55" s="933"/>
      <c r="FFK55" s="933"/>
      <c r="FFL55" s="933"/>
      <c r="FFM55" s="933"/>
      <c r="FFN55" s="934"/>
      <c r="FFO55" s="1214"/>
      <c r="FFP55" s="932"/>
      <c r="FFQ55" s="932"/>
      <c r="FFR55" s="933"/>
      <c r="FFS55" s="933"/>
      <c r="FFT55" s="933"/>
      <c r="FFU55" s="933"/>
      <c r="FFV55" s="933"/>
      <c r="FFW55" s="933"/>
      <c r="FFX55" s="933"/>
      <c r="FFY55" s="934"/>
      <c r="FFZ55" s="1214"/>
      <c r="FGA55" s="932"/>
      <c r="FGB55" s="932"/>
      <c r="FGC55" s="933"/>
      <c r="FGD55" s="933"/>
      <c r="FGE55" s="933"/>
      <c r="FGF55" s="933"/>
      <c r="FGG55" s="933"/>
      <c r="FGH55" s="933"/>
      <c r="FGI55" s="933"/>
      <c r="FGJ55" s="934"/>
      <c r="FGK55" s="1214"/>
      <c r="FGL55" s="932"/>
      <c r="FGM55" s="932"/>
      <c r="FGN55" s="933"/>
      <c r="FGO55" s="933"/>
      <c r="FGP55" s="933"/>
      <c r="FGQ55" s="933"/>
      <c r="FGR55" s="933"/>
      <c r="FGS55" s="933"/>
      <c r="FGT55" s="933"/>
      <c r="FGU55" s="934"/>
      <c r="FGV55" s="1214"/>
      <c r="FGW55" s="932"/>
      <c r="FGX55" s="932"/>
      <c r="FGY55" s="933"/>
      <c r="FGZ55" s="933"/>
      <c r="FHA55" s="933"/>
      <c r="FHB55" s="933"/>
      <c r="FHC55" s="933"/>
      <c r="FHD55" s="933"/>
      <c r="FHE55" s="933"/>
      <c r="FHF55" s="934"/>
      <c r="FHG55" s="1214"/>
      <c r="FHH55" s="932"/>
      <c r="FHI55" s="932"/>
      <c r="FHJ55" s="933"/>
      <c r="FHK55" s="933"/>
      <c r="FHL55" s="933"/>
      <c r="FHM55" s="933"/>
      <c r="FHN55" s="933"/>
      <c r="FHO55" s="933"/>
      <c r="FHP55" s="933"/>
      <c r="FHQ55" s="934"/>
      <c r="FHR55" s="1214"/>
      <c r="FHS55" s="932"/>
      <c r="FHT55" s="932"/>
      <c r="FHU55" s="933"/>
      <c r="FHV55" s="933"/>
      <c r="FHW55" s="933"/>
      <c r="FHX55" s="933"/>
      <c r="FHY55" s="933"/>
      <c r="FHZ55" s="933"/>
      <c r="FIA55" s="933"/>
      <c r="FIB55" s="934"/>
      <c r="FIC55" s="1214"/>
      <c r="FID55" s="932"/>
      <c r="FIE55" s="932"/>
      <c r="FIF55" s="933"/>
      <c r="FIG55" s="933"/>
      <c r="FIH55" s="933"/>
      <c r="FII55" s="933"/>
      <c r="FIJ55" s="933"/>
      <c r="FIK55" s="933"/>
      <c r="FIL55" s="933"/>
      <c r="FIM55" s="934"/>
      <c r="FIN55" s="1214"/>
      <c r="FIO55" s="932"/>
      <c r="FIP55" s="932"/>
      <c r="FIQ55" s="933"/>
      <c r="FIR55" s="933"/>
      <c r="FIS55" s="933"/>
      <c r="FIT55" s="933"/>
      <c r="FIU55" s="933"/>
      <c r="FIV55" s="933"/>
      <c r="FIW55" s="933"/>
      <c r="FIX55" s="934"/>
      <c r="FIY55" s="1214"/>
      <c r="FIZ55" s="932"/>
      <c r="FJA55" s="932"/>
      <c r="FJB55" s="933"/>
      <c r="FJC55" s="933"/>
      <c r="FJD55" s="933"/>
      <c r="FJE55" s="933"/>
      <c r="FJF55" s="933"/>
      <c r="FJG55" s="933"/>
      <c r="FJH55" s="933"/>
      <c r="FJI55" s="934"/>
      <c r="FJJ55" s="1214"/>
      <c r="FJK55" s="932"/>
      <c r="FJL55" s="932"/>
      <c r="FJM55" s="933"/>
      <c r="FJN55" s="933"/>
      <c r="FJO55" s="933"/>
      <c r="FJP55" s="933"/>
      <c r="FJQ55" s="933"/>
      <c r="FJR55" s="933"/>
      <c r="FJS55" s="933"/>
      <c r="FJT55" s="934"/>
      <c r="FJU55" s="1214"/>
      <c r="FJV55" s="932"/>
      <c r="FJW55" s="932"/>
      <c r="FJX55" s="933"/>
      <c r="FJY55" s="933"/>
      <c r="FJZ55" s="933"/>
      <c r="FKA55" s="933"/>
      <c r="FKB55" s="933"/>
      <c r="FKC55" s="933"/>
      <c r="FKD55" s="933"/>
      <c r="FKE55" s="934"/>
      <c r="FKF55" s="1214"/>
      <c r="FKG55" s="932"/>
      <c r="FKH55" s="932"/>
      <c r="FKI55" s="933"/>
      <c r="FKJ55" s="933"/>
      <c r="FKK55" s="933"/>
      <c r="FKL55" s="933"/>
      <c r="FKM55" s="933"/>
      <c r="FKN55" s="933"/>
      <c r="FKO55" s="933"/>
      <c r="FKP55" s="934"/>
      <c r="FKQ55" s="1214"/>
      <c r="FKR55" s="932"/>
      <c r="FKS55" s="932"/>
      <c r="FKT55" s="933"/>
      <c r="FKU55" s="933"/>
      <c r="FKV55" s="933"/>
      <c r="FKW55" s="933"/>
      <c r="FKX55" s="933"/>
      <c r="FKY55" s="933"/>
      <c r="FKZ55" s="933"/>
      <c r="FLA55" s="934"/>
      <c r="FLB55" s="1214"/>
      <c r="FLC55" s="932"/>
      <c r="FLD55" s="932"/>
      <c r="FLE55" s="933"/>
      <c r="FLF55" s="933"/>
      <c r="FLG55" s="933"/>
      <c r="FLH55" s="933"/>
      <c r="FLI55" s="933"/>
      <c r="FLJ55" s="933"/>
      <c r="FLK55" s="933"/>
      <c r="FLL55" s="934"/>
      <c r="FLM55" s="1214"/>
      <c r="FLN55" s="932"/>
      <c r="FLO55" s="932"/>
      <c r="FLP55" s="933"/>
      <c r="FLQ55" s="933"/>
      <c r="FLR55" s="933"/>
      <c r="FLS55" s="933"/>
      <c r="FLT55" s="933"/>
      <c r="FLU55" s="933"/>
      <c r="FLV55" s="933"/>
      <c r="FLW55" s="934"/>
      <c r="FLX55" s="1214"/>
      <c r="FLY55" s="932"/>
      <c r="FLZ55" s="932"/>
      <c r="FMA55" s="933"/>
      <c r="FMB55" s="933"/>
      <c r="FMC55" s="933"/>
      <c r="FMD55" s="933"/>
      <c r="FME55" s="933"/>
      <c r="FMF55" s="933"/>
      <c r="FMG55" s="933"/>
      <c r="FMH55" s="934"/>
      <c r="FMI55" s="1214"/>
      <c r="FMJ55" s="932"/>
      <c r="FMK55" s="932"/>
      <c r="FML55" s="933"/>
      <c r="FMM55" s="933"/>
      <c r="FMN55" s="933"/>
      <c r="FMO55" s="933"/>
      <c r="FMP55" s="933"/>
      <c r="FMQ55" s="933"/>
      <c r="FMR55" s="933"/>
      <c r="FMS55" s="934"/>
      <c r="FMT55" s="1214"/>
      <c r="FMU55" s="932"/>
      <c r="FMV55" s="932"/>
      <c r="FMW55" s="933"/>
      <c r="FMX55" s="933"/>
      <c r="FMY55" s="933"/>
      <c r="FMZ55" s="933"/>
      <c r="FNA55" s="933"/>
      <c r="FNB55" s="933"/>
      <c r="FNC55" s="933"/>
      <c r="FND55" s="934"/>
      <c r="FNE55" s="1214"/>
      <c r="FNF55" s="932"/>
      <c r="FNG55" s="932"/>
      <c r="FNH55" s="933"/>
      <c r="FNI55" s="933"/>
      <c r="FNJ55" s="933"/>
      <c r="FNK55" s="933"/>
      <c r="FNL55" s="933"/>
      <c r="FNM55" s="933"/>
      <c r="FNN55" s="933"/>
      <c r="FNO55" s="934"/>
      <c r="FNP55" s="1214"/>
      <c r="FNQ55" s="932"/>
      <c r="FNR55" s="932"/>
      <c r="FNS55" s="933"/>
      <c r="FNT55" s="933"/>
      <c r="FNU55" s="933"/>
      <c r="FNV55" s="933"/>
      <c r="FNW55" s="933"/>
      <c r="FNX55" s="933"/>
      <c r="FNY55" s="933"/>
      <c r="FNZ55" s="934"/>
      <c r="FOA55" s="1214"/>
      <c r="FOB55" s="932"/>
      <c r="FOC55" s="932"/>
      <c r="FOD55" s="933"/>
      <c r="FOE55" s="933"/>
      <c r="FOF55" s="933"/>
      <c r="FOG55" s="933"/>
      <c r="FOH55" s="933"/>
      <c r="FOI55" s="933"/>
      <c r="FOJ55" s="933"/>
      <c r="FOK55" s="934"/>
      <c r="FOL55" s="1214"/>
      <c r="FOM55" s="932"/>
      <c r="FON55" s="932"/>
      <c r="FOO55" s="933"/>
      <c r="FOP55" s="933"/>
      <c r="FOQ55" s="933"/>
      <c r="FOR55" s="933"/>
      <c r="FOS55" s="933"/>
      <c r="FOT55" s="933"/>
      <c r="FOU55" s="933"/>
      <c r="FOV55" s="934"/>
      <c r="FOW55" s="1214"/>
      <c r="FOX55" s="932"/>
      <c r="FOY55" s="932"/>
      <c r="FOZ55" s="933"/>
      <c r="FPA55" s="933"/>
      <c r="FPB55" s="933"/>
      <c r="FPC55" s="933"/>
      <c r="FPD55" s="933"/>
      <c r="FPE55" s="933"/>
      <c r="FPF55" s="933"/>
      <c r="FPG55" s="934"/>
      <c r="FPH55" s="1214"/>
      <c r="FPI55" s="932"/>
      <c r="FPJ55" s="932"/>
      <c r="FPK55" s="933"/>
      <c r="FPL55" s="933"/>
      <c r="FPM55" s="933"/>
      <c r="FPN55" s="933"/>
      <c r="FPO55" s="933"/>
      <c r="FPP55" s="933"/>
      <c r="FPQ55" s="933"/>
      <c r="FPR55" s="934"/>
      <c r="FPS55" s="1214"/>
      <c r="FPT55" s="932"/>
      <c r="FPU55" s="932"/>
      <c r="FPV55" s="933"/>
      <c r="FPW55" s="933"/>
      <c r="FPX55" s="933"/>
      <c r="FPY55" s="933"/>
      <c r="FPZ55" s="933"/>
      <c r="FQA55" s="933"/>
      <c r="FQB55" s="933"/>
      <c r="FQC55" s="934"/>
      <c r="FQD55" s="1214"/>
      <c r="FQE55" s="932"/>
      <c r="FQF55" s="932"/>
      <c r="FQG55" s="933"/>
      <c r="FQH55" s="933"/>
      <c r="FQI55" s="933"/>
      <c r="FQJ55" s="933"/>
      <c r="FQK55" s="933"/>
      <c r="FQL55" s="933"/>
      <c r="FQM55" s="933"/>
      <c r="FQN55" s="934"/>
      <c r="FQO55" s="1214"/>
      <c r="FQP55" s="932"/>
      <c r="FQQ55" s="932"/>
      <c r="FQR55" s="933"/>
      <c r="FQS55" s="933"/>
      <c r="FQT55" s="933"/>
      <c r="FQU55" s="933"/>
      <c r="FQV55" s="933"/>
      <c r="FQW55" s="933"/>
      <c r="FQX55" s="933"/>
      <c r="FQY55" s="934"/>
      <c r="FQZ55" s="1214"/>
      <c r="FRA55" s="932"/>
      <c r="FRB55" s="932"/>
      <c r="FRC55" s="933"/>
      <c r="FRD55" s="933"/>
      <c r="FRE55" s="933"/>
      <c r="FRF55" s="933"/>
      <c r="FRG55" s="933"/>
      <c r="FRH55" s="933"/>
      <c r="FRI55" s="933"/>
      <c r="FRJ55" s="934"/>
      <c r="FRK55" s="1214"/>
      <c r="FRL55" s="932"/>
      <c r="FRM55" s="932"/>
      <c r="FRN55" s="933"/>
      <c r="FRO55" s="933"/>
      <c r="FRP55" s="933"/>
      <c r="FRQ55" s="933"/>
      <c r="FRR55" s="933"/>
      <c r="FRS55" s="933"/>
      <c r="FRT55" s="933"/>
      <c r="FRU55" s="934"/>
      <c r="FRV55" s="1214"/>
      <c r="FRW55" s="932"/>
      <c r="FRX55" s="932"/>
      <c r="FRY55" s="933"/>
      <c r="FRZ55" s="933"/>
      <c r="FSA55" s="933"/>
      <c r="FSB55" s="933"/>
      <c r="FSC55" s="933"/>
      <c r="FSD55" s="933"/>
      <c r="FSE55" s="933"/>
      <c r="FSF55" s="934"/>
      <c r="FSG55" s="1214"/>
      <c r="FSH55" s="932"/>
      <c r="FSI55" s="932"/>
      <c r="FSJ55" s="933"/>
      <c r="FSK55" s="933"/>
      <c r="FSL55" s="933"/>
      <c r="FSM55" s="933"/>
      <c r="FSN55" s="933"/>
      <c r="FSO55" s="933"/>
      <c r="FSP55" s="933"/>
      <c r="FSQ55" s="934"/>
      <c r="FSR55" s="1214"/>
      <c r="FSS55" s="932"/>
      <c r="FST55" s="932"/>
      <c r="FSU55" s="933"/>
      <c r="FSV55" s="933"/>
      <c r="FSW55" s="933"/>
      <c r="FSX55" s="933"/>
      <c r="FSY55" s="933"/>
      <c r="FSZ55" s="933"/>
      <c r="FTA55" s="933"/>
      <c r="FTB55" s="934"/>
      <c r="FTC55" s="1214"/>
      <c r="FTD55" s="932"/>
      <c r="FTE55" s="932"/>
      <c r="FTF55" s="933"/>
      <c r="FTG55" s="933"/>
      <c r="FTH55" s="933"/>
      <c r="FTI55" s="933"/>
      <c r="FTJ55" s="933"/>
      <c r="FTK55" s="933"/>
      <c r="FTL55" s="933"/>
      <c r="FTM55" s="934"/>
      <c r="FTN55" s="1214"/>
      <c r="FTO55" s="932"/>
      <c r="FTP55" s="932"/>
      <c r="FTQ55" s="933"/>
      <c r="FTR55" s="933"/>
      <c r="FTS55" s="933"/>
      <c r="FTT55" s="933"/>
      <c r="FTU55" s="933"/>
      <c r="FTV55" s="933"/>
      <c r="FTW55" s="933"/>
      <c r="FTX55" s="934"/>
      <c r="FTY55" s="1214"/>
      <c r="FTZ55" s="932"/>
      <c r="FUA55" s="932"/>
      <c r="FUB55" s="933"/>
      <c r="FUC55" s="933"/>
      <c r="FUD55" s="933"/>
      <c r="FUE55" s="933"/>
      <c r="FUF55" s="933"/>
      <c r="FUG55" s="933"/>
      <c r="FUH55" s="933"/>
      <c r="FUI55" s="934"/>
      <c r="FUJ55" s="1214"/>
      <c r="FUK55" s="932"/>
      <c r="FUL55" s="932"/>
      <c r="FUM55" s="933"/>
      <c r="FUN55" s="933"/>
      <c r="FUO55" s="933"/>
      <c r="FUP55" s="933"/>
      <c r="FUQ55" s="933"/>
      <c r="FUR55" s="933"/>
      <c r="FUS55" s="933"/>
      <c r="FUT55" s="934"/>
      <c r="FUU55" s="1214"/>
      <c r="FUV55" s="932"/>
      <c r="FUW55" s="932"/>
      <c r="FUX55" s="933"/>
      <c r="FUY55" s="933"/>
      <c r="FUZ55" s="933"/>
      <c r="FVA55" s="933"/>
      <c r="FVB55" s="933"/>
      <c r="FVC55" s="933"/>
      <c r="FVD55" s="933"/>
      <c r="FVE55" s="934"/>
      <c r="FVF55" s="1214"/>
      <c r="FVG55" s="932"/>
      <c r="FVH55" s="932"/>
      <c r="FVI55" s="933"/>
      <c r="FVJ55" s="933"/>
      <c r="FVK55" s="933"/>
      <c r="FVL55" s="933"/>
      <c r="FVM55" s="933"/>
      <c r="FVN55" s="933"/>
      <c r="FVO55" s="933"/>
      <c r="FVP55" s="934"/>
      <c r="FVQ55" s="1214"/>
      <c r="FVR55" s="932"/>
      <c r="FVS55" s="932"/>
      <c r="FVT55" s="933"/>
      <c r="FVU55" s="933"/>
      <c r="FVV55" s="933"/>
      <c r="FVW55" s="933"/>
      <c r="FVX55" s="933"/>
      <c r="FVY55" s="933"/>
      <c r="FVZ55" s="933"/>
      <c r="FWA55" s="934"/>
      <c r="FWB55" s="1214"/>
      <c r="FWC55" s="932"/>
      <c r="FWD55" s="932"/>
      <c r="FWE55" s="933"/>
      <c r="FWF55" s="933"/>
      <c r="FWG55" s="933"/>
      <c r="FWH55" s="933"/>
      <c r="FWI55" s="933"/>
      <c r="FWJ55" s="933"/>
      <c r="FWK55" s="933"/>
      <c r="FWL55" s="934"/>
      <c r="FWM55" s="1214"/>
      <c r="FWN55" s="932"/>
      <c r="FWO55" s="932"/>
      <c r="FWP55" s="933"/>
      <c r="FWQ55" s="933"/>
      <c r="FWR55" s="933"/>
      <c r="FWS55" s="933"/>
      <c r="FWT55" s="933"/>
      <c r="FWU55" s="933"/>
      <c r="FWV55" s="933"/>
      <c r="FWW55" s="934"/>
      <c r="FWX55" s="1214"/>
      <c r="FWY55" s="932"/>
      <c r="FWZ55" s="932"/>
      <c r="FXA55" s="933"/>
      <c r="FXB55" s="933"/>
      <c r="FXC55" s="933"/>
      <c r="FXD55" s="933"/>
      <c r="FXE55" s="933"/>
      <c r="FXF55" s="933"/>
      <c r="FXG55" s="933"/>
      <c r="FXH55" s="934"/>
      <c r="FXI55" s="1214"/>
      <c r="FXJ55" s="932"/>
      <c r="FXK55" s="932"/>
      <c r="FXL55" s="933"/>
      <c r="FXM55" s="933"/>
      <c r="FXN55" s="933"/>
      <c r="FXO55" s="933"/>
      <c r="FXP55" s="933"/>
      <c r="FXQ55" s="933"/>
      <c r="FXR55" s="933"/>
      <c r="FXS55" s="934"/>
      <c r="FXT55" s="1214"/>
      <c r="FXU55" s="932"/>
      <c r="FXV55" s="932"/>
      <c r="FXW55" s="933"/>
      <c r="FXX55" s="933"/>
      <c r="FXY55" s="933"/>
      <c r="FXZ55" s="933"/>
      <c r="FYA55" s="933"/>
      <c r="FYB55" s="933"/>
      <c r="FYC55" s="933"/>
      <c r="FYD55" s="934"/>
      <c r="FYE55" s="1214"/>
      <c r="FYF55" s="932"/>
      <c r="FYG55" s="932"/>
      <c r="FYH55" s="933"/>
      <c r="FYI55" s="933"/>
      <c r="FYJ55" s="933"/>
      <c r="FYK55" s="933"/>
      <c r="FYL55" s="933"/>
      <c r="FYM55" s="933"/>
      <c r="FYN55" s="933"/>
      <c r="FYO55" s="934"/>
      <c r="FYP55" s="1214"/>
      <c r="FYQ55" s="932"/>
      <c r="FYR55" s="932"/>
      <c r="FYS55" s="933"/>
      <c r="FYT55" s="933"/>
      <c r="FYU55" s="933"/>
      <c r="FYV55" s="933"/>
      <c r="FYW55" s="933"/>
      <c r="FYX55" s="933"/>
      <c r="FYY55" s="933"/>
      <c r="FYZ55" s="934"/>
      <c r="FZA55" s="1214"/>
      <c r="FZB55" s="932"/>
      <c r="FZC55" s="932"/>
      <c r="FZD55" s="933"/>
      <c r="FZE55" s="933"/>
      <c r="FZF55" s="933"/>
      <c r="FZG55" s="933"/>
      <c r="FZH55" s="933"/>
      <c r="FZI55" s="933"/>
      <c r="FZJ55" s="933"/>
      <c r="FZK55" s="934"/>
      <c r="FZL55" s="1214"/>
      <c r="FZM55" s="932"/>
      <c r="FZN55" s="932"/>
      <c r="FZO55" s="933"/>
      <c r="FZP55" s="933"/>
      <c r="FZQ55" s="933"/>
      <c r="FZR55" s="933"/>
      <c r="FZS55" s="933"/>
      <c r="FZT55" s="933"/>
      <c r="FZU55" s="933"/>
      <c r="FZV55" s="934"/>
      <c r="FZW55" s="1214"/>
      <c r="FZX55" s="932"/>
      <c r="FZY55" s="932"/>
      <c r="FZZ55" s="933"/>
      <c r="GAA55" s="933"/>
      <c r="GAB55" s="933"/>
      <c r="GAC55" s="933"/>
      <c r="GAD55" s="933"/>
      <c r="GAE55" s="933"/>
      <c r="GAF55" s="933"/>
      <c r="GAG55" s="934"/>
      <c r="GAH55" s="1214"/>
      <c r="GAI55" s="932"/>
      <c r="GAJ55" s="932"/>
      <c r="GAK55" s="933"/>
      <c r="GAL55" s="933"/>
      <c r="GAM55" s="933"/>
      <c r="GAN55" s="933"/>
      <c r="GAO55" s="933"/>
      <c r="GAP55" s="933"/>
      <c r="GAQ55" s="933"/>
      <c r="GAR55" s="934"/>
      <c r="GAS55" s="1214"/>
      <c r="GAT55" s="932"/>
      <c r="GAU55" s="932"/>
      <c r="GAV55" s="933"/>
      <c r="GAW55" s="933"/>
      <c r="GAX55" s="933"/>
      <c r="GAY55" s="933"/>
      <c r="GAZ55" s="933"/>
      <c r="GBA55" s="933"/>
      <c r="GBB55" s="933"/>
      <c r="GBC55" s="934"/>
      <c r="GBD55" s="1214"/>
      <c r="GBE55" s="932"/>
      <c r="GBF55" s="932"/>
      <c r="GBG55" s="933"/>
      <c r="GBH55" s="933"/>
      <c r="GBI55" s="933"/>
      <c r="GBJ55" s="933"/>
      <c r="GBK55" s="933"/>
      <c r="GBL55" s="933"/>
      <c r="GBM55" s="933"/>
      <c r="GBN55" s="934"/>
      <c r="GBO55" s="1214"/>
      <c r="GBP55" s="932"/>
      <c r="GBQ55" s="932"/>
      <c r="GBR55" s="933"/>
      <c r="GBS55" s="933"/>
      <c r="GBT55" s="933"/>
      <c r="GBU55" s="933"/>
      <c r="GBV55" s="933"/>
      <c r="GBW55" s="933"/>
      <c r="GBX55" s="933"/>
      <c r="GBY55" s="934"/>
      <c r="GBZ55" s="1214"/>
      <c r="GCA55" s="932"/>
      <c r="GCB55" s="932"/>
      <c r="GCC55" s="933"/>
      <c r="GCD55" s="933"/>
      <c r="GCE55" s="933"/>
      <c r="GCF55" s="933"/>
      <c r="GCG55" s="933"/>
      <c r="GCH55" s="933"/>
      <c r="GCI55" s="933"/>
      <c r="GCJ55" s="934"/>
      <c r="GCK55" s="1214"/>
      <c r="GCL55" s="932"/>
      <c r="GCM55" s="932"/>
      <c r="GCN55" s="933"/>
      <c r="GCO55" s="933"/>
      <c r="GCP55" s="933"/>
      <c r="GCQ55" s="933"/>
      <c r="GCR55" s="933"/>
      <c r="GCS55" s="933"/>
      <c r="GCT55" s="933"/>
      <c r="GCU55" s="934"/>
      <c r="GCV55" s="1214"/>
      <c r="GCW55" s="932"/>
      <c r="GCX55" s="932"/>
      <c r="GCY55" s="933"/>
      <c r="GCZ55" s="933"/>
      <c r="GDA55" s="933"/>
      <c r="GDB55" s="933"/>
      <c r="GDC55" s="933"/>
      <c r="GDD55" s="933"/>
      <c r="GDE55" s="933"/>
      <c r="GDF55" s="934"/>
      <c r="GDG55" s="1214"/>
      <c r="GDH55" s="932"/>
      <c r="GDI55" s="932"/>
      <c r="GDJ55" s="933"/>
      <c r="GDK55" s="933"/>
      <c r="GDL55" s="933"/>
      <c r="GDM55" s="933"/>
      <c r="GDN55" s="933"/>
      <c r="GDO55" s="933"/>
      <c r="GDP55" s="933"/>
      <c r="GDQ55" s="934"/>
      <c r="GDR55" s="1214"/>
      <c r="GDS55" s="932"/>
      <c r="GDT55" s="932"/>
      <c r="GDU55" s="933"/>
      <c r="GDV55" s="933"/>
      <c r="GDW55" s="933"/>
      <c r="GDX55" s="933"/>
      <c r="GDY55" s="933"/>
      <c r="GDZ55" s="933"/>
      <c r="GEA55" s="933"/>
      <c r="GEB55" s="934"/>
      <c r="GEC55" s="1214"/>
      <c r="GED55" s="932"/>
      <c r="GEE55" s="932"/>
      <c r="GEF55" s="933"/>
      <c r="GEG55" s="933"/>
      <c r="GEH55" s="933"/>
      <c r="GEI55" s="933"/>
      <c r="GEJ55" s="933"/>
      <c r="GEK55" s="933"/>
      <c r="GEL55" s="933"/>
      <c r="GEM55" s="934"/>
      <c r="GEN55" s="1214"/>
      <c r="GEO55" s="932"/>
      <c r="GEP55" s="932"/>
      <c r="GEQ55" s="933"/>
      <c r="GER55" s="933"/>
      <c r="GES55" s="933"/>
      <c r="GET55" s="933"/>
      <c r="GEU55" s="933"/>
      <c r="GEV55" s="933"/>
      <c r="GEW55" s="933"/>
      <c r="GEX55" s="934"/>
      <c r="GEY55" s="1214"/>
      <c r="GEZ55" s="932"/>
      <c r="GFA55" s="932"/>
      <c r="GFB55" s="933"/>
      <c r="GFC55" s="933"/>
      <c r="GFD55" s="933"/>
      <c r="GFE55" s="933"/>
      <c r="GFF55" s="933"/>
      <c r="GFG55" s="933"/>
      <c r="GFH55" s="933"/>
      <c r="GFI55" s="934"/>
      <c r="GFJ55" s="1214"/>
      <c r="GFK55" s="932"/>
      <c r="GFL55" s="932"/>
      <c r="GFM55" s="933"/>
      <c r="GFN55" s="933"/>
      <c r="GFO55" s="933"/>
      <c r="GFP55" s="933"/>
      <c r="GFQ55" s="933"/>
      <c r="GFR55" s="933"/>
      <c r="GFS55" s="933"/>
      <c r="GFT55" s="934"/>
      <c r="GFU55" s="1214"/>
      <c r="GFV55" s="932"/>
      <c r="GFW55" s="932"/>
      <c r="GFX55" s="933"/>
      <c r="GFY55" s="933"/>
      <c r="GFZ55" s="933"/>
      <c r="GGA55" s="933"/>
      <c r="GGB55" s="933"/>
      <c r="GGC55" s="933"/>
      <c r="GGD55" s="933"/>
      <c r="GGE55" s="934"/>
      <c r="GGF55" s="1214"/>
      <c r="GGG55" s="932"/>
      <c r="GGH55" s="932"/>
      <c r="GGI55" s="933"/>
      <c r="GGJ55" s="933"/>
      <c r="GGK55" s="933"/>
      <c r="GGL55" s="933"/>
      <c r="GGM55" s="933"/>
      <c r="GGN55" s="933"/>
      <c r="GGO55" s="933"/>
      <c r="GGP55" s="934"/>
      <c r="GGQ55" s="1214"/>
      <c r="GGR55" s="932"/>
      <c r="GGS55" s="932"/>
      <c r="GGT55" s="933"/>
      <c r="GGU55" s="933"/>
      <c r="GGV55" s="933"/>
      <c r="GGW55" s="933"/>
      <c r="GGX55" s="933"/>
      <c r="GGY55" s="933"/>
      <c r="GGZ55" s="933"/>
      <c r="GHA55" s="934"/>
      <c r="GHB55" s="1214"/>
      <c r="GHC55" s="932"/>
      <c r="GHD55" s="932"/>
      <c r="GHE55" s="933"/>
      <c r="GHF55" s="933"/>
      <c r="GHG55" s="933"/>
      <c r="GHH55" s="933"/>
      <c r="GHI55" s="933"/>
      <c r="GHJ55" s="933"/>
      <c r="GHK55" s="933"/>
      <c r="GHL55" s="934"/>
      <c r="GHM55" s="1214"/>
      <c r="GHN55" s="932"/>
      <c r="GHO55" s="932"/>
      <c r="GHP55" s="933"/>
      <c r="GHQ55" s="933"/>
      <c r="GHR55" s="933"/>
      <c r="GHS55" s="933"/>
      <c r="GHT55" s="933"/>
      <c r="GHU55" s="933"/>
      <c r="GHV55" s="933"/>
      <c r="GHW55" s="934"/>
      <c r="GHX55" s="1214"/>
      <c r="GHY55" s="932"/>
      <c r="GHZ55" s="932"/>
      <c r="GIA55" s="933"/>
      <c r="GIB55" s="933"/>
      <c r="GIC55" s="933"/>
      <c r="GID55" s="933"/>
      <c r="GIE55" s="933"/>
      <c r="GIF55" s="933"/>
      <c r="GIG55" s="933"/>
      <c r="GIH55" s="934"/>
      <c r="GII55" s="1214"/>
      <c r="GIJ55" s="932"/>
      <c r="GIK55" s="932"/>
      <c r="GIL55" s="933"/>
      <c r="GIM55" s="933"/>
      <c r="GIN55" s="933"/>
      <c r="GIO55" s="933"/>
      <c r="GIP55" s="933"/>
      <c r="GIQ55" s="933"/>
      <c r="GIR55" s="933"/>
      <c r="GIS55" s="934"/>
      <c r="GIT55" s="1214"/>
      <c r="GIU55" s="932"/>
      <c r="GIV55" s="932"/>
      <c r="GIW55" s="933"/>
      <c r="GIX55" s="933"/>
      <c r="GIY55" s="933"/>
      <c r="GIZ55" s="933"/>
      <c r="GJA55" s="933"/>
      <c r="GJB55" s="933"/>
      <c r="GJC55" s="933"/>
      <c r="GJD55" s="934"/>
      <c r="GJE55" s="1214"/>
      <c r="GJF55" s="932"/>
      <c r="GJG55" s="932"/>
      <c r="GJH55" s="933"/>
      <c r="GJI55" s="933"/>
      <c r="GJJ55" s="933"/>
      <c r="GJK55" s="933"/>
      <c r="GJL55" s="933"/>
      <c r="GJM55" s="933"/>
      <c r="GJN55" s="933"/>
      <c r="GJO55" s="934"/>
      <c r="GJP55" s="1214"/>
      <c r="GJQ55" s="932"/>
      <c r="GJR55" s="932"/>
      <c r="GJS55" s="933"/>
      <c r="GJT55" s="933"/>
      <c r="GJU55" s="933"/>
      <c r="GJV55" s="933"/>
      <c r="GJW55" s="933"/>
      <c r="GJX55" s="933"/>
      <c r="GJY55" s="933"/>
      <c r="GJZ55" s="934"/>
      <c r="GKA55" s="1214"/>
      <c r="GKB55" s="932"/>
      <c r="GKC55" s="932"/>
      <c r="GKD55" s="933"/>
      <c r="GKE55" s="933"/>
      <c r="GKF55" s="933"/>
      <c r="GKG55" s="933"/>
      <c r="GKH55" s="933"/>
      <c r="GKI55" s="933"/>
      <c r="GKJ55" s="933"/>
      <c r="GKK55" s="934"/>
      <c r="GKL55" s="1214"/>
      <c r="GKM55" s="932"/>
      <c r="GKN55" s="932"/>
      <c r="GKO55" s="933"/>
      <c r="GKP55" s="933"/>
      <c r="GKQ55" s="933"/>
      <c r="GKR55" s="933"/>
      <c r="GKS55" s="933"/>
      <c r="GKT55" s="933"/>
      <c r="GKU55" s="933"/>
      <c r="GKV55" s="934"/>
      <c r="GKW55" s="1214"/>
      <c r="GKX55" s="932"/>
      <c r="GKY55" s="932"/>
      <c r="GKZ55" s="933"/>
      <c r="GLA55" s="933"/>
      <c r="GLB55" s="933"/>
      <c r="GLC55" s="933"/>
      <c r="GLD55" s="933"/>
      <c r="GLE55" s="933"/>
      <c r="GLF55" s="933"/>
      <c r="GLG55" s="934"/>
      <c r="GLH55" s="1214"/>
      <c r="GLI55" s="932"/>
      <c r="GLJ55" s="932"/>
      <c r="GLK55" s="933"/>
      <c r="GLL55" s="933"/>
      <c r="GLM55" s="933"/>
      <c r="GLN55" s="933"/>
      <c r="GLO55" s="933"/>
      <c r="GLP55" s="933"/>
      <c r="GLQ55" s="933"/>
      <c r="GLR55" s="934"/>
      <c r="GLS55" s="1214"/>
      <c r="GLT55" s="932"/>
      <c r="GLU55" s="932"/>
      <c r="GLV55" s="933"/>
      <c r="GLW55" s="933"/>
      <c r="GLX55" s="933"/>
      <c r="GLY55" s="933"/>
      <c r="GLZ55" s="933"/>
      <c r="GMA55" s="933"/>
      <c r="GMB55" s="933"/>
      <c r="GMC55" s="934"/>
      <c r="GMD55" s="1214"/>
      <c r="GME55" s="932"/>
      <c r="GMF55" s="932"/>
      <c r="GMG55" s="933"/>
      <c r="GMH55" s="933"/>
      <c r="GMI55" s="933"/>
      <c r="GMJ55" s="933"/>
      <c r="GMK55" s="933"/>
      <c r="GML55" s="933"/>
      <c r="GMM55" s="933"/>
      <c r="GMN55" s="934"/>
      <c r="GMO55" s="1214"/>
      <c r="GMP55" s="932"/>
      <c r="GMQ55" s="932"/>
      <c r="GMR55" s="933"/>
      <c r="GMS55" s="933"/>
      <c r="GMT55" s="933"/>
      <c r="GMU55" s="933"/>
      <c r="GMV55" s="933"/>
      <c r="GMW55" s="933"/>
      <c r="GMX55" s="933"/>
      <c r="GMY55" s="934"/>
      <c r="GMZ55" s="1214"/>
      <c r="GNA55" s="932"/>
      <c r="GNB55" s="932"/>
      <c r="GNC55" s="933"/>
      <c r="GND55" s="933"/>
      <c r="GNE55" s="933"/>
      <c r="GNF55" s="933"/>
      <c r="GNG55" s="933"/>
      <c r="GNH55" s="933"/>
      <c r="GNI55" s="933"/>
      <c r="GNJ55" s="934"/>
      <c r="GNK55" s="1214"/>
      <c r="GNL55" s="932"/>
      <c r="GNM55" s="932"/>
      <c r="GNN55" s="933"/>
      <c r="GNO55" s="933"/>
      <c r="GNP55" s="933"/>
      <c r="GNQ55" s="933"/>
      <c r="GNR55" s="933"/>
      <c r="GNS55" s="933"/>
      <c r="GNT55" s="933"/>
      <c r="GNU55" s="934"/>
      <c r="GNV55" s="1214"/>
      <c r="GNW55" s="932"/>
      <c r="GNX55" s="932"/>
      <c r="GNY55" s="933"/>
      <c r="GNZ55" s="933"/>
      <c r="GOA55" s="933"/>
      <c r="GOB55" s="933"/>
      <c r="GOC55" s="933"/>
      <c r="GOD55" s="933"/>
      <c r="GOE55" s="933"/>
      <c r="GOF55" s="934"/>
      <c r="GOG55" s="1214"/>
      <c r="GOH55" s="932"/>
      <c r="GOI55" s="932"/>
      <c r="GOJ55" s="933"/>
      <c r="GOK55" s="933"/>
      <c r="GOL55" s="933"/>
      <c r="GOM55" s="933"/>
      <c r="GON55" s="933"/>
      <c r="GOO55" s="933"/>
      <c r="GOP55" s="933"/>
      <c r="GOQ55" s="934"/>
      <c r="GOR55" s="1214"/>
      <c r="GOS55" s="932"/>
      <c r="GOT55" s="932"/>
      <c r="GOU55" s="933"/>
      <c r="GOV55" s="933"/>
      <c r="GOW55" s="933"/>
      <c r="GOX55" s="933"/>
      <c r="GOY55" s="933"/>
      <c r="GOZ55" s="933"/>
      <c r="GPA55" s="933"/>
      <c r="GPB55" s="934"/>
      <c r="GPC55" s="1214"/>
      <c r="GPD55" s="932"/>
      <c r="GPE55" s="932"/>
      <c r="GPF55" s="933"/>
      <c r="GPG55" s="933"/>
      <c r="GPH55" s="933"/>
      <c r="GPI55" s="933"/>
      <c r="GPJ55" s="933"/>
      <c r="GPK55" s="933"/>
      <c r="GPL55" s="933"/>
      <c r="GPM55" s="934"/>
      <c r="GPN55" s="1214"/>
      <c r="GPO55" s="932"/>
      <c r="GPP55" s="932"/>
      <c r="GPQ55" s="933"/>
      <c r="GPR55" s="933"/>
      <c r="GPS55" s="933"/>
      <c r="GPT55" s="933"/>
      <c r="GPU55" s="933"/>
      <c r="GPV55" s="933"/>
      <c r="GPW55" s="933"/>
      <c r="GPX55" s="934"/>
      <c r="GPY55" s="1214"/>
      <c r="GPZ55" s="932"/>
      <c r="GQA55" s="932"/>
      <c r="GQB55" s="933"/>
      <c r="GQC55" s="933"/>
      <c r="GQD55" s="933"/>
      <c r="GQE55" s="933"/>
      <c r="GQF55" s="933"/>
      <c r="GQG55" s="933"/>
      <c r="GQH55" s="933"/>
      <c r="GQI55" s="934"/>
      <c r="GQJ55" s="1214"/>
      <c r="GQK55" s="932"/>
      <c r="GQL55" s="932"/>
      <c r="GQM55" s="933"/>
      <c r="GQN55" s="933"/>
      <c r="GQO55" s="933"/>
      <c r="GQP55" s="933"/>
      <c r="GQQ55" s="933"/>
      <c r="GQR55" s="933"/>
      <c r="GQS55" s="933"/>
      <c r="GQT55" s="934"/>
      <c r="GQU55" s="1214"/>
      <c r="GQV55" s="932"/>
      <c r="GQW55" s="932"/>
      <c r="GQX55" s="933"/>
      <c r="GQY55" s="933"/>
      <c r="GQZ55" s="933"/>
      <c r="GRA55" s="933"/>
      <c r="GRB55" s="933"/>
      <c r="GRC55" s="933"/>
      <c r="GRD55" s="933"/>
      <c r="GRE55" s="934"/>
      <c r="GRF55" s="1214"/>
      <c r="GRG55" s="932"/>
      <c r="GRH55" s="932"/>
      <c r="GRI55" s="933"/>
      <c r="GRJ55" s="933"/>
      <c r="GRK55" s="933"/>
      <c r="GRL55" s="933"/>
      <c r="GRM55" s="933"/>
      <c r="GRN55" s="933"/>
      <c r="GRO55" s="933"/>
      <c r="GRP55" s="934"/>
      <c r="GRQ55" s="1214"/>
      <c r="GRR55" s="932"/>
      <c r="GRS55" s="932"/>
      <c r="GRT55" s="933"/>
      <c r="GRU55" s="933"/>
      <c r="GRV55" s="933"/>
      <c r="GRW55" s="933"/>
      <c r="GRX55" s="933"/>
      <c r="GRY55" s="933"/>
      <c r="GRZ55" s="933"/>
      <c r="GSA55" s="934"/>
      <c r="GSB55" s="1214"/>
      <c r="GSC55" s="932"/>
      <c r="GSD55" s="932"/>
      <c r="GSE55" s="933"/>
      <c r="GSF55" s="933"/>
      <c r="GSG55" s="933"/>
      <c r="GSH55" s="933"/>
      <c r="GSI55" s="933"/>
      <c r="GSJ55" s="933"/>
      <c r="GSK55" s="933"/>
      <c r="GSL55" s="934"/>
      <c r="GSM55" s="1214"/>
      <c r="GSN55" s="932"/>
      <c r="GSO55" s="932"/>
      <c r="GSP55" s="933"/>
      <c r="GSQ55" s="933"/>
      <c r="GSR55" s="933"/>
      <c r="GSS55" s="933"/>
      <c r="GST55" s="933"/>
      <c r="GSU55" s="933"/>
      <c r="GSV55" s="933"/>
      <c r="GSW55" s="934"/>
      <c r="GSX55" s="1214"/>
      <c r="GSY55" s="932"/>
      <c r="GSZ55" s="932"/>
      <c r="GTA55" s="933"/>
      <c r="GTB55" s="933"/>
      <c r="GTC55" s="933"/>
      <c r="GTD55" s="933"/>
      <c r="GTE55" s="933"/>
      <c r="GTF55" s="933"/>
      <c r="GTG55" s="933"/>
      <c r="GTH55" s="934"/>
      <c r="GTI55" s="1214"/>
      <c r="GTJ55" s="932"/>
      <c r="GTK55" s="932"/>
      <c r="GTL55" s="933"/>
      <c r="GTM55" s="933"/>
      <c r="GTN55" s="933"/>
      <c r="GTO55" s="933"/>
      <c r="GTP55" s="933"/>
      <c r="GTQ55" s="933"/>
      <c r="GTR55" s="933"/>
      <c r="GTS55" s="934"/>
      <c r="GTT55" s="1214"/>
      <c r="GTU55" s="932"/>
      <c r="GTV55" s="932"/>
      <c r="GTW55" s="933"/>
      <c r="GTX55" s="933"/>
      <c r="GTY55" s="933"/>
      <c r="GTZ55" s="933"/>
      <c r="GUA55" s="933"/>
      <c r="GUB55" s="933"/>
      <c r="GUC55" s="933"/>
      <c r="GUD55" s="934"/>
      <c r="GUE55" s="1214"/>
      <c r="GUF55" s="932"/>
      <c r="GUG55" s="932"/>
      <c r="GUH55" s="933"/>
      <c r="GUI55" s="933"/>
      <c r="GUJ55" s="933"/>
      <c r="GUK55" s="933"/>
      <c r="GUL55" s="933"/>
      <c r="GUM55" s="933"/>
      <c r="GUN55" s="933"/>
      <c r="GUO55" s="934"/>
      <c r="GUP55" s="1214"/>
      <c r="GUQ55" s="932"/>
      <c r="GUR55" s="932"/>
      <c r="GUS55" s="933"/>
      <c r="GUT55" s="933"/>
      <c r="GUU55" s="933"/>
      <c r="GUV55" s="933"/>
      <c r="GUW55" s="933"/>
      <c r="GUX55" s="933"/>
      <c r="GUY55" s="933"/>
      <c r="GUZ55" s="934"/>
      <c r="GVA55" s="1214"/>
      <c r="GVB55" s="932"/>
      <c r="GVC55" s="932"/>
      <c r="GVD55" s="933"/>
      <c r="GVE55" s="933"/>
      <c r="GVF55" s="933"/>
      <c r="GVG55" s="933"/>
      <c r="GVH55" s="933"/>
      <c r="GVI55" s="933"/>
      <c r="GVJ55" s="933"/>
      <c r="GVK55" s="934"/>
      <c r="GVL55" s="1214"/>
      <c r="GVM55" s="932"/>
      <c r="GVN55" s="932"/>
      <c r="GVO55" s="933"/>
      <c r="GVP55" s="933"/>
      <c r="GVQ55" s="933"/>
      <c r="GVR55" s="933"/>
      <c r="GVS55" s="933"/>
      <c r="GVT55" s="933"/>
      <c r="GVU55" s="933"/>
      <c r="GVV55" s="934"/>
      <c r="GVW55" s="1214"/>
      <c r="GVX55" s="932"/>
      <c r="GVY55" s="932"/>
      <c r="GVZ55" s="933"/>
      <c r="GWA55" s="933"/>
      <c r="GWB55" s="933"/>
      <c r="GWC55" s="933"/>
      <c r="GWD55" s="933"/>
      <c r="GWE55" s="933"/>
      <c r="GWF55" s="933"/>
      <c r="GWG55" s="934"/>
      <c r="GWH55" s="1214"/>
      <c r="GWI55" s="932"/>
      <c r="GWJ55" s="932"/>
      <c r="GWK55" s="933"/>
      <c r="GWL55" s="933"/>
      <c r="GWM55" s="933"/>
      <c r="GWN55" s="933"/>
      <c r="GWO55" s="933"/>
      <c r="GWP55" s="933"/>
      <c r="GWQ55" s="933"/>
      <c r="GWR55" s="934"/>
      <c r="GWS55" s="1214"/>
      <c r="GWT55" s="932"/>
      <c r="GWU55" s="932"/>
      <c r="GWV55" s="933"/>
      <c r="GWW55" s="933"/>
      <c r="GWX55" s="933"/>
      <c r="GWY55" s="933"/>
      <c r="GWZ55" s="933"/>
      <c r="GXA55" s="933"/>
      <c r="GXB55" s="933"/>
      <c r="GXC55" s="934"/>
      <c r="GXD55" s="1214"/>
      <c r="GXE55" s="932"/>
      <c r="GXF55" s="932"/>
      <c r="GXG55" s="933"/>
      <c r="GXH55" s="933"/>
      <c r="GXI55" s="933"/>
      <c r="GXJ55" s="933"/>
      <c r="GXK55" s="933"/>
      <c r="GXL55" s="933"/>
      <c r="GXM55" s="933"/>
      <c r="GXN55" s="934"/>
      <c r="GXO55" s="1214"/>
      <c r="GXP55" s="932"/>
      <c r="GXQ55" s="932"/>
      <c r="GXR55" s="933"/>
      <c r="GXS55" s="933"/>
      <c r="GXT55" s="933"/>
      <c r="GXU55" s="933"/>
      <c r="GXV55" s="933"/>
      <c r="GXW55" s="933"/>
      <c r="GXX55" s="933"/>
      <c r="GXY55" s="934"/>
      <c r="GXZ55" s="1214"/>
      <c r="GYA55" s="932"/>
      <c r="GYB55" s="932"/>
      <c r="GYC55" s="933"/>
      <c r="GYD55" s="933"/>
      <c r="GYE55" s="933"/>
      <c r="GYF55" s="933"/>
      <c r="GYG55" s="933"/>
      <c r="GYH55" s="933"/>
      <c r="GYI55" s="933"/>
      <c r="GYJ55" s="934"/>
      <c r="GYK55" s="1214"/>
      <c r="GYL55" s="932"/>
      <c r="GYM55" s="932"/>
      <c r="GYN55" s="933"/>
      <c r="GYO55" s="933"/>
      <c r="GYP55" s="933"/>
      <c r="GYQ55" s="933"/>
      <c r="GYR55" s="933"/>
      <c r="GYS55" s="933"/>
      <c r="GYT55" s="933"/>
      <c r="GYU55" s="934"/>
      <c r="GYV55" s="1214"/>
      <c r="GYW55" s="932"/>
      <c r="GYX55" s="932"/>
      <c r="GYY55" s="933"/>
      <c r="GYZ55" s="933"/>
      <c r="GZA55" s="933"/>
      <c r="GZB55" s="933"/>
      <c r="GZC55" s="933"/>
      <c r="GZD55" s="933"/>
      <c r="GZE55" s="933"/>
      <c r="GZF55" s="934"/>
      <c r="GZG55" s="1214"/>
      <c r="GZH55" s="932"/>
      <c r="GZI55" s="932"/>
      <c r="GZJ55" s="933"/>
      <c r="GZK55" s="933"/>
      <c r="GZL55" s="933"/>
      <c r="GZM55" s="933"/>
      <c r="GZN55" s="933"/>
      <c r="GZO55" s="933"/>
      <c r="GZP55" s="933"/>
      <c r="GZQ55" s="934"/>
      <c r="GZR55" s="1214"/>
      <c r="GZS55" s="932"/>
      <c r="GZT55" s="932"/>
      <c r="GZU55" s="933"/>
      <c r="GZV55" s="933"/>
      <c r="GZW55" s="933"/>
      <c r="GZX55" s="933"/>
      <c r="GZY55" s="933"/>
      <c r="GZZ55" s="933"/>
      <c r="HAA55" s="933"/>
      <c r="HAB55" s="934"/>
      <c r="HAC55" s="1214"/>
      <c r="HAD55" s="932"/>
      <c r="HAE55" s="932"/>
      <c r="HAF55" s="933"/>
      <c r="HAG55" s="933"/>
      <c r="HAH55" s="933"/>
      <c r="HAI55" s="933"/>
      <c r="HAJ55" s="933"/>
      <c r="HAK55" s="933"/>
      <c r="HAL55" s="933"/>
      <c r="HAM55" s="934"/>
      <c r="HAN55" s="1214"/>
      <c r="HAO55" s="932"/>
      <c r="HAP55" s="932"/>
      <c r="HAQ55" s="933"/>
      <c r="HAR55" s="933"/>
      <c r="HAS55" s="933"/>
      <c r="HAT55" s="933"/>
      <c r="HAU55" s="933"/>
      <c r="HAV55" s="933"/>
      <c r="HAW55" s="933"/>
      <c r="HAX55" s="934"/>
      <c r="HAY55" s="1214"/>
      <c r="HAZ55" s="932"/>
      <c r="HBA55" s="932"/>
      <c r="HBB55" s="933"/>
      <c r="HBC55" s="933"/>
      <c r="HBD55" s="933"/>
      <c r="HBE55" s="933"/>
      <c r="HBF55" s="933"/>
      <c r="HBG55" s="933"/>
      <c r="HBH55" s="933"/>
      <c r="HBI55" s="934"/>
      <c r="HBJ55" s="1214"/>
      <c r="HBK55" s="932"/>
      <c r="HBL55" s="932"/>
      <c r="HBM55" s="933"/>
      <c r="HBN55" s="933"/>
      <c r="HBO55" s="933"/>
      <c r="HBP55" s="933"/>
      <c r="HBQ55" s="933"/>
      <c r="HBR55" s="933"/>
      <c r="HBS55" s="933"/>
      <c r="HBT55" s="934"/>
      <c r="HBU55" s="1214"/>
      <c r="HBV55" s="932"/>
      <c r="HBW55" s="932"/>
      <c r="HBX55" s="933"/>
      <c r="HBY55" s="933"/>
      <c r="HBZ55" s="933"/>
      <c r="HCA55" s="933"/>
      <c r="HCB55" s="933"/>
      <c r="HCC55" s="933"/>
      <c r="HCD55" s="933"/>
      <c r="HCE55" s="934"/>
      <c r="HCF55" s="1214"/>
      <c r="HCG55" s="932"/>
      <c r="HCH55" s="932"/>
      <c r="HCI55" s="933"/>
      <c r="HCJ55" s="933"/>
      <c r="HCK55" s="933"/>
      <c r="HCL55" s="933"/>
      <c r="HCM55" s="933"/>
      <c r="HCN55" s="933"/>
      <c r="HCO55" s="933"/>
      <c r="HCP55" s="934"/>
      <c r="HCQ55" s="1214"/>
      <c r="HCR55" s="932"/>
      <c r="HCS55" s="932"/>
      <c r="HCT55" s="933"/>
      <c r="HCU55" s="933"/>
      <c r="HCV55" s="933"/>
      <c r="HCW55" s="933"/>
      <c r="HCX55" s="933"/>
      <c r="HCY55" s="933"/>
      <c r="HCZ55" s="933"/>
      <c r="HDA55" s="934"/>
      <c r="HDB55" s="1214"/>
      <c r="HDC55" s="932"/>
      <c r="HDD55" s="932"/>
      <c r="HDE55" s="933"/>
      <c r="HDF55" s="933"/>
      <c r="HDG55" s="933"/>
      <c r="HDH55" s="933"/>
      <c r="HDI55" s="933"/>
      <c r="HDJ55" s="933"/>
      <c r="HDK55" s="933"/>
      <c r="HDL55" s="934"/>
      <c r="HDM55" s="1214"/>
      <c r="HDN55" s="932"/>
      <c r="HDO55" s="932"/>
      <c r="HDP55" s="933"/>
      <c r="HDQ55" s="933"/>
      <c r="HDR55" s="933"/>
      <c r="HDS55" s="933"/>
      <c r="HDT55" s="933"/>
      <c r="HDU55" s="933"/>
      <c r="HDV55" s="933"/>
      <c r="HDW55" s="934"/>
      <c r="HDX55" s="1214"/>
      <c r="HDY55" s="932"/>
      <c r="HDZ55" s="932"/>
      <c r="HEA55" s="933"/>
      <c r="HEB55" s="933"/>
      <c r="HEC55" s="933"/>
      <c r="HED55" s="933"/>
      <c r="HEE55" s="933"/>
      <c r="HEF55" s="933"/>
      <c r="HEG55" s="933"/>
      <c r="HEH55" s="934"/>
      <c r="HEI55" s="1214"/>
      <c r="HEJ55" s="932"/>
      <c r="HEK55" s="932"/>
      <c r="HEL55" s="933"/>
      <c r="HEM55" s="933"/>
      <c r="HEN55" s="933"/>
      <c r="HEO55" s="933"/>
      <c r="HEP55" s="933"/>
      <c r="HEQ55" s="933"/>
      <c r="HER55" s="933"/>
      <c r="HES55" s="934"/>
      <c r="HET55" s="1214"/>
      <c r="HEU55" s="932"/>
      <c r="HEV55" s="932"/>
      <c r="HEW55" s="933"/>
      <c r="HEX55" s="933"/>
      <c r="HEY55" s="933"/>
      <c r="HEZ55" s="933"/>
      <c r="HFA55" s="933"/>
      <c r="HFB55" s="933"/>
      <c r="HFC55" s="933"/>
      <c r="HFD55" s="934"/>
      <c r="HFE55" s="1214"/>
      <c r="HFF55" s="932"/>
      <c r="HFG55" s="932"/>
      <c r="HFH55" s="933"/>
      <c r="HFI55" s="933"/>
      <c r="HFJ55" s="933"/>
      <c r="HFK55" s="933"/>
      <c r="HFL55" s="933"/>
      <c r="HFM55" s="933"/>
      <c r="HFN55" s="933"/>
      <c r="HFO55" s="934"/>
      <c r="HFP55" s="1214"/>
      <c r="HFQ55" s="932"/>
      <c r="HFR55" s="932"/>
      <c r="HFS55" s="933"/>
      <c r="HFT55" s="933"/>
      <c r="HFU55" s="933"/>
      <c r="HFV55" s="933"/>
      <c r="HFW55" s="933"/>
      <c r="HFX55" s="933"/>
      <c r="HFY55" s="933"/>
      <c r="HFZ55" s="934"/>
      <c r="HGA55" s="1214"/>
      <c r="HGB55" s="932"/>
      <c r="HGC55" s="932"/>
      <c r="HGD55" s="933"/>
      <c r="HGE55" s="933"/>
      <c r="HGF55" s="933"/>
      <c r="HGG55" s="933"/>
      <c r="HGH55" s="933"/>
      <c r="HGI55" s="933"/>
      <c r="HGJ55" s="933"/>
      <c r="HGK55" s="934"/>
      <c r="HGL55" s="1214"/>
      <c r="HGM55" s="932"/>
      <c r="HGN55" s="932"/>
      <c r="HGO55" s="933"/>
      <c r="HGP55" s="933"/>
      <c r="HGQ55" s="933"/>
      <c r="HGR55" s="933"/>
      <c r="HGS55" s="933"/>
      <c r="HGT55" s="933"/>
      <c r="HGU55" s="933"/>
      <c r="HGV55" s="934"/>
      <c r="HGW55" s="1214"/>
      <c r="HGX55" s="932"/>
      <c r="HGY55" s="932"/>
      <c r="HGZ55" s="933"/>
      <c r="HHA55" s="933"/>
      <c r="HHB55" s="933"/>
      <c r="HHC55" s="933"/>
      <c r="HHD55" s="933"/>
      <c r="HHE55" s="933"/>
      <c r="HHF55" s="933"/>
      <c r="HHG55" s="934"/>
      <c r="HHH55" s="1214"/>
      <c r="HHI55" s="932"/>
      <c r="HHJ55" s="932"/>
      <c r="HHK55" s="933"/>
      <c r="HHL55" s="933"/>
      <c r="HHM55" s="933"/>
      <c r="HHN55" s="933"/>
      <c r="HHO55" s="933"/>
      <c r="HHP55" s="933"/>
      <c r="HHQ55" s="933"/>
      <c r="HHR55" s="934"/>
      <c r="HHS55" s="1214"/>
      <c r="HHT55" s="932"/>
      <c r="HHU55" s="932"/>
      <c r="HHV55" s="933"/>
      <c r="HHW55" s="933"/>
      <c r="HHX55" s="933"/>
      <c r="HHY55" s="933"/>
      <c r="HHZ55" s="933"/>
      <c r="HIA55" s="933"/>
      <c r="HIB55" s="933"/>
      <c r="HIC55" s="934"/>
      <c r="HID55" s="1214"/>
      <c r="HIE55" s="932"/>
      <c r="HIF55" s="932"/>
      <c r="HIG55" s="933"/>
      <c r="HIH55" s="933"/>
      <c r="HII55" s="933"/>
      <c r="HIJ55" s="933"/>
      <c r="HIK55" s="933"/>
      <c r="HIL55" s="933"/>
      <c r="HIM55" s="933"/>
      <c r="HIN55" s="934"/>
      <c r="HIO55" s="1214"/>
      <c r="HIP55" s="932"/>
      <c r="HIQ55" s="932"/>
      <c r="HIR55" s="933"/>
      <c r="HIS55" s="933"/>
      <c r="HIT55" s="933"/>
      <c r="HIU55" s="933"/>
      <c r="HIV55" s="933"/>
      <c r="HIW55" s="933"/>
      <c r="HIX55" s="933"/>
      <c r="HIY55" s="934"/>
      <c r="HIZ55" s="1214"/>
      <c r="HJA55" s="932"/>
      <c r="HJB55" s="932"/>
      <c r="HJC55" s="933"/>
      <c r="HJD55" s="933"/>
      <c r="HJE55" s="933"/>
      <c r="HJF55" s="933"/>
      <c r="HJG55" s="933"/>
      <c r="HJH55" s="933"/>
      <c r="HJI55" s="933"/>
      <c r="HJJ55" s="934"/>
      <c r="HJK55" s="1214"/>
      <c r="HJL55" s="932"/>
      <c r="HJM55" s="932"/>
      <c r="HJN55" s="933"/>
      <c r="HJO55" s="933"/>
      <c r="HJP55" s="933"/>
      <c r="HJQ55" s="933"/>
      <c r="HJR55" s="933"/>
      <c r="HJS55" s="933"/>
      <c r="HJT55" s="933"/>
      <c r="HJU55" s="934"/>
      <c r="HJV55" s="1214"/>
      <c r="HJW55" s="932"/>
      <c r="HJX55" s="932"/>
      <c r="HJY55" s="933"/>
      <c r="HJZ55" s="933"/>
      <c r="HKA55" s="933"/>
      <c r="HKB55" s="933"/>
      <c r="HKC55" s="933"/>
      <c r="HKD55" s="933"/>
      <c r="HKE55" s="933"/>
      <c r="HKF55" s="934"/>
      <c r="HKG55" s="1214"/>
      <c r="HKH55" s="932"/>
      <c r="HKI55" s="932"/>
      <c r="HKJ55" s="933"/>
      <c r="HKK55" s="933"/>
      <c r="HKL55" s="933"/>
      <c r="HKM55" s="933"/>
      <c r="HKN55" s="933"/>
      <c r="HKO55" s="933"/>
      <c r="HKP55" s="933"/>
      <c r="HKQ55" s="934"/>
      <c r="HKR55" s="1214"/>
      <c r="HKS55" s="932"/>
      <c r="HKT55" s="932"/>
      <c r="HKU55" s="933"/>
      <c r="HKV55" s="933"/>
      <c r="HKW55" s="933"/>
      <c r="HKX55" s="933"/>
      <c r="HKY55" s="933"/>
      <c r="HKZ55" s="933"/>
      <c r="HLA55" s="933"/>
      <c r="HLB55" s="934"/>
      <c r="HLC55" s="1214"/>
      <c r="HLD55" s="932"/>
      <c r="HLE55" s="932"/>
      <c r="HLF55" s="933"/>
      <c r="HLG55" s="933"/>
      <c r="HLH55" s="933"/>
      <c r="HLI55" s="933"/>
      <c r="HLJ55" s="933"/>
      <c r="HLK55" s="933"/>
      <c r="HLL55" s="933"/>
      <c r="HLM55" s="934"/>
      <c r="HLN55" s="1214"/>
      <c r="HLO55" s="932"/>
      <c r="HLP55" s="932"/>
      <c r="HLQ55" s="933"/>
      <c r="HLR55" s="933"/>
      <c r="HLS55" s="933"/>
      <c r="HLT55" s="933"/>
      <c r="HLU55" s="933"/>
      <c r="HLV55" s="933"/>
      <c r="HLW55" s="933"/>
      <c r="HLX55" s="934"/>
      <c r="HLY55" s="1214"/>
      <c r="HLZ55" s="932"/>
      <c r="HMA55" s="932"/>
      <c r="HMB55" s="933"/>
      <c r="HMC55" s="933"/>
      <c r="HMD55" s="933"/>
      <c r="HME55" s="933"/>
      <c r="HMF55" s="933"/>
      <c r="HMG55" s="933"/>
      <c r="HMH55" s="933"/>
      <c r="HMI55" s="934"/>
      <c r="HMJ55" s="1214"/>
      <c r="HMK55" s="932"/>
      <c r="HML55" s="932"/>
      <c r="HMM55" s="933"/>
      <c r="HMN55" s="933"/>
      <c r="HMO55" s="933"/>
      <c r="HMP55" s="933"/>
      <c r="HMQ55" s="933"/>
      <c r="HMR55" s="933"/>
      <c r="HMS55" s="933"/>
      <c r="HMT55" s="934"/>
      <c r="HMU55" s="1214"/>
      <c r="HMV55" s="932"/>
      <c r="HMW55" s="932"/>
      <c r="HMX55" s="933"/>
      <c r="HMY55" s="933"/>
      <c r="HMZ55" s="933"/>
      <c r="HNA55" s="933"/>
      <c r="HNB55" s="933"/>
      <c r="HNC55" s="933"/>
      <c r="HND55" s="933"/>
      <c r="HNE55" s="934"/>
      <c r="HNF55" s="1214"/>
      <c r="HNG55" s="932"/>
      <c r="HNH55" s="932"/>
      <c r="HNI55" s="933"/>
      <c r="HNJ55" s="933"/>
      <c r="HNK55" s="933"/>
      <c r="HNL55" s="933"/>
      <c r="HNM55" s="933"/>
      <c r="HNN55" s="933"/>
      <c r="HNO55" s="933"/>
      <c r="HNP55" s="934"/>
      <c r="HNQ55" s="1214"/>
      <c r="HNR55" s="932"/>
      <c r="HNS55" s="932"/>
      <c r="HNT55" s="933"/>
      <c r="HNU55" s="933"/>
      <c r="HNV55" s="933"/>
      <c r="HNW55" s="933"/>
      <c r="HNX55" s="933"/>
      <c r="HNY55" s="933"/>
      <c r="HNZ55" s="933"/>
      <c r="HOA55" s="934"/>
      <c r="HOB55" s="1214"/>
      <c r="HOC55" s="932"/>
      <c r="HOD55" s="932"/>
      <c r="HOE55" s="933"/>
      <c r="HOF55" s="933"/>
      <c r="HOG55" s="933"/>
      <c r="HOH55" s="933"/>
      <c r="HOI55" s="933"/>
      <c r="HOJ55" s="933"/>
      <c r="HOK55" s="933"/>
      <c r="HOL55" s="934"/>
      <c r="HOM55" s="1214"/>
      <c r="HON55" s="932"/>
      <c r="HOO55" s="932"/>
      <c r="HOP55" s="933"/>
      <c r="HOQ55" s="933"/>
      <c r="HOR55" s="933"/>
      <c r="HOS55" s="933"/>
      <c r="HOT55" s="933"/>
      <c r="HOU55" s="933"/>
      <c r="HOV55" s="933"/>
      <c r="HOW55" s="934"/>
      <c r="HOX55" s="1214"/>
      <c r="HOY55" s="932"/>
      <c r="HOZ55" s="932"/>
      <c r="HPA55" s="933"/>
      <c r="HPB55" s="933"/>
      <c r="HPC55" s="933"/>
      <c r="HPD55" s="933"/>
      <c r="HPE55" s="933"/>
      <c r="HPF55" s="933"/>
      <c r="HPG55" s="933"/>
      <c r="HPH55" s="934"/>
      <c r="HPI55" s="1214"/>
      <c r="HPJ55" s="932"/>
      <c r="HPK55" s="932"/>
      <c r="HPL55" s="933"/>
      <c r="HPM55" s="933"/>
      <c r="HPN55" s="933"/>
      <c r="HPO55" s="933"/>
      <c r="HPP55" s="933"/>
      <c r="HPQ55" s="933"/>
      <c r="HPR55" s="933"/>
      <c r="HPS55" s="934"/>
      <c r="HPT55" s="1214"/>
      <c r="HPU55" s="932"/>
      <c r="HPV55" s="932"/>
      <c r="HPW55" s="933"/>
      <c r="HPX55" s="933"/>
      <c r="HPY55" s="933"/>
      <c r="HPZ55" s="933"/>
      <c r="HQA55" s="933"/>
      <c r="HQB55" s="933"/>
      <c r="HQC55" s="933"/>
      <c r="HQD55" s="934"/>
      <c r="HQE55" s="1214"/>
      <c r="HQF55" s="932"/>
      <c r="HQG55" s="932"/>
      <c r="HQH55" s="933"/>
      <c r="HQI55" s="933"/>
      <c r="HQJ55" s="933"/>
      <c r="HQK55" s="933"/>
      <c r="HQL55" s="933"/>
      <c r="HQM55" s="933"/>
      <c r="HQN55" s="933"/>
      <c r="HQO55" s="934"/>
      <c r="HQP55" s="1214"/>
      <c r="HQQ55" s="932"/>
      <c r="HQR55" s="932"/>
      <c r="HQS55" s="933"/>
      <c r="HQT55" s="933"/>
      <c r="HQU55" s="933"/>
      <c r="HQV55" s="933"/>
      <c r="HQW55" s="933"/>
      <c r="HQX55" s="933"/>
      <c r="HQY55" s="933"/>
      <c r="HQZ55" s="934"/>
      <c r="HRA55" s="1214"/>
      <c r="HRB55" s="932"/>
      <c r="HRC55" s="932"/>
      <c r="HRD55" s="933"/>
      <c r="HRE55" s="933"/>
      <c r="HRF55" s="933"/>
      <c r="HRG55" s="933"/>
      <c r="HRH55" s="933"/>
      <c r="HRI55" s="933"/>
      <c r="HRJ55" s="933"/>
      <c r="HRK55" s="934"/>
      <c r="HRL55" s="1214"/>
      <c r="HRM55" s="932"/>
      <c r="HRN55" s="932"/>
      <c r="HRO55" s="933"/>
      <c r="HRP55" s="933"/>
      <c r="HRQ55" s="933"/>
      <c r="HRR55" s="933"/>
      <c r="HRS55" s="933"/>
      <c r="HRT55" s="933"/>
      <c r="HRU55" s="933"/>
      <c r="HRV55" s="934"/>
      <c r="HRW55" s="1214"/>
      <c r="HRX55" s="932"/>
      <c r="HRY55" s="932"/>
      <c r="HRZ55" s="933"/>
      <c r="HSA55" s="933"/>
      <c r="HSB55" s="933"/>
      <c r="HSC55" s="933"/>
      <c r="HSD55" s="933"/>
      <c r="HSE55" s="933"/>
      <c r="HSF55" s="933"/>
      <c r="HSG55" s="934"/>
      <c r="HSH55" s="1214"/>
      <c r="HSI55" s="932"/>
      <c r="HSJ55" s="932"/>
      <c r="HSK55" s="933"/>
      <c r="HSL55" s="933"/>
      <c r="HSM55" s="933"/>
      <c r="HSN55" s="933"/>
      <c r="HSO55" s="933"/>
      <c r="HSP55" s="933"/>
      <c r="HSQ55" s="933"/>
      <c r="HSR55" s="934"/>
      <c r="HSS55" s="1214"/>
      <c r="HST55" s="932"/>
      <c r="HSU55" s="932"/>
      <c r="HSV55" s="933"/>
      <c r="HSW55" s="933"/>
      <c r="HSX55" s="933"/>
      <c r="HSY55" s="933"/>
      <c r="HSZ55" s="933"/>
      <c r="HTA55" s="933"/>
      <c r="HTB55" s="933"/>
      <c r="HTC55" s="934"/>
      <c r="HTD55" s="1214"/>
      <c r="HTE55" s="932"/>
      <c r="HTF55" s="932"/>
      <c r="HTG55" s="933"/>
      <c r="HTH55" s="933"/>
      <c r="HTI55" s="933"/>
      <c r="HTJ55" s="933"/>
      <c r="HTK55" s="933"/>
      <c r="HTL55" s="933"/>
      <c r="HTM55" s="933"/>
      <c r="HTN55" s="934"/>
      <c r="HTO55" s="1214"/>
      <c r="HTP55" s="932"/>
      <c r="HTQ55" s="932"/>
      <c r="HTR55" s="933"/>
      <c r="HTS55" s="933"/>
      <c r="HTT55" s="933"/>
      <c r="HTU55" s="933"/>
      <c r="HTV55" s="933"/>
      <c r="HTW55" s="933"/>
      <c r="HTX55" s="933"/>
      <c r="HTY55" s="934"/>
      <c r="HTZ55" s="1214"/>
      <c r="HUA55" s="932"/>
      <c r="HUB55" s="932"/>
      <c r="HUC55" s="933"/>
      <c r="HUD55" s="933"/>
      <c r="HUE55" s="933"/>
      <c r="HUF55" s="933"/>
      <c r="HUG55" s="933"/>
      <c r="HUH55" s="933"/>
      <c r="HUI55" s="933"/>
      <c r="HUJ55" s="934"/>
      <c r="HUK55" s="1214"/>
      <c r="HUL55" s="932"/>
      <c r="HUM55" s="932"/>
      <c r="HUN55" s="933"/>
      <c r="HUO55" s="933"/>
      <c r="HUP55" s="933"/>
      <c r="HUQ55" s="933"/>
      <c r="HUR55" s="933"/>
      <c r="HUS55" s="933"/>
      <c r="HUT55" s="933"/>
      <c r="HUU55" s="934"/>
      <c r="HUV55" s="1214"/>
      <c r="HUW55" s="932"/>
      <c r="HUX55" s="932"/>
      <c r="HUY55" s="933"/>
      <c r="HUZ55" s="933"/>
      <c r="HVA55" s="933"/>
      <c r="HVB55" s="933"/>
      <c r="HVC55" s="933"/>
      <c r="HVD55" s="933"/>
      <c r="HVE55" s="933"/>
      <c r="HVF55" s="934"/>
      <c r="HVG55" s="1214"/>
      <c r="HVH55" s="932"/>
      <c r="HVI55" s="932"/>
      <c r="HVJ55" s="933"/>
      <c r="HVK55" s="933"/>
      <c r="HVL55" s="933"/>
      <c r="HVM55" s="933"/>
      <c r="HVN55" s="933"/>
      <c r="HVO55" s="933"/>
      <c r="HVP55" s="933"/>
      <c r="HVQ55" s="934"/>
      <c r="HVR55" s="1214"/>
      <c r="HVS55" s="932"/>
      <c r="HVT55" s="932"/>
      <c r="HVU55" s="933"/>
      <c r="HVV55" s="933"/>
      <c r="HVW55" s="933"/>
      <c r="HVX55" s="933"/>
      <c r="HVY55" s="933"/>
      <c r="HVZ55" s="933"/>
      <c r="HWA55" s="933"/>
      <c r="HWB55" s="934"/>
      <c r="HWC55" s="1214"/>
      <c r="HWD55" s="932"/>
      <c r="HWE55" s="932"/>
      <c r="HWF55" s="933"/>
      <c r="HWG55" s="933"/>
      <c r="HWH55" s="933"/>
      <c r="HWI55" s="933"/>
      <c r="HWJ55" s="933"/>
      <c r="HWK55" s="933"/>
      <c r="HWL55" s="933"/>
      <c r="HWM55" s="934"/>
      <c r="HWN55" s="1214"/>
      <c r="HWO55" s="932"/>
      <c r="HWP55" s="932"/>
      <c r="HWQ55" s="933"/>
      <c r="HWR55" s="933"/>
      <c r="HWS55" s="933"/>
      <c r="HWT55" s="933"/>
      <c r="HWU55" s="933"/>
      <c r="HWV55" s="933"/>
      <c r="HWW55" s="933"/>
      <c r="HWX55" s="934"/>
      <c r="HWY55" s="1214"/>
      <c r="HWZ55" s="932"/>
      <c r="HXA55" s="932"/>
      <c r="HXB55" s="933"/>
      <c r="HXC55" s="933"/>
      <c r="HXD55" s="933"/>
      <c r="HXE55" s="933"/>
      <c r="HXF55" s="933"/>
      <c r="HXG55" s="933"/>
      <c r="HXH55" s="933"/>
      <c r="HXI55" s="934"/>
      <c r="HXJ55" s="1214"/>
      <c r="HXK55" s="932"/>
      <c r="HXL55" s="932"/>
      <c r="HXM55" s="933"/>
      <c r="HXN55" s="933"/>
      <c r="HXO55" s="933"/>
      <c r="HXP55" s="933"/>
      <c r="HXQ55" s="933"/>
      <c r="HXR55" s="933"/>
      <c r="HXS55" s="933"/>
      <c r="HXT55" s="934"/>
      <c r="HXU55" s="1214"/>
      <c r="HXV55" s="932"/>
      <c r="HXW55" s="932"/>
      <c r="HXX55" s="933"/>
      <c r="HXY55" s="933"/>
      <c r="HXZ55" s="933"/>
      <c r="HYA55" s="933"/>
      <c r="HYB55" s="933"/>
      <c r="HYC55" s="933"/>
      <c r="HYD55" s="933"/>
      <c r="HYE55" s="934"/>
      <c r="HYF55" s="1214"/>
      <c r="HYG55" s="932"/>
      <c r="HYH55" s="932"/>
      <c r="HYI55" s="933"/>
      <c r="HYJ55" s="933"/>
      <c r="HYK55" s="933"/>
      <c r="HYL55" s="933"/>
      <c r="HYM55" s="933"/>
      <c r="HYN55" s="933"/>
      <c r="HYO55" s="933"/>
      <c r="HYP55" s="934"/>
      <c r="HYQ55" s="1214"/>
      <c r="HYR55" s="932"/>
      <c r="HYS55" s="932"/>
      <c r="HYT55" s="933"/>
      <c r="HYU55" s="933"/>
      <c r="HYV55" s="933"/>
      <c r="HYW55" s="933"/>
      <c r="HYX55" s="933"/>
      <c r="HYY55" s="933"/>
      <c r="HYZ55" s="933"/>
      <c r="HZA55" s="934"/>
      <c r="HZB55" s="1214"/>
      <c r="HZC55" s="932"/>
      <c r="HZD55" s="932"/>
      <c r="HZE55" s="933"/>
      <c r="HZF55" s="933"/>
      <c r="HZG55" s="933"/>
      <c r="HZH55" s="933"/>
      <c r="HZI55" s="933"/>
      <c r="HZJ55" s="933"/>
      <c r="HZK55" s="933"/>
      <c r="HZL55" s="934"/>
      <c r="HZM55" s="1214"/>
      <c r="HZN55" s="932"/>
      <c r="HZO55" s="932"/>
      <c r="HZP55" s="933"/>
      <c r="HZQ55" s="933"/>
      <c r="HZR55" s="933"/>
      <c r="HZS55" s="933"/>
      <c r="HZT55" s="933"/>
      <c r="HZU55" s="933"/>
      <c r="HZV55" s="933"/>
      <c r="HZW55" s="934"/>
      <c r="HZX55" s="1214"/>
      <c r="HZY55" s="932"/>
      <c r="HZZ55" s="932"/>
      <c r="IAA55" s="933"/>
      <c r="IAB55" s="933"/>
      <c r="IAC55" s="933"/>
      <c r="IAD55" s="933"/>
      <c r="IAE55" s="933"/>
      <c r="IAF55" s="933"/>
      <c r="IAG55" s="933"/>
      <c r="IAH55" s="934"/>
      <c r="IAI55" s="1214"/>
      <c r="IAJ55" s="932"/>
      <c r="IAK55" s="932"/>
      <c r="IAL55" s="933"/>
      <c r="IAM55" s="933"/>
      <c r="IAN55" s="933"/>
      <c r="IAO55" s="933"/>
      <c r="IAP55" s="933"/>
      <c r="IAQ55" s="933"/>
      <c r="IAR55" s="933"/>
      <c r="IAS55" s="934"/>
      <c r="IAT55" s="1214"/>
      <c r="IAU55" s="932"/>
      <c r="IAV55" s="932"/>
      <c r="IAW55" s="933"/>
      <c r="IAX55" s="933"/>
      <c r="IAY55" s="933"/>
      <c r="IAZ55" s="933"/>
      <c r="IBA55" s="933"/>
      <c r="IBB55" s="933"/>
      <c r="IBC55" s="933"/>
      <c r="IBD55" s="934"/>
      <c r="IBE55" s="1214"/>
      <c r="IBF55" s="932"/>
      <c r="IBG55" s="932"/>
      <c r="IBH55" s="933"/>
      <c r="IBI55" s="933"/>
      <c r="IBJ55" s="933"/>
      <c r="IBK55" s="933"/>
      <c r="IBL55" s="933"/>
      <c r="IBM55" s="933"/>
      <c r="IBN55" s="933"/>
      <c r="IBO55" s="934"/>
      <c r="IBP55" s="1214"/>
      <c r="IBQ55" s="932"/>
      <c r="IBR55" s="932"/>
      <c r="IBS55" s="933"/>
      <c r="IBT55" s="933"/>
      <c r="IBU55" s="933"/>
      <c r="IBV55" s="933"/>
      <c r="IBW55" s="933"/>
      <c r="IBX55" s="933"/>
      <c r="IBY55" s="933"/>
      <c r="IBZ55" s="934"/>
      <c r="ICA55" s="1214"/>
      <c r="ICB55" s="932"/>
      <c r="ICC55" s="932"/>
      <c r="ICD55" s="933"/>
      <c r="ICE55" s="933"/>
      <c r="ICF55" s="933"/>
      <c r="ICG55" s="933"/>
      <c r="ICH55" s="933"/>
      <c r="ICI55" s="933"/>
      <c r="ICJ55" s="933"/>
      <c r="ICK55" s="934"/>
      <c r="ICL55" s="1214"/>
      <c r="ICM55" s="932"/>
      <c r="ICN55" s="932"/>
      <c r="ICO55" s="933"/>
      <c r="ICP55" s="933"/>
      <c r="ICQ55" s="933"/>
      <c r="ICR55" s="933"/>
      <c r="ICS55" s="933"/>
      <c r="ICT55" s="933"/>
      <c r="ICU55" s="933"/>
      <c r="ICV55" s="934"/>
      <c r="ICW55" s="1214"/>
      <c r="ICX55" s="932"/>
      <c r="ICY55" s="932"/>
      <c r="ICZ55" s="933"/>
      <c r="IDA55" s="933"/>
      <c r="IDB55" s="933"/>
      <c r="IDC55" s="933"/>
      <c r="IDD55" s="933"/>
      <c r="IDE55" s="933"/>
      <c r="IDF55" s="933"/>
      <c r="IDG55" s="934"/>
      <c r="IDH55" s="1214"/>
      <c r="IDI55" s="932"/>
      <c r="IDJ55" s="932"/>
      <c r="IDK55" s="933"/>
      <c r="IDL55" s="933"/>
      <c r="IDM55" s="933"/>
      <c r="IDN55" s="933"/>
      <c r="IDO55" s="933"/>
      <c r="IDP55" s="933"/>
      <c r="IDQ55" s="933"/>
      <c r="IDR55" s="934"/>
      <c r="IDS55" s="1214"/>
      <c r="IDT55" s="932"/>
      <c r="IDU55" s="932"/>
      <c r="IDV55" s="933"/>
      <c r="IDW55" s="933"/>
      <c r="IDX55" s="933"/>
      <c r="IDY55" s="933"/>
      <c r="IDZ55" s="933"/>
      <c r="IEA55" s="933"/>
      <c r="IEB55" s="933"/>
      <c r="IEC55" s="934"/>
      <c r="IED55" s="1214"/>
      <c r="IEE55" s="932"/>
      <c r="IEF55" s="932"/>
      <c r="IEG55" s="933"/>
      <c r="IEH55" s="933"/>
      <c r="IEI55" s="933"/>
      <c r="IEJ55" s="933"/>
      <c r="IEK55" s="933"/>
      <c r="IEL55" s="933"/>
      <c r="IEM55" s="933"/>
      <c r="IEN55" s="934"/>
      <c r="IEO55" s="1214"/>
      <c r="IEP55" s="932"/>
      <c r="IEQ55" s="932"/>
      <c r="IER55" s="933"/>
      <c r="IES55" s="933"/>
      <c r="IET55" s="933"/>
      <c r="IEU55" s="933"/>
      <c r="IEV55" s="933"/>
      <c r="IEW55" s="933"/>
      <c r="IEX55" s="933"/>
      <c r="IEY55" s="934"/>
      <c r="IEZ55" s="1214"/>
      <c r="IFA55" s="932"/>
      <c r="IFB55" s="932"/>
      <c r="IFC55" s="933"/>
      <c r="IFD55" s="933"/>
      <c r="IFE55" s="933"/>
      <c r="IFF55" s="933"/>
      <c r="IFG55" s="933"/>
      <c r="IFH55" s="933"/>
      <c r="IFI55" s="933"/>
      <c r="IFJ55" s="934"/>
      <c r="IFK55" s="1214"/>
      <c r="IFL55" s="932"/>
      <c r="IFM55" s="932"/>
      <c r="IFN55" s="933"/>
      <c r="IFO55" s="933"/>
      <c r="IFP55" s="933"/>
      <c r="IFQ55" s="933"/>
      <c r="IFR55" s="933"/>
      <c r="IFS55" s="933"/>
      <c r="IFT55" s="933"/>
      <c r="IFU55" s="934"/>
      <c r="IFV55" s="1214"/>
      <c r="IFW55" s="932"/>
      <c r="IFX55" s="932"/>
      <c r="IFY55" s="933"/>
      <c r="IFZ55" s="933"/>
      <c r="IGA55" s="933"/>
      <c r="IGB55" s="933"/>
      <c r="IGC55" s="933"/>
      <c r="IGD55" s="933"/>
      <c r="IGE55" s="933"/>
      <c r="IGF55" s="934"/>
      <c r="IGG55" s="1214"/>
      <c r="IGH55" s="932"/>
      <c r="IGI55" s="932"/>
      <c r="IGJ55" s="933"/>
      <c r="IGK55" s="933"/>
      <c r="IGL55" s="933"/>
      <c r="IGM55" s="933"/>
      <c r="IGN55" s="933"/>
      <c r="IGO55" s="933"/>
      <c r="IGP55" s="933"/>
      <c r="IGQ55" s="934"/>
      <c r="IGR55" s="1214"/>
      <c r="IGS55" s="932"/>
      <c r="IGT55" s="932"/>
      <c r="IGU55" s="933"/>
      <c r="IGV55" s="933"/>
      <c r="IGW55" s="933"/>
      <c r="IGX55" s="933"/>
      <c r="IGY55" s="933"/>
      <c r="IGZ55" s="933"/>
      <c r="IHA55" s="933"/>
      <c r="IHB55" s="934"/>
      <c r="IHC55" s="1214"/>
      <c r="IHD55" s="932"/>
      <c r="IHE55" s="932"/>
      <c r="IHF55" s="933"/>
      <c r="IHG55" s="933"/>
      <c r="IHH55" s="933"/>
      <c r="IHI55" s="933"/>
      <c r="IHJ55" s="933"/>
      <c r="IHK55" s="933"/>
      <c r="IHL55" s="933"/>
      <c r="IHM55" s="934"/>
      <c r="IHN55" s="1214"/>
      <c r="IHO55" s="932"/>
      <c r="IHP55" s="932"/>
      <c r="IHQ55" s="933"/>
      <c r="IHR55" s="933"/>
      <c r="IHS55" s="933"/>
      <c r="IHT55" s="933"/>
      <c r="IHU55" s="933"/>
      <c r="IHV55" s="933"/>
      <c r="IHW55" s="933"/>
      <c r="IHX55" s="934"/>
      <c r="IHY55" s="1214"/>
      <c r="IHZ55" s="932"/>
      <c r="IIA55" s="932"/>
      <c r="IIB55" s="933"/>
      <c r="IIC55" s="933"/>
      <c r="IID55" s="933"/>
      <c r="IIE55" s="933"/>
      <c r="IIF55" s="933"/>
      <c r="IIG55" s="933"/>
      <c r="IIH55" s="933"/>
      <c r="III55" s="934"/>
      <c r="IIJ55" s="1214"/>
      <c r="IIK55" s="932"/>
      <c r="IIL55" s="932"/>
      <c r="IIM55" s="933"/>
      <c r="IIN55" s="933"/>
      <c r="IIO55" s="933"/>
      <c r="IIP55" s="933"/>
      <c r="IIQ55" s="933"/>
      <c r="IIR55" s="933"/>
      <c r="IIS55" s="933"/>
      <c r="IIT55" s="934"/>
      <c r="IIU55" s="1214"/>
      <c r="IIV55" s="932"/>
      <c r="IIW55" s="932"/>
      <c r="IIX55" s="933"/>
      <c r="IIY55" s="933"/>
      <c r="IIZ55" s="933"/>
      <c r="IJA55" s="933"/>
      <c r="IJB55" s="933"/>
      <c r="IJC55" s="933"/>
      <c r="IJD55" s="933"/>
      <c r="IJE55" s="934"/>
      <c r="IJF55" s="1214"/>
      <c r="IJG55" s="932"/>
      <c r="IJH55" s="932"/>
      <c r="IJI55" s="933"/>
      <c r="IJJ55" s="933"/>
      <c r="IJK55" s="933"/>
      <c r="IJL55" s="933"/>
      <c r="IJM55" s="933"/>
      <c r="IJN55" s="933"/>
      <c r="IJO55" s="933"/>
      <c r="IJP55" s="934"/>
      <c r="IJQ55" s="1214"/>
      <c r="IJR55" s="932"/>
      <c r="IJS55" s="932"/>
      <c r="IJT55" s="933"/>
      <c r="IJU55" s="933"/>
      <c r="IJV55" s="933"/>
      <c r="IJW55" s="933"/>
      <c r="IJX55" s="933"/>
      <c r="IJY55" s="933"/>
      <c r="IJZ55" s="933"/>
      <c r="IKA55" s="934"/>
      <c r="IKB55" s="1214"/>
      <c r="IKC55" s="932"/>
      <c r="IKD55" s="932"/>
      <c r="IKE55" s="933"/>
      <c r="IKF55" s="933"/>
      <c r="IKG55" s="933"/>
      <c r="IKH55" s="933"/>
      <c r="IKI55" s="933"/>
      <c r="IKJ55" s="933"/>
      <c r="IKK55" s="933"/>
      <c r="IKL55" s="934"/>
      <c r="IKM55" s="1214"/>
      <c r="IKN55" s="932"/>
      <c r="IKO55" s="932"/>
      <c r="IKP55" s="933"/>
      <c r="IKQ55" s="933"/>
      <c r="IKR55" s="933"/>
      <c r="IKS55" s="933"/>
      <c r="IKT55" s="933"/>
      <c r="IKU55" s="933"/>
      <c r="IKV55" s="933"/>
      <c r="IKW55" s="934"/>
      <c r="IKX55" s="1214"/>
      <c r="IKY55" s="932"/>
      <c r="IKZ55" s="932"/>
      <c r="ILA55" s="933"/>
      <c r="ILB55" s="933"/>
      <c r="ILC55" s="933"/>
      <c r="ILD55" s="933"/>
      <c r="ILE55" s="933"/>
      <c r="ILF55" s="933"/>
      <c r="ILG55" s="933"/>
      <c r="ILH55" s="934"/>
      <c r="ILI55" s="1214"/>
      <c r="ILJ55" s="932"/>
      <c r="ILK55" s="932"/>
      <c r="ILL55" s="933"/>
      <c r="ILM55" s="933"/>
      <c r="ILN55" s="933"/>
      <c r="ILO55" s="933"/>
      <c r="ILP55" s="933"/>
      <c r="ILQ55" s="933"/>
      <c r="ILR55" s="933"/>
      <c r="ILS55" s="934"/>
      <c r="ILT55" s="1214"/>
      <c r="ILU55" s="932"/>
      <c r="ILV55" s="932"/>
      <c r="ILW55" s="933"/>
      <c r="ILX55" s="933"/>
      <c r="ILY55" s="933"/>
      <c r="ILZ55" s="933"/>
      <c r="IMA55" s="933"/>
      <c r="IMB55" s="933"/>
      <c r="IMC55" s="933"/>
      <c r="IMD55" s="934"/>
      <c r="IME55" s="1214"/>
      <c r="IMF55" s="932"/>
      <c r="IMG55" s="932"/>
      <c r="IMH55" s="933"/>
      <c r="IMI55" s="933"/>
      <c r="IMJ55" s="933"/>
      <c r="IMK55" s="933"/>
      <c r="IML55" s="933"/>
      <c r="IMM55" s="933"/>
      <c r="IMN55" s="933"/>
      <c r="IMO55" s="934"/>
      <c r="IMP55" s="1214"/>
      <c r="IMQ55" s="932"/>
      <c r="IMR55" s="932"/>
      <c r="IMS55" s="933"/>
      <c r="IMT55" s="933"/>
      <c r="IMU55" s="933"/>
      <c r="IMV55" s="933"/>
      <c r="IMW55" s="933"/>
      <c r="IMX55" s="933"/>
      <c r="IMY55" s="933"/>
      <c r="IMZ55" s="934"/>
      <c r="INA55" s="1214"/>
      <c r="INB55" s="932"/>
      <c r="INC55" s="932"/>
      <c r="IND55" s="933"/>
      <c r="INE55" s="933"/>
      <c r="INF55" s="933"/>
      <c r="ING55" s="933"/>
      <c r="INH55" s="933"/>
      <c r="INI55" s="933"/>
      <c r="INJ55" s="933"/>
      <c r="INK55" s="934"/>
      <c r="INL55" s="1214"/>
      <c r="INM55" s="932"/>
      <c r="INN55" s="932"/>
      <c r="INO55" s="933"/>
      <c r="INP55" s="933"/>
      <c r="INQ55" s="933"/>
      <c r="INR55" s="933"/>
      <c r="INS55" s="933"/>
      <c r="INT55" s="933"/>
      <c r="INU55" s="933"/>
      <c r="INV55" s="934"/>
      <c r="INW55" s="1214"/>
      <c r="INX55" s="932"/>
      <c r="INY55" s="932"/>
      <c r="INZ55" s="933"/>
      <c r="IOA55" s="933"/>
      <c r="IOB55" s="933"/>
      <c r="IOC55" s="933"/>
      <c r="IOD55" s="933"/>
      <c r="IOE55" s="933"/>
      <c r="IOF55" s="933"/>
      <c r="IOG55" s="934"/>
      <c r="IOH55" s="1214"/>
      <c r="IOI55" s="932"/>
      <c r="IOJ55" s="932"/>
      <c r="IOK55" s="933"/>
      <c r="IOL55" s="933"/>
      <c r="IOM55" s="933"/>
      <c r="ION55" s="933"/>
      <c r="IOO55" s="933"/>
      <c r="IOP55" s="933"/>
      <c r="IOQ55" s="933"/>
      <c r="IOR55" s="934"/>
      <c r="IOS55" s="1214"/>
      <c r="IOT55" s="932"/>
      <c r="IOU55" s="932"/>
      <c r="IOV55" s="933"/>
      <c r="IOW55" s="933"/>
      <c r="IOX55" s="933"/>
      <c r="IOY55" s="933"/>
      <c r="IOZ55" s="933"/>
      <c r="IPA55" s="933"/>
      <c r="IPB55" s="933"/>
      <c r="IPC55" s="934"/>
      <c r="IPD55" s="1214"/>
      <c r="IPE55" s="932"/>
      <c r="IPF55" s="932"/>
      <c r="IPG55" s="933"/>
      <c r="IPH55" s="933"/>
      <c r="IPI55" s="933"/>
      <c r="IPJ55" s="933"/>
      <c r="IPK55" s="933"/>
      <c r="IPL55" s="933"/>
      <c r="IPM55" s="933"/>
      <c r="IPN55" s="934"/>
      <c r="IPO55" s="1214"/>
      <c r="IPP55" s="932"/>
      <c r="IPQ55" s="932"/>
      <c r="IPR55" s="933"/>
      <c r="IPS55" s="933"/>
      <c r="IPT55" s="933"/>
      <c r="IPU55" s="933"/>
      <c r="IPV55" s="933"/>
      <c r="IPW55" s="933"/>
      <c r="IPX55" s="933"/>
      <c r="IPY55" s="934"/>
      <c r="IPZ55" s="1214"/>
      <c r="IQA55" s="932"/>
      <c r="IQB55" s="932"/>
      <c r="IQC55" s="933"/>
      <c r="IQD55" s="933"/>
      <c r="IQE55" s="933"/>
      <c r="IQF55" s="933"/>
      <c r="IQG55" s="933"/>
      <c r="IQH55" s="933"/>
      <c r="IQI55" s="933"/>
      <c r="IQJ55" s="934"/>
      <c r="IQK55" s="1214"/>
      <c r="IQL55" s="932"/>
      <c r="IQM55" s="932"/>
      <c r="IQN55" s="933"/>
      <c r="IQO55" s="933"/>
      <c r="IQP55" s="933"/>
      <c r="IQQ55" s="933"/>
      <c r="IQR55" s="933"/>
      <c r="IQS55" s="933"/>
      <c r="IQT55" s="933"/>
      <c r="IQU55" s="934"/>
      <c r="IQV55" s="1214"/>
      <c r="IQW55" s="932"/>
      <c r="IQX55" s="932"/>
      <c r="IQY55" s="933"/>
      <c r="IQZ55" s="933"/>
      <c r="IRA55" s="933"/>
      <c r="IRB55" s="933"/>
      <c r="IRC55" s="933"/>
      <c r="IRD55" s="933"/>
      <c r="IRE55" s="933"/>
      <c r="IRF55" s="934"/>
      <c r="IRG55" s="1214"/>
      <c r="IRH55" s="932"/>
      <c r="IRI55" s="932"/>
      <c r="IRJ55" s="933"/>
      <c r="IRK55" s="933"/>
      <c r="IRL55" s="933"/>
      <c r="IRM55" s="933"/>
      <c r="IRN55" s="933"/>
      <c r="IRO55" s="933"/>
      <c r="IRP55" s="933"/>
      <c r="IRQ55" s="934"/>
      <c r="IRR55" s="1214"/>
      <c r="IRS55" s="932"/>
      <c r="IRT55" s="932"/>
      <c r="IRU55" s="933"/>
      <c r="IRV55" s="933"/>
      <c r="IRW55" s="933"/>
      <c r="IRX55" s="933"/>
      <c r="IRY55" s="933"/>
      <c r="IRZ55" s="933"/>
      <c r="ISA55" s="933"/>
      <c r="ISB55" s="934"/>
      <c r="ISC55" s="1214"/>
      <c r="ISD55" s="932"/>
      <c r="ISE55" s="932"/>
      <c r="ISF55" s="933"/>
      <c r="ISG55" s="933"/>
      <c r="ISH55" s="933"/>
      <c r="ISI55" s="933"/>
      <c r="ISJ55" s="933"/>
      <c r="ISK55" s="933"/>
      <c r="ISL55" s="933"/>
      <c r="ISM55" s="934"/>
      <c r="ISN55" s="1214"/>
      <c r="ISO55" s="932"/>
      <c r="ISP55" s="932"/>
      <c r="ISQ55" s="933"/>
      <c r="ISR55" s="933"/>
      <c r="ISS55" s="933"/>
      <c r="IST55" s="933"/>
      <c r="ISU55" s="933"/>
      <c r="ISV55" s="933"/>
      <c r="ISW55" s="933"/>
      <c r="ISX55" s="934"/>
      <c r="ISY55" s="1214"/>
      <c r="ISZ55" s="932"/>
      <c r="ITA55" s="932"/>
      <c r="ITB55" s="933"/>
      <c r="ITC55" s="933"/>
      <c r="ITD55" s="933"/>
      <c r="ITE55" s="933"/>
      <c r="ITF55" s="933"/>
      <c r="ITG55" s="933"/>
      <c r="ITH55" s="933"/>
      <c r="ITI55" s="934"/>
      <c r="ITJ55" s="1214"/>
      <c r="ITK55" s="932"/>
      <c r="ITL55" s="932"/>
      <c r="ITM55" s="933"/>
      <c r="ITN55" s="933"/>
      <c r="ITO55" s="933"/>
      <c r="ITP55" s="933"/>
      <c r="ITQ55" s="933"/>
      <c r="ITR55" s="933"/>
      <c r="ITS55" s="933"/>
      <c r="ITT55" s="934"/>
      <c r="ITU55" s="1214"/>
      <c r="ITV55" s="932"/>
      <c r="ITW55" s="932"/>
      <c r="ITX55" s="933"/>
      <c r="ITY55" s="933"/>
      <c r="ITZ55" s="933"/>
      <c r="IUA55" s="933"/>
      <c r="IUB55" s="933"/>
      <c r="IUC55" s="933"/>
      <c r="IUD55" s="933"/>
      <c r="IUE55" s="934"/>
      <c r="IUF55" s="1214"/>
      <c r="IUG55" s="932"/>
      <c r="IUH55" s="932"/>
      <c r="IUI55" s="933"/>
      <c r="IUJ55" s="933"/>
      <c r="IUK55" s="933"/>
      <c r="IUL55" s="933"/>
      <c r="IUM55" s="933"/>
      <c r="IUN55" s="933"/>
      <c r="IUO55" s="933"/>
      <c r="IUP55" s="934"/>
      <c r="IUQ55" s="1214"/>
      <c r="IUR55" s="932"/>
      <c r="IUS55" s="932"/>
      <c r="IUT55" s="933"/>
      <c r="IUU55" s="933"/>
      <c r="IUV55" s="933"/>
      <c r="IUW55" s="933"/>
      <c r="IUX55" s="933"/>
      <c r="IUY55" s="933"/>
      <c r="IUZ55" s="933"/>
      <c r="IVA55" s="934"/>
      <c r="IVB55" s="1214"/>
      <c r="IVC55" s="932"/>
      <c r="IVD55" s="932"/>
      <c r="IVE55" s="933"/>
      <c r="IVF55" s="933"/>
      <c r="IVG55" s="933"/>
      <c r="IVH55" s="933"/>
      <c r="IVI55" s="933"/>
      <c r="IVJ55" s="933"/>
      <c r="IVK55" s="933"/>
      <c r="IVL55" s="934"/>
      <c r="IVM55" s="1214"/>
      <c r="IVN55" s="932"/>
      <c r="IVO55" s="932"/>
      <c r="IVP55" s="933"/>
      <c r="IVQ55" s="933"/>
      <c r="IVR55" s="933"/>
      <c r="IVS55" s="933"/>
      <c r="IVT55" s="933"/>
      <c r="IVU55" s="933"/>
      <c r="IVV55" s="933"/>
      <c r="IVW55" s="934"/>
      <c r="IVX55" s="1214"/>
      <c r="IVY55" s="932"/>
      <c r="IVZ55" s="932"/>
      <c r="IWA55" s="933"/>
      <c r="IWB55" s="933"/>
      <c r="IWC55" s="933"/>
      <c r="IWD55" s="933"/>
      <c r="IWE55" s="933"/>
      <c r="IWF55" s="933"/>
      <c r="IWG55" s="933"/>
      <c r="IWH55" s="934"/>
      <c r="IWI55" s="1214"/>
      <c r="IWJ55" s="932"/>
      <c r="IWK55" s="932"/>
      <c r="IWL55" s="933"/>
      <c r="IWM55" s="933"/>
      <c r="IWN55" s="933"/>
      <c r="IWO55" s="933"/>
      <c r="IWP55" s="933"/>
      <c r="IWQ55" s="933"/>
      <c r="IWR55" s="933"/>
      <c r="IWS55" s="934"/>
      <c r="IWT55" s="1214"/>
      <c r="IWU55" s="932"/>
      <c r="IWV55" s="932"/>
      <c r="IWW55" s="933"/>
      <c r="IWX55" s="933"/>
      <c r="IWY55" s="933"/>
      <c r="IWZ55" s="933"/>
      <c r="IXA55" s="933"/>
      <c r="IXB55" s="933"/>
      <c r="IXC55" s="933"/>
      <c r="IXD55" s="934"/>
      <c r="IXE55" s="1214"/>
      <c r="IXF55" s="932"/>
      <c r="IXG55" s="932"/>
      <c r="IXH55" s="933"/>
      <c r="IXI55" s="933"/>
      <c r="IXJ55" s="933"/>
      <c r="IXK55" s="933"/>
      <c r="IXL55" s="933"/>
      <c r="IXM55" s="933"/>
      <c r="IXN55" s="933"/>
      <c r="IXO55" s="934"/>
      <c r="IXP55" s="1214"/>
      <c r="IXQ55" s="932"/>
      <c r="IXR55" s="932"/>
      <c r="IXS55" s="933"/>
      <c r="IXT55" s="933"/>
      <c r="IXU55" s="933"/>
      <c r="IXV55" s="933"/>
      <c r="IXW55" s="933"/>
      <c r="IXX55" s="933"/>
      <c r="IXY55" s="933"/>
      <c r="IXZ55" s="934"/>
      <c r="IYA55" s="1214"/>
      <c r="IYB55" s="932"/>
      <c r="IYC55" s="932"/>
      <c r="IYD55" s="933"/>
      <c r="IYE55" s="933"/>
      <c r="IYF55" s="933"/>
      <c r="IYG55" s="933"/>
      <c r="IYH55" s="933"/>
      <c r="IYI55" s="933"/>
      <c r="IYJ55" s="933"/>
      <c r="IYK55" s="934"/>
      <c r="IYL55" s="1214"/>
      <c r="IYM55" s="932"/>
      <c r="IYN55" s="932"/>
      <c r="IYO55" s="933"/>
      <c r="IYP55" s="933"/>
      <c r="IYQ55" s="933"/>
      <c r="IYR55" s="933"/>
      <c r="IYS55" s="933"/>
      <c r="IYT55" s="933"/>
      <c r="IYU55" s="933"/>
      <c r="IYV55" s="934"/>
      <c r="IYW55" s="1214"/>
      <c r="IYX55" s="932"/>
      <c r="IYY55" s="932"/>
      <c r="IYZ55" s="933"/>
      <c r="IZA55" s="933"/>
      <c r="IZB55" s="933"/>
      <c r="IZC55" s="933"/>
      <c r="IZD55" s="933"/>
      <c r="IZE55" s="933"/>
      <c r="IZF55" s="933"/>
      <c r="IZG55" s="934"/>
      <c r="IZH55" s="1214"/>
      <c r="IZI55" s="932"/>
      <c r="IZJ55" s="932"/>
      <c r="IZK55" s="933"/>
      <c r="IZL55" s="933"/>
      <c r="IZM55" s="933"/>
      <c r="IZN55" s="933"/>
      <c r="IZO55" s="933"/>
      <c r="IZP55" s="933"/>
      <c r="IZQ55" s="933"/>
      <c r="IZR55" s="934"/>
      <c r="IZS55" s="1214"/>
      <c r="IZT55" s="932"/>
      <c r="IZU55" s="932"/>
      <c r="IZV55" s="933"/>
      <c r="IZW55" s="933"/>
      <c r="IZX55" s="933"/>
      <c r="IZY55" s="933"/>
      <c r="IZZ55" s="933"/>
      <c r="JAA55" s="933"/>
      <c r="JAB55" s="933"/>
      <c r="JAC55" s="934"/>
      <c r="JAD55" s="1214"/>
      <c r="JAE55" s="932"/>
      <c r="JAF55" s="932"/>
      <c r="JAG55" s="933"/>
      <c r="JAH55" s="933"/>
      <c r="JAI55" s="933"/>
      <c r="JAJ55" s="933"/>
      <c r="JAK55" s="933"/>
      <c r="JAL55" s="933"/>
      <c r="JAM55" s="933"/>
      <c r="JAN55" s="934"/>
      <c r="JAO55" s="1214"/>
      <c r="JAP55" s="932"/>
      <c r="JAQ55" s="932"/>
      <c r="JAR55" s="933"/>
      <c r="JAS55" s="933"/>
      <c r="JAT55" s="933"/>
      <c r="JAU55" s="933"/>
      <c r="JAV55" s="933"/>
      <c r="JAW55" s="933"/>
      <c r="JAX55" s="933"/>
      <c r="JAY55" s="934"/>
      <c r="JAZ55" s="1214"/>
      <c r="JBA55" s="932"/>
      <c r="JBB55" s="932"/>
      <c r="JBC55" s="933"/>
      <c r="JBD55" s="933"/>
      <c r="JBE55" s="933"/>
      <c r="JBF55" s="933"/>
      <c r="JBG55" s="933"/>
      <c r="JBH55" s="933"/>
      <c r="JBI55" s="933"/>
      <c r="JBJ55" s="934"/>
      <c r="JBK55" s="1214"/>
      <c r="JBL55" s="932"/>
      <c r="JBM55" s="932"/>
      <c r="JBN55" s="933"/>
      <c r="JBO55" s="933"/>
      <c r="JBP55" s="933"/>
      <c r="JBQ55" s="933"/>
      <c r="JBR55" s="933"/>
      <c r="JBS55" s="933"/>
      <c r="JBT55" s="933"/>
      <c r="JBU55" s="934"/>
      <c r="JBV55" s="1214"/>
      <c r="JBW55" s="932"/>
      <c r="JBX55" s="932"/>
      <c r="JBY55" s="933"/>
      <c r="JBZ55" s="933"/>
      <c r="JCA55" s="933"/>
      <c r="JCB55" s="933"/>
      <c r="JCC55" s="933"/>
      <c r="JCD55" s="933"/>
      <c r="JCE55" s="933"/>
      <c r="JCF55" s="934"/>
      <c r="JCG55" s="1214"/>
      <c r="JCH55" s="932"/>
      <c r="JCI55" s="932"/>
      <c r="JCJ55" s="933"/>
      <c r="JCK55" s="933"/>
      <c r="JCL55" s="933"/>
      <c r="JCM55" s="933"/>
      <c r="JCN55" s="933"/>
      <c r="JCO55" s="933"/>
      <c r="JCP55" s="933"/>
      <c r="JCQ55" s="934"/>
      <c r="JCR55" s="1214"/>
      <c r="JCS55" s="932"/>
      <c r="JCT55" s="932"/>
      <c r="JCU55" s="933"/>
      <c r="JCV55" s="933"/>
      <c r="JCW55" s="933"/>
      <c r="JCX55" s="933"/>
      <c r="JCY55" s="933"/>
      <c r="JCZ55" s="933"/>
      <c r="JDA55" s="933"/>
      <c r="JDB55" s="934"/>
      <c r="JDC55" s="1214"/>
      <c r="JDD55" s="932"/>
      <c r="JDE55" s="932"/>
      <c r="JDF55" s="933"/>
      <c r="JDG55" s="933"/>
      <c r="JDH55" s="933"/>
      <c r="JDI55" s="933"/>
      <c r="JDJ55" s="933"/>
      <c r="JDK55" s="933"/>
      <c r="JDL55" s="933"/>
      <c r="JDM55" s="934"/>
      <c r="JDN55" s="1214"/>
      <c r="JDO55" s="932"/>
      <c r="JDP55" s="932"/>
      <c r="JDQ55" s="933"/>
      <c r="JDR55" s="933"/>
      <c r="JDS55" s="933"/>
      <c r="JDT55" s="933"/>
      <c r="JDU55" s="933"/>
      <c r="JDV55" s="933"/>
      <c r="JDW55" s="933"/>
      <c r="JDX55" s="934"/>
      <c r="JDY55" s="1214"/>
      <c r="JDZ55" s="932"/>
      <c r="JEA55" s="932"/>
      <c r="JEB55" s="933"/>
      <c r="JEC55" s="933"/>
      <c r="JED55" s="933"/>
      <c r="JEE55" s="933"/>
      <c r="JEF55" s="933"/>
      <c r="JEG55" s="933"/>
      <c r="JEH55" s="933"/>
      <c r="JEI55" s="934"/>
      <c r="JEJ55" s="1214"/>
      <c r="JEK55" s="932"/>
      <c r="JEL55" s="932"/>
      <c r="JEM55" s="933"/>
      <c r="JEN55" s="933"/>
      <c r="JEO55" s="933"/>
      <c r="JEP55" s="933"/>
      <c r="JEQ55" s="933"/>
      <c r="JER55" s="933"/>
      <c r="JES55" s="933"/>
      <c r="JET55" s="934"/>
      <c r="JEU55" s="1214"/>
      <c r="JEV55" s="932"/>
      <c r="JEW55" s="932"/>
      <c r="JEX55" s="933"/>
      <c r="JEY55" s="933"/>
      <c r="JEZ55" s="933"/>
      <c r="JFA55" s="933"/>
      <c r="JFB55" s="933"/>
      <c r="JFC55" s="933"/>
      <c r="JFD55" s="933"/>
      <c r="JFE55" s="934"/>
      <c r="JFF55" s="1214"/>
      <c r="JFG55" s="932"/>
      <c r="JFH55" s="932"/>
      <c r="JFI55" s="933"/>
      <c r="JFJ55" s="933"/>
      <c r="JFK55" s="933"/>
      <c r="JFL55" s="933"/>
      <c r="JFM55" s="933"/>
      <c r="JFN55" s="933"/>
      <c r="JFO55" s="933"/>
      <c r="JFP55" s="934"/>
      <c r="JFQ55" s="1214"/>
      <c r="JFR55" s="932"/>
      <c r="JFS55" s="932"/>
      <c r="JFT55" s="933"/>
      <c r="JFU55" s="933"/>
      <c r="JFV55" s="933"/>
      <c r="JFW55" s="933"/>
      <c r="JFX55" s="933"/>
      <c r="JFY55" s="933"/>
      <c r="JFZ55" s="933"/>
      <c r="JGA55" s="934"/>
      <c r="JGB55" s="1214"/>
      <c r="JGC55" s="932"/>
      <c r="JGD55" s="932"/>
      <c r="JGE55" s="933"/>
      <c r="JGF55" s="933"/>
      <c r="JGG55" s="933"/>
      <c r="JGH55" s="933"/>
      <c r="JGI55" s="933"/>
      <c r="JGJ55" s="933"/>
      <c r="JGK55" s="933"/>
      <c r="JGL55" s="934"/>
      <c r="JGM55" s="1214"/>
      <c r="JGN55" s="932"/>
      <c r="JGO55" s="932"/>
      <c r="JGP55" s="933"/>
      <c r="JGQ55" s="933"/>
      <c r="JGR55" s="933"/>
      <c r="JGS55" s="933"/>
      <c r="JGT55" s="933"/>
      <c r="JGU55" s="933"/>
      <c r="JGV55" s="933"/>
      <c r="JGW55" s="934"/>
      <c r="JGX55" s="1214"/>
      <c r="JGY55" s="932"/>
      <c r="JGZ55" s="932"/>
      <c r="JHA55" s="933"/>
      <c r="JHB55" s="933"/>
      <c r="JHC55" s="933"/>
      <c r="JHD55" s="933"/>
      <c r="JHE55" s="933"/>
      <c r="JHF55" s="933"/>
      <c r="JHG55" s="933"/>
      <c r="JHH55" s="934"/>
      <c r="JHI55" s="1214"/>
      <c r="JHJ55" s="932"/>
      <c r="JHK55" s="932"/>
      <c r="JHL55" s="933"/>
      <c r="JHM55" s="933"/>
      <c r="JHN55" s="933"/>
      <c r="JHO55" s="933"/>
      <c r="JHP55" s="933"/>
      <c r="JHQ55" s="933"/>
      <c r="JHR55" s="933"/>
      <c r="JHS55" s="934"/>
      <c r="JHT55" s="1214"/>
      <c r="JHU55" s="932"/>
      <c r="JHV55" s="932"/>
      <c r="JHW55" s="933"/>
      <c r="JHX55" s="933"/>
      <c r="JHY55" s="933"/>
      <c r="JHZ55" s="933"/>
      <c r="JIA55" s="933"/>
      <c r="JIB55" s="933"/>
      <c r="JIC55" s="933"/>
      <c r="JID55" s="934"/>
      <c r="JIE55" s="1214"/>
      <c r="JIF55" s="932"/>
      <c r="JIG55" s="932"/>
      <c r="JIH55" s="933"/>
      <c r="JII55" s="933"/>
      <c r="JIJ55" s="933"/>
      <c r="JIK55" s="933"/>
      <c r="JIL55" s="933"/>
      <c r="JIM55" s="933"/>
      <c r="JIN55" s="933"/>
      <c r="JIO55" s="934"/>
      <c r="JIP55" s="1214"/>
      <c r="JIQ55" s="932"/>
      <c r="JIR55" s="932"/>
      <c r="JIS55" s="933"/>
      <c r="JIT55" s="933"/>
      <c r="JIU55" s="933"/>
      <c r="JIV55" s="933"/>
      <c r="JIW55" s="933"/>
      <c r="JIX55" s="933"/>
      <c r="JIY55" s="933"/>
      <c r="JIZ55" s="934"/>
      <c r="JJA55" s="1214"/>
      <c r="JJB55" s="932"/>
      <c r="JJC55" s="932"/>
      <c r="JJD55" s="933"/>
      <c r="JJE55" s="933"/>
      <c r="JJF55" s="933"/>
      <c r="JJG55" s="933"/>
      <c r="JJH55" s="933"/>
      <c r="JJI55" s="933"/>
      <c r="JJJ55" s="933"/>
      <c r="JJK55" s="934"/>
      <c r="JJL55" s="1214"/>
      <c r="JJM55" s="932"/>
      <c r="JJN55" s="932"/>
      <c r="JJO55" s="933"/>
      <c r="JJP55" s="933"/>
      <c r="JJQ55" s="933"/>
      <c r="JJR55" s="933"/>
      <c r="JJS55" s="933"/>
      <c r="JJT55" s="933"/>
      <c r="JJU55" s="933"/>
      <c r="JJV55" s="934"/>
      <c r="JJW55" s="1214"/>
      <c r="JJX55" s="932"/>
      <c r="JJY55" s="932"/>
      <c r="JJZ55" s="933"/>
      <c r="JKA55" s="933"/>
      <c r="JKB55" s="933"/>
      <c r="JKC55" s="933"/>
      <c r="JKD55" s="933"/>
      <c r="JKE55" s="933"/>
      <c r="JKF55" s="933"/>
      <c r="JKG55" s="934"/>
      <c r="JKH55" s="1214"/>
      <c r="JKI55" s="932"/>
      <c r="JKJ55" s="932"/>
      <c r="JKK55" s="933"/>
      <c r="JKL55" s="933"/>
      <c r="JKM55" s="933"/>
      <c r="JKN55" s="933"/>
      <c r="JKO55" s="933"/>
      <c r="JKP55" s="933"/>
      <c r="JKQ55" s="933"/>
      <c r="JKR55" s="934"/>
      <c r="JKS55" s="1214"/>
      <c r="JKT55" s="932"/>
      <c r="JKU55" s="932"/>
      <c r="JKV55" s="933"/>
      <c r="JKW55" s="933"/>
      <c r="JKX55" s="933"/>
      <c r="JKY55" s="933"/>
      <c r="JKZ55" s="933"/>
      <c r="JLA55" s="933"/>
      <c r="JLB55" s="933"/>
      <c r="JLC55" s="934"/>
      <c r="JLD55" s="1214"/>
      <c r="JLE55" s="932"/>
      <c r="JLF55" s="932"/>
      <c r="JLG55" s="933"/>
      <c r="JLH55" s="933"/>
      <c r="JLI55" s="933"/>
      <c r="JLJ55" s="933"/>
      <c r="JLK55" s="933"/>
      <c r="JLL55" s="933"/>
      <c r="JLM55" s="933"/>
      <c r="JLN55" s="934"/>
      <c r="JLO55" s="1214"/>
      <c r="JLP55" s="932"/>
      <c r="JLQ55" s="932"/>
      <c r="JLR55" s="933"/>
      <c r="JLS55" s="933"/>
      <c r="JLT55" s="933"/>
      <c r="JLU55" s="933"/>
      <c r="JLV55" s="933"/>
      <c r="JLW55" s="933"/>
      <c r="JLX55" s="933"/>
      <c r="JLY55" s="934"/>
      <c r="JLZ55" s="1214"/>
      <c r="JMA55" s="932"/>
      <c r="JMB55" s="932"/>
      <c r="JMC55" s="933"/>
      <c r="JMD55" s="933"/>
      <c r="JME55" s="933"/>
      <c r="JMF55" s="933"/>
      <c r="JMG55" s="933"/>
      <c r="JMH55" s="933"/>
      <c r="JMI55" s="933"/>
      <c r="JMJ55" s="934"/>
      <c r="JMK55" s="1214"/>
      <c r="JML55" s="932"/>
      <c r="JMM55" s="932"/>
      <c r="JMN55" s="933"/>
      <c r="JMO55" s="933"/>
      <c r="JMP55" s="933"/>
      <c r="JMQ55" s="933"/>
      <c r="JMR55" s="933"/>
      <c r="JMS55" s="933"/>
      <c r="JMT55" s="933"/>
      <c r="JMU55" s="934"/>
      <c r="JMV55" s="1214"/>
      <c r="JMW55" s="932"/>
      <c r="JMX55" s="932"/>
      <c r="JMY55" s="933"/>
      <c r="JMZ55" s="933"/>
      <c r="JNA55" s="933"/>
      <c r="JNB55" s="933"/>
      <c r="JNC55" s="933"/>
      <c r="JND55" s="933"/>
      <c r="JNE55" s="933"/>
      <c r="JNF55" s="934"/>
      <c r="JNG55" s="1214"/>
      <c r="JNH55" s="932"/>
      <c r="JNI55" s="932"/>
      <c r="JNJ55" s="933"/>
      <c r="JNK55" s="933"/>
      <c r="JNL55" s="933"/>
      <c r="JNM55" s="933"/>
      <c r="JNN55" s="933"/>
      <c r="JNO55" s="933"/>
      <c r="JNP55" s="933"/>
      <c r="JNQ55" s="934"/>
      <c r="JNR55" s="1214"/>
      <c r="JNS55" s="932"/>
      <c r="JNT55" s="932"/>
      <c r="JNU55" s="933"/>
      <c r="JNV55" s="933"/>
      <c r="JNW55" s="933"/>
      <c r="JNX55" s="933"/>
      <c r="JNY55" s="933"/>
      <c r="JNZ55" s="933"/>
      <c r="JOA55" s="933"/>
      <c r="JOB55" s="934"/>
      <c r="JOC55" s="1214"/>
      <c r="JOD55" s="932"/>
      <c r="JOE55" s="932"/>
      <c r="JOF55" s="933"/>
      <c r="JOG55" s="933"/>
      <c r="JOH55" s="933"/>
      <c r="JOI55" s="933"/>
      <c r="JOJ55" s="933"/>
      <c r="JOK55" s="933"/>
      <c r="JOL55" s="933"/>
      <c r="JOM55" s="934"/>
      <c r="JON55" s="1214"/>
      <c r="JOO55" s="932"/>
      <c r="JOP55" s="932"/>
      <c r="JOQ55" s="933"/>
      <c r="JOR55" s="933"/>
      <c r="JOS55" s="933"/>
      <c r="JOT55" s="933"/>
      <c r="JOU55" s="933"/>
      <c r="JOV55" s="933"/>
      <c r="JOW55" s="933"/>
      <c r="JOX55" s="934"/>
      <c r="JOY55" s="1214"/>
      <c r="JOZ55" s="932"/>
      <c r="JPA55" s="932"/>
      <c r="JPB55" s="933"/>
      <c r="JPC55" s="933"/>
      <c r="JPD55" s="933"/>
      <c r="JPE55" s="933"/>
      <c r="JPF55" s="933"/>
      <c r="JPG55" s="933"/>
      <c r="JPH55" s="933"/>
      <c r="JPI55" s="934"/>
      <c r="JPJ55" s="1214"/>
      <c r="JPK55" s="932"/>
      <c r="JPL55" s="932"/>
      <c r="JPM55" s="933"/>
      <c r="JPN55" s="933"/>
      <c r="JPO55" s="933"/>
      <c r="JPP55" s="933"/>
      <c r="JPQ55" s="933"/>
      <c r="JPR55" s="933"/>
      <c r="JPS55" s="933"/>
      <c r="JPT55" s="934"/>
      <c r="JPU55" s="1214"/>
      <c r="JPV55" s="932"/>
      <c r="JPW55" s="932"/>
      <c r="JPX55" s="933"/>
      <c r="JPY55" s="933"/>
      <c r="JPZ55" s="933"/>
      <c r="JQA55" s="933"/>
      <c r="JQB55" s="933"/>
      <c r="JQC55" s="933"/>
      <c r="JQD55" s="933"/>
      <c r="JQE55" s="934"/>
      <c r="JQF55" s="1214"/>
      <c r="JQG55" s="932"/>
      <c r="JQH55" s="932"/>
      <c r="JQI55" s="933"/>
      <c r="JQJ55" s="933"/>
      <c r="JQK55" s="933"/>
      <c r="JQL55" s="933"/>
      <c r="JQM55" s="933"/>
      <c r="JQN55" s="933"/>
      <c r="JQO55" s="933"/>
      <c r="JQP55" s="934"/>
      <c r="JQQ55" s="1214"/>
      <c r="JQR55" s="932"/>
      <c r="JQS55" s="932"/>
      <c r="JQT55" s="933"/>
      <c r="JQU55" s="933"/>
      <c r="JQV55" s="933"/>
      <c r="JQW55" s="933"/>
      <c r="JQX55" s="933"/>
      <c r="JQY55" s="933"/>
      <c r="JQZ55" s="933"/>
      <c r="JRA55" s="934"/>
      <c r="JRB55" s="1214"/>
      <c r="JRC55" s="932"/>
      <c r="JRD55" s="932"/>
      <c r="JRE55" s="933"/>
      <c r="JRF55" s="933"/>
      <c r="JRG55" s="933"/>
      <c r="JRH55" s="933"/>
      <c r="JRI55" s="933"/>
      <c r="JRJ55" s="933"/>
      <c r="JRK55" s="933"/>
      <c r="JRL55" s="934"/>
      <c r="JRM55" s="1214"/>
      <c r="JRN55" s="932"/>
      <c r="JRO55" s="932"/>
      <c r="JRP55" s="933"/>
      <c r="JRQ55" s="933"/>
      <c r="JRR55" s="933"/>
      <c r="JRS55" s="933"/>
      <c r="JRT55" s="933"/>
      <c r="JRU55" s="933"/>
      <c r="JRV55" s="933"/>
      <c r="JRW55" s="934"/>
      <c r="JRX55" s="1214"/>
      <c r="JRY55" s="932"/>
      <c r="JRZ55" s="932"/>
      <c r="JSA55" s="933"/>
      <c r="JSB55" s="933"/>
      <c r="JSC55" s="933"/>
      <c r="JSD55" s="933"/>
      <c r="JSE55" s="933"/>
      <c r="JSF55" s="933"/>
      <c r="JSG55" s="933"/>
      <c r="JSH55" s="934"/>
      <c r="JSI55" s="1214"/>
      <c r="JSJ55" s="932"/>
      <c r="JSK55" s="932"/>
      <c r="JSL55" s="933"/>
      <c r="JSM55" s="933"/>
      <c r="JSN55" s="933"/>
      <c r="JSO55" s="933"/>
      <c r="JSP55" s="933"/>
      <c r="JSQ55" s="933"/>
      <c r="JSR55" s="933"/>
      <c r="JSS55" s="934"/>
      <c r="JST55" s="1214"/>
      <c r="JSU55" s="932"/>
      <c r="JSV55" s="932"/>
      <c r="JSW55" s="933"/>
      <c r="JSX55" s="933"/>
      <c r="JSY55" s="933"/>
      <c r="JSZ55" s="933"/>
      <c r="JTA55" s="933"/>
      <c r="JTB55" s="933"/>
      <c r="JTC55" s="933"/>
      <c r="JTD55" s="934"/>
      <c r="JTE55" s="1214"/>
      <c r="JTF55" s="932"/>
      <c r="JTG55" s="932"/>
      <c r="JTH55" s="933"/>
      <c r="JTI55" s="933"/>
      <c r="JTJ55" s="933"/>
      <c r="JTK55" s="933"/>
      <c r="JTL55" s="933"/>
      <c r="JTM55" s="933"/>
      <c r="JTN55" s="933"/>
      <c r="JTO55" s="934"/>
      <c r="JTP55" s="1214"/>
      <c r="JTQ55" s="932"/>
      <c r="JTR55" s="932"/>
      <c r="JTS55" s="933"/>
      <c r="JTT55" s="933"/>
      <c r="JTU55" s="933"/>
      <c r="JTV55" s="933"/>
      <c r="JTW55" s="933"/>
      <c r="JTX55" s="933"/>
      <c r="JTY55" s="933"/>
      <c r="JTZ55" s="934"/>
      <c r="JUA55" s="1214"/>
      <c r="JUB55" s="932"/>
      <c r="JUC55" s="932"/>
      <c r="JUD55" s="933"/>
      <c r="JUE55" s="933"/>
      <c r="JUF55" s="933"/>
      <c r="JUG55" s="933"/>
      <c r="JUH55" s="933"/>
      <c r="JUI55" s="933"/>
      <c r="JUJ55" s="933"/>
      <c r="JUK55" s="934"/>
      <c r="JUL55" s="1214"/>
      <c r="JUM55" s="932"/>
      <c r="JUN55" s="932"/>
      <c r="JUO55" s="933"/>
      <c r="JUP55" s="933"/>
      <c r="JUQ55" s="933"/>
      <c r="JUR55" s="933"/>
      <c r="JUS55" s="933"/>
      <c r="JUT55" s="933"/>
      <c r="JUU55" s="933"/>
      <c r="JUV55" s="934"/>
      <c r="JUW55" s="1214"/>
      <c r="JUX55" s="932"/>
      <c r="JUY55" s="932"/>
      <c r="JUZ55" s="933"/>
      <c r="JVA55" s="933"/>
      <c r="JVB55" s="933"/>
      <c r="JVC55" s="933"/>
      <c r="JVD55" s="933"/>
      <c r="JVE55" s="933"/>
      <c r="JVF55" s="933"/>
      <c r="JVG55" s="934"/>
      <c r="JVH55" s="1214"/>
      <c r="JVI55" s="932"/>
      <c r="JVJ55" s="932"/>
      <c r="JVK55" s="933"/>
      <c r="JVL55" s="933"/>
      <c r="JVM55" s="933"/>
      <c r="JVN55" s="933"/>
      <c r="JVO55" s="933"/>
      <c r="JVP55" s="933"/>
      <c r="JVQ55" s="933"/>
      <c r="JVR55" s="934"/>
      <c r="JVS55" s="1214"/>
      <c r="JVT55" s="932"/>
      <c r="JVU55" s="932"/>
      <c r="JVV55" s="933"/>
      <c r="JVW55" s="933"/>
      <c r="JVX55" s="933"/>
      <c r="JVY55" s="933"/>
      <c r="JVZ55" s="933"/>
      <c r="JWA55" s="933"/>
      <c r="JWB55" s="933"/>
      <c r="JWC55" s="934"/>
      <c r="JWD55" s="1214"/>
      <c r="JWE55" s="932"/>
      <c r="JWF55" s="932"/>
      <c r="JWG55" s="933"/>
      <c r="JWH55" s="933"/>
      <c r="JWI55" s="933"/>
      <c r="JWJ55" s="933"/>
      <c r="JWK55" s="933"/>
      <c r="JWL55" s="933"/>
      <c r="JWM55" s="933"/>
      <c r="JWN55" s="934"/>
      <c r="JWO55" s="1214"/>
      <c r="JWP55" s="932"/>
      <c r="JWQ55" s="932"/>
      <c r="JWR55" s="933"/>
      <c r="JWS55" s="933"/>
      <c r="JWT55" s="933"/>
      <c r="JWU55" s="933"/>
      <c r="JWV55" s="933"/>
      <c r="JWW55" s="933"/>
      <c r="JWX55" s="933"/>
      <c r="JWY55" s="934"/>
      <c r="JWZ55" s="1214"/>
      <c r="JXA55" s="932"/>
      <c r="JXB55" s="932"/>
      <c r="JXC55" s="933"/>
      <c r="JXD55" s="933"/>
      <c r="JXE55" s="933"/>
      <c r="JXF55" s="933"/>
      <c r="JXG55" s="933"/>
      <c r="JXH55" s="933"/>
      <c r="JXI55" s="933"/>
      <c r="JXJ55" s="934"/>
      <c r="JXK55" s="1214"/>
      <c r="JXL55" s="932"/>
      <c r="JXM55" s="932"/>
      <c r="JXN55" s="933"/>
      <c r="JXO55" s="933"/>
      <c r="JXP55" s="933"/>
      <c r="JXQ55" s="933"/>
      <c r="JXR55" s="933"/>
      <c r="JXS55" s="933"/>
      <c r="JXT55" s="933"/>
      <c r="JXU55" s="934"/>
      <c r="JXV55" s="1214"/>
      <c r="JXW55" s="932"/>
      <c r="JXX55" s="932"/>
      <c r="JXY55" s="933"/>
      <c r="JXZ55" s="933"/>
      <c r="JYA55" s="933"/>
      <c r="JYB55" s="933"/>
      <c r="JYC55" s="933"/>
      <c r="JYD55" s="933"/>
      <c r="JYE55" s="933"/>
      <c r="JYF55" s="934"/>
      <c r="JYG55" s="1214"/>
      <c r="JYH55" s="932"/>
      <c r="JYI55" s="932"/>
      <c r="JYJ55" s="933"/>
      <c r="JYK55" s="933"/>
      <c r="JYL55" s="933"/>
      <c r="JYM55" s="933"/>
      <c r="JYN55" s="933"/>
      <c r="JYO55" s="933"/>
      <c r="JYP55" s="933"/>
      <c r="JYQ55" s="934"/>
      <c r="JYR55" s="1214"/>
      <c r="JYS55" s="932"/>
      <c r="JYT55" s="932"/>
      <c r="JYU55" s="933"/>
      <c r="JYV55" s="933"/>
      <c r="JYW55" s="933"/>
      <c r="JYX55" s="933"/>
      <c r="JYY55" s="933"/>
      <c r="JYZ55" s="933"/>
      <c r="JZA55" s="933"/>
      <c r="JZB55" s="934"/>
      <c r="JZC55" s="1214"/>
      <c r="JZD55" s="932"/>
      <c r="JZE55" s="932"/>
      <c r="JZF55" s="933"/>
      <c r="JZG55" s="933"/>
      <c r="JZH55" s="933"/>
      <c r="JZI55" s="933"/>
      <c r="JZJ55" s="933"/>
      <c r="JZK55" s="933"/>
      <c r="JZL55" s="933"/>
      <c r="JZM55" s="934"/>
      <c r="JZN55" s="1214"/>
      <c r="JZO55" s="932"/>
      <c r="JZP55" s="932"/>
      <c r="JZQ55" s="933"/>
      <c r="JZR55" s="933"/>
      <c r="JZS55" s="933"/>
      <c r="JZT55" s="933"/>
      <c r="JZU55" s="933"/>
      <c r="JZV55" s="933"/>
      <c r="JZW55" s="933"/>
      <c r="JZX55" s="934"/>
      <c r="JZY55" s="1214"/>
      <c r="JZZ55" s="932"/>
      <c r="KAA55" s="932"/>
      <c r="KAB55" s="933"/>
      <c r="KAC55" s="933"/>
      <c r="KAD55" s="933"/>
      <c r="KAE55" s="933"/>
      <c r="KAF55" s="933"/>
      <c r="KAG55" s="933"/>
      <c r="KAH55" s="933"/>
      <c r="KAI55" s="934"/>
      <c r="KAJ55" s="1214"/>
      <c r="KAK55" s="932"/>
      <c r="KAL55" s="932"/>
      <c r="KAM55" s="933"/>
      <c r="KAN55" s="933"/>
      <c r="KAO55" s="933"/>
      <c r="KAP55" s="933"/>
      <c r="KAQ55" s="933"/>
      <c r="KAR55" s="933"/>
      <c r="KAS55" s="933"/>
      <c r="KAT55" s="934"/>
      <c r="KAU55" s="1214"/>
      <c r="KAV55" s="932"/>
      <c r="KAW55" s="932"/>
      <c r="KAX55" s="933"/>
      <c r="KAY55" s="933"/>
      <c r="KAZ55" s="933"/>
      <c r="KBA55" s="933"/>
      <c r="KBB55" s="933"/>
      <c r="KBC55" s="933"/>
      <c r="KBD55" s="933"/>
      <c r="KBE55" s="934"/>
      <c r="KBF55" s="1214"/>
      <c r="KBG55" s="932"/>
      <c r="KBH55" s="932"/>
      <c r="KBI55" s="933"/>
      <c r="KBJ55" s="933"/>
      <c r="KBK55" s="933"/>
      <c r="KBL55" s="933"/>
      <c r="KBM55" s="933"/>
      <c r="KBN55" s="933"/>
      <c r="KBO55" s="933"/>
      <c r="KBP55" s="934"/>
      <c r="KBQ55" s="1214"/>
      <c r="KBR55" s="932"/>
      <c r="KBS55" s="932"/>
      <c r="KBT55" s="933"/>
      <c r="KBU55" s="933"/>
      <c r="KBV55" s="933"/>
      <c r="KBW55" s="933"/>
      <c r="KBX55" s="933"/>
      <c r="KBY55" s="933"/>
      <c r="KBZ55" s="933"/>
      <c r="KCA55" s="934"/>
      <c r="KCB55" s="1214"/>
      <c r="KCC55" s="932"/>
      <c r="KCD55" s="932"/>
      <c r="KCE55" s="933"/>
      <c r="KCF55" s="933"/>
      <c r="KCG55" s="933"/>
      <c r="KCH55" s="933"/>
      <c r="KCI55" s="933"/>
      <c r="KCJ55" s="933"/>
      <c r="KCK55" s="933"/>
      <c r="KCL55" s="934"/>
      <c r="KCM55" s="1214"/>
      <c r="KCN55" s="932"/>
      <c r="KCO55" s="932"/>
      <c r="KCP55" s="933"/>
      <c r="KCQ55" s="933"/>
      <c r="KCR55" s="933"/>
      <c r="KCS55" s="933"/>
      <c r="KCT55" s="933"/>
      <c r="KCU55" s="933"/>
      <c r="KCV55" s="933"/>
      <c r="KCW55" s="934"/>
      <c r="KCX55" s="1214"/>
      <c r="KCY55" s="932"/>
      <c r="KCZ55" s="932"/>
      <c r="KDA55" s="933"/>
      <c r="KDB55" s="933"/>
      <c r="KDC55" s="933"/>
      <c r="KDD55" s="933"/>
      <c r="KDE55" s="933"/>
      <c r="KDF55" s="933"/>
      <c r="KDG55" s="933"/>
      <c r="KDH55" s="934"/>
      <c r="KDI55" s="1214"/>
      <c r="KDJ55" s="932"/>
      <c r="KDK55" s="932"/>
      <c r="KDL55" s="933"/>
      <c r="KDM55" s="933"/>
      <c r="KDN55" s="933"/>
      <c r="KDO55" s="933"/>
      <c r="KDP55" s="933"/>
      <c r="KDQ55" s="933"/>
      <c r="KDR55" s="933"/>
      <c r="KDS55" s="934"/>
      <c r="KDT55" s="1214"/>
      <c r="KDU55" s="932"/>
      <c r="KDV55" s="932"/>
      <c r="KDW55" s="933"/>
      <c r="KDX55" s="933"/>
      <c r="KDY55" s="933"/>
      <c r="KDZ55" s="933"/>
      <c r="KEA55" s="933"/>
      <c r="KEB55" s="933"/>
      <c r="KEC55" s="933"/>
      <c r="KED55" s="934"/>
      <c r="KEE55" s="1214"/>
      <c r="KEF55" s="932"/>
      <c r="KEG55" s="932"/>
      <c r="KEH55" s="933"/>
      <c r="KEI55" s="933"/>
      <c r="KEJ55" s="933"/>
      <c r="KEK55" s="933"/>
      <c r="KEL55" s="933"/>
      <c r="KEM55" s="933"/>
      <c r="KEN55" s="933"/>
      <c r="KEO55" s="934"/>
      <c r="KEP55" s="1214"/>
      <c r="KEQ55" s="932"/>
      <c r="KER55" s="932"/>
      <c r="KES55" s="933"/>
      <c r="KET55" s="933"/>
      <c r="KEU55" s="933"/>
      <c r="KEV55" s="933"/>
      <c r="KEW55" s="933"/>
      <c r="KEX55" s="933"/>
      <c r="KEY55" s="933"/>
      <c r="KEZ55" s="934"/>
      <c r="KFA55" s="1214"/>
      <c r="KFB55" s="932"/>
      <c r="KFC55" s="932"/>
      <c r="KFD55" s="933"/>
      <c r="KFE55" s="933"/>
      <c r="KFF55" s="933"/>
      <c r="KFG55" s="933"/>
      <c r="KFH55" s="933"/>
      <c r="KFI55" s="933"/>
      <c r="KFJ55" s="933"/>
      <c r="KFK55" s="934"/>
      <c r="KFL55" s="1214"/>
      <c r="KFM55" s="932"/>
      <c r="KFN55" s="932"/>
      <c r="KFO55" s="933"/>
      <c r="KFP55" s="933"/>
      <c r="KFQ55" s="933"/>
      <c r="KFR55" s="933"/>
      <c r="KFS55" s="933"/>
      <c r="KFT55" s="933"/>
      <c r="KFU55" s="933"/>
      <c r="KFV55" s="934"/>
      <c r="KFW55" s="1214"/>
      <c r="KFX55" s="932"/>
      <c r="KFY55" s="932"/>
      <c r="KFZ55" s="933"/>
      <c r="KGA55" s="933"/>
      <c r="KGB55" s="933"/>
      <c r="KGC55" s="933"/>
      <c r="KGD55" s="933"/>
      <c r="KGE55" s="933"/>
      <c r="KGF55" s="933"/>
      <c r="KGG55" s="934"/>
      <c r="KGH55" s="1214"/>
      <c r="KGI55" s="932"/>
      <c r="KGJ55" s="932"/>
      <c r="KGK55" s="933"/>
      <c r="KGL55" s="933"/>
      <c r="KGM55" s="933"/>
      <c r="KGN55" s="933"/>
      <c r="KGO55" s="933"/>
      <c r="KGP55" s="933"/>
      <c r="KGQ55" s="933"/>
      <c r="KGR55" s="934"/>
      <c r="KGS55" s="1214"/>
      <c r="KGT55" s="932"/>
      <c r="KGU55" s="932"/>
      <c r="KGV55" s="933"/>
      <c r="KGW55" s="933"/>
      <c r="KGX55" s="933"/>
      <c r="KGY55" s="933"/>
      <c r="KGZ55" s="933"/>
      <c r="KHA55" s="933"/>
      <c r="KHB55" s="933"/>
      <c r="KHC55" s="934"/>
      <c r="KHD55" s="1214"/>
      <c r="KHE55" s="932"/>
      <c r="KHF55" s="932"/>
      <c r="KHG55" s="933"/>
      <c r="KHH55" s="933"/>
      <c r="KHI55" s="933"/>
      <c r="KHJ55" s="933"/>
      <c r="KHK55" s="933"/>
      <c r="KHL55" s="933"/>
      <c r="KHM55" s="933"/>
      <c r="KHN55" s="934"/>
      <c r="KHO55" s="1214"/>
      <c r="KHP55" s="932"/>
      <c r="KHQ55" s="932"/>
      <c r="KHR55" s="933"/>
      <c r="KHS55" s="933"/>
      <c r="KHT55" s="933"/>
      <c r="KHU55" s="933"/>
      <c r="KHV55" s="933"/>
      <c r="KHW55" s="933"/>
      <c r="KHX55" s="933"/>
      <c r="KHY55" s="934"/>
      <c r="KHZ55" s="1214"/>
      <c r="KIA55" s="932"/>
      <c r="KIB55" s="932"/>
      <c r="KIC55" s="933"/>
      <c r="KID55" s="933"/>
      <c r="KIE55" s="933"/>
      <c r="KIF55" s="933"/>
      <c r="KIG55" s="933"/>
      <c r="KIH55" s="933"/>
      <c r="KII55" s="933"/>
      <c r="KIJ55" s="934"/>
      <c r="KIK55" s="1214"/>
      <c r="KIL55" s="932"/>
      <c r="KIM55" s="932"/>
      <c r="KIN55" s="933"/>
      <c r="KIO55" s="933"/>
      <c r="KIP55" s="933"/>
      <c r="KIQ55" s="933"/>
      <c r="KIR55" s="933"/>
      <c r="KIS55" s="933"/>
      <c r="KIT55" s="933"/>
      <c r="KIU55" s="934"/>
      <c r="KIV55" s="1214"/>
      <c r="KIW55" s="932"/>
      <c r="KIX55" s="932"/>
      <c r="KIY55" s="933"/>
      <c r="KIZ55" s="933"/>
      <c r="KJA55" s="933"/>
      <c r="KJB55" s="933"/>
      <c r="KJC55" s="933"/>
      <c r="KJD55" s="933"/>
      <c r="KJE55" s="933"/>
      <c r="KJF55" s="934"/>
      <c r="KJG55" s="1214"/>
      <c r="KJH55" s="932"/>
      <c r="KJI55" s="932"/>
      <c r="KJJ55" s="933"/>
      <c r="KJK55" s="933"/>
      <c r="KJL55" s="933"/>
      <c r="KJM55" s="933"/>
      <c r="KJN55" s="933"/>
      <c r="KJO55" s="933"/>
      <c r="KJP55" s="933"/>
      <c r="KJQ55" s="934"/>
      <c r="KJR55" s="1214"/>
      <c r="KJS55" s="932"/>
      <c r="KJT55" s="932"/>
      <c r="KJU55" s="933"/>
      <c r="KJV55" s="933"/>
      <c r="KJW55" s="933"/>
      <c r="KJX55" s="933"/>
      <c r="KJY55" s="933"/>
      <c r="KJZ55" s="933"/>
      <c r="KKA55" s="933"/>
      <c r="KKB55" s="934"/>
      <c r="KKC55" s="1214"/>
      <c r="KKD55" s="932"/>
      <c r="KKE55" s="932"/>
      <c r="KKF55" s="933"/>
      <c r="KKG55" s="933"/>
      <c r="KKH55" s="933"/>
      <c r="KKI55" s="933"/>
      <c r="KKJ55" s="933"/>
      <c r="KKK55" s="933"/>
      <c r="KKL55" s="933"/>
      <c r="KKM55" s="934"/>
      <c r="KKN55" s="1214"/>
      <c r="KKO55" s="932"/>
      <c r="KKP55" s="932"/>
      <c r="KKQ55" s="933"/>
      <c r="KKR55" s="933"/>
      <c r="KKS55" s="933"/>
      <c r="KKT55" s="933"/>
      <c r="KKU55" s="933"/>
      <c r="KKV55" s="933"/>
      <c r="KKW55" s="933"/>
      <c r="KKX55" s="934"/>
      <c r="KKY55" s="1214"/>
      <c r="KKZ55" s="932"/>
      <c r="KLA55" s="932"/>
      <c r="KLB55" s="933"/>
      <c r="KLC55" s="933"/>
      <c r="KLD55" s="933"/>
      <c r="KLE55" s="933"/>
      <c r="KLF55" s="933"/>
      <c r="KLG55" s="933"/>
      <c r="KLH55" s="933"/>
      <c r="KLI55" s="934"/>
      <c r="KLJ55" s="1214"/>
      <c r="KLK55" s="932"/>
      <c r="KLL55" s="932"/>
      <c r="KLM55" s="933"/>
      <c r="KLN55" s="933"/>
      <c r="KLO55" s="933"/>
      <c r="KLP55" s="933"/>
      <c r="KLQ55" s="933"/>
      <c r="KLR55" s="933"/>
      <c r="KLS55" s="933"/>
      <c r="KLT55" s="934"/>
      <c r="KLU55" s="1214"/>
      <c r="KLV55" s="932"/>
      <c r="KLW55" s="932"/>
      <c r="KLX55" s="933"/>
      <c r="KLY55" s="933"/>
      <c r="KLZ55" s="933"/>
      <c r="KMA55" s="933"/>
      <c r="KMB55" s="933"/>
      <c r="KMC55" s="933"/>
      <c r="KMD55" s="933"/>
      <c r="KME55" s="934"/>
      <c r="KMF55" s="1214"/>
      <c r="KMG55" s="932"/>
      <c r="KMH55" s="932"/>
      <c r="KMI55" s="933"/>
      <c r="KMJ55" s="933"/>
      <c r="KMK55" s="933"/>
      <c r="KML55" s="933"/>
      <c r="KMM55" s="933"/>
      <c r="KMN55" s="933"/>
      <c r="KMO55" s="933"/>
      <c r="KMP55" s="934"/>
      <c r="KMQ55" s="1214"/>
      <c r="KMR55" s="932"/>
      <c r="KMS55" s="932"/>
      <c r="KMT55" s="933"/>
      <c r="KMU55" s="933"/>
      <c r="KMV55" s="933"/>
      <c r="KMW55" s="933"/>
      <c r="KMX55" s="933"/>
      <c r="KMY55" s="933"/>
      <c r="KMZ55" s="933"/>
      <c r="KNA55" s="934"/>
      <c r="KNB55" s="1214"/>
      <c r="KNC55" s="932"/>
      <c r="KND55" s="932"/>
      <c r="KNE55" s="933"/>
      <c r="KNF55" s="933"/>
      <c r="KNG55" s="933"/>
      <c r="KNH55" s="933"/>
      <c r="KNI55" s="933"/>
      <c r="KNJ55" s="933"/>
      <c r="KNK55" s="933"/>
      <c r="KNL55" s="934"/>
      <c r="KNM55" s="1214"/>
      <c r="KNN55" s="932"/>
      <c r="KNO55" s="932"/>
      <c r="KNP55" s="933"/>
      <c r="KNQ55" s="933"/>
      <c r="KNR55" s="933"/>
      <c r="KNS55" s="933"/>
      <c r="KNT55" s="933"/>
      <c r="KNU55" s="933"/>
      <c r="KNV55" s="933"/>
      <c r="KNW55" s="934"/>
      <c r="KNX55" s="1214"/>
      <c r="KNY55" s="932"/>
      <c r="KNZ55" s="932"/>
      <c r="KOA55" s="933"/>
      <c r="KOB55" s="933"/>
      <c r="KOC55" s="933"/>
      <c r="KOD55" s="933"/>
      <c r="KOE55" s="933"/>
      <c r="KOF55" s="933"/>
      <c r="KOG55" s="933"/>
      <c r="KOH55" s="934"/>
      <c r="KOI55" s="1214"/>
      <c r="KOJ55" s="932"/>
      <c r="KOK55" s="932"/>
      <c r="KOL55" s="933"/>
      <c r="KOM55" s="933"/>
      <c r="KON55" s="933"/>
      <c r="KOO55" s="933"/>
      <c r="KOP55" s="933"/>
      <c r="KOQ55" s="933"/>
      <c r="KOR55" s="933"/>
      <c r="KOS55" s="934"/>
      <c r="KOT55" s="1214"/>
      <c r="KOU55" s="932"/>
      <c r="KOV55" s="932"/>
      <c r="KOW55" s="933"/>
      <c r="KOX55" s="933"/>
      <c r="KOY55" s="933"/>
      <c r="KOZ55" s="933"/>
      <c r="KPA55" s="933"/>
      <c r="KPB55" s="933"/>
      <c r="KPC55" s="933"/>
      <c r="KPD55" s="934"/>
      <c r="KPE55" s="1214"/>
      <c r="KPF55" s="932"/>
      <c r="KPG55" s="932"/>
      <c r="KPH55" s="933"/>
      <c r="KPI55" s="933"/>
      <c r="KPJ55" s="933"/>
      <c r="KPK55" s="933"/>
      <c r="KPL55" s="933"/>
      <c r="KPM55" s="933"/>
      <c r="KPN55" s="933"/>
      <c r="KPO55" s="934"/>
      <c r="KPP55" s="1214"/>
      <c r="KPQ55" s="932"/>
      <c r="KPR55" s="932"/>
      <c r="KPS55" s="933"/>
      <c r="KPT55" s="933"/>
      <c r="KPU55" s="933"/>
      <c r="KPV55" s="933"/>
      <c r="KPW55" s="933"/>
      <c r="KPX55" s="933"/>
      <c r="KPY55" s="933"/>
      <c r="KPZ55" s="934"/>
      <c r="KQA55" s="1214"/>
      <c r="KQB55" s="932"/>
      <c r="KQC55" s="932"/>
      <c r="KQD55" s="933"/>
      <c r="KQE55" s="933"/>
      <c r="KQF55" s="933"/>
      <c r="KQG55" s="933"/>
      <c r="KQH55" s="933"/>
      <c r="KQI55" s="933"/>
      <c r="KQJ55" s="933"/>
      <c r="KQK55" s="934"/>
      <c r="KQL55" s="1214"/>
      <c r="KQM55" s="932"/>
      <c r="KQN55" s="932"/>
      <c r="KQO55" s="933"/>
      <c r="KQP55" s="933"/>
      <c r="KQQ55" s="933"/>
      <c r="KQR55" s="933"/>
      <c r="KQS55" s="933"/>
      <c r="KQT55" s="933"/>
      <c r="KQU55" s="933"/>
      <c r="KQV55" s="934"/>
      <c r="KQW55" s="1214"/>
      <c r="KQX55" s="932"/>
      <c r="KQY55" s="932"/>
      <c r="KQZ55" s="933"/>
      <c r="KRA55" s="933"/>
      <c r="KRB55" s="933"/>
      <c r="KRC55" s="933"/>
      <c r="KRD55" s="933"/>
      <c r="KRE55" s="933"/>
      <c r="KRF55" s="933"/>
      <c r="KRG55" s="934"/>
      <c r="KRH55" s="1214"/>
      <c r="KRI55" s="932"/>
      <c r="KRJ55" s="932"/>
      <c r="KRK55" s="933"/>
      <c r="KRL55" s="933"/>
      <c r="KRM55" s="933"/>
      <c r="KRN55" s="933"/>
      <c r="KRO55" s="933"/>
      <c r="KRP55" s="933"/>
      <c r="KRQ55" s="933"/>
      <c r="KRR55" s="934"/>
      <c r="KRS55" s="1214"/>
      <c r="KRT55" s="932"/>
      <c r="KRU55" s="932"/>
      <c r="KRV55" s="933"/>
      <c r="KRW55" s="933"/>
      <c r="KRX55" s="933"/>
      <c r="KRY55" s="933"/>
      <c r="KRZ55" s="933"/>
      <c r="KSA55" s="933"/>
      <c r="KSB55" s="933"/>
      <c r="KSC55" s="934"/>
      <c r="KSD55" s="1214"/>
      <c r="KSE55" s="932"/>
      <c r="KSF55" s="932"/>
      <c r="KSG55" s="933"/>
      <c r="KSH55" s="933"/>
      <c r="KSI55" s="933"/>
      <c r="KSJ55" s="933"/>
      <c r="KSK55" s="933"/>
      <c r="KSL55" s="933"/>
      <c r="KSM55" s="933"/>
      <c r="KSN55" s="934"/>
      <c r="KSO55" s="1214"/>
      <c r="KSP55" s="932"/>
      <c r="KSQ55" s="932"/>
      <c r="KSR55" s="933"/>
      <c r="KSS55" s="933"/>
      <c r="KST55" s="933"/>
      <c r="KSU55" s="933"/>
      <c r="KSV55" s="933"/>
      <c r="KSW55" s="933"/>
      <c r="KSX55" s="933"/>
      <c r="KSY55" s="934"/>
      <c r="KSZ55" s="1214"/>
      <c r="KTA55" s="932"/>
      <c r="KTB55" s="932"/>
      <c r="KTC55" s="933"/>
      <c r="KTD55" s="933"/>
      <c r="KTE55" s="933"/>
      <c r="KTF55" s="933"/>
      <c r="KTG55" s="933"/>
      <c r="KTH55" s="933"/>
      <c r="KTI55" s="933"/>
      <c r="KTJ55" s="934"/>
      <c r="KTK55" s="1214"/>
      <c r="KTL55" s="932"/>
      <c r="KTM55" s="932"/>
      <c r="KTN55" s="933"/>
      <c r="KTO55" s="933"/>
      <c r="KTP55" s="933"/>
      <c r="KTQ55" s="933"/>
      <c r="KTR55" s="933"/>
      <c r="KTS55" s="933"/>
      <c r="KTT55" s="933"/>
      <c r="KTU55" s="934"/>
      <c r="KTV55" s="1214"/>
      <c r="KTW55" s="932"/>
      <c r="KTX55" s="932"/>
      <c r="KTY55" s="933"/>
      <c r="KTZ55" s="933"/>
      <c r="KUA55" s="933"/>
      <c r="KUB55" s="933"/>
      <c r="KUC55" s="933"/>
      <c r="KUD55" s="933"/>
      <c r="KUE55" s="933"/>
      <c r="KUF55" s="934"/>
      <c r="KUG55" s="1214"/>
      <c r="KUH55" s="932"/>
      <c r="KUI55" s="932"/>
      <c r="KUJ55" s="933"/>
      <c r="KUK55" s="933"/>
      <c r="KUL55" s="933"/>
      <c r="KUM55" s="933"/>
      <c r="KUN55" s="933"/>
      <c r="KUO55" s="933"/>
      <c r="KUP55" s="933"/>
      <c r="KUQ55" s="934"/>
      <c r="KUR55" s="1214"/>
      <c r="KUS55" s="932"/>
      <c r="KUT55" s="932"/>
      <c r="KUU55" s="933"/>
      <c r="KUV55" s="933"/>
      <c r="KUW55" s="933"/>
      <c r="KUX55" s="933"/>
      <c r="KUY55" s="933"/>
      <c r="KUZ55" s="933"/>
      <c r="KVA55" s="933"/>
      <c r="KVB55" s="934"/>
      <c r="KVC55" s="1214"/>
      <c r="KVD55" s="932"/>
      <c r="KVE55" s="932"/>
      <c r="KVF55" s="933"/>
      <c r="KVG55" s="933"/>
      <c r="KVH55" s="933"/>
      <c r="KVI55" s="933"/>
      <c r="KVJ55" s="933"/>
      <c r="KVK55" s="933"/>
      <c r="KVL55" s="933"/>
      <c r="KVM55" s="934"/>
      <c r="KVN55" s="1214"/>
      <c r="KVO55" s="932"/>
      <c r="KVP55" s="932"/>
      <c r="KVQ55" s="933"/>
      <c r="KVR55" s="933"/>
      <c r="KVS55" s="933"/>
      <c r="KVT55" s="933"/>
      <c r="KVU55" s="933"/>
      <c r="KVV55" s="933"/>
      <c r="KVW55" s="933"/>
      <c r="KVX55" s="934"/>
      <c r="KVY55" s="1214"/>
      <c r="KVZ55" s="932"/>
      <c r="KWA55" s="932"/>
      <c r="KWB55" s="933"/>
      <c r="KWC55" s="933"/>
      <c r="KWD55" s="933"/>
      <c r="KWE55" s="933"/>
      <c r="KWF55" s="933"/>
      <c r="KWG55" s="933"/>
      <c r="KWH55" s="933"/>
      <c r="KWI55" s="934"/>
      <c r="KWJ55" s="1214"/>
      <c r="KWK55" s="932"/>
      <c r="KWL55" s="932"/>
      <c r="KWM55" s="933"/>
      <c r="KWN55" s="933"/>
      <c r="KWO55" s="933"/>
      <c r="KWP55" s="933"/>
      <c r="KWQ55" s="933"/>
      <c r="KWR55" s="933"/>
      <c r="KWS55" s="933"/>
      <c r="KWT55" s="934"/>
      <c r="KWU55" s="1214"/>
      <c r="KWV55" s="932"/>
      <c r="KWW55" s="932"/>
      <c r="KWX55" s="933"/>
      <c r="KWY55" s="933"/>
      <c r="KWZ55" s="933"/>
      <c r="KXA55" s="933"/>
      <c r="KXB55" s="933"/>
      <c r="KXC55" s="933"/>
      <c r="KXD55" s="933"/>
      <c r="KXE55" s="934"/>
      <c r="KXF55" s="1214"/>
      <c r="KXG55" s="932"/>
      <c r="KXH55" s="932"/>
      <c r="KXI55" s="933"/>
      <c r="KXJ55" s="933"/>
      <c r="KXK55" s="933"/>
      <c r="KXL55" s="933"/>
      <c r="KXM55" s="933"/>
      <c r="KXN55" s="933"/>
      <c r="KXO55" s="933"/>
      <c r="KXP55" s="934"/>
      <c r="KXQ55" s="1214"/>
      <c r="KXR55" s="932"/>
      <c r="KXS55" s="932"/>
      <c r="KXT55" s="933"/>
      <c r="KXU55" s="933"/>
      <c r="KXV55" s="933"/>
      <c r="KXW55" s="933"/>
      <c r="KXX55" s="933"/>
      <c r="KXY55" s="933"/>
      <c r="KXZ55" s="933"/>
      <c r="KYA55" s="934"/>
      <c r="KYB55" s="1214"/>
      <c r="KYC55" s="932"/>
      <c r="KYD55" s="932"/>
      <c r="KYE55" s="933"/>
      <c r="KYF55" s="933"/>
      <c r="KYG55" s="933"/>
      <c r="KYH55" s="933"/>
      <c r="KYI55" s="933"/>
      <c r="KYJ55" s="933"/>
      <c r="KYK55" s="933"/>
      <c r="KYL55" s="934"/>
      <c r="KYM55" s="1214"/>
      <c r="KYN55" s="932"/>
      <c r="KYO55" s="932"/>
      <c r="KYP55" s="933"/>
      <c r="KYQ55" s="933"/>
      <c r="KYR55" s="933"/>
      <c r="KYS55" s="933"/>
      <c r="KYT55" s="933"/>
      <c r="KYU55" s="933"/>
      <c r="KYV55" s="933"/>
      <c r="KYW55" s="934"/>
      <c r="KYX55" s="1214"/>
      <c r="KYY55" s="932"/>
      <c r="KYZ55" s="932"/>
      <c r="KZA55" s="933"/>
      <c r="KZB55" s="933"/>
      <c r="KZC55" s="933"/>
      <c r="KZD55" s="933"/>
      <c r="KZE55" s="933"/>
      <c r="KZF55" s="933"/>
      <c r="KZG55" s="933"/>
      <c r="KZH55" s="934"/>
      <c r="KZI55" s="1214"/>
      <c r="KZJ55" s="932"/>
      <c r="KZK55" s="932"/>
      <c r="KZL55" s="933"/>
      <c r="KZM55" s="933"/>
      <c r="KZN55" s="933"/>
      <c r="KZO55" s="933"/>
      <c r="KZP55" s="933"/>
      <c r="KZQ55" s="933"/>
      <c r="KZR55" s="933"/>
      <c r="KZS55" s="934"/>
      <c r="KZT55" s="1214"/>
      <c r="KZU55" s="932"/>
      <c r="KZV55" s="932"/>
      <c r="KZW55" s="933"/>
      <c r="KZX55" s="933"/>
      <c r="KZY55" s="933"/>
      <c r="KZZ55" s="933"/>
      <c r="LAA55" s="933"/>
      <c r="LAB55" s="933"/>
      <c r="LAC55" s="933"/>
      <c r="LAD55" s="934"/>
      <c r="LAE55" s="1214"/>
      <c r="LAF55" s="932"/>
      <c r="LAG55" s="932"/>
      <c r="LAH55" s="933"/>
      <c r="LAI55" s="933"/>
      <c r="LAJ55" s="933"/>
      <c r="LAK55" s="933"/>
      <c r="LAL55" s="933"/>
      <c r="LAM55" s="933"/>
      <c r="LAN55" s="933"/>
      <c r="LAO55" s="934"/>
      <c r="LAP55" s="1214"/>
      <c r="LAQ55" s="932"/>
      <c r="LAR55" s="932"/>
      <c r="LAS55" s="933"/>
      <c r="LAT55" s="933"/>
      <c r="LAU55" s="933"/>
      <c r="LAV55" s="933"/>
      <c r="LAW55" s="933"/>
      <c r="LAX55" s="933"/>
      <c r="LAY55" s="933"/>
      <c r="LAZ55" s="934"/>
      <c r="LBA55" s="1214"/>
      <c r="LBB55" s="932"/>
      <c r="LBC55" s="932"/>
      <c r="LBD55" s="933"/>
      <c r="LBE55" s="933"/>
      <c r="LBF55" s="933"/>
      <c r="LBG55" s="933"/>
      <c r="LBH55" s="933"/>
      <c r="LBI55" s="933"/>
      <c r="LBJ55" s="933"/>
      <c r="LBK55" s="934"/>
      <c r="LBL55" s="1214"/>
      <c r="LBM55" s="932"/>
      <c r="LBN55" s="932"/>
      <c r="LBO55" s="933"/>
      <c r="LBP55" s="933"/>
      <c r="LBQ55" s="933"/>
      <c r="LBR55" s="933"/>
      <c r="LBS55" s="933"/>
      <c r="LBT55" s="933"/>
      <c r="LBU55" s="933"/>
      <c r="LBV55" s="934"/>
      <c r="LBW55" s="1214"/>
      <c r="LBX55" s="932"/>
      <c r="LBY55" s="932"/>
      <c r="LBZ55" s="933"/>
      <c r="LCA55" s="933"/>
      <c r="LCB55" s="933"/>
      <c r="LCC55" s="933"/>
      <c r="LCD55" s="933"/>
      <c r="LCE55" s="933"/>
      <c r="LCF55" s="933"/>
      <c r="LCG55" s="934"/>
      <c r="LCH55" s="1214"/>
      <c r="LCI55" s="932"/>
      <c r="LCJ55" s="932"/>
      <c r="LCK55" s="933"/>
      <c r="LCL55" s="933"/>
      <c r="LCM55" s="933"/>
      <c r="LCN55" s="933"/>
      <c r="LCO55" s="933"/>
      <c r="LCP55" s="933"/>
      <c r="LCQ55" s="933"/>
      <c r="LCR55" s="934"/>
      <c r="LCS55" s="1214"/>
      <c r="LCT55" s="932"/>
      <c r="LCU55" s="932"/>
      <c r="LCV55" s="933"/>
      <c r="LCW55" s="933"/>
      <c r="LCX55" s="933"/>
      <c r="LCY55" s="933"/>
      <c r="LCZ55" s="933"/>
      <c r="LDA55" s="933"/>
      <c r="LDB55" s="933"/>
      <c r="LDC55" s="934"/>
      <c r="LDD55" s="1214"/>
      <c r="LDE55" s="932"/>
      <c r="LDF55" s="932"/>
      <c r="LDG55" s="933"/>
      <c r="LDH55" s="933"/>
      <c r="LDI55" s="933"/>
      <c r="LDJ55" s="933"/>
      <c r="LDK55" s="933"/>
      <c r="LDL55" s="933"/>
      <c r="LDM55" s="933"/>
      <c r="LDN55" s="934"/>
      <c r="LDO55" s="1214"/>
      <c r="LDP55" s="932"/>
      <c r="LDQ55" s="932"/>
      <c r="LDR55" s="933"/>
      <c r="LDS55" s="933"/>
      <c r="LDT55" s="933"/>
      <c r="LDU55" s="933"/>
      <c r="LDV55" s="933"/>
      <c r="LDW55" s="933"/>
      <c r="LDX55" s="933"/>
      <c r="LDY55" s="934"/>
      <c r="LDZ55" s="1214"/>
      <c r="LEA55" s="932"/>
      <c r="LEB55" s="932"/>
      <c r="LEC55" s="933"/>
      <c r="LED55" s="933"/>
      <c r="LEE55" s="933"/>
      <c r="LEF55" s="933"/>
      <c r="LEG55" s="933"/>
      <c r="LEH55" s="933"/>
      <c r="LEI55" s="933"/>
      <c r="LEJ55" s="934"/>
      <c r="LEK55" s="1214"/>
      <c r="LEL55" s="932"/>
      <c r="LEM55" s="932"/>
      <c r="LEN55" s="933"/>
      <c r="LEO55" s="933"/>
      <c r="LEP55" s="933"/>
      <c r="LEQ55" s="933"/>
      <c r="LER55" s="933"/>
      <c r="LES55" s="933"/>
      <c r="LET55" s="933"/>
      <c r="LEU55" s="934"/>
      <c r="LEV55" s="1214"/>
      <c r="LEW55" s="932"/>
      <c r="LEX55" s="932"/>
      <c r="LEY55" s="933"/>
      <c r="LEZ55" s="933"/>
      <c r="LFA55" s="933"/>
      <c r="LFB55" s="933"/>
      <c r="LFC55" s="933"/>
      <c r="LFD55" s="933"/>
      <c r="LFE55" s="933"/>
      <c r="LFF55" s="934"/>
      <c r="LFG55" s="1214"/>
      <c r="LFH55" s="932"/>
      <c r="LFI55" s="932"/>
      <c r="LFJ55" s="933"/>
      <c r="LFK55" s="933"/>
      <c r="LFL55" s="933"/>
      <c r="LFM55" s="933"/>
      <c r="LFN55" s="933"/>
      <c r="LFO55" s="933"/>
      <c r="LFP55" s="933"/>
      <c r="LFQ55" s="934"/>
      <c r="LFR55" s="1214"/>
      <c r="LFS55" s="932"/>
      <c r="LFT55" s="932"/>
      <c r="LFU55" s="933"/>
      <c r="LFV55" s="933"/>
      <c r="LFW55" s="933"/>
      <c r="LFX55" s="933"/>
      <c r="LFY55" s="933"/>
      <c r="LFZ55" s="933"/>
      <c r="LGA55" s="933"/>
      <c r="LGB55" s="934"/>
      <c r="LGC55" s="1214"/>
      <c r="LGD55" s="932"/>
      <c r="LGE55" s="932"/>
      <c r="LGF55" s="933"/>
      <c r="LGG55" s="933"/>
      <c r="LGH55" s="933"/>
      <c r="LGI55" s="933"/>
      <c r="LGJ55" s="933"/>
      <c r="LGK55" s="933"/>
      <c r="LGL55" s="933"/>
      <c r="LGM55" s="934"/>
      <c r="LGN55" s="1214"/>
      <c r="LGO55" s="932"/>
      <c r="LGP55" s="932"/>
      <c r="LGQ55" s="933"/>
      <c r="LGR55" s="933"/>
      <c r="LGS55" s="933"/>
      <c r="LGT55" s="933"/>
      <c r="LGU55" s="933"/>
      <c r="LGV55" s="933"/>
      <c r="LGW55" s="933"/>
      <c r="LGX55" s="934"/>
      <c r="LGY55" s="1214"/>
      <c r="LGZ55" s="932"/>
      <c r="LHA55" s="932"/>
      <c r="LHB55" s="933"/>
      <c r="LHC55" s="933"/>
      <c r="LHD55" s="933"/>
      <c r="LHE55" s="933"/>
      <c r="LHF55" s="933"/>
      <c r="LHG55" s="933"/>
      <c r="LHH55" s="933"/>
      <c r="LHI55" s="934"/>
      <c r="LHJ55" s="1214"/>
      <c r="LHK55" s="932"/>
      <c r="LHL55" s="932"/>
      <c r="LHM55" s="933"/>
      <c r="LHN55" s="933"/>
      <c r="LHO55" s="933"/>
      <c r="LHP55" s="933"/>
      <c r="LHQ55" s="933"/>
      <c r="LHR55" s="933"/>
      <c r="LHS55" s="933"/>
      <c r="LHT55" s="934"/>
      <c r="LHU55" s="1214"/>
      <c r="LHV55" s="932"/>
      <c r="LHW55" s="932"/>
      <c r="LHX55" s="933"/>
      <c r="LHY55" s="933"/>
      <c r="LHZ55" s="933"/>
      <c r="LIA55" s="933"/>
      <c r="LIB55" s="933"/>
      <c r="LIC55" s="933"/>
      <c r="LID55" s="933"/>
      <c r="LIE55" s="934"/>
      <c r="LIF55" s="1214"/>
      <c r="LIG55" s="932"/>
      <c r="LIH55" s="932"/>
      <c r="LII55" s="933"/>
      <c r="LIJ55" s="933"/>
      <c r="LIK55" s="933"/>
      <c r="LIL55" s="933"/>
      <c r="LIM55" s="933"/>
      <c r="LIN55" s="933"/>
      <c r="LIO55" s="933"/>
      <c r="LIP55" s="934"/>
      <c r="LIQ55" s="1214"/>
      <c r="LIR55" s="932"/>
      <c r="LIS55" s="932"/>
      <c r="LIT55" s="933"/>
      <c r="LIU55" s="933"/>
      <c r="LIV55" s="933"/>
      <c r="LIW55" s="933"/>
      <c r="LIX55" s="933"/>
      <c r="LIY55" s="933"/>
      <c r="LIZ55" s="933"/>
      <c r="LJA55" s="934"/>
      <c r="LJB55" s="1214"/>
      <c r="LJC55" s="932"/>
      <c r="LJD55" s="932"/>
      <c r="LJE55" s="933"/>
      <c r="LJF55" s="933"/>
      <c r="LJG55" s="933"/>
      <c r="LJH55" s="933"/>
      <c r="LJI55" s="933"/>
      <c r="LJJ55" s="933"/>
      <c r="LJK55" s="933"/>
      <c r="LJL55" s="934"/>
      <c r="LJM55" s="1214"/>
      <c r="LJN55" s="932"/>
      <c r="LJO55" s="932"/>
      <c r="LJP55" s="933"/>
      <c r="LJQ55" s="933"/>
      <c r="LJR55" s="933"/>
      <c r="LJS55" s="933"/>
      <c r="LJT55" s="933"/>
      <c r="LJU55" s="933"/>
      <c r="LJV55" s="933"/>
      <c r="LJW55" s="934"/>
      <c r="LJX55" s="1214"/>
      <c r="LJY55" s="932"/>
      <c r="LJZ55" s="932"/>
      <c r="LKA55" s="933"/>
      <c r="LKB55" s="933"/>
      <c r="LKC55" s="933"/>
      <c r="LKD55" s="933"/>
      <c r="LKE55" s="933"/>
      <c r="LKF55" s="933"/>
      <c r="LKG55" s="933"/>
      <c r="LKH55" s="934"/>
      <c r="LKI55" s="1214"/>
      <c r="LKJ55" s="932"/>
      <c r="LKK55" s="932"/>
      <c r="LKL55" s="933"/>
      <c r="LKM55" s="933"/>
      <c r="LKN55" s="933"/>
      <c r="LKO55" s="933"/>
      <c r="LKP55" s="933"/>
      <c r="LKQ55" s="933"/>
      <c r="LKR55" s="933"/>
      <c r="LKS55" s="934"/>
      <c r="LKT55" s="1214"/>
      <c r="LKU55" s="932"/>
      <c r="LKV55" s="932"/>
      <c r="LKW55" s="933"/>
      <c r="LKX55" s="933"/>
      <c r="LKY55" s="933"/>
      <c r="LKZ55" s="933"/>
      <c r="LLA55" s="933"/>
      <c r="LLB55" s="933"/>
      <c r="LLC55" s="933"/>
      <c r="LLD55" s="934"/>
      <c r="LLE55" s="1214"/>
      <c r="LLF55" s="932"/>
      <c r="LLG55" s="932"/>
      <c r="LLH55" s="933"/>
      <c r="LLI55" s="933"/>
      <c r="LLJ55" s="933"/>
      <c r="LLK55" s="933"/>
      <c r="LLL55" s="933"/>
      <c r="LLM55" s="933"/>
      <c r="LLN55" s="933"/>
      <c r="LLO55" s="934"/>
      <c r="LLP55" s="1214"/>
      <c r="LLQ55" s="932"/>
      <c r="LLR55" s="932"/>
      <c r="LLS55" s="933"/>
      <c r="LLT55" s="933"/>
      <c r="LLU55" s="933"/>
      <c r="LLV55" s="933"/>
      <c r="LLW55" s="933"/>
      <c r="LLX55" s="933"/>
      <c r="LLY55" s="933"/>
      <c r="LLZ55" s="934"/>
      <c r="LMA55" s="1214"/>
      <c r="LMB55" s="932"/>
      <c r="LMC55" s="932"/>
      <c r="LMD55" s="933"/>
      <c r="LME55" s="933"/>
      <c r="LMF55" s="933"/>
      <c r="LMG55" s="933"/>
      <c r="LMH55" s="933"/>
      <c r="LMI55" s="933"/>
      <c r="LMJ55" s="933"/>
      <c r="LMK55" s="934"/>
      <c r="LML55" s="1214"/>
      <c r="LMM55" s="932"/>
      <c r="LMN55" s="932"/>
      <c r="LMO55" s="933"/>
      <c r="LMP55" s="933"/>
      <c r="LMQ55" s="933"/>
      <c r="LMR55" s="933"/>
      <c r="LMS55" s="933"/>
      <c r="LMT55" s="933"/>
      <c r="LMU55" s="933"/>
      <c r="LMV55" s="934"/>
      <c r="LMW55" s="1214"/>
      <c r="LMX55" s="932"/>
      <c r="LMY55" s="932"/>
      <c r="LMZ55" s="933"/>
      <c r="LNA55" s="933"/>
      <c r="LNB55" s="933"/>
      <c r="LNC55" s="933"/>
      <c r="LND55" s="933"/>
      <c r="LNE55" s="933"/>
      <c r="LNF55" s="933"/>
      <c r="LNG55" s="934"/>
      <c r="LNH55" s="1214"/>
      <c r="LNI55" s="932"/>
      <c r="LNJ55" s="932"/>
      <c r="LNK55" s="933"/>
      <c r="LNL55" s="933"/>
      <c r="LNM55" s="933"/>
      <c r="LNN55" s="933"/>
      <c r="LNO55" s="933"/>
      <c r="LNP55" s="933"/>
      <c r="LNQ55" s="933"/>
      <c r="LNR55" s="934"/>
      <c r="LNS55" s="1214"/>
      <c r="LNT55" s="932"/>
      <c r="LNU55" s="932"/>
      <c r="LNV55" s="933"/>
      <c r="LNW55" s="933"/>
      <c r="LNX55" s="933"/>
      <c r="LNY55" s="933"/>
      <c r="LNZ55" s="933"/>
      <c r="LOA55" s="933"/>
      <c r="LOB55" s="933"/>
      <c r="LOC55" s="934"/>
      <c r="LOD55" s="1214"/>
      <c r="LOE55" s="932"/>
      <c r="LOF55" s="932"/>
      <c r="LOG55" s="933"/>
      <c r="LOH55" s="933"/>
      <c r="LOI55" s="933"/>
      <c r="LOJ55" s="933"/>
      <c r="LOK55" s="933"/>
      <c r="LOL55" s="933"/>
      <c r="LOM55" s="933"/>
      <c r="LON55" s="934"/>
      <c r="LOO55" s="1214"/>
      <c r="LOP55" s="932"/>
      <c r="LOQ55" s="932"/>
      <c r="LOR55" s="933"/>
      <c r="LOS55" s="933"/>
      <c r="LOT55" s="933"/>
      <c r="LOU55" s="933"/>
      <c r="LOV55" s="933"/>
      <c r="LOW55" s="933"/>
      <c r="LOX55" s="933"/>
      <c r="LOY55" s="934"/>
      <c r="LOZ55" s="1214"/>
      <c r="LPA55" s="932"/>
      <c r="LPB55" s="932"/>
      <c r="LPC55" s="933"/>
      <c r="LPD55" s="933"/>
      <c r="LPE55" s="933"/>
      <c r="LPF55" s="933"/>
      <c r="LPG55" s="933"/>
      <c r="LPH55" s="933"/>
      <c r="LPI55" s="933"/>
      <c r="LPJ55" s="934"/>
      <c r="LPK55" s="1214"/>
      <c r="LPL55" s="932"/>
      <c r="LPM55" s="932"/>
      <c r="LPN55" s="933"/>
      <c r="LPO55" s="933"/>
      <c r="LPP55" s="933"/>
      <c r="LPQ55" s="933"/>
      <c r="LPR55" s="933"/>
      <c r="LPS55" s="933"/>
      <c r="LPT55" s="933"/>
      <c r="LPU55" s="934"/>
      <c r="LPV55" s="1214"/>
      <c r="LPW55" s="932"/>
      <c r="LPX55" s="932"/>
      <c r="LPY55" s="933"/>
      <c r="LPZ55" s="933"/>
      <c r="LQA55" s="933"/>
      <c r="LQB55" s="933"/>
      <c r="LQC55" s="933"/>
      <c r="LQD55" s="933"/>
      <c r="LQE55" s="933"/>
      <c r="LQF55" s="934"/>
      <c r="LQG55" s="1214"/>
      <c r="LQH55" s="932"/>
      <c r="LQI55" s="932"/>
      <c r="LQJ55" s="933"/>
      <c r="LQK55" s="933"/>
      <c r="LQL55" s="933"/>
      <c r="LQM55" s="933"/>
      <c r="LQN55" s="933"/>
      <c r="LQO55" s="933"/>
      <c r="LQP55" s="933"/>
      <c r="LQQ55" s="934"/>
      <c r="LQR55" s="1214"/>
      <c r="LQS55" s="932"/>
      <c r="LQT55" s="932"/>
      <c r="LQU55" s="933"/>
      <c r="LQV55" s="933"/>
      <c r="LQW55" s="933"/>
      <c r="LQX55" s="933"/>
      <c r="LQY55" s="933"/>
      <c r="LQZ55" s="933"/>
      <c r="LRA55" s="933"/>
      <c r="LRB55" s="934"/>
      <c r="LRC55" s="1214"/>
      <c r="LRD55" s="932"/>
      <c r="LRE55" s="932"/>
      <c r="LRF55" s="933"/>
      <c r="LRG55" s="933"/>
      <c r="LRH55" s="933"/>
      <c r="LRI55" s="933"/>
      <c r="LRJ55" s="933"/>
      <c r="LRK55" s="933"/>
      <c r="LRL55" s="933"/>
      <c r="LRM55" s="934"/>
      <c r="LRN55" s="1214"/>
      <c r="LRO55" s="932"/>
      <c r="LRP55" s="932"/>
      <c r="LRQ55" s="933"/>
      <c r="LRR55" s="933"/>
      <c r="LRS55" s="933"/>
      <c r="LRT55" s="933"/>
      <c r="LRU55" s="933"/>
      <c r="LRV55" s="933"/>
      <c r="LRW55" s="933"/>
      <c r="LRX55" s="934"/>
      <c r="LRY55" s="1214"/>
      <c r="LRZ55" s="932"/>
      <c r="LSA55" s="932"/>
      <c r="LSB55" s="933"/>
      <c r="LSC55" s="933"/>
      <c r="LSD55" s="933"/>
      <c r="LSE55" s="933"/>
      <c r="LSF55" s="933"/>
      <c r="LSG55" s="933"/>
      <c r="LSH55" s="933"/>
      <c r="LSI55" s="934"/>
      <c r="LSJ55" s="1214"/>
      <c r="LSK55" s="932"/>
      <c r="LSL55" s="932"/>
      <c r="LSM55" s="933"/>
      <c r="LSN55" s="933"/>
      <c r="LSO55" s="933"/>
      <c r="LSP55" s="933"/>
      <c r="LSQ55" s="933"/>
      <c r="LSR55" s="933"/>
      <c r="LSS55" s="933"/>
      <c r="LST55" s="934"/>
      <c r="LSU55" s="1214"/>
      <c r="LSV55" s="932"/>
      <c r="LSW55" s="932"/>
      <c r="LSX55" s="933"/>
      <c r="LSY55" s="933"/>
      <c r="LSZ55" s="933"/>
      <c r="LTA55" s="933"/>
      <c r="LTB55" s="933"/>
      <c r="LTC55" s="933"/>
      <c r="LTD55" s="933"/>
      <c r="LTE55" s="934"/>
      <c r="LTF55" s="1214"/>
      <c r="LTG55" s="932"/>
      <c r="LTH55" s="932"/>
      <c r="LTI55" s="933"/>
      <c r="LTJ55" s="933"/>
      <c r="LTK55" s="933"/>
      <c r="LTL55" s="933"/>
      <c r="LTM55" s="933"/>
      <c r="LTN55" s="933"/>
      <c r="LTO55" s="933"/>
      <c r="LTP55" s="934"/>
      <c r="LTQ55" s="1214"/>
      <c r="LTR55" s="932"/>
      <c r="LTS55" s="932"/>
      <c r="LTT55" s="933"/>
      <c r="LTU55" s="933"/>
      <c r="LTV55" s="933"/>
      <c r="LTW55" s="933"/>
      <c r="LTX55" s="933"/>
      <c r="LTY55" s="933"/>
      <c r="LTZ55" s="933"/>
      <c r="LUA55" s="934"/>
      <c r="LUB55" s="1214"/>
      <c r="LUC55" s="932"/>
      <c r="LUD55" s="932"/>
      <c r="LUE55" s="933"/>
      <c r="LUF55" s="933"/>
      <c r="LUG55" s="933"/>
      <c r="LUH55" s="933"/>
      <c r="LUI55" s="933"/>
      <c r="LUJ55" s="933"/>
      <c r="LUK55" s="933"/>
      <c r="LUL55" s="934"/>
      <c r="LUM55" s="1214"/>
      <c r="LUN55" s="932"/>
      <c r="LUO55" s="932"/>
      <c r="LUP55" s="933"/>
      <c r="LUQ55" s="933"/>
      <c r="LUR55" s="933"/>
      <c r="LUS55" s="933"/>
      <c r="LUT55" s="933"/>
      <c r="LUU55" s="933"/>
      <c r="LUV55" s="933"/>
      <c r="LUW55" s="934"/>
      <c r="LUX55" s="1214"/>
      <c r="LUY55" s="932"/>
      <c r="LUZ55" s="932"/>
      <c r="LVA55" s="933"/>
      <c r="LVB55" s="933"/>
      <c r="LVC55" s="933"/>
      <c r="LVD55" s="933"/>
      <c r="LVE55" s="933"/>
      <c r="LVF55" s="933"/>
      <c r="LVG55" s="933"/>
      <c r="LVH55" s="934"/>
      <c r="LVI55" s="1214"/>
      <c r="LVJ55" s="932"/>
      <c r="LVK55" s="932"/>
      <c r="LVL55" s="933"/>
      <c r="LVM55" s="933"/>
      <c r="LVN55" s="933"/>
      <c r="LVO55" s="933"/>
      <c r="LVP55" s="933"/>
      <c r="LVQ55" s="933"/>
      <c r="LVR55" s="933"/>
      <c r="LVS55" s="934"/>
      <c r="LVT55" s="1214"/>
      <c r="LVU55" s="932"/>
      <c r="LVV55" s="932"/>
      <c r="LVW55" s="933"/>
      <c r="LVX55" s="933"/>
      <c r="LVY55" s="933"/>
      <c r="LVZ55" s="933"/>
      <c r="LWA55" s="933"/>
      <c r="LWB55" s="933"/>
      <c r="LWC55" s="933"/>
      <c r="LWD55" s="934"/>
      <c r="LWE55" s="1214"/>
      <c r="LWF55" s="932"/>
      <c r="LWG55" s="932"/>
      <c r="LWH55" s="933"/>
      <c r="LWI55" s="933"/>
      <c r="LWJ55" s="933"/>
      <c r="LWK55" s="933"/>
      <c r="LWL55" s="933"/>
      <c r="LWM55" s="933"/>
      <c r="LWN55" s="933"/>
      <c r="LWO55" s="934"/>
      <c r="LWP55" s="1214"/>
      <c r="LWQ55" s="932"/>
      <c r="LWR55" s="932"/>
      <c r="LWS55" s="933"/>
      <c r="LWT55" s="933"/>
      <c r="LWU55" s="933"/>
      <c r="LWV55" s="933"/>
      <c r="LWW55" s="933"/>
      <c r="LWX55" s="933"/>
      <c r="LWY55" s="933"/>
      <c r="LWZ55" s="934"/>
      <c r="LXA55" s="1214"/>
      <c r="LXB55" s="932"/>
      <c r="LXC55" s="932"/>
      <c r="LXD55" s="933"/>
      <c r="LXE55" s="933"/>
      <c r="LXF55" s="933"/>
      <c r="LXG55" s="933"/>
      <c r="LXH55" s="933"/>
      <c r="LXI55" s="933"/>
      <c r="LXJ55" s="933"/>
      <c r="LXK55" s="934"/>
      <c r="LXL55" s="1214"/>
      <c r="LXM55" s="932"/>
      <c r="LXN55" s="932"/>
      <c r="LXO55" s="933"/>
      <c r="LXP55" s="933"/>
      <c r="LXQ55" s="933"/>
      <c r="LXR55" s="933"/>
      <c r="LXS55" s="933"/>
      <c r="LXT55" s="933"/>
      <c r="LXU55" s="933"/>
      <c r="LXV55" s="934"/>
      <c r="LXW55" s="1214"/>
      <c r="LXX55" s="932"/>
      <c r="LXY55" s="932"/>
      <c r="LXZ55" s="933"/>
      <c r="LYA55" s="933"/>
      <c r="LYB55" s="933"/>
      <c r="LYC55" s="933"/>
      <c r="LYD55" s="933"/>
      <c r="LYE55" s="933"/>
      <c r="LYF55" s="933"/>
      <c r="LYG55" s="934"/>
      <c r="LYH55" s="1214"/>
      <c r="LYI55" s="932"/>
      <c r="LYJ55" s="932"/>
      <c r="LYK55" s="933"/>
      <c r="LYL55" s="933"/>
      <c r="LYM55" s="933"/>
      <c r="LYN55" s="933"/>
      <c r="LYO55" s="933"/>
      <c r="LYP55" s="933"/>
      <c r="LYQ55" s="933"/>
      <c r="LYR55" s="934"/>
      <c r="LYS55" s="1214"/>
      <c r="LYT55" s="932"/>
      <c r="LYU55" s="932"/>
      <c r="LYV55" s="933"/>
      <c r="LYW55" s="933"/>
      <c r="LYX55" s="933"/>
      <c r="LYY55" s="933"/>
      <c r="LYZ55" s="933"/>
      <c r="LZA55" s="933"/>
      <c r="LZB55" s="933"/>
      <c r="LZC55" s="934"/>
      <c r="LZD55" s="1214"/>
      <c r="LZE55" s="932"/>
      <c r="LZF55" s="932"/>
      <c r="LZG55" s="933"/>
      <c r="LZH55" s="933"/>
      <c r="LZI55" s="933"/>
      <c r="LZJ55" s="933"/>
      <c r="LZK55" s="933"/>
      <c r="LZL55" s="933"/>
      <c r="LZM55" s="933"/>
      <c r="LZN55" s="934"/>
      <c r="LZO55" s="1214"/>
      <c r="LZP55" s="932"/>
      <c r="LZQ55" s="932"/>
      <c r="LZR55" s="933"/>
      <c r="LZS55" s="933"/>
      <c r="LZT55" s="933"/>
      <c r="LZU55" s="933"/>
      <c r="LZV55" s="933"/>
      <c r="LZW55" s="933"/>
      <c r="LZX55" s="933"/>
      <c r="LZY55" s="934"/>
      <c r="LZZ55" s="1214"/>
      <c r="MAA55" s="932"/>
      <c r="MAB55" s="932"/>
      <c r="MAC55" s="933"/>
      <c r="MAD55" s="933"/>
      <c r="MAE55" s="933"/>
      <c r="MAF55" s="933"/>
      <c r="MAG55" s="933"/>
      <c r="MAH55" s="933"/>
      <c r="MAI55" s="933"/>
      <c r="MAJ55" s="934"/>
      <c r="MAK55" s="1214"/>
      <c r="MAL55" s="932"/>
      <c r="MAM55" s="932"/>
      <c r="MAN55" s="933"/>
      <c r="MAO55" s="933"/>
      <c r="MAP55" s="933"/>
      <c r="MAQ55" s="933"/>
      <c r="MAR55" s="933"/>
      <c r="MAS55" s="933"/>
      <c r="MAT55" s="933"/>
      <c r="MAU55" s="934"/>
      <c r="MAV55" s="1214"/>
      <c r="MAW55" s="932"/>
      <c r="MAX55" s="932"/>
      <c r="MAY55" s="933"/>
      <c r="MAZ55" s="933"/>
      <c r="MBA55" s="933"/>
      <c r="MBB55" s="933"/>
      <c r="MBC55" s="933"/>
      <c r="MBD55" s="933"/>
      <c r="MBE55" s="933"/>
      <c r="MBF55" s="934"/>
      <c r="MBG55" s="1214"/>
      <c r="MBH55" s="932"/>
      <c r="MBI55" s="932"/>
      <c r="MBJ55" s="933"/>
      <c r="MBK55" s="933"/>
      <c r="MBL55" s="933"/>
      <c r="MBM55" s="933"/>
      <c r="MBN55" s="933"/>
      <c r="MBO55" s="933"/>
      <c r="MBP55" s="933"/>
      <c r="MBQ55" s="934"/>
      <c r="MBR55" s="1214"/>
      <c r="MBS55" s="932"/>
      <c r="MBT55" s="932"/>
      <c r="MBU55" s="933"/>
      <c r="MBV55" s="933"/>
      <c r="MBW55" s="933"/>
      <c r="MBX55" s="933"/>
      <c r="MBY55" s="933"/>
      <c r="MBZ55" s="933"/>
      <c r="MCA55" s="933"/>
      <c r="MCB55" s="934"/>
      <c r="MCC55" s="1214"/>
      <c r="MCD55" s="932"/>
      <c r="MCE55" s="932"/>
      <c r="MCF55" s="933"/>
      <c r="MCG55" s="933"/>
      <c r="MCH55" s="933"/>
      <c r="MCI55" s="933"/>
      <c r="MCJ55" s="933"/>
      <c r="MCK55" s="933"/>
      <c r="MCL55" s="933"/>
      <c r="MCM55" s="934"/>
      <c r="MCN55" s="1214"/>
      <c r="MCO55" s="932"/>
      <c r="MCP55" s="932"/>
      <c r="MCQ55" s="933"/>
      <c r="MCR55" s="933"/>
      <c r="MCS55" s="933"/>
      <c r="MCT55" s="933"/>
      <c r="MCU55" s="933"/>
      <c r="MCV55" s="933"/>
      <c r="MCW55" s="933"/>
      <c r="MCX55" s="934"/>
      <c r="MCY55" s="1214"/>
      <c r="MCZ55" s="932"/>
      <c r="MDA55" s="932"/>
      <c r="MDB55" s="933"/>
      <c r="MDC55" s="933"/>
      <c r="MDD55" s="933"/>
      <c r="MDE55" s="933"/>
      <c r="MDF55" s="933"/>
      <c r="MDG55" s="933"/>
      <c r="MDH55" s="933"/>
      <c r="MDI55" s="934"/>
      <c r="MDJ55" s="1214"/>
      <c r="MDK55" s="932"/>
      <c r="MDL55" s="932"/>
      <c r="MDM55" s="933"/>
      <c r="MDN55" s="933"/>
      <c r="MDO55" s="933"/>
      <c r="MDP55" s="933"/>
      <c r="MDQ55" s="933"/>
      <c r="MDR55" s="933"/>
      <c r="MDS55" s="933"/>
      <c r="MDT55" s="934"/>
      <c r="MDU55" s="1214"/>
      <c r="MDV55" s="932"/>
      <c r="MDW55" s="932"/>
      <c r="MDX55" s="933"/>
      <c r="MDY55" s="933"/>
      <c r="MDZ55" s="933"/>
      <c r="MEA55" s="933"/>
      <c r="MEB55" s="933"/>
      <c r="MEC55" s="933"/>
      <c r="MED55" s="933"/>
      <c r="MEE55" s="934"/>
      <c r="MEF55" s="1214"/>
      <c r="MEG55" s="932"/>
      <c r="MEH55" s="932"/>
      <c r="MEI55" s="933"/>
      <c r="MEJ55" s="933"/>
      <c r="MEK55" s="933"/>
      <c r="MEL55" s="933"/>
      <c r="MEM55" s="933"/>
      <c r="MEN55" s="933"/>
      <c r="MEO55" s="933"/>
      <c r="MEP55" s="934"/>
      <c r="MEQ55" s="1214"/>
      <c r="MER55" s="932"/>
      <c r="MES55" s="932"/>
      <c r="MET55" s="933"/>
      <c r="MEU55" s="933"/>
      <c r="MEV55" s="933"/>
      <c r="MEW55" s="933"/>
      <c r="MEX55" s="933"/>
      <c r="MEY55" s="933"/>
      <c r="MEZ55" s="933"/>
      <c r="MFA55" s="934"/>
      <c r="MFB55" s="1214"/>
      <c r="MFC55" s="932"/>
      <c r="MFD55" s="932"/>
      <c r="MFE55" s="933"/>
      <c r="MFF55" s="933"/>
      <c r="MFG55" s="933"/>
      <c r="MFH55" s="933"/>
      <c r="MFI55" s="933"/>
      <c r="MFJ55" s="933"/>
      <c r="MFK55" s="933"/>
      <c r="MFL55" s="934"/>
      <c r="MFM55" s="1214"/>
      <c r="MFN55" s="932"/>
      <c r="MFO55" s="932"/>
      <c r="MFP55" s="933"/>
      <c r="MFQ55" s="933"/>
      <c r="MFR55" s="933"/>
      <c r="MFS55" s="933"/>
      <c r="MFT55" s="933"/>
      <c r="MFU55" s="933"/>
      <c r="MFV55" s="933"/>
      <c r="MFW55" s="934"/>
      <c r="MFX55" s="1214"/>
      <c r="MFY55" s="932"/>
      <c r="MFZ55" s="932"/>
      <c r="MGA55" s="933"/>
      <c r="MGB55" s="933"/>
      <c r="MGC55" s="933"/>
      <c r="MGD55" s="933"/>
      <c r="MGE55" s="933"/>
      <c r="MGF55" s="933"/>
      <c r="MGG55" s="933"/>
      <c r="MGH55" s="934"/>
      <c r="MGI55" s="1214"/>
      <c r="MGJ55" s="932"/>
      <c r="MGK55" s="932"/>
      <c r="MGL55" s="933"/>
      <c r="MGM55" s="933"/>
      <c r="MGN55" s="933"/>
      <c r="MGO55" s="933"/>
      <c r="MGP55" s="933"/>
      <c r="MGQ55" s="933"/>
      <c r="MGR55" s="933"/>
      <c r="MGS55" s="934"/>
      <c r="MGT55" s="1214"/>
      <c r="MGU55" s="932"/>
      <c r="MGV55" s="932"/>
      <c r="MGW55" s="933"/>
      <c r="MGX55" s="933"/>
      <c r="MGY55" s="933"/>
      <c r="MGZ55" s="933"/>
      <c r="MHA55" s="933"/>
      <c r="MHB55" s="933"/>
      <c r="MHC55" s="933"/>
      <c r="MHD55" s="934"/>
      <c r="MHE55" s="1214"/>
      <c r="MHF55" s="932"/>
      <c r="MHG55" s="932"/>
      <c r="MHH55" s="933"/>
      <c r="MHI55" s="933"/>
      <c r="MHJ55" s="933"/>
      <c r="MHK55" s="933"/>
      <c r="MHL55" s="933"/>
      <c r="MHM55" s="933"/>
      <c r="MHN55" s="933"/>
      <c r="MHO55" s="934"/>
      <c r="MHP55" s="1214"/>
      <c r="MHQ55" s="932"/>
      <c r="MHR55" s="932"/>
      <c r="MHS55" s="933"/>
      <c r="MHT55" s="933"/>
      <c r="MHU55" s="933"/>
      <c r="MHV55" s="933"/>
      <c r="MHW55" s="933"/>
      <c r="MHX55" s="933"/>
      <c r="MHY55" s="933"/>
      <c r="MHZ55" s="934"/>
      <c r="MIA55" s="1214"/>
      <c r="MIB55" s="932"/>
      <c r="MIC55" s="932"/>
      <c r="MID55" s="933"/>
      <c r="MIE55" s="933"/>
      <c r="MIF55" s="933"/>
      <c r="MIG55" s="933"/>
      <c r="MIH55" s="933"/>
      <c r="MII55" s="933"/>
      <c r="MIJ55" s="933"/>
      <c r="MIK55" s="934"/>
      <c r="MIL55" s="1214"/>
      <c r="MIM55" s="932"/>
      <c r="MIN55" s="932"/>
      <c r="MIO55" s="933"/>
      <c r="MIP55" s="933"/>
      <c r="MIQ55" s="933"/>
      <c r="MIR55" s="933"/>
      <c r="MIS55" s="933"/>
      <c r="MIT55" s="933"/>
      <c r="MIU55" s="933"/>
      <c r="MIV55" s="934"/>
      <c r="MIW55" s="1214"/>
      <c r="MIX55" s="932"/>
      <c r="MIY55" s="932"/>
      <c r="MIZ55" s="933"/>
      <c r="MJA55" s="933"/>
      <c r="MJB55" s="933"/>
      <c r="MJC55" s="933"/>
      <c r="MJD55" s="933"/>
      <c r="MJE55" s="933"/>
      <c r="MJF55" s="933"/>
      <c r="MJG55" s="934"/>
      <c r="MJH55" s="1214"/>
      <c r="MJI55" s="932"/>
      <c r="MJJ55" s="932"/>
      <c r="MJK55" s="933"/>
      <c r="MJL55" s="933"/>
      <c r="MJM55" s="933"/>
      <c r="MJN55" s="933"/>
      <c r="MJO55" s="933"/>
      <c r="MJP55" s="933"/>
      <c r="MJQ55" s="933"/>
      <c r="MJR55" s="934"/>
      <c r="MJS55" s="1214"/>
      <c r="MJT55" s="932"/>
      <c r="MJU55" s="932"/>
      <c r="MJV55" s="933"/>
      <c r="MJW55" s="933"/>
      <c r="MJX55" s="933"/>
      <c r="MJY55" s="933"/>
      <c r="MJZ55" s="933"/>
      <c r="MKA55" s="933"/>
      <c r="MKB55" s="933"/>
      <c r="MKC55" s="934"/>
      <c r="MKD55" s="1214"/>
      <c r="MKE55" s="932"/>
      <c r="MKF55" s="932"/>
      <c r="MKG55" s="933"/>
      <c r="MKH55" s="933"/>
      <c r="MKI55" s="933"/>
      <c r="MKJ55" s="933"/>
      <c r="MKK55" s="933"/>
      <c r="MKL55" s="933"/>
      <c r="MKM55" s="933"/>
      <c r="MKN55" s="934"/>
      <c r="MKO55" s="1214"/>
      <c r="MKP55" s="932"/>
      <c r="MKQ55" s="932"/>
      <c r="MKR55" s="933"/>
      <c r="MKS55" s="933"/>
      <c r="MKT55" s="933"/>
      <c r="MKU55" s="933"/>
      <c r="MKV55" s="933"/>
      <c r="MKW55" s="933"/>
      <c r="MKX55" s="933"/>
      <c r="MKY55" s="934"/>
      <c r="MKZ55" s="1214"/>
      <c r="MLA55" s="932"/>
      <c r="MLB55" s="932"/>
      <c r="MLC55" s="933"/>
      <c r="MLD55" s="933"/>
      <c r="MLE55" s="933"/>
      <c r="MLF55" s="933"/>
      <c r="MLG55" s="933"/>
      <c r="MLH55" s="933"/>
      <c r="MLI55" s="933"/>
      <c r="MLJ55" s="934"/>
      <c r="MLK55" s="1214"/>
      <c r="MLL55" s="932"/>
      <c r="MLM55" s="932"/>
      <c r="MLN55" s="933"/>
      <c r="MLO55" s="933"/>
      <c r="MLP55" s="933"/>
      <c r="MLQ55" s="933"/>
      <c r="MLR55" s="933"/>
      <c r="MLS55" s="933"/>
      <c r="MLT55" s="933"/>
      <c r="MLU55" s="934"/>
      <c r="MLV55" s="1214"/>
      <c r="MLW55" s="932"/>
      <c r="MLX55" s="932"/>
      <c r="MLY55" s="933"/>
      <c r="MLZ55" s="933"/>
      <c r="MMA55" s="933"/>
      <c r="MMB55" s="933"/>
      <c r="MMC55" s="933"/>
      <c r="MMD55" s="933"/>
      <c r="MME55" s="933"/>
      <c r="MMF55" s="934"/>
      <c r="MMG55" s="1214"/>
      <c r="MMH55" s="932"/>
      <c r="MMI55" s="932"/>
      <c r="MMJ55" s="933"/>
      <c r="MMK55" s="933"/>
      <c r="MML55" s="933"/>
      <c r="MMM55" s="933"/>
      <c r="MMN55" s="933"/>
      <c r="MMO55" s="933"/>
      <c r="MMP55" s="933"/>
      <c r="MMQ55" s="934"/>
      <c r="MMR55" s="1214"/>
      <c r="MMS55" s="932"/>
      <c r="MMT55" s="932"/>
      <c r="MMU55" s="933"/>
      <c r="MMV55" s="933"/>
      <c r="MMW55" s="933"/>
      <c r="MMX55" s="933"/>
      <c r="MMY55" s="933"/>
      <c r="MMZ55" s="933"/>
      <c r="MNA55" s="933"/>
      <c r="MNB55" s="934"/>
      <c r="MNC55" s="1214"/>
      <c r="MND55" s="932"/>
      <c r="MNE55" s="932"/>
      <c r="MNF55" s="933"/>
      <c r="MNG55" s="933"/>
      <c r="MNH55" s="933"/>
      <c r="MNI55" s="933"/>
      <c r="MNJ55" s="933"/>
      <c r="MNK55" s="933"/>
      <c r="MNL55" s="933"/>
      <c r="MNM55" s="934"/>
      <c r="MNN55" s="1214"/>
      <c r="MNO55" s="932"/>
      <c r="MNP55" s="932"/>
      <c r="MNQ55" s="933"/>
      <c r="MNR55" s="933"/>
      <c r="MNS55" s="933"/>
      <c r="MNT55" s="933"/>
      <c r="MNU55" s="933"/>
      <c r="MNV55" s="933"/>
      <c r="MNW55" s="933"/>
      <c r="MNX55" s="934"/>
      <c r="MNY55" s="1214"/>
      <c r="MNZ55" s="932"/>
      <c r="MOA55" s="932"/>
      <c r="MOB55" s="933"/>
      <c r="MOC55" s="933"/>
      <c r="MOD55" s="933"/>
      <c r="MOE55" s="933"/>
      <c r="MOF55" s="933"/>
      <c r="MOG55" s="933"/>
      <c r="MOH55" s="933"/>
      <c r="MOI55" s="934"/>
      <c r="MOJ55" s="1214"/>
      <c r="MOK55" s="932"/>
      <c r="MOL55" s="932"/>
      <c r="MOM55" s="933"/>
      <c r="MON55" s="933"/>
      <c r="MOO55" s="933"/>
      <c r="MOP55" s="933"/>
      <c r="MOQ55" s="933"/>
      <c r="MOR55" s="933"/>
      <c r="MOS55" s="933"/>
      <c r="MOT55" s="934"/>
      <c r="MOU55" s="1214"/>
      <c r="MOV55" s="932"/>
      <c r="MOW55" s="932"/>
      <c r="MOX55" s="933"/>
      <c r="MOY55" s="933"/>
      <c r="MOZ55" s="933"/>
      <c r="MPA55" s="933"/>
      <c r="MPB55" s="933"/>
      <c r="MPC55" s="933"/>
      <c r="MPD55" s="933"/>
      <c r="MPE55" s="934"/>
      <c r="MPF55" s="1214"/>
      <c r="MPG55" s="932"/>
      <c r="MPH55" s="932"/>
      <c r="MPI55" s="933"/>
      <c r="MPJ55" s="933"/>
      <c r="MPK55" s="933"/>
      <c r="MPL55" s="933"/>
      <c r="MPM55" s="933"/>
      <c r="MPN55" s="933"/>
      <c r="MPO55" s="933"/>
      <c r="MPP55" s="934"/>
      <c r="MPQ55" s="1214"/>
      <c r="MPR55" s="932"/>
      <c r="MPS55" s="932"/>
      <c r="MPT55" s="933"/>
      <c r="MPU55" s="933"/>
      <c r="MPV55" s="933"/>
      <c r="MPW55" s="933"/>
      <c r="MPX55" s="933"/>
      <c r="MPY55" s="933"/>
      <c r="MPZ55" s="933"/>
      <c r="MQA55" s="934"/>
      <c r="MQB55" s="1214"/>
      <c r="MQC55" s="932"/>
      <c r="MQD55" s="932"/>
      <c r="MQE55" s="933"/>
      <c r="MQF55" s="933"/>
      <c r="MQG55" s="933"/>
      <c r="MQH55" s="933"/>
      <c r="MQI55" s="933"/>
      <c r="MQJ55" s="933"/>
      <c r="MQK55" s="933"/>
      <c r="MQL55" s="934"/>
      <c r="MQM55" s="1214"/>
      <c r="MQN55" s="932"/>
      <c r="MQO55" s="932"/>
      <c r="MQP55" s="933"/>
      <c r="MQQ55" s="933"/>
      <c r="MQR55" s="933"/>
      <c r="MQS55" s="933"/>
      <c r="MQT55" s="933"/>
      <c r="MQU55" s="933"/>
      <c r="MQV55" s="933"/>
      <c r="MQW55" s="934"/>
      <c r="MQX55" s="1214"/>
      <c r="MQY55" s="932"/>
      <c r="MQZ55" s="932"/>
      <c r="MRA55" s="933"/>
      <c r="MRB55" s="933"/>
      <c r="MRC55" s="933"/>
      <c r="MRD55" s="933"/>
      <c r="MRE55" s="933"/>
      <c r="MRF55" s="933"/>
      <c r="MRG55" s="933"/>
      <c r="MRH55" s="934"/>
      <c r="MRI55" s="1214"/>
      <c r="MRJ55" s="932"/>
      <c r="MRK55" s="932"/>
      <c r="MRL55" s="933"/>
      <c r="MRM55" s="933"/>
      <c r="MRN55" s="933"/>
      <c r="MRO55" s="933"/>
      <c r="MRP55" s="933"/>
      <c r="MRQ55" s="933"/>
      <c r="MRR55" s="933"/>
      <c r="MRS55" s="934"/>
      <c r="MRT55" s="1214"/>
      <c r="MRU55" s="932"/>
      <c r="MRV55" s="932"/>
      <c r="MRW55" s="933"/>
      <c r="MRX55" s="933"/>
      <c r="MRY55" s="933"/>
      <c r="MRZ55" s="933"/>
      <c r="MSA55" s="933"/>
      <c r="MSB55" s="933"/>
      <c r="MSC55" s="933"/>
      <c r="MSD55" s="934"/>
      <c r="MSE55" s="1214"/>
      <c r="MSF55" s="932"/>
      <c r="MSG55" s="932"/>
      <c r="MSH55" s="933"/>
      <c r="MSI55" s="933"/>
      <c r="MSJ55" s="933"/>
      <c r="MSK55" s="933"/>
      <c r="MSL55" s="933"/>
      <c r="MSM55" s="933"/>
      <c r="MSN55" s="933"/>
      <c r="MSO55" s="934"/>
      <c r="MSP55" s="1214"/>
      <c r="MSQ55" s="932"/>
      <c r="MSR55" s="932"/>
      <c r="MSS55" s="933"/>
      <c r="MST55" s="933"/>
      <c r="MSU55" s="933"/>
      <c r="MSV55" s="933"/>
      <c r="MSW55" s="933"/>
      <c r="MSX55" s="933"/>
      <c r="MSY55" s="933"/>
      <c r="MSZ55" s="934"/>
      <c r="MTA55" s="1214"/>
      <c r="MTB55" s="932"/>
      <c r="MTC55" s="932"/>
      <c r="MTD55" s="933"/>
      <c r="MTE55" s="933"/>
      <c r="MTF55" s="933"/>
      <c r="MTG55" s="933"/>
      <c r="MTH55" s="933"/>
      <c r="MTI55" s="933"/>
      <c r="MTJ55" s="933"/>
      <c r="MTK55" s="934"/>
      <c r="MTL55" s="1214"/>
      <c r="MTM55" s="932"/>
      <c r="MTN55" s="932"/>
      <c r="MTO55" s="933"/>
      <c r="MTP55" s="933"/>
      <c r="MTQ55" s="933"/>
      <c r="MTR55" s="933"/>
      <c r="MTS55" s="933"/>
      <c r="MTT55" s="933"/>
      <c r="MTU55" s="933"/>
      <c r="MTV55" s="934"/>
      <c r="MTW55" s="1214"/>
      <c r="MTX55" s="932"/>
      <c r="MTY55" s="932"/>
      <c r="MTZ55" s="933"/>
      <c r="MUA55" s="933"/>
      <c r="MUB55" s="933"/>
      <c r="MUC55" s="933"/>
      <c r="MUD55" s="933"/>
      <c r="MUE55" s="933"/>
      <c r="MUF55" s="933"/>
      <c r="MUG55" s="934"/>
      <c r="MUH55" s="1214"/>
      <c r="MUI55" s="932"/>
      <c r="MUJ55" s="932"/>
      <c r="MUK55" s="933"/>
      <c r="MUL55" s="933"/>
      <c r="MUM55" s="933"/>
      <c r="MUN55" s="933"/>
      <c r="MUO55" s="933"/>
      <c r="MUP55" s="933"/>
      <c r="MUQ55" s="933"/>
      <c r="MUR55" s="934"/>
      <c r="MUS55" s="1214"/>
      <c r="MUT55" s="932"/>
      <c r="MUU55" s="932"/>
      <c r="MUV55" s="933"/>
      <c r="MUW55" s="933"/>
      <c r="MUX55" s="933"/>
      <c r="MUY55" s="933"/>
      <c r="MUZ55" s="933"/>
      <c r="MVA55" s="933"/>
      <c r="MVB55" s="933"/>
      <c r="MVC55" s="934"/>
      <c r="MVD55" s="1214"/>
      <c r="MVE55" s="932"/>
      <c r="MVF55" s="932"/>
      <c r="MVG55" s="933"/>
      <c r="MVH55" s="933"/>
      <c r="MVI55" s="933"/>
      <c r="MVJ55" s="933"/>
      <c r="MVK55" s="933"/>
      <c r="MVL55" s="933"/>
      <c r="MVM55" s="933"/>
      <c r="MVN55" s="934"/>
      <c r="MVO55" s="1214"/>
      <c r="MVP55" s="932"/>
      <c r="MVQ55" s="932"/>
      <c r="MVR55" s="933"/>
      <c r="MVS55" s="933"/>
      <c r="MVT55" s="933"/>
      <c r="MVU55" s="933"/>
      <c r="MVV55" s="933"/>
      <c r="MVW55" s="933"/>
      <c r="MVX55" s="933"/>
      <c r="MVY55" s="934"/>
      <c r="MVZ55" s="1214"/>
      <c r="MWA55" s="932"/>
      <c r="MWB55" s="932"/>
      <c r="MWC55" s="933"/>
      <c r="MWD55" s="933"/>
      <c r="MWE55" s="933"/>
      <c r="MWF55" s="933"/>
      <c r="MWG55" s="933"/>
      <c r="MWH55" s="933"/>
      <c r="MWI55" s="933"/>
      <c r="MWJ55" s="934"/>
      <c r="MWK55" s="1214"/>
      <c r="MWL55" s="932"/>
      <c r="MWM55" s="932"/>
      <c r="MWN55" s="933"/>
      <c r="MWO55" s="933"/>
      <c r="MWP55" s="933"/>
      <c r="MWQ55" s="933"/>
      <c r="MWR55" s="933"/>
      <c r="MWS55" s="933"/>
      <c r="MWT55" s="933"/>
      <c r="MWU55" s="934"/>
      <c r="MWV55" s="1214"/>
      <c r="MWW55" s="932"/>
      <c r="MWX55" s="932"/>
      <c r="MWY55" s="933"/>
      <c r="MWZ55" s="933"/>
      <c r="MXA55" s="933"/>
      <c r="MXB55" s="933"/>
      <c r="MXC55" s="933"/>
      <c r="MXD55" s="933"/>
      <c r="MXE55" s="933"/>
      <c r="MXF55" s="934"/>
      <c r="MXG55" s="1214"/>
      <c r="MXH55" s="932"/>
      <c r="MXI55" s="932"/>
      <c r="MXJ55" s="933"/>
      <c r="MXK55" s="933"/>
      <c r="MXL55" s="933"/>
      <c r="MXM55" s="933"/>
      <c r="MXN55" s="933"/>
      <c r="MXO55" s="933"/>
      <c r="MXP55" s="933"/>
      <c r="MXQ55" s="934"/>
      <c r="MXR55" s="1214"/>
      <c r="MXS55" s="932"/>
      <c r="MXT55" s="932"/>
      <c r="MXU55" s="933"/>
      <c r="MXV55" s="933"/>
      <c r="MXW55" s="933"/>
      <c r="MXX55" s="933"/>
      <c r="MXY55" s="933"/>
      <c r="MXZ55" s="933"/>
      <c r="MYA55" s="933"/>
      <c r="MYB55" s="934"/>
      <c r="MYC55" s="1214"/>
      <c r="MYD55" s="932"/>
      <c r="MYE55" s="932"/>
      <c r="MYF55" s="933"/>
      <c r="MYG55" s="933"/>
      <c r="MYH55" s="933"/>
      <c r="MYI55" s="933"/>
      <c r="MYJ55" s="933"/>
      <c r="MYK55" s="933"/>
      <c r="MYL55" s="933"/>
      <c r="MYM55" s="934"/>
      <c r="MYN55" s="1214"/>
      <c r="MYO55" s="932"/>
      <c r="MYP55" s="932"/>
      <c r="MYQ55" s="933"/>
      <c r="MYR55" s="933"/>
      <c r="MYS55" s="933"/>
      <c r="MYT55" s="933"/>
      <c r="MYU55" s="933"/>
      <c r="MYV55" s="933"/>
      <c r="MYW55" s="933"/>
      <c r="MYX55" s="934"/>
      <c r="MYY55" s="1214"/>
      <c r="MYZ55" s="932"/>
      <c r="MZA55" s="932"/>
      <c r="MZB55" s="933"/>
      <c r="MZC55" s="933"/>
      <c r="MZD55" s="933"/>
      <c r="MZE55" s="933"/>
      <c r="MZF55" s="933"/>
      <c r="MZG55" s="933"/>
      <c r="MZH55" s="933"/>
      <c r="MZI55" s="934"/>
      <c r="MZJ55" s="1214"/>
      <c r="MZK55" s="932"/>
      <c r="MZL55" s="932"/>
      <c r="MZM55" s="933"/>
      <c r="MZN55" s="933"/>
      <c r="MZO55" s="933"/>
      <c r="MZP55" s="933"/>
      <c r="MZQ55" s="933"/>
      <c r="MZR55" s="933"/>
      <c r="MZS55" s="933"/>
      <c r="MZT55" s="934"/>
      <c r="MZU55" s="1214"/>
      <c r="MZV55" s="932"/>
      <c r="MZW55" s="932"/>
      <c r="MZX55" s="933"/>
      <c r="MZY55" s="933"/>
      <c r="MZZ55" s="933"/>
      <c r="NAA55" s="933"/>
      <c r="NAB55" s="933"/>
      <c r="NAC55" s="933"/>
      <c r="NAD55" s="933"/>
      <c r="NAE55" s="934"/>
      <c r="NAF55" s="1214"/>
      <c r="NAG55" s="932"/>
      <c r="NAH55" s="932"/>
      <c r="NAI55" s="933"/>
      <c r="NAJ55" s="933"/>
      <c r="NAK55" s="933"/>
      <c r="NAL55" s="933"/>
      <c r="NAM55" s="933"/>
      <c r="NAN55" s="933"/>
      <c r="NAO55" s="933"/>
      <c r="NAP55" s="934"/>
      <c r="NAQ55" s="1214"/>
      <c r="NAR55" s="932"/>
      <c r="NAS55" s="932"/>
      <c r="NAT55" s="933"/>
      <c r="NAU55" s="933"/>
      <c r="NAV55" s="933"/>
      <c r="NAW55" s="933"/>
      <c r="NAX55" s="933"/>
      <c r="NAY55" s="933"/>
      <c r="NAZ55" s="933"/>
      <c r="NBA55" s="934"/>
      <c r="NBB55" s="1214"/>
      <c r="NBC55" s="932"/>
      <c r="NBD55" s="932"/>
      <c r="NBE55" s="933"/>
      <c r="NBF55" s="933"/>
      <c r="NBG55" s="933"/>
      <c r="NBH55" s="933"/>
      <c r="NBI55" s="933"/>
      <c r="NBJ55" s="933"/>
      <c r="NBK55" s="933"/>
      <c r="NBL55" s="934"/>
      <c r="NBM55" s="1214"/>
      <c r="NBN55" s="932"/>
      <c r="NBO55" s="932"/>
      <c r="NBP55" s="933"/>
      <c r="NBQ55" s="933"/>
      <c r="NBR55" s="933"/>
      <c r="NBS55" s="933"/>
      <c r="NBT55" s="933"/>
      <c r="NBU55" s="933"/>
      <c r="NBV55" s="933"/>
      <c r="NBW55" s="934"/>
      <c r="NBX55" s="1214"/>
      <c r="NBY55" s="932"/>
      <c r="NBZ55" s="932"/>
      <c r="NCA55" s="933"/>
      <c r="NCB55" s="933"/>
      <c r="NCC55" s="933"/>
      <c r="NCD55" s="933"/>
      <c r="NCE55" s="933"/>
      <c r="NCF55" s="933"/>
      <c r="NCG55" s="933"/>
      <c r="NCH55" s="934"/>
      <c r="NCI55" s="1214"/>
      <c r="NCJ55" s="932"/>
      <c r="NCK55" s="932"/>
      <c r="NCL55" s="933"/>
      <c r="NCM55" s="933"/>
      <c r="NCN55" s="933"/>
      <c r="NCO55" s="933"/>
      <c r="NCP55" s="933"/>
      <c r="NCQ55" s="933"/>
      <c r="NCR55" s="933"/>
      <c r="NCS55" s="934"/>
      <c r="NCT55" s="1214"/>
      <c r="NCU55" s="932"/>
      <c r="NCV55" s="932"/>
      <c r="NCW55" s="933"/>
      <c r="NCX55" s="933"/>
      <c r="NCY55" s="933"/>
      <c r="NCZ55" s="933"/>
      <c r="NDA55" s="933"/>
      <c r="NDB55" s="933"/>
      <c r="NDC55" s="933"/>
      <c r="NDD55" s="934"/>
      <c r="NDE55" s="1214"/>
      <c r="NDF55" s="932"/>
      <c r="NDG55" s="932"/>
      <c r="NDH55" s="933"/>
      <c r="NDI55" s="933"/>
      <c r="NDJ55" s="933"/>
      <c r="NDK55" s="933"/>
      <c r="NDL55" s="933"/>
      <c r="NDM55" s="933"/>
      <c r="NDN55" s="933"/>
      <c r="NDO55" s="934"/>
      <c r="NDP55" s="1214"/>
      <c r="NDQ55" s="932"/>
      <c r="NDR55" s="932"/>
      <c r="NDS55" s="933"/>
      <c r="NDT55" s="933"/>
      <c r="NDU55" s="933"/>
      <c r="NDV55" s="933"/>
      <c r="NDW55" s="933"/>
      <c r="NDX55" s="933"/>
      <c r="NDY55" s="933"/>
      <c r="NDZ55" s="934"/>
      <c r="NEA55" s="1214"/>
      <c r="NEB55" s="932"/>
      <c r="NEC55" s="932"/>
      <c r="NED55" s="933"/>
      <c r="NEE55" s="933"/>
      <c r="NEF55" s="933"/>
      <c r="NEG55" s="933"/>
      <c r="NEH55" s="933"/>
      <c r="NEI55" s="933"/>
      <c r="NEJ55" s="933"/>
      <c r="NEK55" s="934"/>
      <c r="NEL55" s="1214"/>
      <c r="NEM55" s="932"/>
      <c r="NEN55" s="932"/>
      <c r="NEO55" s="933"/>
      <c r="NEP55" s="933"/>
      <c r="NEQ55" s="933"/>
      <c r="NER55" s="933"/>
      <c r="NES55" s="933"/>
      <c r="NET55" s="933"/>
      <c r="NEU55" s="933"/>
      <c r="NEV55" s="934"/>
      <c r="NEW55" s="1214"/>
      <c r="NEX55" s="932"/>
      <c r="NEY55" s="932"/>
      <c r="NEZ55" s="933"/>
      <c r="NFA55" s="933"/>
      <c r="NFB55" s="933"/>
      <c r="NFC55" s="933"/>
      <c r="NFD55" s="933"/>
      <c r="NFE55" s="933"/>
      <c r="NFF55" s="933"/>
      <c r="NFG55" s="934"/>
      <c r="NFH55" s="1214"/>
      <c r="NFI55" s="932"/>
      <c r="NFJ55" s="932"/>
      <c r="NFK55" s="933"/>
      <c r="NFL55" s="933"/>
      <c r="NFM55" s="933"/>
      <c r="NFN55" s="933"/>
      <c r="NFO55" s="933"/>
      <c r="NFP55" s="933"/>
      <c r="NFQ55" s="933"/>
      <c r="NFR55" s="934"/>
      <c r="NFS55" s="1214"/>
      <c r="NFT55" s="932"/>
      <c r="NFU55" s="932"/>
      <c r="NFV55" s="933"/>
      <c r="NFW55" s="933"/>
      <c r="NFX55" s="933"/>
      <c r="NFY55" s="933"/>
      <c r="NFZ55" s="933"/>
      <c r="NGA55" s="933"/>
      <c r="NGB55" s="933"/>
      <c r="NGC55" s="934"/>
      <c r="NGD55" s="1214"/>
      <c r="NGE55" s="932"/>
      <c r="NGF55" s="932"/>
      <c r="NGG55" s="933"/>
      <c r="NGH55" s="933"/>
      <c r="NGI55" s="933"/>
      <c r="NGJ55" s="933"/>
      <c r="NGK55" s="933"/>
      <c r="NGL55" s="933"/>
      <c r="NGM55" s="933"/>
      <c r="NGN55" s="934"/>
      <c r="NGO55" s="1214"/>
      <c r="NGP55" s="932"/>
      <c r="NGQ55" s="932"/>
      <c r="NGR55" s="933"/>
      <c r="NGS55" s="933"/>
      <c r="NGT55" s="933"/>
      <c r="NGU55" s="933"/>
      <c r="NGV55" s="933"/>
      <c r="NGW55" s="933"/>
      <c r="NGX55" s="933"/>
      <c r="NGY55" s="934"/>
      <c r="NGZ55" s="1214"/>
      <c r="NHA55" s="932"/>
      <c r="NHB55" s="932"/>
      <c r="NHC55" s="933"/>
      <c r="NHD55" s="933"/>
      <c r="NHE55" s="933"/>
      <c r="NHF55" s="933"/>
      <c r="NHG55" s="933"/>
      <c r="NHH55" s="933"/>
      <c r="NHI55" s="933"/>
      <c r="NHJ55" s="934"/>
      <c r="NHK55" s="1214"/>
      <c r="NHL55" s="932"/>
      <c r="NHM55" s="932"/>
      <c r="NHN55" s="933"/>
      <c r="NHO55" s="933"/>
      <c r="NHP55" s="933"/>
      <c r="NHQ55" s="933"/>
      <c r="NHR55" s="933"/>
      <c r="NHS55" s="933"/>
      <c r="NHT55" s="933"/>
      <c r="NHU55" s="934"/>
      <c r="NHV55" s="1214"/>
      <c r="NHW55" s="932"/>
      <c r="NHX55" s="932"/>
      <c r="NHY55" s="933"/>
      <c r="NHZ55" s="933"/>
      <c r="NIA55" s="933"/>
      <c r="NIB55" s="933"/>
      <c r="NIC55" s="933"/>
      <c r="NID55" s="933"/>
      <c r="NIE55" s="933"/>
      <c r="NIF55" s="934"/>
      <c r="NIG55" s="1214"/>
      <c r="NIH55" s="932"/>
      <c r="NII55" s="932"/>
      <c r="NIJ55" s="933"/>
      <c r="NIK55" s="933"/>
      <c r="NIL55" s="933"/>
      <c r="NIM55" s="933"/>
      <c r="NIN55" s="933"/>
      <c r="NIO55" s="933"/>
      <c r="NIP55" s="933"/>
      <c r="NIQ55" s="934"/>
      <c r="NIR55" s="1214"/>
      <c r="NIS55" s="932"/>
      <c r="NIT55" s="932"/>
      <c r="NIU55" s="933"/>
      <c r="NIV55" s="933"/>
      <c r="NIW55" s="933"/>
      <c r="NIX55" s="933"/>
      <c r="NIY55" s="933"/>
      <c r="NIZ55" s="933"/>
      <c r="NJA55" s="933"/>
      <c r="NJB55" s="934"/>
      <c r="NJC55" s="1214"/>
      <c r="NJD55" s="932"/>
      <c r="NJE55" s="932"/>
      <c r="NJF55" s="933"/>
      <c r="NJG55" s="933"/>
      <c r="NJH55" s="933"/>
      <c r="NJI55" s="933"/>
      <c r="NJJ55" s="933"/>
      <c r="NJK55" s="933"/>
      <c r="NJL55" s="933"/>
      <c r="NJM55" s="934"/>
      <c r="NJN55" s="1214"/>
      <c r="NJO55" s="932"/>
      <c r="NJP55" s="932"/>
      <c r="NJQ55" s="933"/>
      <c r="NJR55" s="933"/>
      <c r="NJS55" s="933"/>
      <c r="NJT55" s="933"/>
      <c r="NJU55" s="933"/>
      <c r="NJV55" s="933"/>
      <c r="NJW55" s="933"/>
      <c r="NJX55" s="934"/>
      <c r="NJY55" s="1214"/>
      <c r="NJZ55" s="932"/>
      <c r="NKA55" s="932"/>
      <c r="NKB55" s="933"/>
      <c r="NKC55" s="933"/>
      <c r="NKD55" s="933"/>
      <c r="NKE55" s="933"/>
      <c r="NKF55" s="933"/>
      <c r="NKG55" s="933"/>
      <c r="NKH55" s="933"/>
      <c r="NKI55" s="934"/>
      <c r="NKJ55" s="1214"/>
      <c r="NKK55" s="932"/>
      <c r="NKL55" s="932"/>
      <c r="NKM55" s="933"/>
      <c r="NKN55" s="933"/>
      <c r="NKO55" s="933"/>
      <c r="NKP55" s="933"/>
      <c r="NKQ55" s="933"/>
      <c r="NKR55" s="933"/>
      <c r="NKS55" s="933"/>
      <c r="NKT55" s="934"/>
      <c r="NKU55" s="1214"/>
      <c r="NKV55" s="932"/>
      <c r="NKW55" s="932"/>
      <c r="NKX55" s="933"/>
      <c r="NKY55" s="933"/>
      <c r="NKZ55" s="933"/>
      <c r="NLA55" s="933"/>
      <c r="NLB55" s="933"/>
      <c r="NLC55" s="933"/>
      <c r="NLD55" s="933"/>
      <c r="NLE55" s="934"/>
      <c r="NLF55" s="1214"/>
      <c r="NLG55" s="932"/>
      <c r="NLH55" s="932"/>
      <c r="NLI55" s="933"/>
      <c r="NLJ55" s="933"/>
      <c r="NLK55" s="933"/>
      <c r="NLL55" s="933"/>
      <c r="NLM55" s="933"/>
      <c r="NLN55" s="933"/>
      <c r="NLO55" s="933"/>
      <c r="NLP55" s="934"/>
      <c r="NLQ55" s="1214"/>
      <c r="NLR55" s="932"/>
      <c r="NLS55" s="932"/>
      <c r="NLT55" s="933"/>
      <c r="NLU55" s="933"/>
      <c r="NLV55" s="933"/>
      <c r="NLW55" s="933"/>
      <c r="NLX55" s="933"/>
      <c r="NLY55" s="933"/>
      <c r="NLZ55" s="933"/>
      <c r="NMA55" s="934"/>
      <c r="NMB55" s="1214"/>
      <c r="NMC55" s="932"/>
      <c r="NMD55" s="932"/>
      <c r="NME55" s="933"/>
      <c r="NMF55" s="933"/>
      <c r="NMG55" s="933"/>
      <c r="NMH55" s="933"/>
      <c r="NMI55" s="933"/>
      <c r="NMJ55" s="933"/>
      <c r="NMK55" s="933"/>
      <c r="NML55" s="934"/>
      <c r="NMM55" s="1214"/>
      <c r="NMN55" s="932"/>
      <c r="NMO55" s="932"/>
      <c r="NMP55" s="933"/>
      <c r="NMQ55" s="933"/>
      <c r="NMR55" s="933"/>
      <c r="NMS55" s="933"/>
      <c r="NMT55" s="933"/>
      <c r="NMU55" s="933"/>
      <c r="NMV55" s="933"/>
      <c r="NMW55" s="934"/>
      <c r="NMX55" s="1214"/>
      <c r="NMY55" s="932"/>
      <c r="NMZ55" s="932"/>
      <c r="NNA55" s="933"/>
      <c r="NNB55" s="933"/>
      <c r="NNC55" s="933"/>
      <c r="NND55" s="933"/>
      <c r="NNE55" s="933"/>
      <c r="NNF55" s="933"/>
      <c r="NNG55" s="933"/>
      <c r="NNH55" s="934"/>
      <c r="NNI55" s="1214"/>
      <c r="NNJ55" s="932"/>
      <c r="NNK55" s="932"/>
      <c r="NNL55" s="933"/>
      <c r="NNM55" s="933"/>
      <c r="NNN55" s="933"/>
      <c r="NNO55" s="933"/>
      <c r="NNP55" s="933"/>
      <c r="NNQ55" s="933"/>
      <c r="NNR55" s="933"/>
      <c r="NNS55" s="934"/>
      <c r="NNT55" s="1214"/>
      <c r="NNU55" s="932"/>
      <c r="NNV55" s="932"/>
      <c r="NNW55" s="933"/>
      <c r="NNX55" s="933"/>
      <c r="NNY55" s="933"/>
      <c r="NNZ55" s="933"/>
      <c r="NOA55" s="933"/>
      <c r="NOB55" s="933"/>
      <c r="NOC55" s="933"/>
      <c r="NOD55" s="934"/>
      <c r="NOE55" s="1214"/>
      <c r="NOF55" s="932"/>
      <c r="NOG55" s="932"/>
      <c r="NOH55" s="933"/>
      <c r="NOI55" s="933"/>
      <c r="NOJ55" s="933"/>
      <c r="NOK55" s="933"/>
      <c r="NOL55" s="933"/>
      <c r="NOM55" s="933"/>
      <c r="NON55" s="933"/>
      <c r="NOO55" s="934"/>
      <c r="NOP55" s="1214"/>
      <c r="NOQ55" s="932"/>
      <c r="NOR55" s="932"/>
      <c r="NOS55" s="933"/>
      <c r="NOT55" s="933"/>
      <c r="NOU55" s="933"/>
      <c r="NOV55" s="933"/>
      <c r="NOW55" s="933"/>
      <c r="NOX55" s="933"/>
      <c r="NOY55" s="933"/>
      <c r="NOZ55" s="934"/>
      <c r="NPA55" s="1214"/>
      <c r="NPB55" s="932"/>
      <c r="NPC55" s="932"/>
      <c r="NPD55" s="933"/>
      <c r="NPE55" s="933"/>
      <c r="NPF55" s="933"/>
      <c r="NPG55" s="933"/>
      <c r="NPH55" s="933"/>
      <c r="NPI55" s="933"/>
      <c r="NPJ55" s="933"/>
      <c r="NPK55" s="934"/>
      <c r="NPL55" s="1214"/>
      <c r="NPM55" s="932"/>
      <c r="NPN55" s="932"/>
      <c r="NPO55" s="933"/>
      <c r="NPP55" s="933"/>
      <c r="NPQ55" s="933"/>
      <c r="NPR55" s="933"/>
      <c r="NPS55" s="933"/>
      <c r="NPT55" s="933"/>
      <c r="NPU55" s="933"/>
      <c r="NPV55" s="934"/>
      <c r="NPW55" s="1214"/>
      <c r="NPX55" s="932"/>
      <c r="NPY55" s="932"/>
      <c r="NPZ55" s="933"/>
      <c r="NQA55" s="933"/>
      <c r="NQB55" s="933"/>
      <c r="NQC55" s="933"/>
      <c r="NQD55" s="933"/>
      <c r="NQE55" s="933"/>
      <c r="NQF55" s="933"/>
      <c r="NQG55" s="934"/>
      <c r="NQH55" s="1214"/>
      <c r="NQI55" s="932"/>
      <c r="NQJ55" s="932"/>
      <c r="NQK55" s="933"/>
      <c r="NQL55" s="933"/>
      <c r="NQM55" s="933"/>
      <c r="NQN55" s="933"/>
      <c r="NQO55" s="933"/>
      <c r="NQP55" s="933"/>
      <c r="NQQ55" s="933"/>
      <c r="NQR55" s="934"/>
      <c r="NQS55" s="1214"/>
      <c r="NQT55" s="932"/>
      <c r="NQU55" s="932"/>
      <c r="NQV55" s="933"/>
      <c r="NQW55" s="933"/>
      <c r="NQX55" s="933"/>
      <c r="NQY55" s="933"/>
      <c r="NQZ55" s="933"/>
      <c r="NRA55" s="933"/>
      <c r="NRB55" s="933"/>
      <c r="NRC55" s="934"/>
      <c r="NRD55" s="1214"/>
      <c r="NRE55" s="932"/>
      <c r="NRF55" s="932"/>
      <c r="NRG55" s="933"/>
      <c r="NRH55" s="933"/>
      <c r="NRI55" s="933"/>
      <c r="NRJ55" s="933"/>
      <c r="NRK55" s="933"/>
      <c r="NRL55" s="933"/>
      <c r="NRM55" s="933"/>
      <c r="NRN55" s="934"/>
      <c r="NRO55" s="1214"/>
      <c r="NRP55" s="932"/>
      <c r="NRQ55" s="932"/>
      <c r="NRR55" s="933"/>
      <c r="NRS55" s="933"/>
      <c r="NRT55" s="933"/>
      <c r="NRU55" s="933"/>
      <c r="NRV55" s="933"/>
      <c r="NRW55" s="933"/>
      <c r="NRX55" s="933"/>
      <c r="NRY55" s="934"/>
      <c r="NRZ55" s="1214"/>
      <c r="NSA55" s="932"/>
      <c r="NSB55" s="932"/>
      <c r="NSC55" s="933"/>
      <c r="NSD55" s="933"/>
      <c r="NSE55" s="933"/>
      <c r="NSF55" s="933"/>
      <c r="NSG55" s="933"/>
      <c r="NSH55" s="933"/>
      <c r="NSI55" s="933"/>
      <c r="NSJ55" s="934"/>
      <c r="NSK55" s="1214"/>
      <c r="NSL55" s="932"/>
      <c r="NSM55" s="932"/>
      <c r="NSN55" s="933"/>
      <c r="NSO55" s="933"/>
      <c r="NSP55" s="933"/>
      <c r="NSQ55" s="933"/>
      <c r="NSR55" s="933"/>
      <c r="NSS55" s="933"/>
      <c r="NST55" s="933"/>
      <c r="NSU55" s="934"/>
      <c r="NSV55" s="1214"/>
      <c r="NSW55" s="932"/>
      <c r="NSX55" s="932"/>
      <c r="NSY55" s="933"/>
      <c r="NSZ55" s="933"/>
      <c r="NTA55" s="933"/>
      <c r="NTB55" s="933"/>
      <c r="NTC55" s="933"/>
      <c r="NTD55" s="933"/>
      <c r="NTE55" s="933"/>
      <c r="NTF55" s="934"/>
      <c r="NTG55" s="1214"/>
      <c r="NTH55" s="932"/>
      <c r="NTI55" s="932"/>
      <c r="NTJ55" s="933"/>
      <c r="NTK55" s="933"/>
      <c r="NTL55" s="933"/>
      <c r="NTM55" s="933"/>
      <c r="NTN55" s="933"/>
      <c r="NTO55" s="933"/>
      <c r="NTP55" s="933"/>
      <c r="NTQ55" s="934"/>
      <c r="NTR55" s="1214"/>
      <c r="NTS55" s="932"/>
      <c r="NTT55" s="932"/>
      <c r="NTU55" s="933"/>
      <c r="NTV55" s="933"/>
      <c r="NTW55" s="933"/>
      <c r="NTX55" s="933"/>
      <c r="NTY55" s="933"/>
      <c r="NTZ55" s="933"/>
      <c r="NUA55" s="933"/>
      <c r="NUB55" s="934"/>
      <c r="NUC55" s="1214"/>
      <c r="NUD55" s="932"/>
      <c r="NUE55" s="932"/>
      <c r="NUF55" s="933"/>
      <c r="NUG55" s="933"/>
      <c r="NUH55" s="933"/>
      <c r="NUI55" s="933"/>
      <c r="NUJ55" s="933"/>
      <c r="NUK55" s="933"/>
      <c r="NUL55" s="933"/>
      <c r="NUM55" s="934"/>
      <c r="NUN55" s="1214"/>
      <c r="NUO55" s="932"/>
      <c r="NUP55" s="932"/>
      <c r="NUQ55" s="933"/>
      <c r="NUR55" s="933"/>
      <c r="NUS55" s="933"/>
      <c r="NUT55" s="933"/>
      <c r="NUU55" s="933"/>
      <c r="NUV55" s="933"/>
      <c r="NUW55" s="933"/>
      <c r="NUX55" s="934"/>
      <c r="NUY55" s="1214"/>
      <c r="NUZ55" s="932"/>
      <c r="NVA55" s="932"/>
      <c r="NVB55" s="933"/>
      <c r="NVC55" s="933"/>
      <c r="NVD55" s="933"/>
      <c r="NVE55" s="933"/>
      <c r="NVF55" s="933"/>
      <c r="NVG55" s="933"/>
      <c r="NVH55" s="933"/>
      <c r="NVI55" s="934"/>
      <c r="NVJ55" s="1214"/>
      <c r="NVK55" s="932"/>
      <c r="NVL55" s="932"/>
      <c r="NVM55" s="933"/>
      <c r="NVN55" s="933"/>
      <c r="NVO55" s="933"/>
      <c r="NVP55" s="933"/>
      <c r="NVQ55" s="933"/>
      <c r="NVR55" s="933"/>
      <c r="NVS55" s="933"/>
      <c r="NVT55" s="934"/>
      <c r="NVU55" s="1214"/>
      <c r="NVV55" s="932"/>
      <c r="NVW55" s="932"/>
      <c r="NVX55" s="933"/>
      <c r="NVY55" s="933"/>
      <c r="NVZ55" s="933"/>
      <c r="NWA55" s="933"/>
      <c r="NWB55" s="933"/>
      <c r="NWC55" s="933"/>
      <c r="NWD55" s="933"/>
      <c r="NWE55" s="934"/>
      <c r="NWF55" s="1214"/>
      <c r="NWG55" s="932"/>
      <c r="NWH55" s="932"/>
      <c r="NWI55" s="933"/>
      <c r="NWJ55" s="933"/>
      <c r="NWK55" s="933"/>
      <c r="NWL55" s="933"/>
      <c r="NWM55" s="933"/>
      <c r="NWN55" s="933"/>
      <c r="NWO55" s="933"/>
      <c r="NWP55" s="934"/>
      <c r="NWQ55" s="1214"/>
      <c r="NWR55" s="932"/>
      <c r="NWS55" s="932"/>
      <c r="NWT55" s="933"/>
      <c r="NWU55" s="933"/>
      <c r="NWV55" s="933"/>
      <c r="NWW55" s="933"/>
      <c r="NWX55" s="933"/>
      <c r="NWY55" s="933"/>
      <c r="NWZ55" s="933"/>
      <c r="NXA55" s="934"/>
      <c r="NXB55" s="1214"/>
      <c r="NXC55" s="932"/>
      <c r="NXD55" s="932"/>
      <c r="NXE55" s="933"/>
      <c r="NXF55" s="933"/>
      <c r="NXG55" s="933"/>
      <c r="NXH55" s="933"/>
      <c r="NXI55" s="933"/>
      <c r="NXJ55" s="933"/>
      <c r="NXK55" s="933"/>
      <c r="NXL55" s="934"/>
      <c r="NXM55" s="1214"/>
      <c r="NXN55" s="932"/>
      <c r="NXO55" s="932"/>
      <c r="NXP55" s="933"/>
      <c r="NXQ55" s="933"/>
      <c r="NXR55" s="933"/>
      <c r="NXS55" s="933"/>
      <c r="NXT55" s="933"/>
      <c r="NXU55" s="933"/>
      <c r="NXV55" s="933"/>
      <c r="NXW55" s="934"/>
      <c r="NXX55" s="1214"/>
      <c r="NXY55" s="932"/>
      <c r="NXZ55" s="932"/>
      <c r="NYA55" s="933"/>
      <c r="NYB55" s="933"/>
      <c r="NYC55" s="933"/>
      <c r="NYD55" s="933"/>
      <c r="NYE55" s="933"/>
      <c r="NYF55" s="933"/>
      <c r="NYG55" s="933"/>
      <c r="NYH55" s="934"/>
      <c r="NYI55" s="1214"/>
      <c r="NYJ55" s="932"/>
      <c r="NYK55" s="932"/>
      <c r="NYL55" s="933"/>
      <c r="NYM55" s="933"/>
      <c r="NYN55" s="933"/>
      <c r="NYO55" s="933"/>
      <c r="NYP55" s="933"/>
      <c r="NYQ55" s="933"/>
      <c r="NYR55" s="933"/>
      <c r="NYS55" s="934"/>
      <c r="NYT55" s="1214"/>
      <c r="NYU55" s="932"/>
      <c r="NYV55" s="932"/>
      <c r="NYW55" s="933"/>
      <c r="NYX55" s="933"/>
      <c r="NYY55" s="933"/>
      <c r="NYZ55" s="933"/>
      <c r="NZA55" s="933"/>
      <c r="NZB55" s="933"/>
      <c r="NZC55" s="933"/>
      <c r="NZD55" s="934"/>
      <c r="NZE55" s="1214"/>
      <c r="NZF55" s="932"/>
      <c r="NZG55" s="932"/>
      <c r="NZH55" s="933"/>
      <c r="NZI55" s="933"/>
      <c r="NZJ55" s="933"/>
      <c r="NZK55" s="933"/>
      <c r="NZL55" s="933"/>
      <c r="NZM55" s="933"/>
      <c r="NZN55" s="933"/>
      <c r="NZO55" s="934"/>
      <c r="NZP55" s="1214"/>
      <c r="NZQ55" s="932"/>
      <c r="NZR55" s="932"/>
      <c r="NZS55" s="933"/>
      <c r="NZT55" s="933"/>
      <c r="NZU55" s="933"/>
      <c r="NZV55" s="933"/>
      <c r="NZW55" s="933"/>
      <c r="NZX55" s="933"/>
      <c r="NZY55" s="933"/>
      <c r="NZZ55" s="934"/>
      <c r="OAA55" s="1214"/>
      <c r="OAB55" s="932"/>
      <c r="OAC55" s="932"/>
      <c r="OAD55" s="933"/>
      <c r="OAE55" s="933"/>
      <c r="OAF55" s="933"/>
      <c r="OAG55" s="933"/>
      <c r="OAH55" s="933"/>
      <c r="OAI55" s="933"/>
      <c r="OAJ55" s="933"/>
      <c r="OAK55" s="934"/>
      <c r="OAL55" s="1214"/>
      <c r="OAM55" s="932"/>
      <c r="OAN55" s="932"/>
      <c r="OAO55" s="933"/>
      <c r="OAP55" s="933"/>
      <c r="OAQ55" s="933"/>
      <c r="OAR55" s="933"/>
      <c r="OAS55" s="933"/>
      <c r="OAT55" s="933"/>
      <c r="OAU55" s="933"/>
      <c r="OAV55" s="934"/>
      <c r="OAW55" s="1214"/>
      <c r="OAX55" s="932"/>
      <c r="OAY55" s="932"/>
      <c r="OAZ55" s="933"/>
      <c r="OBA55" s="933"/>
      <c r="OBB55" s="933"/>
      <c r="OBC55" s="933"/>
      <c r="OBD55" s="933"/>
      <c r="OBE55" s="933"/>
      <c r="OBF55" s="933"/>
      <c r="OBG55" s="934"/>
      <c r="OBH55" s="1214"/>
      <c r="OBI55" s="932"/>
      <c r="OBJ55" s="932"/>
      <c r="OBK55" s="933"/>
      <c r="OBL55" s="933"/>
      <c r="OBM55" s="933"/>
      <c r="OBN55" s="933"/>
      <c r="OBO55" s="933"/>
      <c r="OBP55" s="933"/>
      <c r="OBQ55" s="933"/>
      <c r="OBR55" s="934"/>
      <c r="OBS55" s="1214"/>
      <c r="OBT55" s="932"/>
      <c r="OBU55" s="932"/>
      <c r="OBV55" s="933"/>
      <c r="OBW55" s="933"/>
      <c r="OBX55" s="933"/>
      <c r="OBY55" s="933"/>
      <c r="OBZ55" s="933"/>
      <c r="OCA55" s="933"/>
      <c r="OCB55" s="933"/>
      <c r="OCC55" s="934"/>
      <c r="OCD55" s="1214"/>
      <c r="OCE55" s="932"/>
      <c r="OCF55" s="932"/>
      <c r="OCG55" s="933"/>
      <c r="OCH55" s="933"/>
      <c r="OCI55" s="933"/>
      <c r="OCJ55" s="933"/>
      <c r="OCK55" s="933"/>
      <c r="OCL55" s="933"/>
      <c r="OCM55" s="933"/>
      <c r="OCN55" s="934"/>
      <c r="OCO55" s="1214"/>
      <c r="OCP55" s="932"/>
      <c r="OCQ55" s="932"/>
      <c r="OCR55" s="933"/>
      <c r="OCS55" s="933"/>
      <c r="OCT55" s="933"/>
      <c r="OCU55" s="933"/>
      <c r="OCV55" s="933"/>
      <c r="OCW55" s="933"/>
      <c r="OCX55" s="933"/>
      <c r="OCY55" s="934"/>
      <c r="OCZ55" s="1214"/>
      <c r="ODA55" s="932"/>
      <c r="ODB55" s="932"/>
      <c r="ODC55" s="933"/>
      <c r="ODD55" s="933"/>
      <c r="ODE55" s="933"/>
      <c r="ODF55" s="933"/>
      <c r="ODG55" s="933"/>
      <c r="ODH55" s="933"/>
      <c r="ODI55" s="933"/>
      <c r="ODJ55" s="934"/>
      <c r="ODK55" s="1214"/>
      <c r="ODL55" s="932"/>
      <c r="ODM55" s="932"/>
      <c r="ODN55" s="933"/>
      <c r="ODO55" s="933"/>
      <c r="ODP55" s="933"/>
      <c r="ODQ55" s="933"/>
      <c r="ODR55" s="933"/>
      <c r="ODS55" s="933"/>
      <c r="ODT55" s="933"/>
      <c r="ODU55" s="934"/>
      <c r="ODV55" s="1214"/>
      <c r="ODW55" s="932"/>
      <c r="ODX55" s="932"/>
      <c r="ODY55" s="933"/>
      <c r="ODZ55" s="933"/>
      <c r="OEA55" s="933"/>
      <c r="OEB55" s="933"/>
      <c r="OEC55" s="933"/>
      <c r="OED55" s="933"/>
      <c r="OEE55" s="933"/>
      <c r="OEF55" s="934"/>
      <c r="OEG55" s="1214"/>
      <c r="OEH55" s="932"/>
      <c r="OEI55" s="932"/>
      <c r="OEJ55" s="933"/>
      <c r="OEK55" s="933"/>
      <c r="OEL55" s="933"/>
      <c r="OEM55" s="933"/>
      <c r="OEN55" s="933"/>
      <c r="OEO55" s="933"/>
      <c r="OEP55" s="933"/>
      <c r="OEQ55" s="934"/>
      <c r="OER55" s="1214"/>
      <c r="OES55" s="932"/>
      <c r="OET55" s="932"/>
      <c r="OEU55" s="933"/>
      <c r="OEV55" s="933"/>
      <c r="OEW55" s="933"/>
      <c r="OEX55" s="933"/>
      <c r="OEY55" s="933"/>
      <c r="OEZ55" s="933"/>
      <c r="OFA55" s="933"/>
      <c r="OFB55" s="934"/>
      <c r="OFC55" s="1214"/>
      <c r="OFD55" s="932"/>
      <c r="OFE55" s="932"/>
      <c r="OFF55" s="933"/>
      <c r="OFG55" s="933"/>
      <c r="OFH55" s="933"/>
      <c r="OFI55" s="933"/>
      <c r="OFJ55" s="933"/>
      <c r="OFK55" s="933"/>
      <c r="OFL55" s="933"/>
      <c r="OFM55" s="934"/>
      <c r="OFN55" s="1214"/>
      <c r="OFO55" s="932"/>
      <c r="OFP55" s="932"/>
      <c r="OFQ55" s="933"/>
      <c r="OFR55" s="933"/>
      <c r="OFS55" s="933"/>
      <c r="OFT55" s="933"/>
      <c r="OFU55" s="933"/>
      <c r="OFV55" s="933"/>
      <c r="OFW55" s="933"/>
      <c r="OFX55" s="934"/>
      <c r="OFY55" s="1214"/>
      <c r="OFZ55" s="932"/>
      <c r="OGA55" s="932"/>
      <c r="OGB55" s="933"/>
      <c r="OGC55" s="933"/>
      <c r="OGD55" s="933"/>
      <c r="OGE55" s="933"/>
      <c r="OGF55" s="933"/>
      <c r="OGG55" s="933"/>
      <c r="OGH55" s="933"/>
      <c r="OGI55" s="934"/>
      <c r="OGJ55" s="1214"/>
      <c r="OGK55" s="932"/>
      <c r="OGL55" s="932"/>
      <c r="OGM55" s="933"/>
      <c r="OGN55" s="933"/>
      <c r="OGO55" s="933"/>
      <c r="OGP55" s="933"/>
      <c r="OGQ55" s="933"/>
      <c r="OGR55" s="933"/>
      <c r="OGS55" s="933"/>
      <c r="OGT55" s="934"/>
      <c r="OGU55" s="1214"/>
      <c r="OGV55" s="932"/>
      <c r="OGW55" s="932"/>
      <c r="OGX55" s="933"/>
      <c r="OGY55" s="933"/>
      <c r="OGZ55" s="933"/>
      <c r="OHA55" s="933"/>
      <c r="OHB55" s="933"/>
      <c r="OHC55" s="933"/>
      <c r="OHD55" s="933"/>
      <c r="OHE55" s="934"/>
      <c r="OHF55" s="1214"/>
      <c r="OHG55" s="932"/>
      <c r="OHH55" s="932"/>
      <c r="OHI55" s="933"/>
      <c r="OHJ55" s="933"/>
      <c r="OHK55" s="933"/>
      <c r="OHL55" s="933"/>
      <c r="OHM55" s="933"/>
      <c r="OHN55" s="933"/>
      <c r="OHO55" s="933"/>
      <c r="OHP55" s="934"/>
      <c r="OHQ55" s="1214"/>
      <c r="OHR55" s="932"/>
      <c r="OHS55" s="932"/>
      <c r="OHT55" s="933"/>
      <c r="OHU55" s="933"/>
      <c r="OHV55" s="933"/>
      <c r="OHW55" s="933"/>
      <c r="OHX55" s="933"/>
      <c r="OHY55" s="933"/>
      <c r="OHZ55" s="933"/>
      <c r="OIA55" s="934"/>
      <c r="OIB55" s="1214"/>
      <c r="OIC55" s="932"/>
      <c r="OID55" s="932"/>
      <c r="OIE55" s="933"/>
      <c r="OIF55" s="933"/>
      <c r="OIG55" s="933"/>
      <c r="OIH55" s="933"/>
      <c r="OII55" s="933"/>
      <c r="OIJ55" s="933"/>
      <c r="OIK55" s="933"/>
      <c r="OIL55" s="934"/>
      <c r="OIM55" s="1214"/>
      <c r="OIN55" s="932"/>
      <c r="OIO55" s="932"/>
      <c r="OIP55" s="933"/>
      <c r="OIQ55" s="933"/>
      <c r="OIR55" s="933"/>
      <c r="OIS55" s="933"/>
      <c r="OIT55" s="933"/>
      <c r="OIU55" s="933"/>
      <c r="OIV55" s="933"/>
      <c r="OIW55" s="934"/>
      <c r="OIX55" s="1214"/>
      <c r="OIY55" s="932"/>
      <c r="OIZ55" s="932"/>
      <c r="OJA55" s="933"/>
      <c r="OJB55" s="933"/>
      <c r="OJC55" s="933"/>
      <c r="OJD55" s="933"/>
      <c r="OJE55" s="933"/>
      <c r="OJF55" s="933"/>
      <c r="OJG55" s="933"/>
      <c r="OJH55" s="934"/>
      <c r="OJI55" s="1214"/>
      <c r="OJJ55" s="932"/>
      <c r="OJK55" s="932"/>
      <c r="OJL55" s="933"/>
      <c r="OJM55" s="933"/>
      <c r="OJN55" s="933"/>
      <c r="OJO55" s="933"/>
      <c r="OJP55" s="933"/>
      <c r="OJQ55" s="933"/>
      <c r="OJR55" s="933"/>
      <c r="OJS55" s="934"/>
      <c r="OJT55" s="1214"/>
      <c r="OJU55" s="932"/>
      <c r="OJV55" s="932"/>
      <c r="OJW55" s="933"/>
      <c r="OJX55" s="933"/>
      <c r="OJY55" s="933"/>
      <c r="OJZ55" s="933"/>
      <c r="OKA55" s="933"/>
      <c r="OKB55" s="933"/>
      <c r="OKC55" s="933"/>
      <c r="OKD55" s="934"/>
      <c r="OKE55" s="1214"/>
      <c r="OKF55" s="932"/>
      <c r="OKG55" s="932"/>
      <c r="OKH55" s="933"/>
      <c r="OKI55" s="933"/>
      <c r="OKJ55" s="933"/>
      <c r="OKK55" s="933"/>
      <c r="OKL55" s="933"/>
      <c r="OKM55" s="933"/>
      <c r="OKN55" s="933"/>
      <c r="OKO55" s="934"/>
      <c r="OKP55" s="1214"/>
      <c r="OKQ55" s="932"/>
      <c r="OKR55" s="932"/>
      <c r="OKS55" s="933"/>
      <c r="OKT55" s="933"/>
      <c r="OKU55" s="933"/>
      <c r="OKV55" s="933"/>
      <c r="OKW55" s="933"/>
      <c r="OKX55" s="933"/>
      <c r="OKY55" s="933"/>
      <c r="OKZ55" s="934"/>
      <c r="OLA55" s="1214"/>
      <c r="OLB55" s="932"/>
      <c r="OLC55" s="932"/>
      <c r="OLD55" s="933"/>
      <c r="OLE55" s="933"/>
      <c r="OLF55" s="933"/>
      <c r="OLG55" s="933"/>
      <c r="OLH55" s="933"/>
      <c r="OLI55" s="933"/>
      <c r="OLJ55" s="933"/>
      <c r="OLK55" s="934"/>
      <c r="OLL55" s="1214"/>
      <c r="OLM55" s="932"/>
      <c r="OLN55" s="932"/>
      <c r="OLO55" s="933"/>
      <c r="OLP55" s="933"/>
      <c r="OLQ55" s="933"/>
      <c r="OLR55" s="933"/>
      <c r="OLS55" s="933"/>
      <c r="OLT55" s="933"/>
      <c r="OLU55" s="933"/>
      <c r="OLV55" s="934"/>
      <c r="OLW55" s="1214"/>
      <c r="OLX55" s="932"/>
      <c r="OLY55" s="932"/>
      <c r="OLZ55" s="933"/>
      <c r="OMA55" s="933"/>
      <c r="OMB55" s="933"/>
      <c r="OMC55" s="933"/>
      <c r="OMD55" s="933"/>
      <c r="OME55" s="933"/>
      <c r="OMF55" s="933"/>
      <c r="OMG55" s="934"/>
      <c r="OMH55" s="1214"/>
      <c r="OMI55" s="932"/>
      <c r="OMJ55" s="932"/>
      <c r="OMK55" s="933"/>
      <c r="OML55" s="933"/>
      <c r="OMM55" s="933"/>
      <c r="OMN55" s="933"/>
      <c r="OMO55" s="933"/>
      <c r="OMP55" s="933"/>
      <c r="OMQ55" s="933"/>
      <c r="OMR55" s="934"/>
      <c r="OMS55" s="1214"/>
      <c r="OMT55" s="932"/>
      <c r="OMU55" s="932"/>
      <c r="OMV55" s="933"/>
      <c r="OMW55" s="933"/>
      <c r="OMX55" s="933"/>
      <c r="OMY55" s="933"/>
      <c r="OMZ55" s="933"/>
      <c r="ONA55" s="933"/>
      <c r="ONB55" s="933"/>
      <c r="ONC55" s="934"/>
      <c r="OND55" s="1214"/>
      <c r="ONE55" s="932"/>
      <c r="ONF55" s="932"/>
      <c r="ONG55" s="933"/>
      <c r="ONH55" s="933"/>
      <c r="ONI55" s="933"/>
      <c r="ONJ55" s="933"/>
      <c r="ONK55" s="933"/>
      <c r="ONL55" s="933"/>
      <c r="ONM55" s="933"/>
      <c r="ONN55" s="934"/>
      <c r="ONO55" s="1214"/>
      <c r="ONP55" s="932"/>
      <c r="ONQ55" s="932"/>
      <c r="ONR55" s="933"/>
      <c r="ONS55" s="933"/>
      <c r="ONT55" s="933"/>
      <c r="ONU55" s="933"/>
      <c r="ONV55" s="933"/>
      <c r="ONW55" s="933"/>
      <c r="ONX55" s="933"/>
      <c r="ONY55" s="934"/>
      <c r="ONZ55" s="1214"/>
      <c r="OOA55" s="932"/>
      <c r="OOB55" s="932"/>
      <c r="OOC55" s="933"/>
      <c r="OOD55" s="933"/>
      <c r="OOE55" s="933"/>
      <c r="OOF55" s="933"/>
      <c r="OOG55" s="933"/>
      <c r="OOH55" s="933"/>
      <c r="OOI55" s="933"/>
      <c r="OOJ55" s="934"/>
      <c r="OOK55" s="1214"/>
      <c r="OOL55" s="932"/>
      <c r="OOM55" s="932"/>
      <c r="OON55" s="933"/>
      <c r="OOO55" s="933"/>
      <c r="OOP55" s="933"/>
      <c r="OOQ55" s="933"/>
      <c r="OOR55" s="933"/>
      <c r="OOS55" s="933"/>
      <c r="OOT55" s="933"/>
      <c r="OOU55" s="934"/>
      <c r="OOV55" s="1214"/>
      <c r="OOW55" s="932"/>
      <c r="OOX55" s="932"/>
      <c r="OOY55" s="933"/>
      <c r="OOZ55" s="933"/>
      <c r="OPA55" s="933"/>
      <c r="OPB55" s="933"/>
      <c r="OPC55" s="933"/>
      <c r="OPD55" s="933"/>
      <c r="OPE55" s="933"/>
      <c r="OPF55" s="934"/>
      <c r="OPG55" s="1214"/>
      <c r="OPH55" s="932"/>
      <c r="OPI55" s="932"/>
      <c r="OPJ55" s="933"/>
      <c r="OPK55" s="933"/>
      <c r="OPL55" s="933"/>
      <c r="OPM55" s="933"/>
      <c r="OPN55" s="933"/>
      <c r="OPO55" s="933"/>
      <c r="OPP55" s="933"/>
      <c r="OPQ55" s="934"/>
      <c r="OPR55" s="1214"/>
      <c r="OPS55" s="932"/>
      <c r="OPT55" s="932"/>
      <c r="OPU55" s="933"/>
      <c r="OPV55" s="933"/>
      <c r="OPW55" s="933"/>
      <c r="OPX55" s="933"/>
      <c r="OPY55" s="933"/>
      <c r="OPZ55" s="933"/>
      <c r="OQA55" s="933"/>
      <c r="OQB55" s="934"/>
      <c r="OQC55" s="1214"/>
      <c r="OQD55" s="932"/>
      <c r="OQE55" s="932"/>
      <c r="OQF55" s="933"/>
      <c r="OQG55" s="933"/>
      <c r="OQH55" s="933"/>
      <c r="OQI55" s="933"/>
      <c r="OQJ55" s="933"/>
      <c r="OQK55" s="933"/>
      <c r="OQL55" s="933"/>
      <c r="OQM55" s="934"/>
      <c r="OQN55" s="1214"/>
      <c r="OQO55" s="932"/>
      <c r="OQP55" s="932"/>
      <c r="OQQ55" s="933"/>
      <c r="OQR55" s="933"/>
      <c r="OQS55" s="933"/>
      <c r="OQT55" s="933"/>
      <c r="OQU55" s="933"/>
      <c r="OQV55" s="933"/>
      <c r="OQW55" s="933"/>
      <c r="OQX55" s="934"/>
      <c r="OQY55" s="1214"/>
      <c r="OQZ55" s="932"/>
      <c r="ORA55" s="932"/>
      <c r="ORB55" s="933"/>
      <c r="ORC55" s="933"/>
      <c r="ORD55" s="933"/>
      <c r="ORE55" s="933"/>
      <c r="ORF55" s="933"/>
      <c r="ORG55" s="933"/>
      <c r="ORH55" s="933"/>
      <c r="ORI55" s="934"/>
      <c r="ORJ55" s="1214"/>
      <c r="ORK55" s="932"/>
      <c r="ORL55" s="932"/>
      <c r="ORM55" s="933"/>
      <c r="ORN55" s="933"/>
      <c r="ORO55" s="933"/>
      <c r="ORP55" s="933"/>
      <c r="ORQ55" s="933"/>
      <c r="ORR55" s="933"/>
      <c r="ORS55" s="933"/>
      <c r="ORT55" s="934"/>
      <c r="ORU55" s="1214"/>
      <c r="ORV55" s="932"/>
      <c r="ORW55" s="932"/>
      <c r="ORX55" s="933"/>
      <c r="ORY55" s="933"/>
      <c r="ORZ55" s="933"/>
      <c r="OSA55" s="933"/>
      <c r="OSB55" s="933"/>
      <c r="OSC55" s="933"/>
      <c r="OSD55" s="933"/>
      <c r="OSE55" s="934"/>
      <c r="OSF55" s="1214"/>
      <c r="OSG55" s="932"/>
      <c r="OSH55" s="932"/>
      <c r="OSI55" s="933"/>
      <c r="OSJ55" s="933"/>
      <c r="OSK55" s="933"/>
      <c r="OSL55" s="933"/>
      <c r="OSM55" s="933"/>
      <c r="OSN55" s="933"/>
      <c r="OSO55" s="933"/>
      <c r="OSP55" s="934"/>
      <c r="OSQ55" s="1214"/>
      <c r="OSR55" s="932"/>
      <c r="OSS55" s="932"/>
      <c r="OST55" s="933"/>
      <c r="OSU55" s="933"/>
      <c r="OSV55" s="933"/>
      <c r="OSW55" s="933"/>
      <c r="OSX55" s="933"/>
      <c r="OSY55" s="933"/>
      <c r="OSZ55" s="933"/>
      <c r="OTA55" s="934"/>
      <c r="OTB55" s="1214"/>
      <c r="OTC55" s="932"/>
      <c r="OTD55" s="932"/>
      <c r="OTE55" s="933"/>
      <c r="OTF55" s="933"/>
      <c r="OTG55" s="933"/>
      <c r="OTH55" s="933"/>
      <c r="OTI55" s="933"/>
      <c r="OTJ55" s="933"/>
      <c r="OTK55" s="933"/>
      <c r="OTL55" s="934"/>
      <c r="OTM55" s="1214"/>
      <c r="OTN55" s="932"/>
      <c r="OTO55" s="932"/>
      <c r="OTP55" s="933"/>
      <c r="OTQ55" s="933"/>
      <c r="OTR55" s="933"/>
      <c r="OTS55" s="933"/>
      <c r="OTT55" s="933"/>
      <c r="OTU55" s="933"/>
      <c r="OTV55" s="933"/>
      <c r="OTW55" s="934"/>
      <c r="OTX55" s="1214"/>
      <c r="OTY55" s="932"/>
      <c r="OTZ55" s="932"/>
      <c r="OUA55" s="933"/>
      <c r="OUB55" s="933"/>
      <c r="OUC55" s="933"/>
      <c r="OUD55" s="933"/>
      <c r="OUE55" s="933"/>
      <c r="OUF55" s="933"/>
      <c r="OUG55" s="933"/>
      <c r="OUH55" s="934"/>
      <c r="OUI55" s="1214"/>
      <c r="OUJ55" s="932"/>
      <c r="OUK55" s="932"/>
      <c r="OUL55" s="933"/>
      <c r="OUM55" s="933"/>
      <c r="OUN55" s="933"/>
      <c r="OUO55" s="933"/>
      <c r="OUP55" s="933"/>
      <c r="OUQ55" s="933"/>
      <c r="OUR55" s="933"/>
      <c r="OUS55" s="934"/>
      <c r="OUT55" s="1214"/>
      <c r="OUU55" s="932"/>
      <c r="OUV55" s="932"/>
      <c r="OUW55" s="933"/>
      <c r="OUX55" s="933"/>
      <c r="OUY55" s="933"/>
      <c r="OUZ55" s="933"/>
      <c r="OVA55" s="933"/>
      <c r="OVB55" s="933"/>
      <c r="OVC55" s="933"/>
      <c r="OVD55" s="934"/>
      <c r="OVE55" s="1214"/>
      <c r="OVF55" s="932"/>
      <c r="OVG55" s="932"/>
      <c r="OVH55" s="933"/>
      <c r="OVI55" s="933"/>
      <c r="OVJ55" s="933"/>
      <c r="OVK55" s="933"/>
      <c r="OVL55" s="933"/>
      <c r="OVM55" s="933"/>
      <c r="OVN55" s="933"/>
      <c r="OVO55" s="934"/>
      <c r="OVP55" s="1214"/>
      <c r="OVQ55" s="932"/>
      <c r="OVR55" s="932"/>
      <c r="OVS55" s="933"/>
      <c r="OVT55" s="933"/>
      <c r="OVU55" s="933"/>
      <c r="OVV55" s="933"/>
      <c r="OVW55" s="933"/>
      <c r="OVX55" s="933"/>
      <c r="OVY55" s="933"/>
      <c r="OVZ55" s="934"/>
      <c r="OWA55" s="1214"/>
      <c r="OWB55" s="932"/>
      <c r="OWC55" s="932"/>
      <c r="OWD55" s="933"/>
      <c r="OWE55" s="933"/>
      <c r="OWF55" s="933"/>
      <c r="OWG55" s="933"/>
      <c r="OWH55" s="933"/>
      <c r="OWI55" s="933"/>
      <c r="OWJ55" s="933"/>
      <c r="OWK55" s="934"/>
      <c r="OWL55" s="1214"/>
      <c r="OWM55" s="932"/>
      <c r="OWN55" s="932"/>
      <c r="OWO55" s="933"/>
      <c r="OWP55" s="933"/>
      <c r="OWQ55" s="933"/>
      <c r="OWR55" s="933"/>
      <c r="OWS55" s="933"/>
      <c r="OWT55" s="933"/>
      <c r="OWU55" s="933"/>
      <c r="OWV55" s="934"/>
      <c r="OWW55" s="1214"/>
      <c r="OWX55" s="932"/>
      <c r="OWY55" s="932"/>
      <c r="OWZ55" s="933"/>
      <c r="OXA55" s="933"/>
      <c r="OXB55" s="933"/>
      <c r="OXC55" s="933"/>
      <c r="OXD55" s="933"/>
      <c r="OXE55" s="933"/>
      <c r="OXF55" s="933"/>
      <c r="OXG55" s="934"/>
      <c r="OXH55" s="1214"/>
      <c r="OXI55" s="932"/>
      <c r="OXJ55" s="932"/>
      <c r="OXK55" s="933"/>
      <c r="OXL55" s="933"/>
      <c r="OXM55" s="933"/>
      <c r="OXN55" s="933"/>
      <c r="OXO55" s="933"/>
      <c r="OXP55" s="933"/>
      <c r="OXQ55" s="933"/>
      <c r="OXR55" s="934"/>
      <c r="OXS55" s="1214"/>
      <c r="OXT55" s="932"/>
      <c r="OXU55" s="932"/>
      <c r="OXV55" s="933"/>
      <c r="OXW55" s="933"/>
      <c r="OXX55" s="933"/>
      <c r="OXY55" s="933"/>
      <c r="OXZ55" s="933"/>
      <c r="OYA55" s="933"/>
      <c r="OYB55" s="933"/>
      <c r="OYC55" s="934"/>
      <c r="OYD55" s="1214"/>
      <c r="OYE55" s="932"/>
      <c r="OYF55" s="932"/>
      <c r="OYG55" s="933"/>
      <c r="OYH55" s="933"/>
      <c r="OYI55" s="933"/>
      <c r="OYJ55" s="933"/>
      <c r="OYK55" s="933"/>
      <c r="OYL55" s="933"/>
      <c r="OYM55" s="933"/>
      <c r="OYN55" s="934"/>
      <c r="OYO55" s="1214"/>
      <c r="OYP55" s="932"/>
      <c r="OYQ55" s="932"/>
      <c r="OYR55" s="933"/>
      <c r="OYS55" s="933"/>
      <c r="OYT55" s="933"/>
      <c r="OYU55" s="933"/>
      <c r="OYV55" s="933"/>
      <c r="OYW55" s="933"/>
      <c r="OYX55" s="933"/>
      <c r="OYY55" s="934"/>
      <c r="OYZ55" s="1214"/>
      <c r="OZA55" s="932"/>
      <c r="OZB55" s="932"/>
      <c r="OZC55" s="933"/>
      <c r="OZD55" s="933"/>
      <c r="OZE55" s="933"/>
      <c r="OZF55" s="933"/>
      <c r="OZG55" s="933"/>
      <c r="OZH55" s="933"/>
      <c r="OZI55" s="933"/>
      <c r="OZJ55" s="934"/>
      <c r="OZK55" s="1214"/>
      <c r="OZL55" s="932"/>
      <c r="OZM55" s="932"/>
      <c r="OZN55" s="933"/>
      <c r="OZO55" s="933"/>
      <c r="OZP55" s="933"/>
      <c r="OZQ55" s="933"/>
      <c r="OZR55" s="933"/>
      <c r="OZS55" s="933"/>
      <c r="OZT55" s="933"/>
      <c r="OZU55" s="934"/>
      <c r="OZV55" s="1214"/>
      <c r="OZW55" s="932"/>
      <c r="OZX55" s="932"/>
      <c r="OZY55" s="933"/>
      <c r="OZZ55" s="933"/>
      <c r="PAA55" s="933"/>
      <c r="PAB55" s="933"/>
      <c r="PAC55" s="933"/>
      <c r="PAD55" s="933"/>
      <c r="PAE55" s="933"/>
      <c r="PAF55" s="934"/>
      <c r="PAG55" s="1214"/>
      <c r="PAH55" s="932"/>
      <c r="PAI55" s="932"/>
      <c r="PAJ55" s="933"/>
      <c r="PAK55" s="933"/>
      <c r="PAL55" s="933"/>
      <c r="PAM55" s="933"/>
      <c r="PAN55" s="933"/>
      <c r="PAO55" s="933"/>
      <c r="PAP55" s="933"/>
      <c r="PAQ55" s="934"/>
      <c r="PAR55" s="1214"/>
      <c r="PAS55" s="932"/>
      <c r="PAT55" s="932"/>
      <c r="PAU55" s="933"/>
      <c r="PAV55" s="933"/>
      <c r="PAW55" s="933"/>
      <c r="PAX55" s="933"/>
      <c r="PAY55" s="933"/>
      <c r="PAZ55" s="933"/>
      <c r="PBA55" s="933"/>
      <c r="PBB55" s="934"/>
      <c r="PBC55" s="1214"/>
      <c r="PBD55" s="932"/>
      <c r="PBE55" s="932"/>
      <c r="PBF55" s="933"/>
      <c r="PBG55" s="933"/>
      <c r="PBH55" s="933"/>
      <c r="PBI55" s="933"/>
      <c r="PBJ55" s="933"/>
      <c r="PBK55" s="933"/>
      <c r="PBL55" s="933"/>
      <c r="PBM55" s="934"/>
      <c r="PBN55" s="1214"/>
      <c r="PBO55" s="932"/>
      <c r="PBP55" s="932"/>
      <c r="PBQ55" s="933"/>
      <c r="PBR55" s="933"/>
      <c r="PBS55" s="933"/>
      <c r="PBT55" s="933"/>
      <c r="PBU55" s="933"/>
      <c r="PBV55" s="933"/>
      <c r="PBW55" s="933"/>
      <c r="PBX55" s="934"/>
      <c r="PBY55" s="1214"/>
      <c r="PBZ55" s="932"/>
      <c r="PCA55" s="932"/>
      <c r="PCB55" s="933"/>
      <c r="PCC55" s="933"/>
      <c r="PCD55" s="933"/>
      <c r="PCE55" s="933"/>
      <c r="PCF55" s="933"/>
      <c r="PCG55" s="933"/>
      <c r="PCH55" s="933"/>
      <c r="PCI55" s="934"/>
      <c r="PCJ55" s="1214"/>
      <c r="PCK55" s="932"/>
      <c r="PCL55" s="932"/>
      <c r="PCM55" s="933"/>
      <c r="PCN55" s="933"/>
      <c r="PCO55" s="933"/>
      <c r="PCP55" s="933"/>
      <c r="PCQ55" s="933"/>
      <c r="PCR55" s="933"/>
      <c r="PCS55" s="933"/>
      <c r="PCT55" s="934"/>
      <c r="PCU55" s="1214"/>
      <c r="PCV55" s="932"/>
      <c r="PCW55" s="932"/>
      <c r="PCX55" s="933"/>
      <c r="PCY55" s="933"/>
      <c r="PCZ55" s="933"/>
      <c r="PDA55" s="933"/>
      <c r="PDB55" s="933"/>
      <c r="PDC55" s="933"/>
      <c r="PDD55" s="933"/>
      <c r="PDE55" s="934"/>
      <c r="PDF55" s="1214"/>
      <c r="PDG55" s="932"/>
      <c r="PDH55" s="932"/>
      <c r="PDI55" s="933"/>
      <c r="PDJ55" s="933"/>
      <c r="PDK55" s="933"/>
      <c r="PDL55" s="933"/>
      <c r="PDM55" s="933"/>
      <c r="PDN55" s="933"/>
      <c r="PDO55" s="933"/>
      <c r="PDP55" s="934"/>
      <c r="PDQ55" s="1214"/>
      <c r="PDR55" s="932"/>
      <c r="PDS55" s="932"/>
      <c r="PDT55" s="933"/>
      <c r="PDU55" s="933"/>
      <c r="PDV55" s="933"/>
      <c r="PDW55" s="933"/>
      <c r="PDX55" s="933"/>
      <c r="PDY55" s="933"/>
      <c r="PDZ55" s="933"/>
      <c r="PEA55" s="934"/>
      <c r="PEB55" s="1214"/>
      <c r="PEC55" s="932"/>
      <c r="PED55" s="932"/>
      <c r="PEE55" s="933"/>
      <c r="PEF55" s="933"/>
      <c r="PEG55" s="933"/>
      <c r="PEH55" s="933"/>
      <c r="PEI55" s="933"/>
      <c r="PEJ55" s="933"/>
      <c r="PEK55" s="933"/>
      <c r="PEL55" s="934"/>
      <c r="PEM55" s="1214"/>
      <c r="PEN55" s="932"/>
      <c r="PEO55" s="932"/>
      <c r="PEP55" s="933"/>
      <c r="PEQ55" s="933"/>
      <c r="PER55" s="933"/>
      <c r="PES55" s="933"/>
      <c r="PET55" s="933"/>
      <c r="PEU55" s="933"/>
      <c r="PEV55" s="933"/>
      <c r="PEW55" s="934"/>
      <c r="PEX55" s="1214"/>
      <c r="PEY55" s="932"/>
      <c r="PEZ55" s="932"/>
      <c r="PFA55" s="933"/>
      <c r="PFB55" s="933"/>
      <c r="PFC55" s="933"/>
      <c r="PFD55" s="933"/>
      <c r="PFE55" s="933"/>
      <c r="PFF55" s="933"/>
      <c r="PFG55" s="933"/>
      <c r="PFH55" s="934"/>
      <c r="PFI55" s="1214"/>
      <c r="PFJ55" s="932"/>
      <c r="PFK55" s="932"/>
      <c r="PFL55" s="933"/>
      <c r="PFM55" s="933"/>
      <c r="PFN55" s="933"/>
      <c r="PFO55" s="933"/>
      <c r="PFP55" s="933"/>
      <c r="PFQ55" s="933"/>
      <c r="PFR55" s="933"/>
      <c r="PFS55" s="934"/>
      <c r="PFT55" s="1214"/>
      <c r="PFU55" s="932"/>
      <c r="PFV55" s="932"/>
      <c r="PFW55" s="933"/>
      <c r="PFX55" s="933"/>
      <c r="PFY55" s="933"/>
      <c r="PFZ55" s="933"/>
      <c r="PGA55" s="933"/>
      <c r="PGB55" s="933"/>
      <c r="PGC55" s="933"/>
      <c r="PGD55" s="934"/>
      <c r="PGE55" s="1214"/>
      <c r="PGF55" s="932"/>
      <c r="PGG55" s="932"/>
      <c r="PGH55" s="933"/>
      <c r="PGI55" s="933"/>
      <c r="PGJ55" s="933"/>
      <c r="PGK55" s="933"/>
      <c r="PGL55" s="933"/>
      <c r="PGM55" s="933"/>
      <c r="PGN55" s="933"/>
      <c r="PGO55" s="934"/>
      <c r="PGP55" s="1214"/>
      <c r="PGQ55" s="932"/>
      <c r="PGR55" s="932"/>
      <c r="PGS55" s="933"/>
      <c r="PGT55" s="933"/>
      <c r="PGU55" s="933"/>
      <c r="PGV55" s="933"/>
      <c r="PGW55" s="933"/>
      <c r="PGX55" s="933"/>
      <c r="PGY55" s="933"/>
      <c r="PGZ55" s="934"/>
      <c r="PHA55" s="1214"/>
      <c r="PHB55" s="932"/>
      <c r="PHC55" s="932"/>
      <c r="PHD55" s="933"/>
      <c r="PHE55" s="933"/>
      <c r="PHF55" s="933"/>
      <c r="PHG55" s="933"/>
      <c r="PHH55" s="933"/>
      <c r="PHI55" s="933"/>
      <c r="PHJ55" s="933"/>
      <c r="PHK55" s="934"/>
      <c r="PHL55" s="1214"/>
      <c r="PHM55" s="932"/>
      <c r="PHN55" s="932"/>
      <c r="PHO55" s="933"/>
      <c r="PHP55" s="933"/>
      <c r="PHQ55" s="933"/>
      <c r="PHR55" s="933"/>
      <c r="PHS55" s="933"/>
      <c r="PHT55" s="933"/>
      <c r="PHU55" s="933"/>
      <c r="PHV55" s="934"/>
      <c r="PHW55" s="1214"/>
      <c r="PHX55" s="932"/>
      <c r="PHY55" s="932"/>
      <c r="PHZ55" s="933"/>
      <c r="PIA55" s="933"/>
      <c r="PIB55" s="933"/>
      <c r="PIC55" s="933"/>
      <c r="PID55" s="933"/>
      <c r="PIE55" s="933"/>
      <c r="PIF55" s="933"/>
      <c r="PIG55" s="934"/>
      <c r="PIH55" s="1214"/>
      <c r="PII55" s="932"/>
      <c r="PIJ55" s="932"/>
      <c r="PIK55" s="933"/>
      <c r="PIL55" s="933"/>
      <c r="PIM55" s="933"/>
      <c r="PIN55" s="933"/>
      <c r="PIO55" s="933"/>
      <c r="PIP55" s="933"/>
      <c r="PIQ55" s="933"/>
      <c r="PIR55" s="934"/>
      <c r="PIS55" s="1214"/>
      <c r="PIT55" s="932"/>
      <c r="PIU55" s="932"/>
      <c r="PIV55" s="933"/>
      <c r="PIW55" s="933"/>
      <c r="PIX55" s="933"/>
      <c r="PIY55" s="933"/>
      <c r="PIZ55" s="933"/>
      <c r="PJA55" s="933"/>
      <c r="PJB55" s="933"/>
      <c r="PJC55" s="934"/>
      <c r="PJD55" s="1214"/>
      <c r="PJE55" s="932"/>
      <c r="PJF55" s="932"/>
      <c r="PJG55" s="933"/>
      <c r="PJH55" s="933"/>
      <c r="PJI55" s="933"/>
      <c r="PJJ55" s="933"/>
      <c r="PJK55" s="933"/>
      <c r="PJL55" s="933"/>
      <c r="PJM55" s="933"/>
      <c r="PJN55" s="934"/>
      <c r="PJO55" s="1214"/>
      <c r="PJP55" s="932"/>
      <c r="PJQ55" s="932"/>
      <c r="PJR55" s="933"/>
      <c r="PJS55" s="933"/>
      <c r="PJT55" s="933"/>
      <c r="PJU55" s="933"/>
      <c r="PJV55" s="933"/>
      <c r="PJW55" s="933"/>
      <c r="PJX55" s="933"/>
      <c r="PJY55" s="934"/>
      <c r="PJZ55" s="1214"/>
      <c r="PKA55" s="932"/>
      <c r="PKB55" s="932"/>
      <c r="PKC55" s="933"/>
      <c r="PKD55" s="933"/>
      <c r="PKE55" s="933"/>
      <c r="PKF55" s="933"/>
      <c r="PKG55" s="933"/>
      <c r="PKH55" s="933"/>
      <c r="PKI55" s="933"/>
      <c r="PKJ55" s="934"/>
      <c r="PKK55" s="1214"/>
      <c r="PKL55" s="932"/>
      <c r="PKM55" s="932"/>
      <c r="PKN55" s="933"/>
      <c r="PKO55" s="933"/>
      <c r="PKP55" s="933"/>
      <c r="PKQ55" s="933"/>
      <c r="PKR55" s="933"/>
      <c r="PKS55" s="933"/>
      <c r="PKT55" s="933"/>
      <c r="PKU55" s="934"/>
      <c r="PKV55" s="1214"/>
      <c r="PKW55" s="932"/>
      <c r="PKX55" s="932"/>
      <c r="PKY55" s="933"/>
      <c r="PKZ55" s="933"/>
      <c r="PLA55" s="933"/>
      <c r="PLB55" s="933"/>
      <c r="PLC55" s="933"/>
      <c r="PLD55" s="933"/>
      <c r="PLE55" s="933"/>
      <c r="PLF55" s="934"/>
      <c r="PLG55" s="1214"/>
      <c r="PLH55" s="932"/>
      <c r="PLI55" s="932"/>
      <c r="PLJ55" s="933"/>
      <c r="PLK55" s="933"/>
      <c r="PLL55" s="933"/>
      <c r="PLM55" s="933"/>
      <c r="PLN55" s="933"/>
      <c r="PLO55" s="933"/>
      <c r="PLP55" s="933"/>
      <c r="PLQ55" s="934"/>
      <c r="PLR55" s="1214"/>
      <c r="PLS55" s="932"/>
      <c r="PLT55" s="932"/>
      <c r="PLU55" s="933"/>
      <c r="PLV55" s="933"/>
      <c r="PLW55" s="933"/>
      <c r="PLX55" s="933"/>
      <c r="PLY55" s="933"/>
      <c r="PLZ55" s="933"/>
      <c r="PMA55" s="933"/>
      <c r="PMB55" s="934"/>
      <c r="PMC55" s="1214"/>
      <c r="PMD55" s="932"/>
      <c r="PME55" s="932"/>
      <c r="PMF55" s="933"/>
      <c r="PMG55" s="933"/>
      <c r="PMH55" s="933"/>
      <c r="PMI55" s="933"/>
      <c r="PMJ55" s="933"/>
      <c r="PMK55" s="933"/>
      <c r="PML55" s="933"/>
      <c r="PMM55" s="934"/>
      <c r="PMN55" s="1214"/>
      <c r="PMO55" s="932"/>
      <c r="PMP55" s="932"/>
      <c r="PMQ55" s="933"/>
      <c r="PMR55" s="933"/>
      <c r="PMS55" s="933"/>
      <c r="PMT55" s="933"/>
      <c r="PMU55" s="933"/>
      <c r="PMV55" s="933"/>
      <c r="PMW55" s="933"/>
      <c r="PMX55" s="934"/>
      <c r="PMY55" s="1214"/>
      <c r="PMZ55" s="932"/>
      <c r="PNA55" s="932"/>
      <c r="PNB55" s="933"/>
      <c r="PNC55" s="933"/>
      <c r="PND55" s="933"/>
      <c r="PNE55" s="933"/>
      <c r="PNF55" s="933"/>
      <c r="PNG55" s="933"/>
      <c r="PNH55" s="933"/>
      <c r="PNI55" s="934"/>
      <c r="PNJ55" s="1214"/>
      <c r="PNK55" s="932"/>
      <c r="PNL55" s="932"/>
      <c r="PNM55" s="933"/>
      <c r="PNN55" s="933"/>
      <c r="PNO55" s="933"/>
      <c r="PNP55" s="933"/>
      <c r="PNQ55" s="933"/>
      <c r="PNR55" s="933"/>
      <c r="PNS55" s="933"/>
      <c r="PNT55" s="934"/>
      <c r="PNU55" s="1214"/>
      <c r="PNV55" s="932"/>
      <c r="PNW55" s="932"/>
      <c r="PNX55" s="933"/>
      <c r="PNY55" s="933"/>
      <c r="PNZ55" s="933"/>
      <c r="POA55" s="933"/>
      <c r="POB55" s="933"/>
      <c r="POC55" s="933"/>
      <c r="POD55" s="933"/>
      <c r="POE55" s="934"/>
      <c r="POF55" s="1214"/>
      <c r="POG55" s="932"/>
      <c r="POH55" s="932"/>
      <c r="POI55" s="933"/>
      <c r="POJ55" s="933"/>
      <c r="POK55" s="933"/>
      <c r="POL55" s="933"/>
      <c r="POM55" s="933"/>
      <c r="PON55" s="933"/>
      <c r="POO55" s="933"/>
      <c r="POP55" s="934"/>
      <c r="POQ55" s="1214"/>
      <c r="POR55" s="932"/>
      <c r="POS55" s="932"/>
      <c r="POT55" s="933"/>
      <c r="POU55" s="933"/>
      <c r="POV55" s="933"/>
      <c r="POW55" s="933"/>
      <c r="POX55" s="933"/>
      <c r="POY55" s="933"/>
      <c r="POZ55" s="933"/>
      <c r="PPA55" s="934"/>
      <c r="PPB55" s="1214"/>
      <c r="PPC55" s="932"/>
      <c r="PPD55" s="932"/>
      <c r="PPE55" s="933"/>
      <c r="PPF55" s="933"/>
      <c r="PPG55" s="933"/>
      <c r="PPH55" s="933"/>
      <c r="PPI55" s="933"/>
      <c r="PPJ55" s="933"/>
      <c r="PPK55" s="933"/>
      <c r="PPL55" s="934"/>
      <c r="PPM55" s="1214"/>
      <c r="PPN55" s="932"/>
      <c r="PPO55" s="932"/>
      <c r="PPP55" s="933"/>
      <c r="PPQ55" s="933"/>
      <c r="PPR55" s="933"/>
      <c r="PPS55" s="933"/>
      <c r="PPT55" s="933"/>
      <c r="PPU55" s="933"/>
      <c r="PPV55" s="933"/>
      <c r="PPW55" s="934"/>
      <c r="PPX55" s="1214"/>
      <c r="PPY55" s="932"/>
      <c r="PPZ55" s="932"/>
      <c r="PQA55" s="933"/>
      <c r="PQB55" s="933"/>
      <c r="PQC55" s="933"/>
      <c r="PQD55" s="933"/>
      <c r="PQE55" s="933"/>
      <c r="PQF55" s="933"/>
      <c r="PQG55" s="933"/>
      <c r="PQH55" s="934"/>
      <c r="PQI55" s="1214"/>
      <c r="PQJ55" s="932"/>
      <c r="PQK55" s="932"/>
      <c r="PQL55" s="933"/>
      <c r="PQM55" s="933"/>
      <c r="PQN55" s="933"/>
      <c r="PQO55" s="933"/>
      <c r="PQP55" s="933"/>
      <c r="PQQ55" s="933"/>
      <c r="PQR55" s="933"/>
      <c r="PQS55" s="934"/>
      <c r="PQT55" s="1214"/>
      <c r="PQU55" s="932"/>
      <c r="PQV55" s="932"/>
      <c r="PQW55" s="933"/>
      <c r="PQX55" s="933"/>
      <c r="PQY55" s="933"/>
      <c r="PQZ55" s="933"/>
      <c r="PRA55" s="933"/>
      <c r="PRB55" s="933"/>
      <c r="PRC55" s="933"/>
      <c r="PRD55" s="934"/>
      <c r="PRE55" s="1214"/>
      <c r="PRF55" s="932"/>
      <c r="PRG55" s="932"/>
      <c r="PRH55" s="933"/>
      <c r="PRI55" s="933"/>
      <c r="PRJ55" s="933"/>
      <c r="PRK55" s="933"/>
      <c r="PRL55" s="933"/>
      <c r="PRM55" s="933"/>
      <c r="PRN55" s="933"/>
      <c r="PRO55" s="934"/>
      <c r="PRP55" s="1214"/>
      <c r="PRQ55" s="932"/>
      <c r="PRR55" s="932"/>
      <c r="PRS55" s="933"/>
      <c r="PRT55" s="933"/>
      <c r="PRU55" s="933"/>
      <c r="PRV55" s="933"/>
      <c r="PRW55" s="933"/>
      <c r="PRX55" s="933"/>
      <c r="PRY55" s="933"/>
      <c r="PRZ55" s="934"/>
      <c r="PSA55" s="1214"/>
      <c r="PSB55" s="932"/>
      <c r="PSC55" s="932"/>
      <c r="PSD55" s="933"/>
      <c r="PSE55" s="933"/>
      <c r="PSF55" s="933"/>
      <c r="PSG55" s="933"/>
      <c r="PSH55" s="933"/>
      <c r="PSI55" s="933"/>
      <c r="PSJ55" s="933"/>
      <c r="PSK55" s="934"/>
      <c r="PSL55" s="1214"/>
      <c r="PSM55" s="932"/>
      <c r="PSN55" s="932"/>
      <c r="PSO55" s="933"/>
      <c r="PSP55" s="933"/>
      <c r="PSQ55" s="933"/>
      <c r="PSR55" s="933"/>
      <c r="PSS55" s="933"/>
      <c r="PST55" s="933"/>
      <c r="PSU55" s="933"/>
      <c r="PSV55" s="934"/>
      <c r="PSW55" s="1214"/>
      <c r="PSX55" s="932"/>
      <c r="PSY55" s="932"/>
      <c r="PSZ55" s="933"/>
      <c r="PTA55" s="933"/>
      <c r="PTB55" s="933"/>
      <c r="PTC55" s="933"/>
      <c r="PTD55" s="933"/>
      <c r="PTE55" s="933"/>
      <c r="PTF55" s="933"/>
      <c r="PTG55" s="934"/>
      <c r="PTH55" s="1214"/>
      <c r="PTI55" s="932"/>
      <c r="PTJ55" s="932"/>
      <c r="PTK55" s="933"/>
      <c r="PTL55" s="933"/>
      <c r="PTM55" s="933"/>
      <c r="PTN55" s="933"/>
      <c r="PTO55" s="933"/>
      <c r="PTP55" s="933"/>
      <c r="PTQ55" s="933"/>
      <c r="PTR55" s="934"/>
      <c r="PTS55" s="1214"/>
      <c r="PTT55" s="932"/>
      <c r="PTU55" s="932"/>
      <c r="PTV55" s="933"/>
      <c r="PTW55" s="933"/>
      <c r="PTX55" s="933"/>
      <c r="PTY55" s="933"/>
      <c r="PTZ55" s="933"/>
      <c r="PUA55" s="933"/>
      <c r="PUB55" s="933"/>
      <c r="PUC55" s="934"/>
      <c r="PUD55" s="1214"/>
      <c r="PUE55" s="932"/>
      <c r="PUF55" s="932"/>
      <c r="PUG55" s="933"/>
      <c r="PUH55" s="933"/>
      <c r="PUI55" s="933"/>
      <c r="PUJ55" s="933"/>
      <c r="PUK55" s="933"/>
      <c r="PUL55" s="933"/>
      <c r="PUM55" s="933"/>
      <c r="PUN55" s="934"/>
      <c r="PUO55" s="1214"/>
      <c r="PUP55" s="932"/>
      <c r="PUQ55" s="932"/>
      <c r="PUR55" s="933"/>
      <c r="PUS55" s="933"/>
      <c r="PUT55" s="933"/>
      <c r="PUU55" s="933"/>
      <c r="PUV55" s="933"/>
      <c r="PUW55" s="933"/>
      <c r="PUX55" s="933"/>
      <c r="PUY55" s="934"/>
      <c r="PUZ55" s="1214"/>
      <c r="PVA55" s="932"/>
      <c r="PVB55" s="932"/>
      <c r="PVC55" s="933"/>
      <c r="PVD55" s="933"/>
      <c r="PVE55" s="933"/>
      <c r="PVF55" s="933"/>
      <c r="PVG55" s="933"/>
      <c r="PVH55" s="933"/>
      <c r="PVI55" s="933"/>
      <c r="PVJ55" s="934"/>
      <c r="PVK55" s="1214"/>
      <c r="PVL55" s="932"/>
      <c r="PVM55" s="932"/>
      <c r="PVN55" s="933"/>
      <c r="PVO55" s="933"/>
      <c r="PVP55" s="933"/>
      <c r="PVQ55" s="933"/>
      <c r="PVR55" s="933"/>
      <c r="PVS55" s="933"/>
      <c r="PVT55" s="933"/>
      <c r="PVU55" s="934"/>
      <c r="PVV55" s="1214"/>
      <c r="PVW55" s="932"/>
      <c r="PVX55" s="932"/>
      <c r="PVY55" s="933"/>
      <c r="PVZ55" s="933"/>
      <c r="PWA55" s="933"/>
      <c r="PWB55" s="933"/>
      <c r="PWC55" s="933"/>
      <c r="PWD55" s="933"/>
      <c r="PWE55" s="933"/>
      <c r="PWF55" s="934"/>
      <c r="PWG55" s="1214"/>
      <c r="PWH55" s="932"/>
      <c r="PWI55" s="932"/>
      <c r="PWJ55" s="933"/>
      <c r="PWK55" s="933"/>
      <c r="PWL55" s="933"/>
      <c r="PWM55" s="933"/>
      <c r="PWN55" s="933"/>
      <c r="PWO55" s="933"/>
      <c r="PWP55" s="933"/>
      <c r="PWQ55" s="934"/>
      <c r="PWR55" s="1214"/>
      <c r="PWS55" s="932"/>
      <c r="PWT55" s="932"/>
      <c r="PWU55" s="933"/>
      <c r="PWV55" s="933"/>
      <c r="PWW55" s="933"/>
      <c r="PWX55" s="933"/>
      <c r="PWY55" s="933"/>
      <c r="PWZ55" s="933"/>
      <c r="PXA55" s="933"/>
      <c r="PXB55" s="934"/>
      <c r="PXC55" s="1214"/>
      <c r="PXD55" s="932"/>
      <c r="PXE55" s="932"/>
      <c r="PXF55" s="933"/>
      <c r="PXG55" s="933"/>
      <c r="PXH55" s="933"/>
      <c r="PXI55" s="933"/>
      <c r="PXJ55" s="933"/>
      <c r="PXK55" s="933"/>
      <c r="PXL55" s="933"/>
      <c r="PXM55" s="934"/>
      <c r="PXN55" s="1214"/>
      <c r="PXO55" s="932"/>
      <c r="PXP55" s="932"/>
      <c r="PXQ55" s="933"/>
      <c r="PXR55" s="933"/>
      <c r="PXS55" s="933"/>
      <c r="PXT55" s="933"/>
      <c r="PXU55" s="933"/>
      <c r="PXV55" s="933"/>
      <c r="PXW55" s="933"/>
      <c r="PXX55" s="934"/>
      <c r="PXY55" s="1214"/>
      <c r="PXZ55" s="932"/>
      <c r="PYA55" s="932"/>
      <c r="PYB55" s="933"/>
      <c r="PYC55" s="933"/>
      <c r="PYD55" s="933"/>
      <c r="PYE55" s="933"/>
      <c r="PYF55" s="933"/>
      <c r="PYG55" s="933"/>
      <c r="PYH55" s="933"/>
      <c r="PYI55" s="934"/>
      <c r="PYJ55" s="1214"/>
      <c r="PYK55" s="932"/>
      <c r="PYL55" s="932"/>
      <c r="PYM55" s="933"/>
      <c r="PYN55" s="933"/>
      <c r="PYO55" s="933"/>
      <c r="PYP55" s="933"/>
      <c r="PYQ55" s="933"/>
      <c r="PYR55" s="933"/>
      <c r="PYS55" s="933"/>
      <c r="PYT55" s="934"/>
      <c r="PYU55" s="1214"/>
      <c r="PYV55" s="932"/>
      <c r="PYW55" s="932"/>
      <c r="PYX55" s="933"/>
      <c r="PYY55" s="933"/>
      <c r="PYZ55" s="933"/>
      <c r="PZA55" s="933"/>
      <c r="PZB55" s="933"/>
      <c r="PZC55" s="933"/>
      <c r="PZD55" s="933"/>
      <c r="PZE55" s="934"/>
      <c r="PZF55" s="1214"/>
      <c r="PZG55" s="932"/>
      <c r="PZH55" s="932"/>
      <c r="PZI55" s="933"/>
      <c r="PZJ55" s="933"/>
      <c r="PZK55" s="933"/>
      <c r="PZL55" s="933"/>
      <c r="PZM55" s="933"/>
      <c r="PZN55" s="933"/>
      <c r="PZO55" s="933"/>
      <c r="PZP55" s="934"/>
      <c r="PZQ55" s="1214"/>
      <c r="PZR55" s="932"/>
      <c r="PZS55" s="932"/>
      <c r="PZT55" s="933"/>
      <c r="PZU55" s="933"/>
      <c r="PZV55" s="933"/>
      <c r="PZW55" s="933"/>
      <c r="PZX55" s="933"/>
      <c r="PZY55" s="933"/>
      <c r="PZZ55" s="933"/>
      <c r="QAA55" s="934"/>
      <c r="QAB55" s="1214"/>
      <c r="QAC55" s="932"/>
      <c r="QAD55" s="932"/>
      <c r="QAE55" s="933"/>
      <c r="QAF55" s="933"/>
      <c r="QAG55" s="933"/>
      <c r="QAH55" s="933"/>
      <c r="QAI55" s="933"/>
      <c r="QAJ55" s="933"/>
      <c r="QAK55" s="933"/>
      <c r="QAL55" s="934"/>
      <c r="QAM55" s="1214"/>
      <c r="QAN55" s="932"/>
      <c r="QAO55" s="932"/>
      <c r="QAP55" s="933"/>
      <c r="QAQ55" s="933"/>
      <c r="QAR55" s="933"/>
      <c r="QAS55" s="933"/>
      <c r="QAT55" s="933"/>
      <c r="QAU55" s="933"/>
      <c r="QAV55" s="933"/>
      <c r="QAW55" s="934"/>
      <c r="QAX55" s="1214"/>
      <c r="QAY55" s="932"/>
      <c r="QAZ55" s="932"/>
      <c r="QBA55" s="933"/>
      <c r="QBB55" s="933"/>
      <c r="QBC55" s="933"/>
      <c r="QBD55" s="933"/>
      <c r="QBE55" s="933"/>
      <c r="QBF55" s="933"/>
      <c r="QBG55" s="933"/>
      <c r="QBH55" s="934"/>
      <c r="QBI55" s="1214"/>
      <c r="QBJ55" s="932"/>
      <c r="QBK55" s="932"/>
      <c r="QBL55" s="933"/>
      <c r="QBM55" s="933"/>
      <c r="QBN55" s="933"/>
      <c r="QBO55" s="933"/>
      <c r="QBP55" s="933"/>
      <c r="QBQ55" s="933"/>
      <c r="QBR55" s="933"/>
      <c r="QBS55" s="934"/>
      <c r="QBT55" s="1214"/>
      <c r="QBU55" s="932"/>
      <c r="QBV55" s="932"/>
      <c r="QBW55" s="933"/>
      <c r="QBX55" s="933"/>
      <c r="QBY55" s="933"/>
      <c r="QBZ55" s="933"/>
      <c r="QCA55" s="933"/>
      <c r="QCB55" s="933"/>
      <c r="QCC55" s="933"/>
      <c r="QCD55" s="934"/>
      <c r="QCE55" s="1214"/>
      <c r="QCF55" s="932"/>
      <c r="QCG55" s="932"/>
      <c r="QCH55" s="933"/>
      <c r="QCI55" s="933"/>
      <c r="QCJ55" s="933"/>
      <c r="QCK55" s="933"/>
      <c r="QCL55" s="933"/>
      <c r="QCM55" s="933"/>
      <c r="QCN55" s="933"/>
      <c r="QCO55" s="934"/>
      <c r="QCP55" s="1214"/>
      <c r="QCQ55" s="932"/>
      <c r="QCR55" s="932"/>
      <c r="QCS55" s="933"/>
      <c r="QCT55" s="933"/>
      <c r="QCU55" s="933"/>
      <c r="QCV55" s="933"/>
      <c r="QCW55" s="933"/>
      <c r="QCX55" s="933"/>
      <c r="QCY55" s="933"/>
      <c r="QCZ55" s="934"/>
      <c r="QDA55" s="1214"/>
      <c r="QDB55" s="932"/>
      <c r="QDC55" s="932"/>
      <c r="QDD55" s="933"/>
      <c r="QDE55" s="933"/>
      <c r="QDF55" s="933"/>
      <c r="QDG55" s="933"/>
      <c r="QDH55" s="933"/>
      <c r="QDI55" s="933"/>
      <c r="QDJ55" s="933"/>
      <c r="QDK55" s="934"/>
      <c r="QDL55" s="1214"/>
      <c r="QDM55" s="932"/>
      <c r="QDN55" s="932"/>
      <c r="QDO55" s="933"/>
      <c r="QDP55" s="933"/>
      <c r="QDQ55" s="933"/>
      <c r="QDR55" s="933"/>
      <c r="QDS55" s="933"/>
      <c r="QDT55" s="933"/>
      <c r="QDU55" s="933"/>
      <c r="QDV55" s="934"/>
      <c r="QDW55" s="1214"/>
      <c r="QDX55" s="932"/>
      <c r="QDY55" s="932"/>
      <c r="QDZ55" s="933"/>
      <c r="QEA55" s="933"/>
      <c r="QEB55" s="933"/>
      <c r="QEC55" s="933"/>
      <c r="QED55" s="933"/>
      <c r="QEE55" s="933"/>
      <c r="QEF55" s="933"/>
      <c r="QEG55" s="934"/>
      <c r="QEH55" s="1214"/>
      <c r="QEI55" s="932"/>
      <c r="QEJ55" s="932"/>
      <c r="QEK55" s="933"/>
      <c r="QEL55" s="933"/>
      <c r="QEM55" s="933"/>
      <c r="QEN55" s="933"/>
      <c r="QEO55" s="933"/>
      <c r="QEP55" s="933"/>
      <c r="QEQ55" s="933"/>
      <c r="QER55" s="934"/>
      <c r="QES55" s="1214"/>
      <c r="QET55" s="932"/>
      <c r="QEU55" s="932"/>
      <c r="QEV55" s="933"/>
      <c r="QEW55" s="933"/>
      <c r="QEX55" s="933"/>
      <c r="QEY55" s="933"/>
      <c r="QEZ55" s="933"/>
      <c r="QFA55" s="933"/>
      <c r="QFB55" s="933"/>
      <c r="QFC55" s="934"/>
      <c r="QFD55" s="1214"/>
      <c r="QFE55" s="932"/>
      <c r="QFF55" s="932"/>
      <c r="QFG55" s="933"/>
      <c r="QFH55" s="933"/>
      <c r="QFI55" s="933"/>
      <c r="QFJ55" s="933"/>
      <c r="QFK55" s="933"/>
      <c r="QFL55" s="933"/>
      <c r="QFM55" s="933"/>
      <c r="QFN55" s="934"/>
      <c r="QFO55" s="1214"/>
      <c r="QFP55" s="932"/>
      <c r="QFQ55" s="932"/>
      <c r="QFR55" s="933"/>
      <c r="QFS55" s="933"/>
      <c r="QFT55" s="933"/>
      <c r="QFU55" s="933"/>
      <c r="QFV55" s="933"/>
      <c r="QFW55" s="933"/>
      <c r="QFX55" s="933"/>
      <c r="QFY55" s="934"/>
      <c r="QFZ55" s="1214"/>
      <c r="QGA55" s="932"/>
      <c r="QGB55" s="932"/>
      <c r="QGC55" s="933"/>
      <c r="QGD55" s="933"/>
      <c r="QGE55" s="933"/>
      <c r="QGF55" s="933"/>
      <c r="QGG55" s="933"/>
      <c r="QGH55" s="933"/>
      <c r="QGI55" s="933"/>
      <c r="QGJ55" s="934"/>
      <c r="QGK55" s="1214"/>
      <c r="QGL55" s="932"/>
      <c r="QGM55" s="932"/>
      <c r="QGN55" s="933"/>
      <c r="QGO55" s="933"/>
      <c r="QGP55" s="933"/>
      <c r="QGQ55" s="933"/>
      <c r="QGR55" s="933"/>
      <c r="QGS55" s="933"/>
      <c r="QGT55" s="933"/>
      <c r="QGU55" s="934"/>
      <c r="QGV55" s="1214"/>
      <c r="QGW55" s="932"/>
      <c r="QGX55" s="932"/>
      <c r="QGY55" s="933"/>
      <c r="QGZ55" s="933"/>
      <c r="QHA55" s="933"/>
      <c r="QHB55" s="933"/>
      <c r="QHC55" s="933"/>
      <c r="QHD55" s="933"/>
      <c r="QHE55" s="933"/>
      <c r="QHF55" s="934"/>
      <c r="QHG55" s="1214"/>
      <c r="QHH55" s="932"/>
      <c r="QHI55" s="932"/>
      <c r="QHJ55" s="933"/>
      <c r="QHK55" s="933"/>
      <c r="QHL55" s="933"/>
      <c r="QHM55" s="933"/>
      <c r="QHN55" s="933"/>
      <c r="QHO55" s="933"/>
      <c r="QHP55" s="933"/>
      <c r="QHQ55" s="934"/>
      <c r="QHR55" s="1214"/>
      <c r="QHS55" s="932"/>
      <c r="QHT55" s="932"/>
      <c r="QHU55" s="933"/>
      <c r="QHV55" s="933"/>
      <c r="QHW55" s="933"/>
      <c r="QHX55" s="933"/>
      <c r="QHY55" s="933"/>
      <c r="QHZ55" s="933"/>
      <c r="QIA55" s="933"/>
      <c r="QIB55" s="934"/>
      <c r="QIC55" s="1214"/>
      <c r="QID55" s="932"/>
      <c r="QIE55" s="932"/>
      <c r="QIF55" s="933"/>
      <c r="QIG55" s="933"/>
      <c r="QIH55" s="933"/>
      <c r="QII55" s="933"/>
      <c r="QIJ55" s="933"/>
      <c r="QIK55" s="933"/>
      <c r="QIL55" s="933"/>
      <c r="QIM55" s="934"/>
      <c r="QIN55" s="1214"/>
      <c r="QIO55" s="932"/>
      <c r="QIP55" s="932"/>
      <c r="QIQ55" s="933"/>
      <c r="QIR55" s="933"/>
      <c r="QIS55" s="933"/>
      <c r="QIT55" s="933"/>
      <c r="QIU55" s="933"/>
      <c r="QIV55" s="933"/>
      <c r="QIW55" s="933"/>
      <c r="QIX55" s="934"/>
      <c r="QIY55" s="1214"/>
      <c r="QIZ55" s="932"/>
      <c r="QJA55" s="932"/>
      <c r="QJB55" s="933"/>
      <c r="QJC55" s="933"/>
      <c r="QJD55" s="933"/>
      <c r="QJE55" s="933"/>
      <c r="QJF55" s="933"/>
      <c r="QJG55" s="933"/>
      <c r="QJH55" s="933"/>
      <c r="QJI55" s="934"/>
      <c r="QJJ55" s="1214"/>
      <c r="QJK55" s="932"/>
      <c r="QJL55" s="932"/>
      <c r="QJM55" s="933"/>
      <c r="QJN55" s="933"/>
      <c r="QJO55" s="933"/>
      <c r="QJP55" s="933"/>
      <c r="QJQ55" s="933"/>
      <c r="QJR55" s="933"/>
      <c r="QJS55" s="933"/>
      <c r="QJT55" s="934"/>
      <c r="QJU55" s="1214"/>
      <c r="QJV55" s="932"/>
      <c r="QJW55" s="932"/>
      <c r="QJX55" s="933"/>
      <c r="QJY55" s="933"/>
      <c r="QJZ55" s="933"/>
      <c r="QKA55" s="933"/>
      <c r="QKB55" s="933"/>
      <c r="QKC55" s="933"/>
      <c r="QKD55" s="933"/>
      <c r="QKE55" s="934"/>
      <c r="QKF55" s="1214"/>
      <c r="QKG55" s="932"/>
      <c r="QKH55" s="932"/>
      <c r="QKI55" s="933"/>
      <c r="QKJ55" s="933"/>
      <c r="QKK55" s="933"/>
      <c r="QKL55" s="933"/>
      <c r="QKM55" s="933"/>
      <c r="QKN55" s="933"/>
      <c r="QKO55" s="933"/>
      <c r="QKP55" s="934"/>
      <c r="QKQ55" s="1214"/>
      <c r="QKR55" s="932"/>
      <c r="QKS55" s="932"/>
      <c r="QKT55" s="933"/>
      <c r="QKU55" s="933"/>
      <c r="QKV55" s="933"/>
      <c r="QKW55" s="933"/>
      <c r="QKX55" s="933"/>
      <c r="QKY55" s="933"/>
      <c r="QKZ55" s="933"/>
      <c r="QLA55" s="934"/>
      <c r="QLB55" s="1214"/>
      <c r="QLC55" s="932"/>
      <c r="QLD55" s="932"/>
      <c r="QLE55" s="933"/>
      <c r="QLF55" s="933"/>
      <c r="QLG55" s="933"/>
      <c r="QLH55" s="933"/>
      <c r="QLI55" s="933"/>
      <c r="QLJ55" s="933"/>
      <c r="QLK55" s="933"/>
      <c r="QLL55" s="934"/>
      <c r="QLM55" s="1214"/>
      <c r="QLN55" s="932"/>
      <c r="QLO55" s="932"/>
      <c r="QLP55" s="933"/>
      <c r="QLQ55" s="933"/>
      <c r="QLR55" s="933"/>
      <c r="QLS55" s="933"/>
      <c r="QLT55" s="933"/>
      <c r="QLU55" s="933"/>
      <c r="QLV55" s="933"/>
      <c r="QLW55" s="934"/>
      <c r="QLX55" s="1214"/>
      <c r="QLY55" s="932"/>
      <c r="QLZ55" s="932"/>
      <c r="QMA55" s="933"/>
      <c r="QMB55" s="933"/>
      <c r="QMC55" s="933"/>
      <c r="QMD55" s="933"/>
      <c r="QME55" s="933"/>
      <c r="QMF55" s="933"/>
      <c r="QMG55" s="933"/>
      <c r="QMH55" s="934"/>
      <c r="QMI55" s="1214"/>
      <c r="QMJ55" s="932"/>
      <c r="QMK55" s="932"/>
      <c r="QML55" s="933"/>
      <c r="QMM55" s="933"/>
      <c r="QMN55" s="933"/>
      <c r="QMO55" s="933"/>
      <c r="QMP55" s="933"/>
      <c r="QMQ55" s="933"/>
      <c r="QMR55" s="933"/>
      <c r="QMS55" s="934"/>
      <c r="QMT55" s="1214"/>
      <c r="QMU55" s="932"/>
      <c r="QMV55" s="932"/>
      <c r="QMW55" s="933"/>
      <c r="QMX55" s="933"/>
      <c r="QMY55" s="933"/>
      <c r="QMZ55" s="933"/>
      <c r="QNA55" s="933"/>
      <c r="QNB55" s="933"/>
      <c r="QNC55" s="933"/>
      <c r="QND55" s="934"/>
      <c r="QNE55" s="1214"/>
      <c r="QNF55" s="932"/>
      <c r="QNG55" s="932"/>
      <c r="QNH55" s="933"/>
      <c r="QNI55" s="933"/>
      <c r="QNJ55" s="933"/>
      <c r="QNK55" s="933"/>
      <c r="QNL55" s="933"/>
      <c r="QNM55" s="933"/>
      <c r="QNN55" s="933"/>
      <c r="QNO55" s="934"/>
      <c r="QNP55" s="1214"/>
      <c r="QNQ55" s="932"/>
      <c r="QNR55" s="932"/>
      <c r="QNS55" s="933"/>
      <c r="QNT55" s="933"/>
      <c r="QNU55" s="933"/>
      <c r="QNV55" s="933"/>
      <c r="QNW55" s="933"/>
      <c r="QNX55" s="933"/>
      <c r="QNY55" s="933"/>
      <c r="QNZ55" s="934"/>
      <c r="QOA55" s="1214"/>
      <c r="QOB55" s="932"/>
      <c r="QOC55" s="932"/>
      <c r="QOD55" s="933"/>
      <c r="QOE55" s="933"/>
      <c r="QOF55" s="933"/>
      <c r="QOG55" s="933"/>
      <c r="QOH55" s="933"/>
      <c r="QOI55" s="933"/>
      <c r="QOJ55" s="933"/>
      <c r="QOK55" s="934"/>
      <c r="QOL55" s="1214"/>
      <c r="QOM55" s="932"/>
      <c r="QON55" s="932"/>
      <c r="QOO55" s="933"/>
      <c r="QOP55" s="933"/>
      <c r="QOQ55" s="933"/>
      <c r="QOR55" s="933"/>
      <c r="QOS55" s="933"/>
      <c r="QOT55" s="933"/>
      <c r="QOU55" s="933"/>
      <c r="QOV55" s="934"/>
      <c r="QOW55" s="1214"/>
      <c r="QOX55" s="932"/>
      <c r="QOY55" s="932"/>
      <c r="QOZ55" s="933"/>
      <c r="QPA55" s="933"/>
      <c r="QPB55" s="933"/>
      <c r="QPC55" s="933"/>
      <c r="QPD55" s="933"/>
      <c r="QPE55" s="933"/>
      <c r="QPF55" s="933"/>
      <c r="QPG55" s="934"/>
      <c r="QPH55" s="1214"/>
      <c r="QPI55" s="932"/>
      <c r="QPJ55" s="932"/>
      <c r="QPK55" s="933"/>
      <c r="QPL55" s="933"/>
      <c r="QPM55" s="933"/>
      <c r="QPN55" s="933"/>
      <c r="QPO55" s="933"/>
      <c r="QPP55" s="933"/>
      <c r="QPQ55" s="933"/>
      <c r="QPR55" s="934"/>
      <c r="QPS55" s="1214"/>
      <c r="QPT55" s="932"/>
      <c r="QPU55" s="932"/>
      <c r="QPV55" s="933"/>
      <c r="QPW55" s="933"/>
      <c r="QPX55" s="933"/>
      <c r="QPY55" s="933"/>
      <c r="QPZ55" s="933"/>
      <c r="QQA55" s="933"/>
      <c r="QQB55" s="933"/>
      <c r="QQC55" s="934"/>
      <c r="QQD55" s="1214"/>
      <c r="QQE55" s="932"/>
      <c r="QQF55" s="932"/>
      <c r="QQG55" s="933"/>
      <c r="QQH55" s="933"/>
      <c r="QQI55" s="933"/>
      <c r="QQJ55" s="933"/>
      <c r="QQK55" s="933"/>
      <c r="QQL55" s="933"/>
      <c r="QQM55" s="933"/>
      <c r="QQN55" s="934"/>
      <c r="QQO55" s="1214"/>
      <c r="QQP55" s="932"/>
      <c r="QQQ55" s="932"/>
      <c r="QQR55" s="933"/>
      <c r="QQS55" s="933"/>
      <c r="QQT55" s="933"/>
      <c r="QQU55" s="933"/>
      <c r="QQV55" s="933"/>
      <c r="QQW55" s="933"/>
      <c r="QQX55" s="933"/>
      <c r="QQY55" s="934"/>
      <c r="QQZ55" s="1214"/>
      <c r="QRA55" s="932"/>
      <c r="QRB55" s="932"/>
      <c r="QRC55" s="933"/>
      <c r="QRD55" s="933"/>
      <c r="QRE55" s="933"/>
      <c r="QRF55" s="933"/>
      <c r="QRG55" s="933"/>
      <c r="QRH55" s="933"/>
      <c r="QRI55" s="933"/>
      <c r="QRJ55" s="934"/>
      <c r="QRK55" s="1214"/>
      <c r="QRL55" s="932"/>
      <c r="QRM55" s="932"/>
      <c r="QRN55" s="933"/>
      <c r="QRO55" s="933"/>
      <c r="QRP55" s="933"/>
      <c r="QRQ55" s="933"/>
      <c r="QRR55" s="933"/>
      <c r="QRS55" s="933"/>
      <c r="QRT55" s="933"/>
      <c r="QRU55" s="934"/>
      <c r="QRV55" s="1214"/>
      <c r="QRW55" s="932"/>
      <c r="QRX55" s="932"/>
      <c r="QRY55" s="933"/>
      <c r="QRZ55" s="933"/>
      <c r="QSA55" s="933"/>
      <c r="QSB55" s="933"/>
      <c r="QSC55" s="933"/>
      <c r="QSD55" s="933"/>
      <c r="QSE55" s="933"/>
      <c r="QSF55" s="934"/>
      <c r="QSG55" s="1214"/>
      <c r="QSH55" s="932"/>
      <c r="QSI55" s="932"/>
      <c r="QSJ55" s="933"/>
      <c r="QSK55" s="933"/>
      <c r="QSL55" s="933"/>
      <c r="QSM55" s="933"/>
      <c r="QSN55" s="933"/>
      <c r="QSO55" s="933"/>
      <c r="QSP55" s="933"/>
      <c r="QSQ55" s="934"/>
      <c r="QSR55" s="1214"/>
      <c r="QSS55" s="932"/>
      <c r="QST55" s="932"/>
      <c r="QSU55" s="933"/>
      <c r="QSV55" s="933"/>
      <c r="QSW55" s="933"/>
      <c r="QSX55" s="933"/>
      <c r="QSY55" s="933"/>
      <c r="QSZ55" s="933"/>
      <c r="QTA55" s="933"/>
      <c r="QTB55" s="934"/>
      <c r="QTC55" s="1214"/>
      <c r="QTD55" s="932"/>
      <c r="QTE55" s="932"/>
      <c r="QTF55" s="933"/>
      <c r="QTG55" s="933"/>
      <c r="QTH55" s="933"/>
      <c r="QTI55" s="933"/>
      <c r="QTJ55" s="933"/>
      <c r="QTK55" s="933"/>
      <c r="QTL55" s="933"/>
      <c r="QTM55" s="934"/>
      <c r="QTN55" s="1214"/>
      <c r="QTO55" s="932"/>
      <c r="QTP55" s="932"/>
      <c r="QTQ55" s="933"/>
      <c r="QTR55" s="933"/>
      <c r="QTS55" s="933"/>
      <c r="QTT55" s="933"/>
      <c r="QTU55" s="933"/>
      <c r="QTV55" s="933"/>
      <c r="QTW55" s="933"/>
      <c r="QTX55" s="934"/>
      <c r="QTY55" s="1214"/>
      <c r="QTZ55" s="932"/>
      <c r="QUA55" s="932"/>
      <c r="QUB55" s="933"/>
      <c r="QUC55" s="933"/>
      <c r="QUD55" s="933"/>
      <c r="QUE55" s="933"/>
      <c r="QUF55" s="933"/>
      <c r="QUG55" s="933"/>
      <c r="QUH55" s="933"/>
      <c r="QUI55" s="934"/>
      <c r="QUJ55" s="1214"/>
      <c r="QUK55" s="932"/>
      <c r="QUL55" s="932"/>
      <c r="QUM55" s="933"/>
      <c r="QUN55" s="933"/>
      <c r="QUO55" s="933"/>
      <c r="QUP55" s="933"/>
      <c r="QUQ55" s="933"/>
      <c r="QUR55" s="933"/>
      <c r="QUS55" s="933"/>
      <c r="QUT55" s="934"/>
      <c r="QUU55" s="1214"/>
      <c r="QUV55" s="932"/>
      <c r="QUW55" s="932"/>
      <c r="QUX55" s="933"/>
      <c r="QUY55" s="933"/>
      <c r="QUZ55" s="933"/>
      <c r="QVA55" s="933"/>
      <c r="QVB55" s="933"/>
      <c r="QVC55" s="933"/>
      <c r="QVD55" s="933"/>
      <c r="QVE55" s="934"/>
      <c r="QVF55" s="1214"/>
      <c r="QVG55" s="932"/>
      <c r="QVH55" s="932"/>
      <c r="QVI55" s="933"/>
      <c r="QVJ55" s="933"/>
      <c r="QVK55" s="933"/>
      <c r="QVL55" s="933"/>
      <c r="QVM55" s="933"/>
      <c r="QVN55" s="933"/>
      <c r="QVO55" s="933"/>
      <c r="QVP55" s="934"/>
      <c r="QVQ55" s="1214"/>
      <c r="QVR55" s="932"/>
      <c r="QVS55" s="932"/>
      <c r="QVT55" s="933"/>
      <c r="QVU55" s="933"/>
      <c r="QVV55" s="933"/>
      <c r="QVW55" s="933"/>
      <c r="QVX55" s="933"/>
      <c r="QVY55" s="933"/>
      <c r="QVZ55" s="933"/>
      <c r="QWA55" s="934"/>
      <c r="QWB55" s="1214"/>
      <c r="QWC55" s="932"/>
      <c r="QWD55" s="932"/>
      <c r="QWE55" s="933"/>
      <c r="QWF55" s="933"/>
      <c r="QWG55" s="933"/>
      <c r="QWH55" s="933"/>
      <c r="QWI55" s="933"/>
      <c r="QWJ55" s="933"/>
      <c r="QWK55" s="933"/>
      <c r="QWL55" s="934"/>
      <c r="QWM55" s="1214"/>
      <c r="QWN55" s="932"/>
      <c r="QWO55" s="932"/>
      <c r="QWP55" s="933"/>
      <c r="QWQ55" s="933"/>
      <c r="QWR55" s="933"/>
      <c r="QWS55" s="933"/>
      <c r="QWT55" s="933"/>
      <c r="QWU55" s="933"/>
      <c r="QWV55" s="933"/>
      <c r="QWW55" s="934"/>
      <c r="QWX55" s="1214"/>
      <c r="QWY55" s="932"/>
      <c r="QWZ55" s="932"/>
      <c r="QXA55" s="933"/>
      <c r="QXB55" s="933"/>
      <c r="QXC55" s="933"/>
      <c r="QXD55" s="933"/>
      <c r="QXE55" s="933"/>
      <c r="QXF55" s="933"/>
      <c r="QXG55" s="933"/>
      <c r="QXH55" s="934"/>
      <c r="QXI55" s="1214"/>
      <c r="QXJ55" s="932"/>
      <c r="QXK55" s="932"/>
      <c r="QXL55" s="933"/>
      <c r="QXM55" s="933"/>
      <c r="QXN55" s="933"/>
      <c r="QXO55" s="933"/>
      <c r="QXP55" s="933"/>
      <c r="QXQ55" s="933"/>
      <c r="QXR55" s="933"/>
      <c r="QXS55" s="934"/>
      <c r="QXT55" s="1214"/>
      <c r="QXU55" s="932"/>
      <c r="QXV55" s="932"/>
      <c r="QXW55" s="933"/>
      <c r="QXX55" s="933"/>
      <c r="QXY55" s="933"/>
      <c r="QXZ55" s="933"/>
      <c r="QYA55" s="933"/>
      <c r="QYB55" s="933"/>
      <c r="QYC55" s="933"/>
      <c r="QYD55" s="934"/>
      <c r="QYE55" s="1214"/>
      <c r="QYF55" s="932"/>
      <c r="QYG55" s="932"/>
      <c r="QYH55" s="933"/>
      <c r="QYI55" s="933"/>
      <c r="QYJ55" s="933"/>
      <c r="QYK55" s="933"/>
      <c r="QYL55" s="933"/>
      <c r="QYM55" s="933"/>
      <c r="QYN55" s="933"/>
      <c r="QYO55" s="934"/>
      <c r="QYP55" s="1214"/>
      <c r="QYQ55" s="932"/>
      <c r="QYR55" s="932"/>
      <c r="QYS55" s="933"/>
      <c r="QYT55" s="933"/>
      <c r="QYU55" s="933"/>
      <c r="QYV55" s="933"/>
      <c r="QYW55" s="933"/>
      <c r="QYX55" s="933"/>
      <c r="QYY55" s="933"/>
      <c r="QYZ55" s="934"/>
      <c r="QZA55" s="1214"/>
      <c r="QZB55" s="932"/>
      <c r="QZC55" s="932"/>
      <c r="QZD55" s="933"/>
      <c r="QZE55" s="933"/>
      <c r="QZF55" s="933"/>
      <c r="QZG55" s="933"/>
      <c r="QZH55" s="933"/>
      <c r="QZI55" s="933"/>
      <c r="QZJ55" s="933"/>
      <c r="QZK55" s="934"/>
      <c r="QZL55" s="1214"/>
      <c r="QZM55" s="932"/>
      <c r="QZN55" s="932"/>
      <c r="QZO55" s="933"/>
      <c r="QZP55" s="933"/>
      <c r="QZQ55" s="933"/>
      <c r="QZR55" s="933"/>
      <c r="QZS55" s="933"/>
      <c r="QZT55" s="933"/>
      <c r="QZU55" s="933"/>
      <c r="QZV55" s="934"/>
      <c r="QZW55" s="1214"/>
      <c r="QZX55" s="932"/>
      <c r="QZY55" s="932"/>
      <c r="QZZ55" s="933"/>
      <c r="RAA55" s="933"/>
      <c r="RAB55" s="933"/>
      <c r="RAC55" s="933"/>
      <c r="RAD55" s="933"/>
      <c r="RAE55" s="933"/>
      <c r="RAF55" s="933"/>
      <c r="RAG55" s="934"/>
      <c r="RAH55" s="1214"/>
      <c r="RAI55" s="932"/>
      <c r="RAJ55" s="932"/>
      <c r="RAK55" s="933"/>
      <c r="RAL55" s="933"/>
      <c r="RAM55" s="933"/>
      <c r="RAN55" s="933"/>
      <c r="RAO55" s="933"/>
      <c r="RAP55" s="933"/>
      <c r="RAQ55" s="933"/>
      <c r="RAR55" s="934"/>
      <c r="RAS55" s="1214"/>
      <c r="RAT55" s="932"/>
      <c r="RAU55" s="932"/>
      <c r="RAV55" s="933"/>
      <c r="RAW55" s="933"/>
      <c r="RAX55" s="933"/>
      <c r="RAY55" s="933"/>
      <c r="RAZ55" s="933"/>
      <c r="RBA55" s="933"/>
      <c r="RBB55" s="933"/>
      <c r="RBC55" s="934"/>
      <c r="RBD55" s="1214"/>
      <c r="RBE55" s="932"/>
      <c r="RBF55" s="932"/>
      <c r="RBG55" s="933"/>
      <c r="RBH55" s="933"/>
      <c r="RBI55" s="933"/>
      <c r="RBJ55" s="933"/>
      <c r="RBK55" s="933"/>
      <c r="RBL55" s="933"/>
      <c r="RBM55" s="933"/>
      <c r="RBN55" s="934"/>
      <c r="RBO55" s="1214"/>
      <c r="RBP55" s="932"/>
      <c r="RBQ55" s="932"/>
      <c r="RBR55" s="933"/>
      <c r="RBS55" s="933"/>
      <c r="RBT55" s="933"/>
      <c r="RBU55" s="933"/>
      <c r="RBV55" s="933"/>
      <c r="RBW55" s="933"/>
      <c r="RBX55" s="933"/>
      <c r="RBY55" s="934"/>
      <c r="RBZ55" s="1214"/>
      <c r="RCA55" s="932"/>
      <c r="RCB55" s="932"/>
      <c r="RCC55" s="933"/>
      <c r="RCD55" s="933"/>
      <c r="RCE55" s="933"/>
      <c r="RCF55" s="933"/>
      <c r="RCG55" s="933"/>
      <c r="RCH55" s="933"/>
      <c r="RCI55" s="933"/>
      <c r="RCJ55" s="934"/>
      <c r="RCK55" s="1214"/>
      <c r="RCL55" s="932"/>
      <c r="RCM55" s="932"/>
      <c r="RCN55" s="933"/>
      <c r="RCO55" s="933"/>
      <c r="RCP55" s="933"/>
      <c r="RCQ55" s="933"/>
      <c r="RCR55" s="933"/>
      <c r="RCS55" s="933"/>
      <c r="RCT55" s="933"/>
      <c r="RCU55" s="934"/>
      <c r="RCV55" s="1214"/>
      <c r="RCW55" s="932"/>
      <c r="RCX55" s="932"/>
      <c r="RCY55" s="933"/>
      <c r="RCZ55" s="933"/>
      <c r="RDA55" s="933"/>
      <c r="RDB55" s="933"/>
      <c r="RDC55" s="933"/>
      <c r="RDD55" s="933"/>
      <c r="RDE55" s="933"/>
      <c r="RDF55" s="934"/>
      <c r="RDG55" s="1214"/>
      <c r="RDH55" s="932"/>
      <c r="RDI55" s="932"/>
      <c r="RDJ55" s="933"/>
      <c r="RDK55" s="933"/>
      <c r="RDL55" s="933"/>
      <c r="RDM55" s="933"/>
      <c r="RDN55" s="933"/>
      <c r="RDO55" s="933"/>
      <c r="RDP55" s="933"/>
      <c r="RDQ55" s="934"/>
      <c r="RDR55" s="1214"/>
      <c r="RDS55" s="932"/>
      <c r="RDT55" s="932"/>
      <c r="RDU55" s="933"/>
      <c r="RDV55" s="933"/>
      <c r="RDW55" s="933"/>
      <c r="RDX55" s="933"/>
      <c r="RDY55" s="933"/>
      <c r="RDZ55" s="933"/>
      <c r="REA55" s="933"/>
      <c r="REB55" s="934"/>
      <c r="REC55" s="1214"/>
      <c r="RED55" s="932"/>
      <c r="REE55" s="932"/>
      <c r="REF55" s="933"/>
      <c r="REG55" s="933"/>
      <c r="REH55" s="933"/>
      <c r="REI55" s="933"/>
      <c r="REJ55" s="933"/>
      <c r="REK55" s="933"/>
      <c r="REL55" s="933"/>
      <c r="REM55" s="934"/>
      <c r="REN55" s="1214"/>
      <c r="REO55" s="932"/>
      <c r="REP55" s="932"/>
      <c r="REQ55" s="933"/>
      <c r="RER55" s="933"/>
      <c r="RES55" s="933"/>
      <c r="RET55" s="933"/>
      <c r="REU55" s="933"/>
      <c r="REV55" s="933"/>
      <c r="REW55" s="933"/>
      <c r="REX55" s="934"/>
      <c r="REY55" s="1214"/>
      <c r="REZ55" s="932"/>
      <c r="RFA55" s="932"/>
      <c r="RFB55" s="933"/>
      <c r="RFC55" s="933"/>
      <c r="RFD55" s="933"/>
      <c r="RFE55" s="933"/>
      <c r="RFF55" s="933"/>
      <c r="RFG55" s="933"/>
      <c r="RFH55" s="933"/>
      <c r="RFI55" s="934"/>
      <c r="RFJ55" s="1214"/>
      <c r="RFK55" s="932"/>
      <c r="RFL55" s="932"/>
      <c r="RFM55" s="933"/>
      <c r="RFN55" s="933"/>
      <c r="RFO55" s="933"/>
      <c r="RFP55" s="933"/>
      <c r="RFQ55" s="933"/>
      <c r="RFR55" s="933"/>
      <c r="RFS55" s="933"/>
      <c r="RFT55" s="934"/>
      <c r="RFU55" s="1214"/>
      <c r="RFV55" s="932"/>
      <c r="RFW55" s="932"/>
      <c r="RFX55" s="933"/>
      <c r="RFY55" s="933"/>
      <c r="RFZ55" s="933"/>
      <c r="RGA55" s="933"/>
      <c r="RGB55" s="933"/>
      <c r="RGC55" s="933"/>
      <c r="RGD55" s="933"/>
      <c r="RGE55" s="934"/>
      <c r="RGF55" s="1214"/>
      <c r="RGG55" s="932"/>
      <c r="RGH55" s="932"/>
      <c r="RGI55" s="933"/>
      <c r="RGJ55" s="933"/>
      <c r="RGK55" s="933"/>
      <c r="RGL55" s="933"/>
      <c r="RGM55" s="933"/>
      <c r="RGN55" s="933"/>
      <c r="RGO55" s="933"/>
      <c r="RGP55" s="934"/>
      <c r="RGQ55" s="1214"/>
      <c r="RGR55" s="932"/>
      <c r="RGS55" s="932"/>
      <c r="RGT55" s="933"/>
      <c r="RGU55" s="933"/>
      <c r="RGV55" s="933"/>
      <c r="RGW55" s="933"/>
      <c r="RGX55" s="933"/>
      <c r="RGY55" s="933"/>
      <c r="RGZ55" s="933"/>
      <c r="RHA55" s="934"/>
      <c r="RHB55" s="1214"/>
      <c r="RHC55" s="932"/>
      <c r="RHD55" s="932"/>
      <c r="RHE55" s="933"/>
      <c r="RHF55" s="933"/>
      <c r="RHG55" s="933"/>
      <c r="RHH55" s="933"/>
      <c r="RHI55" s="933"/>
      <c r="RHJ55" s="933"/>
      <c r="RHK55" s="933"/>
      <c r="RHL55" s="934"/>
      <c r="RHM55" s="1214"/>
      <c r="RHN55" s="932"/>
      <c r="RHO55" s="932"/>
      <c r="RHP55" s="933"/>
      <c r="RHQ55" s="933"/>
      <c r="RHR55" s="933"/>
      <c r="RHS55" s="933"/>
      <c r="RHT55" s="933"/>
      <c r="RHU55" s="933"/>
      <c r="RHV55" s="933"/>
      <c r="RHW55" s="934"/>
      <c r="RHX55" s="1214"/>
      <c r="RHY55" s="932"/>
      <c r="RHZ55" s="932"/>
      <c r="RIA55" s="933"/>
      <c r="RIB55" s="933"/>
      <c r="RIC55" s="933"/>
      <c r="RID55" s="933"/>
      <c r="RIE55" s="933"/>
      <c r="RIF55" s="933"/>
      <c r="RIG55" s="933"/>
      <c r="RIH55" s="934"/>
      <c r="RII55" s="1214"/>
      <c r="RIJ55" s="932"/>
      <c r="RIK55" s="932"/>
      <c r="RIL55" s="933"/>
      <c r="RIM55" s="933"/>
      <c r="RIN55" s="933"/>
      <c r="RIO55" s="933"/>
      <c r="RIP55" s="933"/>
      <c r="RIQ55" s="933"/>
      <c r="RIR55" s="933"/>
      <c r="RIS55" s="934"/>
      <c r="RIT55" s="1214"/>
      <c r="RIU55" s="932"/>
      <c r="RIV55" s="932"/>
      <c r="RIW55" s="933"/>
      <c r="RIX55" s="933"/>
      <c r="RIY55" s="933"/>
      <c r="RIZ55" s="933"/>
      <c r="RJA55" s="933"/>
      <c r="RJB55" s="933"/>
      <c r="RJC55" s="933"/>
      <c r="RJD55" s="934"/>
      <c r="RJE55" s="1214"/>
      <c r="RJF55" s="932"/>
      <c r="RJG55" s="932"/>
      <c r="RJH55" s="933"/>
      <c r="RJI55" s="933"/>
      <c r="RJJ55" s="933"/>
      <c r="RJK55" s="933"/>
      <c r="RJL55" s="933"/>
      <c r="RJM55" s="933"/>
      <c r="RJN55" s="933"/>
      <c r="RJO55" s="934"/>
      <c r="RJP55" s="1214"/>
      <c r="RJQ55" s="932"/>
      <c r="RJR55" s="932"/>
      <c r="RJS55" s="933"/>
      <c r="RJT55" s="933"/>
      <c r="RJU55" s="933"/>
      <c r="RJV55" s="933"/>
      <c r="RJW55" s="933"/>
      <c r="RJX55" s="933"/>
      <c r="RJY55" s="933"/>
      <c r="RJZ55" s="934"/>
      <c r="RKA55" s="1214"/>
      <c r="RKB55" s="932"/>
      <c r="RKC55" s="932"/>
      <c r="RKD55" s="933"/>
      <c r="RKE55" s="933"/>
      <c r="RKF55" s="933"/>
      <c r="RKG55" s="933"/>
      <c r="RKH55" s="933"/>
      <c r="RKI55" s="933"/>
      <c r="RKJ55" s="933"/>
      <c r="RKK55" s="934"/>
      <c r="RKL55" s="1214"/>
      <c r="RKM55" s="932"/>
      <c r="RKN55" s="932"/>
      <c r="RKO55" s="933"/>
      <c r="RKP55" s="933"/>
      <c r="RKQ55" s="933"/>
      <c r="RKR55" s="933"/>
      <c r="RKS55" s="933"/>
      <c r="RKT55" s="933"/>
      <c r="RKU55" s="933"/>
      <c r="RKV55" s="934"/>
      <c r="RKW55" s="1214"/>
      <c r="RKX55" s="932"/>
      <c r="RKY55" s="932"/>
      <c r="RKZ55" s="933"/>
      <c r="RLA55" s="933"/>
      <c r="RLB55" s="933"/>
      <c r="RLC55" s="933"/>
      <c r="RLD55" s="933"/>
      <c r="RLE55" s="933"/>
      <c r="RLF55" s="933"/>
      <c r="RLG55" s="934"/>
      <c r="RLH55" s="1214"/>
      <c r="RLI55" s="932"/>
      <c r="RLJ55" s="932"/>
      <c r="RLK55" s="933"/>
      <c r="RLL55" s="933"/>
      <c r="RLM55" s="933"/>
      <c r="RLN55" s="933"/>
      <c r="RLO55" s="933"/>
      <c r="RLP55" s="933"/>
      <c r="RLQ55" s="933"/>
      <c r="RLR55" s="934"/>
      <c r="RLS55" s="1214"/>
      <c r="RLT55" s="932"/>
      <c r="RLU55" s="932"/>
      <c r="RLV55" s="933"/>
      <c r="RLW55" s="933"/>
      <c r="RLX55" s="933"/>
      <c r="RLY55" s="933"/>
      <c r="RLZ55" s="933"/>
      <c r="RMA55" s="933"/>
      <c r="RMB55" s="933"/>
      <c r="RMC55" s="934"/>
      <c r="RMD55" s="1214"/>
      <c r="RME55" s="932"/>
      <c r="RMF55" s="932"/>
      <c r="RMG55" s="933"/>
      <c r="RMH55" s="933"/>
      <c r="RMI55" s="933"/>
      <c r="RMJ55" s="933"/>
      <c r="RMK55" s="933"/>
      <c r="RML55" s="933"/>
      <c r="RMM55" s="933"/>
      <c r="RMN55" s="934"/>
      <c r="RMO55" s="1214"/>
      <c r="RMP55" s="932"/>
      <c r="RMQ55" s="932"/>
      <c r="RMR55" s="933"/>
      <c r="RMS55" s="933"/>
      <c r="RMT55" s="933"/>
      <c r="RMU55" s="933"/>
      <c r="RMV55" s="933"/>
      <c r="RMW55" s="933"/>
      <c r="RMX55" s="933"/>
      <c r="RMY55" s="934"/>
      <c r="RMZ55" s="1214"/>
      <c r="RNA55" s="932"/>
      <c r="RNB55" s="932"/>
      <c r="RNC55" s="933"/>
      <c r="RND55" s="933"/>
      <c r="RNE55" s="933"/>
      <c r="RNF55" s="933"/>
      <c r="RNG55" s="933"/>
      <c r="RNH55" s="933"/>
      <c r="RNI55" s="933"/>
      <c r="RNJ55" s="934"/>
      <c r="RNK55" s="1214"/>
      <c r="RNL55" s="932"/>
      <c r="RNM55" s="932"/>
      <c r="RNN55" s="933"/>
      <c r="RNO55" s="933"/>
      <c r="RNP55" s="933"/>
      <c r="RNQ55" s="933"/>
      <c r="RNR55" s="933"/>
      <c r="RNS55" s="933"/>
      <c r="RNT55" s="933"/>
      <c r="RNU55" s="934"/>
      <c r="RNV55" s="1214"/>
      <c r="RNW55" s="932"/>
      <c r="RNX55" s="932"/>
      <c r="RNY55" s="933"/>
      <c r="RNZ55" s="933"/>
      <c r="ROA55" s="933"/>
      <c r="ROB55" s="933"/>
      <c r="ROC55" s="933"/>
      <c r="ROD55" s="933"/>
      <c r="ROE55" s="933"/>
      <c r="ROF55" s="934"/>
      <c r="ROG55" s="1214"/>
      <c r="ROH55" s="932"/>
      <c r="ROI55" s="932"/>
      <c r="ROJ55" s="933"/>
      <c r="ROK55" s="933"/>
      <c r="ROL55" s="933"/>
      <c r="ROM55" s="933"/>
      <c r="RON55" s="933"/>
      <c r="ROO55" s="933"/>
      <c r="ROP55" s="933"/>
      <c r="ROQ55" s="934"/>
      <c r="ROR55" s="1214"/>
      <c r="ROS55" s="932"/>
      <c r="ROT55" s="932"/>
      <c r="ROU55" s="933"/>
      <c r="ROV55" s="933"/>
      <c r="ROW55" s="933"/>
      <c r="ROX55" s="933"/>
      <c r="ROY55" s="933"/>
      <c r="ROZ55" s="933"/>
      <c r="RPA55" s="933"/>
      <c r="RPB55" s="934"/>
      <c r="RPC55" s="1214"/>
      <c r="RPD55" s="932"/>
      <c r="RPE55" s="932"/>
      <c r="RPF55" s="933"/>
      <c r="RPG55" s="933"/>
      <c r="RPH55" s="933"/>
      <c r="RPI55" s="933"/>
      <c r="RPJ55" s="933"/>
      <c r="RPK55" s="933"/>
      <c r="RPL55" s="933"/>
      <c r="RPM55" s="934"/>
      <c r="RPN55" s="1214"/>
      <c r="RPO55" s="932"/>
      <c r="RPP55" s="932"/>
      <c r="RPQ55" s="933"/>
      <c r="RPR55" s="933"/>
      <c r="RPS55" s="933"/>
      <c r="RPT55" s="933"/>
      <c r="RPU55" s="933"/>
      <c r="RPV55" s="933"/>
      <c r="RPW55" s="933"/>
      <c r="RPX55" s="934"/>
      <c r="RPY55" s="1214"/>
      <c r="RPZ55" s="932"/>
      <c r="RQA55" s="932"/>
      <c r="RQB55" s="933"/>
      <c r="RQC55" s="933"/>
      <c r="RQD55" s="933"/>
      <c r="RQE55" s="933"/>
      <c r="RQF55" s="933"/>
      <c r="RQG55" s="933"/>
      <c r="RQH55" s="933"/>
      <c r="RQI55" s="934"/>
      <c r="RQJ55" s="1214"/>
      <c r="RQK55" s="932"/>
      <c r="RQL55" s="932"/>
      <c r="RQM55" s="933"/>
      <c r="RQN55" s="933"/>
      <c r="RQO55" s="933"/>
      <c r="RQP55" s="933"/>
      <c r="RQQ55" s="933"/>
      <c r="RQR55" s="933"/>
      <c r="RQS55" s="933"/>
      <c r="RQT55" s="934"/>
      <c r="RQU55" s="1214"/>
      <c r="RQV55" s="932"/>
      <c r="RQW55" s="932"/>
      <c r="RQX55" s="933"/>
      <c r="RQY55" s="933"/>
      <c r="RQZ55" s="933"/>
      <c r="RRA55" s="933"/>
      <c r="RRB55" s="933"/>
      <c r="RRC55" s="933"/>
      <c r="RRD55" s="933"/>
      <c r="RRE55" s="934"/>
      <c r="RRF55" s="1214"/>
      <c r="RRG55" s="932"/>
      <c r="RRH55" s="932"/>
      <c r="RRI55" s="933"/>
      <c r="RRJ55" s="933"/>
      <c r="RRK55" s="933"/>
      <c r="RRL55" s="933"/>
      <c r="RRM55" s="933"/>
      <c r="RRN55" s="933"/>
      <c r="RRO55" s="933"/>
      <c r="RRP55" s="934"/>
      <c r="RRQ55" s="1214"/>
      <c r="RRR55" s="932"/>
      <c r="RRS55" s="932"/>
      <c r="RRT55" s="933"/>
      <c r="RRU55" s="933"/>
      <c r="RRV55" s="933"/>
      <c r="RRW55" s="933"/>
      <c r="RRX55" s="933"/>
      <c r="RRY55" s="933"/>
      <c r="RRZ55" s="933"/>
      <c r="RSA55" s="934"/>
      <c r="RSB55" s="1214"/>
      <c r="RSC55" s="932"/>
      <c r="RSD55" s="932"/>
      <c r="RSE55" s="933"/>
      <c r="RSF55" s="933"/>
      <c r="RSG55" s="933"/>
      <c r="RSH55" s="933"/>
      <c r="RSI55" s="933"/>
      <c r="RSJ55" s="933"/>
      <c r="RSK55" s="933"/>
      <c r="RSL55" s="934"/>
      <c r="RSM55" s="1214"/>
      <c r="RSN55" s="932"/>
      <c r="RSO55" s="932"/>
      <c r="RSP55" s="933"/>
      <c r="RSQ55" s="933"/>
      <c r="RSR55" s="933"/>
      <c r="RSS55" s="933"/>
      <c r="RST55" s="933"/>
      <c r="RSU55" s="933"/>
      <c r="RSV55" s="933"/>
      <c r="RSW55" s="934"/>
      <c r="RSX55" s="1214"/>
      <c r="RSY55" s="932"/>
      <c r="RSZ55" s="932"/>
      <c r="RTA55" s="933"/>
      <c r="RTB55" s="933"/>
      <c r="RTC55" s="933"/>
      <c r="RTD55" s="933"/>
      <c r="RTE55" s="933"/>
      <c r="RTF55" s="933"/>
      <c r="RTG55" s="933"/>
      <c r="RTH55" s="934"/>
      <c r="RTI55" s="1214"/>
      <c r="RTJ55" s="932"/>
      <c r="RTK55" s="932"/>
      <c r="RTL55" s="933"/>
      <c r="RTM55" s="933"/>
      <c r="RTN55" s="933"/>
      <c r="RTO55" s="933"/>
      <c r="RTP55" s="933"/>
      <c r="RTQ55" s="933"/>
      <c r="RTR55" s="933"/>
      <c r="RTS55" s="934"/>
      <c r="RTT55" s="1214"/>
      <c r="RTU55" s="932"/>
      <c r="RTV55" s="932"/>
      <c r="RTW55" s="933"/>
      <c r="RTX55" s="933"/>
      <c r="RTY55" s="933"/>
      <c r="RTZ55" s="933"/>
      <c r="RUA55" s="933"/>
      <c r="RUB55" s="933"/>
      <c r="RUC55" s="933"/>
      <c r="RUD55" s="934"/>
      <c r="RUE55" s="1214"/>
      <c r="RUF55" s="932"/>
      <c r="RUG55" s="932"/>
      <c r="RUH55" s="933"/>
      <c r="RUI55" s="933"/>
      <c r="RUJ55" s="933"/>
      <c r="RUK55" s="933"/>
      <c r="RUL55" s="933"/>
      <c r="RUM55" s="933"/>
      <c r="RUN55" s="933"/>
      <c r="RUO55" s="934"/>
      <c r="RUP55" s="1214"/>
      <c r="RUQ55" s="932"/>
      <c r="RUR55" s="932"/>
      <c r="RUS55" s="933"/>
      <c r="RUT55" s="933"/>
      <c r="RUU55" s="933"/>
      <c r="RUV55" s="933"/>
      <c r="RUW55" s="933"/>
      <c r="RUX55" s="933"/>
      <c r="RUY55" s="933"/>
      <c r="RUZ55" s="934"/>
      <c r="RVA55" s="1214"/>
      <c r="RVB55" s="932"/>
      <c r="RVC55" s="932"/>
      <c r="RVD55" s="933"/>
      <c r="RVE55" s="933"/>
      <c r="RVF55" s="933"/>
      <c r="RVG55" s="933"/>
      <c r="RVH55" s="933"/>
      <c r="RVI55" s="933"/>
      <c r="RVJ55" s="933"/>
      <c r="RVK55" s="934"/>
      <c r="RVL55" s="1214"/>
      <c r="RVM55" s="932"/>
      <c r="RVN55" s="932"/>
      <c r="RVO55" s="933"/>
      <c r="RVP55" s="933"/>
      <c r="RVQ55" s="933"/>
      <c r="RVR55" s="933"/>
      <c r="RVS55" s="933"/>
      <c r="RVT55" s="933"/>
      <c r="RVU55" s="933"/>
      <c r="RVV55" s="934"/>
      <c r="RVW55" s="1214"/>
      <c r="RVX55" s="932"/>
      <c r="RVY55" s="932"/>
      <c r="RVZ55" s="933"/>
      <c r="RWA55" s="933"/>
      <c r="RWB55" s="933"/>
      <c r="RWC55" s="933"/>
      <c r="RWD55" s="933"/>
      <c r="RWE55" s="933"/>
      <c r="RWF55" s="933"/>
      <c r="RWG55" s="934"/>
      <c r="RWH55" s="1214"/>
      <c r="RWI55" s="932"/>
      <c r="RWJ55" s="932"/>
      <c r="RWK55" s="933"/>
      <c r="RWL55" s="933"/>
      <c r="RWM55" s="933"/>
      <c r="RWN55" s="933"/>
      <c r="RWO55" s="933"/>
      <c r="RWP55" s="933"/>
      <c r="RWQ55" s="933"/>
      <c r="RWR55" s="934"/>
      <c r="RWS55" s="1214"/>
      <c r="RWT55" s="932"/>
      <c r="RWU55" s="932"/>
      <c r="RWV55" s="933"/>
      <c r="RWW55" s="933"/>
      <c r="RWX55" s="933"/>
      <c r="RWY55" s="933"/>
      <c r="RWZ55" s="933"/>
      <c r="RXA55" s="933"/>
      <c r="RXB55" s="933"/>
      <c r="RXC55" s="934"/>
      <c r="RXD55" s="1214"/>
      <c r="RXE55" s="932"/>
      <c r="RXF55" s="932"/>
      <c r="RXG55" s="933"/>
      <c r="RXH55" s="933"/>
      <c r="RXI55" s="933"/>
      <c r="RXJ55" s="933"/>
      <c r="RXK55" s="933"/>
      <c r="RXL55" s="933"/>
      <c r="RXM55" s="933"/>
      <c r="RXN55" s="934"/>
      <c r="RXO55" s="1214"/>
      <c r="RXP55" s="932"/>
      <c r="RXQ55" s="932"/>
      <c r="RXR55" s="933"/>
      <c r="RXS55" s="933"/>
      <c r="RXT55" s="933"/>
      <c r="RXU55" s="933"/>
      <c r="RXV55" s="933"/>
      <c r="RXW55" s="933"/>
      <c r="RXX55" s="933"/>
      <c r="RXY55" s="934"/>
      <c r="RXZ55" s="1214"/>
      <c r="RYA55" s="932"/>
      <c r="RYB55" s="932"/>
      <c r="RYC55" s="933"/>
      <c r="RYD55" s="933"/>
      <c r="RYE55" s="933"/>
      <c r="RYF55" s="933"/>
      <c r="RYG55" s="933"/>
      <c r="RYH55" s="933"/>
      <c r="RYI55" s="933"/>
      <c r="RYJ55" s="934"/>
      <c r="RYK55" s="1214"/>
      <c r="RYL55" s="932"/>
      <c r="RYM55" s="932"/>
      <c r="RYN55" s="933"/>
      <c r="RYO55" s="933"/>
      <c r="RYP55" s="933"/>
      <c r="RYQ55" s="933"/>
      <c r="RYR55" s="933"/>
      <c r="RYS55" s="933"/>
      <c r="RYT55" s="933"/>
      <c r="RYU55" s="934"/>
      <c r="RYV55" s="1214"/>
      <c r="RYW55" s="932"/>
      <c r="RYX55" s="932"/>
      <c r="RYY55" s="933"/>
      <c r="RYZ55" s="933"/>
      <c r="RZA55" s="933"/>
      <c r="RZB55" s="933"/>
      <c r="RZC55" s="933"/>
      <c r="RZD55" s="933"/>
      <c r="RZE55" s="933"/>
      <c r="RZF55" s="934"/>
      <c r="RZG55" s="1214"/>
      <c r="RZH55" s="932"/>
      <c r="RZI55" s="932"/>
      <c r="RZJ55" s="933"/>
      <c r="RZK55" s="933"/>
      <c r="RZL55" s="933"/>
      <c r="RZM55" s="933"/>
      <c r="RZN55" s="933"/>
      <c r="RZO55" s="933"/>
      <c r="RZP55" s="933"/>
      <c r="RZQ55" s="934"/>
      <c r="RZR55" s="1214"/>
      <c r="RZS55" s="932"/>
      <c r="RZT55" s="932"/>
      <c r="RZU55" s="933"/>
      <c r="RZV55" s="933"/>
      <c r="RZW55" s="933"/>
      <c r="RZX55" s="933"/>
      <c r="RZY55" s="933"/>
      <c r="RZZ55" s="933"/>
      <c r="SAA55" s="933"/>
      <c r="SAB55" s="934"/>
      <c r="SAC55" s="1214"/>
      <c r="SAD55" s="932"/>
      <c r="SAE55" s="932"/>
      <c r="SAF55" s="933"/>
      <c r="SAG55" s="933"/>
      <c r="SAH55" s="933"/>
      <c r="SAI55" s="933"/>
      <c r="SAJ55" s="933"/>
      <c r="SAK55" s="933"/>
      <c r="SAL55" s="933"/>
      <c r="SAM55" s="934"/>
      <c r="SAN55" s="1214"/>
      <c r="SAO55" s="932"/>
      <c r="SAP55" s="932"/>
      <c r="SAQ55" s="933"/>
      <c r="SAR55" s="933"/>
      <c r="SAS55" s="933"/>
      <c r="SAT55" s="933"/>
      <c r="SAU55" s="933"/>
      <c r="SAV55" s="933"/>
      <c r="SAW55" s="933"/>
      <c r="SAX55" s="934"/>
      <c r="SAY55" s="1214"/>
      <c r="SAZ55" s="932"/>
      <c r="SBA55" s="932"/>
      <c r="SBB55" s="933"/>
      <c r="SBC55" s="933"/>
      <c r="SBD55" s="933"/>
      <c r="SBE55" s="933"/>
      <c r="SBF55" s="933"/>
      <c r="SBG55" s="933"/>
      <c r="SBH55" s="933"/>
      <c r="SBI55" s="934"/>
      <c r="SBJ55" s="1214"/>
      <c r="SBK55" s="932"/>
      <c r="SBL55" s="932"/>
      <c r="SBM55" s="933"/>
      <c r="SBN55" s="933"/>
      <c r="SBO55" s="933"/>
      <c r="SBP55" s="933"/>
      <c r="SBQ55" s="933"/>
      <c r="SBR55" s="933"/>
      <c r="SBS55" s="933"/>
      <c r="SBT55" s="934"/>
      <c r="SBU55" s="1214"/>
      <c r="SBV55" s="932"/>
      <c r="SBW55" s="932"/>
      <c r="SBX55" s="933"/>
      <c r="SBY55" s="933"/>
      <c r="SBZ55" s="933"/>
      <c r="SCA55" s="933"/>
      <c r="SCB55" s="933"/>
      <c r="SCC55" s="933"/>
      <c r="SCD55" s="933"/>
      <c r="SCE55" s="934"/>
      <c r="SCF55" s="1214"/>
      <c r="SCG55" s="932"/>
      <c r="SCH55" s="932"/>
      <c r="SCI55" s="933"/>
      <c r="SCJ55" s="933"/>
      <c r="SCK55" s="933"/>
      <c r="SCL55" s="933"/>
      <c r="SCM55" s="933"/>
      <c r="SCN55" s="933"/>
      <c r="SCO55" s="933"/>
      <c r="SCP55" s="934"/>
      <c r="SCQ55" s="1214"/>
      <c r="SCR55" s="932"/>
      <c r="SCS55" s="932"/>
      <c r="SCT55" s="933"/>
      <c r="SCU55" s="933"/>
      <c r="SCV55" s="933"/>
      <c r="SCW55" s="933"/>
      <c r="SCX55" s="933"/>
      <c r="SCY55" s="933"/>
      <c r="SCZ55" s="933"/>
      <c r="SDA55" s="934"/>
      <c r="SDB55" s="1214"/>
      <c r="SDC55" s="932"/>
      <c r="SDD55" s="932"/>
      <c r="SDE55" s="933"/>
      <c r="SDF55" s="933"/>
      <c r="SDG55" s="933"/>
      <c r="SDH55" s="933"/>
      <c r="SDI55" s="933"/>
      <c r="SDJ55" s="933"/>
      <c r="SDK55" s="933"/>
      <c r="SDL55" s="934"/>
      <c r="SDM55" s="1214"/>
      <c r="SDN55" s="932"/>
      <c r="SDO55" s="932"/>
      <c r="SDP55" s="933"/>
      <c r="SDQ55" s="933"/>
      <c r="SDR55" s="933"/>
      <c r="SDS55" s="933"/>
      <c r="SDT55" s="933"/>
      <c r="SDU55" s="933"/>
      <c r="SDV55" s="933"/>
      <c r="SDW55" s="934"/>
      <c r="SDX55" s="1214"/>
      <c r="SDY55" s="932"/>
      <c r="SDZ55" s="932"/>
      <c r="SEA55" s="933"/>
      <c r="SEB55" s="933"/>
      <c r="SEC55" s="933"/>
      <c r="SED55" s="933"/>
      <c r="SEE55" s="933"/>
      <c r="SEF55" s="933"/>
      <c r="SEG55" s="933"/>
      <c r="SEH55" s="934"/>
      <c r="SEI55" s="1214"/>
      <c r="SEJ55" s="932"/>
      <c r="SEK55" s="932"/>
      <c r="SEL55" s="933"/>
      <c r="SEM55" s="933"/>
      <c r="SEN55" s="933"/>
      <c r="SEO55" s="933"/>
      <c r="SEP55" s="933"/>
      <c r="SEQ55" s="933"/>
      <c r="SER55" s="933"/>
      <c r="SES55" s="934"/>
      <c r="SET55" s="1214"/>
      <c r="SEU55" s="932"/>
      <c r="SEV55" s="932"/>
      <c r="SEW55" s="933"/>
      <c r="SEX55" s="933"/>
      <c r="SEY55" s="933"/>
      <c r="SEZ55" s="933"/>
      <c r="SFA55" s="933"/>
      <c r="SFB55" s="933"/>
      <c r="SFC55" s="933"/>
      <c r="SFD55" s="934"/>
      <c r="SFE55" s="1214"/>
      <c r="SFF55" s="932"/>
      <c r="SFG55" s="932"/>
      <c r="SFH55" s="933"/>
      <c r="SFI55" s="933"/>
      <c r="SFJ55" s="933"/>
      <c r="SFK55" s="933"/>
      <c r="SFL55" s="933"/>
      <c r="SFM55" s="933"/>
      <c r="SFN55" s="933"/>
      <c r="SFO55" s="934"/>
      <c r="SFP55" s="1214"/>
      <c r="SFQ55" s="932"/>
      <c r="SFR55" s="932"/>
      <c r="SFS55" s="933"/>
      <c r="SFT55" s="933"/>
      <c r="SFU55" s="933"/>
      <c r="SFV55" s="933"/>
      <c r="SFW55" s="933"/>
      <c r="SFX55" s="933"/>
      <c r="SFY55" s="933"/>
      <c r="SFZ55" s="934"/>
      <c r="SGA55" s="1214"/>
      <c r="SGB55" s="932"/>
      <c r="SGC55" s="932"/>
      <c r="SGD55" s="933"/>
      <c r="SGE55" s="933"/>
      <c r="SGF55" s="933"/>
      <c r="SGG55" s="933"/>
      <c r="SGH55" s="933"/>
      <c r="SGI55" s="933"/>
      <c r="SGJ55" s="933"/>
      <c r="SGK55" s="934"/>
      <c r="SGL55" s="1214"/>
      <c r="SGM55" s="932"/>
      <c r="SGN55" s="932"/>
      <c r="SGO55" s="933"/>
      <c r="SGP55" s="933"/>
      <c r="SGQ55" s="933"/>
      <c r="SGR55" s="933"/>
      <c r="SGS55" s="933"/>
      <c r="SGT55" s="933"/>
      <c r="SGU55" s="933"/>
      <c r="SGV55" s="934"/>
      <c r="SGW55" s="1214"/>
      <c r="SGX55" s="932"/>
      <c r="SGY55" s="932"/>
      <c r="SGZ55" s="933"/>
      <c r="SHA55" s="933"/>
      <c r="SHB55" s="933"/>
      <c r="SHC55" s="933"/>
      <c r="SHD55" s="933"/>
      <c r="SHE55" s="933"/>
      <c r="SHF55" s="933"/>
      <c r="SHG55" s="934"/>
      <c r="SHH55" s="1214"/>
      <c r="SHI55" s="932"/>
      <c r="SHJ55" s="932"/>
      <c r="SHK55" s="933"/>
      <c r="SHL55" s="933"/>
      <c r="SHM55" s="933"/>
      <c r="SHN55" s="933"/>
      <c r="SHO55" s="933"/>
      <c r="SHP55" s="933"/>
      <c r="SHQ55" s="933"/>
      <c r="SHR55" s="934"/>
      <c r="SHS55" s="1214"/>
      <c r="SHT55" s="932"/>
      <c r="SHU55" s="932"/>
      <c r="SHV55" s="933"/>
      <c r="SHW55" s="933"/>
      <c r="SHX55" s="933"/>
      <c r="SHY55" s="933"/>
      <c r="SHZ55" s="933"/>
      <c r="SIA55" s="933"/>
      <c r="SIB55" s="933"/>
      <c r="SIC55" s="934"/>
      <c r="SID55" s="1214"/>
      <c r="SIE55" s="932"/>
      <c r="SIF55" s="932"/>
      <c r="SIG55" s="933"/>
      <c r="SIH55" s="933"/>
      <c r="SII55" s="933"/>
      <c r="SIJ55" s="933"/>
      <c r="SIK55" s="933"/>
      <c r="SIL55" s="933"/>
      <c r="SIM55" s="933"/>
      <c r="SIN55" s="934"/>
      <c r="SIO55" s="1214"/>
      <c r="SIP55" s="932"/>
      <c r="SIQ55" s="932"/>
      <c r="SIR55" s="933"/>
      <c r="SIS55" s="933"/>
      <c r="SIT55" s="933"/>
      <c r="SIU55" s="933"/>
      <c r="SIV55" s="933"/>
      <c r="SIW55" s="933"/>
      <c r="SIX55" s="933"/>
      <c r="SIY55" s="934"/>
      <c r="SIZ55" s="1214"/>
      <c r="SJA55" s="932"/>
      <c r="SJB55" s="932"/>
      <c r="SJC55" s="933"/>
      <c r="SJD55" s="933"/>
      <c r="SJE55" s="933"/>
      <c r="SJF55" s="933"/>
      <c r="SJG55" s="933"/>
      <c r="SJH55" s="933"/>
      <c r="SJI55" s="933"/>
      <c r="SJJ55" s="934"/>
      <c r="SJK55" s="1214"/>
      <c r="SJL55" s="932"/>
      <c r="SJM55" s="932"/>
      <c r="SJN55" s="933"/>
      <c r="SJO55" s="933"/>
      <c r="SJP55" s="933"/>
      <c r="SJQ55" s="933"/>
      <c r="SJR55" s="933"/>
      <c r="SJS55" s="933"/>
      <c r="SJT55" s="933"/>
      <c r="SJU55" s="934"/>
      <c r="SJV55" s="1214"/>
      <c r="SJW55" s="932"/>
      <c r="SJX55" s="932"/>
      <c r="SJY55" s="933"/>
      <c r="SJZ55" s="933"/>
      <c r="SKA55" s="933"/>
      <c r="SKB55" s="933"/>
      <c r="SKC55" s="933"/>
      <c r="SKD55" s="933"/>
      <c r="SKE55" s="933"/>
      <c r="SKF55" s="934"/>
      <c r="SKG55" s="1214"/>
      <c r="SKH55" s="932"/>
      <c r="SKI55" s="932"/>
      <c r="SKJ55" s="933"/>
      <c r="SKK55" s="933"/>
      <c r="SKL55" s="933"/>
      <c r="SKM55" s="933"/>
      <c r="SKN55" s="933"/>
      <c r="SKO55" s="933"/>
      <c r="SKP55" s="933"/>
      <c r="SKQ55" s="934"/>
      <c r="SKR55" s="1214"/>
      <c r="SKS55" s="932"/>
      <c r="SKT55" s="932"/>
      <c r="SKU55" s="933"/>
      <c r="SKV55" s="933"/>
      <c r="SKW55" s="933"/>
      <c r="SKX55" s="933"/>
      <c r="SKY55" s="933"/>
      <c r="SKZ55" s="933"/>
      <c r="SLA55" s="933"/>
      <c r="SLB55" s="934"/>
      <c r="SLC55" s="1214"/>
      <c r="SLD55" s="932"/>
      <c r="SLE55" s="932"/>
      <c r="SLF55" s="933"/>
      <c r="SLG55" s="933"/>
      <c r="SLH55" s="933"/>
      <c r="SLI55" s="933"/>
      <c r="SLJ55" s="933"/>
      <c r="SLK55" s="933"/>
      <c r="SLL55" s="933"/>
      <c r="SLM55" s="934"/>
      <c r="SLN55" s="1214"/>
      <c r="SLO55" s="932"/>
      <c r="SLP55" s="932"/>
      <c r="SLQ55" s="933"/>
      <c r="SLR55" s="933"/>
      <c r="SLS55" s="933"/>
      <c r="SLT55" s="933"/>
      <c r="SLU55" s="933"/>
      <c r="SLV55" s="933"/>
      <c r="SLW55" s="933"/>
      <c r="SLX55" s="934"/>
      <c r="SLY55" s="1214"/>
      <c r="SLZ55" s="932"/>
      <c r="SMA55" s="932"/>
      <c r="SMB55" s="933"/>
      <c r="SMC55" s="933"/>
      <c r="SMD55" s="933"/>
      <c r="SME55" s="933"/>
      <c r="SMF55" s="933"/>
      <c r="SMG55" s="933"/>
      <c r="SMH55" s="933"/>
      <c r="SMI55" s="934"/>
      <c r="SMJ55" s="1214"/>
      <c r="SMK55" s="932"/>
      <c r="SML55" s="932"/>
      <c r="SMM55" s="933"/>
      <c r="SMN55" s="933"/>
      <c r="SMO55" s="933"/>
      <c r="SMP55" s="933"/>
      <c r="SMQ55" s="933"/>
      <c r="SMR55" s="933"/>
      <c r="SMS55" s="933"/>
      <c r="SMT55" s="934"/>
      <c r="SMU55" s="1214"/>
      <c r="SMV55" s="932"/>
      <c r="SMW55" s="932"/>
      <c r="SMX55" s="933"/>
      <c r="SMY55" s="933"/>
      <c r="SMZ55" s="933"/>
      <c r="SNA55" s="933"/>
      <c r="SNB55" s="933"/>
      <c r="SNC55" s="933"/>
      <c r="SND55" s="933"/>
      <c r="SNE55" s="934"/>
      <c r="SNF55" s="1214"/>
      <c r="SNG55" s="932"/>
      <c r="SNH55" s="932"/>
      <c r="SNI55" s="933"/>
      <c r="SNJ55" s="933"/>
      <c r="SNK55" s="933"/>
      <c r="SNL55" s="933"/>
      <c r="SNM55" s="933"/>
      <c r="SNN55" s="933"/>
      <c r="SNO55" s="933"/>
      <c r="SNP55" s="934"/>
      <c r="SNQ55" s="1214"/>
      <c r="SNR55" s="932"/>
      <c r="SNS55" s="932"/>
      <c r="SNT55" s="933"/>
      <c r="SNU55" s="933"/>
      <c r="SNV55" s="933"/>
      <c r="SNW55" s="933"/>
      <c r="SNX55" s="933"/>
      <c r="SNY55" s="933"/>
      <c r="SNZ55" s="933"/>
      <c r="SOA55" s="934"/>
      <c r="SOB55" s="1214"/>
      <c r="SOC55" s="932"/>
      <c r="SOD55" s="932"/>
      <c r="SOE55" s="933"/>
      <c r="SOF55" s="933"/>
      <c r="SOG55" s="933"/>
      <c r="SOH55" s="933"/>
      <c r="SOI55" s="933"/>
      <c r="SOJ55" s="933"/>
      <c r="SOK55" s="933"/>
      <c r="SOL55" s="934"/>
      <c r="SOM55" s="1214"/>
      <c r="SON55" s="932"/>
      <c r="SOO55" s="932"/>
      <c r="SOP55" s="933"/>
      <c r="SOQ55" s="933"/>
      <c r="SOR55" s="933"/>
      <c r="SOS55" s="933"/>
      <c r="SOT55" s="933"/>
      <c r="SOU55" s="933"/>
      <c r="SOV55" s="933"/>
      <c r="SOW55" s="934"/>
      <c r="SOX55" s="1214"/>
      <c r="SOY55" s="932"/>
      <c r="SOZ55" s="932"/>
      <c r="SPA55" s="933"/>
      <c r="SPB55" s="933"/>
      <c r="SPC55" s="933"/>
      <c r="SPD55" s="933"/>
      <c r="SPE55" s="933"/>
      <c r="SPF55" s="933"/>
      <c r="SPG55" s="933"/>
      <c r="SPH55" s="934"/>
      <c r="SPI55" s="1214"/>
      <c r="SPJ55" s="932"/>
      <c r="SPK55" s="932"/>
      <c r="SPL55" s="933"/>
      <c r="SPM55" s="933"/>
      <c r="SPN55" s="933"/>
      <c r="SPO55" s="933"/>
      <c r="SPP55" s="933"/>
      <c r="SPQ55" s="933"/>
      <c r="SPR55" s="933"/>
      <c r="SPS55" s="934"/>
      <c r="SPT55" s="1214"/>
      <c r="SPU55" s="932"/>
      <c r="SPV55" s="932"/>
      <c r="SPW55" s="933"/>
      <c r="SPX55" s="933"/>
      <c r="SPY55" s="933"/>
      <c r="SPZ55" s="933"/>
      <c r="SQA55" s="933"/>
      <c r="SQB55" s="933"/>
      <c r="SQC55" s="933"/>
      <c r="SQD55" s="934"/>
      <c r="SQE55" s="1214"/>
      <c r="SQF55" s="932"/>
      <c r="SQG55" s="932"/>
      <c r="SQH55" s="933"/>
      <c r="SQI55" s="933"/>
      <c r="SQJ55" s="933"/>
      <c r="SQK55" s="933"/>
      <c r="SQL55" s="933"/>
      <c r="SQM55" s="933"/>
      <c r="SQN55" s="933"/>
      <c r="SQO55" s="934"/>
      <c r="SQP55" s="1214"/>
      <c r="SQQ55" s="932"/>
      <c r="SQR55" s="932"/>
      <c r="SQS55" s="933"/>
      <c r="SQT55" s="933"/>
      <c r="SQU55" s="933"/>
      <c r="SQV55" s="933"/>
      <c r="SQW55" s="933"/>
      <c r="SQX55" s="933"/>
      <c r="SQY55" s="933"/>
      <c r="SQZ55" s="934"/>
      <c r="SRA55" s="1214"/>
      <c r="SRB55" s="932"/>
      <c r="SRC55" s="932"/>
      <c r="SRD55" s="933"/>
      <c r="SRE55" s="933"/>
      <c r="SRF55" s="933"/>
      <c r="SRG55" s="933"/>
      <c r="SRH55" s="933"/>
      <c r="SRI55" s="933"/>
      <c r="SRJ55" s="933"/>
      <c r="SRK55" s="934"/>
      <c r="SRL55" s="1214"/>
      <c r="SRM55" s="932"/>
      <c r="SRN55" s="932"/>
      <c r="SRO55" s="933"/>
      <c r="SRP55" s="933"/>
      <c r="SRQ55" s="933"/>
      <c r="SRR55" s="933"/>
      <c r="SRS55" s="933"/>
      <c r="SRT55" s="933"/>
      <c r="SRU55" s="933"/>
      <c r="SRV55" s="934"/>
      <c r="SRW55" s="1214"/>
      <c r="SRX55" s="932"/>
      <c r="SRY55" s="932"/>
      <c r="SRZ55" s="933"/>
      <c r="SSA55" s="933"/>
      <c r="SSB55" s="933"/>
      <c r="SSC55" s="933"/>
      <c r="SSD55" s="933"/>
      <c r="SSE55" s="933"/>
      <c r="SSF55" s="933"/>
      <c r="SSG55" s="934"/>
      <c r="SSH55" s="1214"/>
      <c r="SSI55" s="932"/>
      <c r="SSJ55" s="932"/>
      <c r="SSK55" s="933"/>
      <c r="SSL55" s="933"/>
      <c r="SSM55" s="933"/>
      <c r="SSN55" s="933"/>
      <c r="SSO55" s="933"/>
      <c r="SSP55" s="933"/>
      <c r="SSQ55" s="933"/>
      <c r="SSR55" s="934"/>
      <c r="SSS55" s="1214"/>
      <c r="SST55" s="932"/>
      <c r="SSU55" s="932"/>
      <c r="SSV55" s="933"/>
      <c r="SSW55" s="933"/>
      <c r="SSX55" s="933"/>
      <c r="SSY55" s="933"/>
      <c r="SSZ55" s="933"/>
      <c r="STA55" s="933"/>
      <c r="STB55" s="933"/>
      <c r="STC55" s="934"/>
      <c r="STD55" s="1214"/>
      <c r="STE55" s="932"/>
      <c r="STF55" s="932"/>
      <c r="STG55" s="933"/>
      <c r="STH55" s="933"/>
      <c r="STI55" s="933"/>
      <c r="STJ55" s="933"/>
      <c r="STK55" s="933"/>
      <c r="STL55" s="933"/>
      <c r="STM55" s="933"/>
      <c r="STN55" s="934"/>
      <c r="STO55" s="1214"/>
      <c r="STP55" s="932"/>
      <c r="STQ55" s="932"/>
      <c r="STR55" s="933"/>
      <c r="STS55" s="933"/>
      <c r="STT55" s="933"/>
      <c r="STU55" s="933"/>
      <c r="STV55" s="933"/>
      <c r="STW55" s="933"/>
      <c r="STX55" s="933"/>
      <c r="STY55" s="934"/>
      <c r="STZ55" s="1214"/>
      <c r="SUA55" s="932"/>
      <c r="SUB55" s="932"/>
      <c r="SUC55" s="933"/>
      <c r="SUD55" s="933"/>
      <c r="SUE55" s="933"/>
      <c r="SUF55" s="933"/>
      <c r="SUG55" s="933"/>
      <c r="SUH55" s="933"/>
      <c r="SUI55" s="933"/>
      <c r="SUJ55" s="934"/>
      <c r="SUK55" s="1214"/>
      <c r="SUL55" s="932"/>
      <c r="SUM55" s="932"/>
      <c r="SUN55" s="933"/>
      <c r="SUO55" s="933"/>
      <c r="SUP55" s="933"/>
      <c r="SUQ55" s="933"/>
      <c r="SUR55" s="933"/>
      <c r="SUS55" s="933"/>
      <c r="SUT55" s="933"/>
      <c r="SUU55" s="934"/>
      <c r="SUV55" s="1214"/>
      <c r="SUW55" s="932"/>
      <c r="SUX55" s="932"/>
      <c r="SUY55" s="933"/>
      <c r="SUZ55" s="933"/>
      <c r="SVA55" s="933"/>
      <c r="SVB55" s="933"/>
      <c r="SVC55" s="933"/>
      <c r="SVD55" s="933"/>
      <c r="SVE55" s="933"/>
      <c r="SVF55" s="934"/>
      <c r="SVG55" s="1214"/>
      <c r="SVH55" s="932"/>
      <c r="SVI55" s="932"/>
      <c r="SVJ55" s="933"/>
      <c r="SVK55" s="933"/>
      <c r="SVL55" s="933"/>
      <c r="SVM55" s="933"/>
      <c r="SVN55" s="933"/>
      <c r="SVO55" s="933"/>
      <c r="SVP55" s="933"/>
      <c r="SVQ55" s="934"/>
      <c r="SVR55" s="1214"/>
      <c r="SVS55" s="932"/>
      <c r="SVT55" s="932"/>
      <c r="SVU55" s="933"/>
      <c r="SVV55" s="933"/>
      <c r="SVW55" s="933"/>
      <c r="SVX55" s="933"/>
      <c r="SVY55" s="933"/>
      <c r="SVZ55" s="933"/>
      <c r="SWA55" s="933"/>
      <c r="SWB55" s="934"/>
      <c r="SWC55" s="1214"/>
      <c r="SWD55" s="932"/>
      <c r="SWE55" s="932"/>
      <c r="SWF55" s="933"/>
      <c r="SWG55" s="933"/>
      <c r="SWH55" s="933"/>
      <c r="SWI55" s="933"/>
      <c r="SWJ55" s="933"/>
      <c r="SWK55" s="933"/>
      <c r="SWL55" s="933"/>
      <c r="SWM55" s="934"/>
      <c r="SWN55" s="1214"/>
      <c r="SWO55" s="932"/>
      <c r="SWP55" s="932"/>
      <c r="SWQ55" s="933"/>
      <c r="SWR55" s="933"/>
      <c r="SWS55" s="933"/>
      <c r="SWT55" s="933"/>
      <c r="SWU55" s="933"/>
      <c r="SWV55" s="933"/>
      <c r="SWW55" s="933"/>
      <c r="SWX55" s="934"/>
      <c r="SWY55" s="1214"/>
      <c r="SWZ55" s="932"/>
      <c r="SXA55" s="932"/>
      <c r="SXB55" s="933"/>
      <c r="SXC55" s="933"/>
      <c r="SXD55" s="933"/>
      <c r="SXE55" s="933"/>
      <c r="SXF55" s="933"/>
      <c r="SXG55" s="933"/>
      <c r="SXH55" s="933"/>
      <c r="SXI55" s="934"/>
      <c r="SXJ55" s="1214"/>
      <c r="SXK55" s="932"/>
      <c r="SXL55" s="932"/>
      <c r="SXM55" s="933"/>
      <c r="SXN55" s="933"/>
      <c r="SXO55" s="933"/>
      <c r="SXP55" s="933"/>
      <c r="SXQ55" s="933"/>
      <c r="SXR55" s="933"/>
      <c r="SXS55" s="933"/>
      <c r="SXT55" s="934"/>
      <c r="SXU55" s="1214"/>
      <c r="SXV55" s="932"/>
      <c r="SXW55" s="932"/>
      <c r="SXX55" s="933"/>
      <c r="SXY55" s="933"/>
      <c r="SXZ55" s="933"/>
      <c r="SYA55" s="933"/>
      <c r="SYB55" s="933"/>
      <c r="SYC55" s="933"/>
      <c r="SYD55" s="933"/>
      <c r="SYE55" s="934"/>
      <c r="SYF55" s="1214"/>
      <c r="SYG55" s="932"/>
      <c r="SYH55" s="932"/>
      <c r="SYI55" s="933"/>
      <c r="SYJ55" s="933"/>
      <c r="SYK55" s="933"/>
      <c r="SYL55" s="933"/>
      <c r="SYM55" s="933"/>
      <c r="SYN55" s="933"/>
      <c r="SYO55" s="933"/>
      <c r="SYP55" s="934"/>
      <c r="SYQ55" s="1214"/>
      <c r="SYR55" s="932"/>
      <c r="SYS55" s="932"/>
      <c r="SYT55" s="933"/>
      <c r="SYU55" s="933"/>
      <c r="SYV55" s="933"/>
      <c r="SYW55" s="933"/>
      <c r="SYX55" s="933"/>
      <c r="SYY55" s="933"/>
      <c r="SYZ55" s="933"/>
      <c r="SZA55" s="934"/>
      <c r="SZB55" s="1214"/>
      <c r="SZC55" s="932"/>
      <c r="SZD55" s="932"/>
      <c r="SZE55" s="933"/>
      <c r="SZF55" s="933"/>
      <c r="SZG55" s="933"/>
      <c r="SZH55" s="933"/>
      <c r="SZI55" s="933"/>
      <c r="SZJ55" s="933"/>
      <c r="SZK55" s="933"/>
      <c r="SZL55" s="934"/>
      <c r="SZM55" s="1214"/>
      <c r="SZN55" s="932"/>
      <c r="SZO55" s="932"/>
      <c r="SZP55" s="933"/>
      <c r="SZQ55" s="933"/>
      <c r="SZR55" s="933"/>
      <c r="SZS55" s="933"/>
      <c r="SZT55" s="933"/>
      <c r="SZU55" s="933"/>
      <c r="SZV55" s="933"/>
      <c r="SZW55" s="934"/>
      <c r="SZX55" s="1214"/>
      <c r="SZY55" s="932"/>
      <c r="SZZ55" s="932"/>
      <c r="TAA55" s="933"/>
      <c r="TAB55" s="933"/>
      <c r="TAC55" s="933"/>
      <c r="TAD55" s="933"/>
      <c r="TAE55" s="933"/>
      <c r="TAF55" s="933"/>
      <c r="TAG55" s="933"/>
      <c r="TAH55" s="934"/>
      <c r="TAI55" s="1214"/>
      <c r="TAJ55" s="932"/>
      <c r="TAK55" s="932"/>
      <c r="TAL55" s="933"/>
      <c r="TAM55" s="933"/>
      <c r="TAN55" s="933"/>
      <c r="TAO55" s="933"/>
      <c r="TAP55" s="933"/>
      <c r="TAQ55" s="933"/>
      <c r="TAR55" s="933"/>
      <c r="TAS55" s="934"/>
      <c r="TAT55" s="1214"/>
      <c r="TAU55" s="932"/>
      <c r="TAV55" s="932"/>
      <c r="TAW55" s="933"/>
      <c r="TAX55" s="933"/>
      <c r="TAY55" s="933"/>
      <c r="TAZ55" s="933"/>
      <c r="TBA55" s="933"/>
      <c r="TBB55" s="933"/>
      <c r="TBC55" s="933"/>
      <c r="TBD55" s="934"/>
      <c r="TBE55" s="1214"/>
      <c r="TBF55" s="932"/>
      <c r="TBG55" s="932"/>
      <c r="TBH55" s="933"/>
      <c r="TBI55" s="933"/>
      <c r="TBJ55" s="933"/>
      <c r="TBK55" s="933"/>
      <c r="TBL55" s="933"/>
      <c r="TBM55" s="933"/>
      <c r="TBN55" s="933"/>
      <c r="TBO55" s="934"/>
      <c r="TBP55" s="1214"/>
      <c r="TBQ55" s="932"/>
      <c r="TBR55" s="932"/>
      <c r="TBS55" s="933"/>
      <c r="TBT55" s="933"/>
      <c r="TBU55" s="933"/>
      <c r="TBV55" s="933"/>
      <c r="TBW55" s="933"/>
      <c r="TBX55" s="933"/>
      <c r="TBY55" s="933"/>
      <c r="TBZ55" s="934"/>
      <c r="TCA55" s="1214"/>
      <c r="TCB55" s="932"/>
      <c r="TCC55" s="932"/>
      <c r="TCD55" s="933"/>
      <c r="TCE55" s="933"/>
      <c r="TCF55" s="933"/>
      <c r="TCG55" s="933"/>
      <c r="TCH55" s="933"/>
      <c r="TCI55" s="933"/>
      <c r="TCJ55" s="933"/>
      <c r="TCK55" s="934"/>
      <c r="TCL55" s="1214"/>
      <c r="TCM55" s="932"/>
      <c r="TCN55" s="932"/>
      <c r="TCO55" s="933"/>
      <c r="TCP55" s="933"/>
      <c r="TCQ55" s="933"/>
      <c r="TCR55" s="933"/>
      <c r="TCS55" s="933"/>
      <c r="TCT55" s="933"/>
      <c r="TCU55" s="933"/>
      <c r="TCV55" s="934"/>
      <c r="TCW55" s="1214"/>
      <c r="TCX55" s="932"/>
      <c r="TCY55" s="932"/>
      <c r="TCZ55" s="933"/>
      <c r="TDA55" s="933"/>
      <c r="TDB55" s="933"/>
      <c r="TDC55" s="933"/>
      <c r="TDD55" s="933"/>
      <c r="TDE55" s="933"/>
      <c r="TDF55" s="933"/>
      <c r="TDG55" s="934"/>
      <c r="TDH55" s="1214"/>
      <c r="TDI55" s="932"/>
      <c r="TDJ55" s="932"/>
      <c r="TDK55" s="933"/>
      <c r="TDL55" s="933"/>
      <c r="TDM55" s="933"/>
      <c r="TDN55" s="933"/>
      <c r="TDO55" s="933"/>
      <c r="TDP55" s="933"/>
      <c r="TDQ55" s="933"/>
      <c r="TDR55" s="934"/>
      <c r="TDS55" s="1214"/>
      <c r="TDT55" s="932"/>
      <c r="TDU55" s="932"/>
      <c r="TDV55" s="933"/>
      <c r="TDW55" s="933"/>
      <c r="TDX55" s="933"/>
      <c r="TDY55" s="933"/>
      <c r="TDZ55" s="933"/>
      <c r="TEA55" s="933"/>
      <c r="TEB55" s="933"/>
      <c r="TEC55" s="934"/>
      <c r="TED55" s="1214"/>
      <c r="TEE55" s="932"/>
      <c r="TEF55" s="932"/>
      <c r="TEG55" s="933"/>
      <c r="TEH55" s="933"/>
      <c r="TEI55" s="933"/>
      <c r="TEJ55" s="933"/>
      <c r="TEK55" s="933"/>
      <c r="TEL55" s="933"/>
      <c r="TEM55" s="933"/>
      <c r="TEN55" s="934"/>
      <c r="TEO55" s="1214"/>
      <c r="TEP55" s="932"/>
      <c r="TEQ55" s="932"/>
      <c r="TER55" s="933"/>
      <c r="TES55" s="933"/>
      <c r="TET55" s="933"/>
      <c r="TEU55" s="933"/>
      <c r="TEV55" s="933"/>
      <c r="TEW55" s="933"/>
      <c r="TEX55" s="933"/>
      <c r="TEY55" s="934"/>
      <c r="TEZ55" s="1214"/>
      <c r="TFA55" s="932"/>
      <c r="TFB55" s="932"/>
      <c r="TFC55" s="933"/>
      <c r="TFD55" s="933"/>
      <c r="TFE55" s="933"/>
      <c r="TFF55" s="933"/>
      <c r="TFG55" s="933"/>
      <c r="TFH55" s="933"/>
      <c r="TFI55" s="933"/>
      <c r="TFJ55" s="934"/>
      <c r="TFK55" s="1214"/>
      <c r="TFL55" s="932"/>
      <c r="TFM55" s="932"/>
      <c r="TFN55" s="933"/>
      <c r="TFO55" s="933"/>
      <c r="TFP55" s="933"/>
      <c r="TFQ55" s="933"/>
      <c r="TFR55" s="933"/>
      <c r="TFS55" s="933"/>
      <c r="TFT55" s="933"/>
      <c r="TFU55" s="934"/>
      <c r="TFV55" s="1214"/>
      <c r="TFW55" s="932"/>
      <c r="TFX55" s="932"/>
      <c r="TFY55" s="933"/>
      <c r="TFZ55" s="933"/>
      <c r="TGA55" s="933"/>
      <c r="TGB55" s="933"/>
      <c r="TGC55" s="933"/>
      <c r="TGD55" s="933"/>
      <c r="TGE55" s="933"/>
      <c r="TGF55" s="934"/>
      <c r="TGG55" s="1214"/>
      <c r="TGH55" s="932"/>
      <c r="TGI55" s="932"/>
      <c r="TGJ55" s="933"/>
      <c r="TGK55" s="933"/>
      <c r="TGL55" s="933"/>
      <c r="TGM55" s="933"/>
      <c r="TGN55" s="933"/>
      <c r="TGO55" s="933"/>
      <c r="TGP55" s="933"/>
      <c r="TGQ55" s="934"/>
      <c r="TGR55" s="1214"/>
      <c r="TGS55" s="932"/>
      <c r="TGT55" s="932"/>
      <c r="TGU55" s="933"/>
      <c r="TGV55" s="933"/>
      <c r="TGW55" s="933"/>
      <c r="TGX55" s="933"/>
      <c r="TGY55" s="933"/>
      <c r="TGZ55" s="933"/>
      <c r="THA55" s="933"/>
      <c r="THB55" s="934"/>
      <c r="THC55" s="1214"/>
      <c r="THD55" s="932"/>
      <c r="THE55" s="932"/>
      <c r="THF55" s="933"/>
      <c r="THG55" s="933"/>
      <c r="THH55" s="933"/>
      <c r="THI55" s="933"/>
      <c r="THJ55" s="933"/>
      <c r="THK55" s="933"/>
      <c r="THL55" s="933"/>
      <c r="THM55" s="934"/>
      <c r="THN55" s="1214"/>
      <c r="THO55" s="932"/>
      <c r="THP55" s="932"/>
      <c r="THQ55" s="933"/>
      <c r="THR55" s="933"/>
      <c r="THS55" s="933"/>
      <c r="THT55" s="933"/>
      <c r="THU55" s="933"/>
      <c r="THV55" s="933"/>
      <c r="THW55" s="933"/>
      <c r="THX55" s="934"/>
      <c r="THY55" s="1214"/>
      <c r="THZ55" s="932"/>
      <c r="TIA55" s="932"/>
      <c r="TIB55" s="933"/>
      <c r="TIC55" s="933"/>
      <c r="TID55" s="933"/>
      <c r="TIE55" s="933"/>
      <c r="TIF55" s="933"/>
      <c r="TIG55" s="933"/>
      <c r="TIH55" s="933"/>
      <c r="TII55" s="934"/>
      <c r="TIJ55" s="1214"/>
      <c r="TIK55" s="932"/>
      <c r="TIL55" s="932"/>
      <c r="TIM55" s="933"/>
      <c r="TIN55" s="933"/>
      <c r="TIO55" s="933"/>
      <c r="TIP55" s="933"/>
      <c r="TIQ55" s="933"/>
      <c r="TIR55" s="933"/>
      <c r="TIS55" s="933"/>
      <c r="TIT55" s="934"/>
      <c r="TIU55" s="1214"/>
      <c r="TIV55" s="932"/>
      <c r="TIW55" s="932"/>
      <c r="TIX55" s="933"/>
      <c r="TIY55" s="933"/>
      <c r="TIZ55" s="933"/>
      <c r="TJA55" s="933"/>
      <c r="TJB55" s="933"/>
      <c r="TJC55" s="933"/>
      <c r="TJD55" s="933"/>
      <c r="TJE55" s="934"/>
      <c r="TJF55" s="1214"/>
      <c r="TJG55" s="932"/>
      <c r="TJH55" s="932"/>
      <c r="TJI55" s="933"/>
      <c r="TJJ55" s="933"/>
      <c r="TJK55" s="933"/>
      <c r="TJL55" s="933"/>
      <c r="TJM55" s="933"/>
      <c r="TJN55" s="933"/>
      <c r="TJO55" s="933"/>
      <c r="TJP55" s="934"/>
      <c r="TJQ55" s="1214"/>
      <c r="TJR55" s="932"/>
      <c r="TJS55" s="932"/>
      <c r="TJT55" s="933"/>
      <c r="TJU55" s="933"/>
      <c r="TJV55" s="933"/>
      <c r="TJW55" s="933"/>
      <c r="TJX55" s="933"/>
      <c r="TJY55" s="933"/>
      <c r="TJZ55" s="933"/>
      <c r="TKA55" s="934"/>
      <c r="TKB55" s="1214"/>
      <c r="TKC55" s="932"/>
      <c r="TKD55" s="932"/>
      <c r="TKE55" s="933"/>
      <c r="TKF55" s="933"/>
      <c r="TKG55" s="933"/>
      <c r="TKH55" s="933"/>
      <c r="TKI55" s="933"/>
      <c r="TKJ55" s="933"/>
      <c r="TKK55" s="933"/>
      <c r="TKL55" s="934"/>
      <c r="TKM55" s="1214"/>
      <c r="TKN55" s="932"/>
      <c r="TKO55" s="932"/>
      <c r="TKP55" s="933"/>
      <c r="TKQ55" s="933"/>
      <c r="TKR55" s="933"/>
      <c r="TKS55" s="933"/>
      <c r="TKT55" s="933"/>
      <c r="TKU55" s="933"/>
      <c r="TKV55" s="933"/>
      <c r="TKW55" s="934"/>
      <c r="TKX55" s="1214"/>
      <c r="TKY55" s="932"/>
      <c r="TKZ55" s="932"/>
      <c r="TLA55" s="933"/>
      <c r="TLB55" s="933"/>
      <c r="TLC55" s="933"/>
      <c r="TLD55" s="933"/>
      <c r="TLE55" s="933"/>
      <c r="TLF55" s="933"/>
      <c r="TLG55" s="933"/>
      <c r="TLH55" s="934"/>
      <c r="TLI55" s="1214"/>
      <c r="TLJ55" s="932"/>
      <c r="TLK55" s="932"/>
      <c r="TLL55" s="933"/>
      <c r="TLM55" s="933"/>
      <c r="TLN55" s="933"/>
      <c r="TLO55" s="933"/>
      <c r="TLP55" s="933"/>
      <c r="TLQ55" s="933"/>
      <c r="TLR55" s="933"/>
      <c r="TLS55" s="934"/>
      <c r="TLT55" s="1214"/>
      <c r="TLU55" s="932"/>
      <c r="TLV55" s="932"/>
      <c r="TLW55" s="933"/>
      <c r="TLX55" s="933"/>
      <c r="TLY55" s="933"/>
      <c r="TLZ55" s="933"/>
      <c r="TMA55" s="933"/>
      <c r="TMB55" s="933"/>
      <c r="TMC55" s="933"/>
      <c r="TMD55" s="934"/>
      <c r="TME55" s="1214"/>
      <c r="TMF55" s="932"/>
      <c r="TMG55" s="932"/>
      <c r="TMH55" s="933"/>
      <c r="TMI55" s="933"/>
      <c r="TMJ55" s="933"/>
      <c r="TMK55" s="933"/>
      <c r="TML55" s="933"/>
      <c r="TMM55" s="933"/>
      <c r="TMN55" s="933"/>
      <c r="TMO55" s="934"/>
      <c r="TMP55" s="1214"/>
      <c r="TMQ55" s="932"/>
      <c r="TMR55" s="932"/>
      <c r="TMS55" s="933"/>
      <c r="TMT55" s="933"/>
      <c r="TMU55" s="933"/>
      <c r="TMV55" s="933"/>
      <c r="TMW55" s="933"/>
      <c r="TMX55" s="933"/>
      <c r="TMY55" s="933"/>
      <c r="TMZ55" s="934"/>
      <c r="TNA55" s="1214"/>
      <c r="TNB55" s="932"/>
      <c r="TNC55" s="932"/>
      <c r="TND55" s="933"/>
      <c r="TNE55" s="933"/>
      <c r="TNF55" s="933"/>
      <c r="TNG55" s="933"/>
      <c r="TNH55" s="933"/>
      <c r="TNI55" s="933"/>
      <c r="TNJ55" s="933"/>
      <c r="TNK55" s="934"/>
      <c r="TNL55" s="1214"/>
      <c r="TNM55" s="932"/>
      <c r="TNN55" s="932"/>
      <c r="TNO55" s="933"/>
      <c r="TNP55" s="933"/>
      <c r="TNQ55" s="933"/>
      <c r="TNR55" s="933"/>
      <c r="TNS55" s="933"/>
      <c r="TNT55" s="933"/>
      <c r="TNU55" s="933"/>
      <c r="TNV55" s="934"/>
      <c r="TNW55" s="1214"/>
      <c r="TNX55" s="932"/>
      <c r="TNY55" s="932"/>
      <c r="TNZ55" s="933"/>
      <c r="TOA55" s="933"/>
      <c r="TOB55" s="933"/>
      <c r="TOC55" s="933"/>
      <c r="TOD55" s="933"/>
      <c r="TOE55" s="933"/>
      <c r="TOF55" s="933"/>
      <c r="TOG55" s="934"/>
      <c r="TOH55" s="1214"/>
      <c r="TOI55" s="932"/>
      <c r="TOJ55" s="932"/>
      <c r="TOK55" s="933"/>
      <c r="TOL55" s="933"/>
      <c r="TOM55" s="933"/>
      <c r="TON55" s="933"/>
      <c r="TOO55" s="933"/>
      <c r="TOP55" s="933"/>
      <c r="TOQ55" s="933"/>
      <c r="TOR55" s="934"/>
      <c r="TOS55" s="1214"/>
      <c r="TOT55" s="932"/>
      <c r="TOU55" s="932"/>
      <c r="TOV55" s="933"/>
      <c r="TOW55" s="933"/>
      <c r="TOX55" s="933"/>
      <c r="TOY55" s="933"/>
      <c r="TOZ55" s="933"/>
      <c r="TPA55" s="933"/>
      <c r="TPB55" s="933"/>
      <c r="TPC55" s="934"/>
      <c r="TPD55" s="1214"/>
      <c r="TPE55" s="932"/>
      <c r="TPF55" s="932"/>
      <c r="TPG55" s="933"/>
      <c r="TPH55" s="933"/>
      <c r="TPI55" s="933"/>
      <c r="TPJ55" s="933"/>
      <c r="TPK55" s="933"/>
      <c r="TPL55" s="933"/>
      <c r="TPM55" s="933"/>
      <c r="TPN55" s="934"/>
      <c r="TPO55" s="1214"/>
      <c r="TPP55" s="932"/>
      <c r="TPQ55" s="932"/>
      <c r="TPR55" s="933"/>
      <c r="TPS55" s="933"/>
      <c r="TPT55" s="933"/>
      <c r="TPU55" s="933"/>
      <c r="TPV55" s="933"/>
      <c r="TPW55" s="933"/>
      <c r="TPX55" s="933"/>
      <c r="TPY55" s="934"/>
      <c r="TPZ55" s="1214"/>
      <c r="TQA55" s="932"/>
      <c r="TQB55" s="932"/>
      <c r="TQC55" s="933"/>
      <c r="TQD55" s="933"/>
      <c r="TQE55" s="933"/>
      <c r="TQF55" s="933"/>
      <c r="TQG55" s="933"/>
      <c r="TQH55" s="933"/>
      <c r="TQI55" s="933"/>
      <c r="TQJ55" s="934"/>
      <c r="TQK55" s="1214"/>
      <c r="TQL55" s="932"/>
      <c r="TQM55" s="932"/>
      <c r="TQN55" s="933"/>
      <c r="TQO55" s="933"/>
      <c r="TQP55" s="933"/>
      <c r="TQQ55" s="933"/>
      <c r="TQR55" s="933"/>
      <c r="TQS55" s="933"/>
      <c r="TQT55" s="933"/>
      <c r="TQU55" s="934"/>
      <c r="TQV55" s="1214"/>
      <c r="TQW55" s="932"/>
      <c r="TQX55" s="932"/>
      <c r="TQY55" s="933"/>
      <c r="TQZ55" s="933"/>
      <c r="TRA55" s="933"/>
      <c r="TRB55" s="933"/>
      <c r="TRC55" s="933"/>
      <c r="TRD55" s="933"/>
      <c r="TRE55" s="933"/>
      <c r="TRF55" s="934"/>
      <c r="TRG55" s="1214"/>
      <c r="TRH55" s="932"/>
      <c r="TRI55" s="932"/>
      <c r="TRJ55" s="933"/>
      <c r="TRK55" s="933"/>
      <c r="TRL55" s="933"/>
      <c r="TRM55" s="933"/>
      <c r="TRN55" s="933"/>
      <c r="TRO55" s="933"/>
      <c r="TRP55" s="933"/>
      <c r="TRQ55" s="934"/>
      <c r="TRR55" s="1214"/>
      <c r="TRS55" s="932"/>
      <c r="TRT55" s="932"/>
      <c r="TRU55" s="933"/>
      <c r="TRV55" s="933"/>
      <c r="TRW55" s="933"/>
      <c r="TRX55" s="933"/>
      <c r="TRY55" s="933"/>
      <c r="TRZ55" s="933"/>
      <c r="TSA55" s="933"/>
      <c r="TSB55" s="934"/>
      <c r="TSC55" s="1214"/>
      <c r="TSD55" s="932"/>
      <c r="TSE55" s="932"/>
      <c r="TSF55" s="933"/>
      <c r="TSG55" s="933"/>
      <c r="TSH55" s="933"/>
      <c r="TSI55" s="933"/>
      <c r="TSJ55" s="933"/>
      <c r="TSK55" s="933"/>
      <c r="TSL55" s="933"/>
      <c r="TSM55" s="934"/>
      <c r="TSN55" s="1214"/>
      <c r="TSO55" s="932"/>
      <c r="TSP55" s="932"/>
      <c r="TSQ55" s="933"/>
      <c r="TSR55" s="933"/>
      <c r="TSS55" s="933"/>
      <c r="TST55" s="933"/>
      <c r="TSU55" s="933"/>
      <c r="TSV55" s="933"/>
      <c r="TSW55" s="933"/>
      <c r="TSX55" s="934"/>
      <c r="TSY55" s="1214"/>
      <c r="TSZ55" s="932"/>
      <c r="TTA55" s="932"/>
      <c r="TTB55" s="933"/>
      <c r="TTC55" s="933"/>
      <c r="TTD55" s="933"/>
      <c r="TTE55" s="933"/>
      <c r="TTF55" s="933"/>
      <c r="TTG55" s="933"/>
      <c r="TTH55" s="933"/>
      <c r="TTI55" s="934"/>
      <c r="TTJ55" s="1214"/>
      <c r="TTK55" s="932"/>
      <c r="TTL55" s="932"/>
      <c r="TTM55" s="933"/>
      <c r="TTN55" s="933"/>
      <c r="TTO55" s="933"/>
      <c r="TTP55" s="933"/>
      <c r="TTQ55" s="933"/>
      <c r="TTR55" s="933"/>
      <c r="TTS55" s="933"/>
      <c r="TTT55" s="934"/>
      <c r="TTU55" s="1214"/>
      <c r="TTV55" s="932"/>
      <c r="TTW55" s="932"/>
      <c r="TTX55" s="933"/>
      <c r="TTY55" s="933"/>
      <c r="TTZ55" s="933"/>
      <c r="TUA55" s="933"/>
      <c r="TUB55" s="933"/>
      <c r="TUC55" s="933"/>
      <c r="TUD55" s="933"/>
      <c r="TUE55" s="934"/>
      <c r="TUF55" s="1214"/>
      <c r="TUG55" s="932"/>
      <c r="TUH55" s="932"/>
      <c r="TUI55" s="933"/>
      <c r="TUJ55" s="933"/>
      <c r="TUK55" s="933"/>
      <c r="TUL55" s="933"/>
      <c r="TUM55" s="933"/>
      <c r="TUN55" s="933"/>
      <c r="TUO55" s="933"/>
      <c r="TUP55" s="934"/>
      <c r="TUQ55" s="1214"/>
      <c r="TUR55" s="932"/>
      <c r="TUS55" s="932"/>
      <c r="TUT55" s="933"/>
      <c r="TUU55" s="933"/>
      <c r="TUV55" s="933"/>
      <c r="TUW55" s="933"/>
      <c r="TUX55" s="933"/>
      <c r="TUY55" s="933"/>
      <c r="TUZ55" s="933"/>
      <c r="TVA55" s="934"/>
      <c r="TVB55" s="1214"/>
      <c r="TVC55" s="932"/>
      <c r="TVD55" s="932"/>
      <c r="TVE55" s="933"/>
      <c r="TVF55" s="933"/>
      <c r="TVG55" s="933"/>
      <c r="TVH55" s="933"/>
      <c r="TVI55" s="933"/>
      <c r="TVJ55" s="933"/>
      <c r="TVK55" s="933"/>
      <c r="TVL55" s="934"/>
      <c r="TVM55" s="1214"/>
      <c r="TVN55" s="932"/>
      <c r="TVO55" s="932"/>
      <c r="TVP55" s="933"/>
      <c r="TVQ55" s="933"/>
      <c r="TVR55" s="933"/>
      <c r="TVS55" s="933"/>
      <c r="TVT55" s="933"/>
      <c r="TVU55" s="933"/>
      <c r="TVV55" s="933"/>
      <c r="TVW55" s="934"/>
      <c r="TVX55" s="1214"/>
      <c r="TVY55" s="932"/>
      <c r="TVZ55" s="932"/>
      <c r="TWA55" s="933"/>
      <c r="TWB55" s="933"/>
      <c r="TWC55" s="933"/>
      <c r="TWD55" s="933"/>
      <c r="TWE55" s="933"/>
      <c r="TWF55" s="933"/>
      <c r="TWG55" s="933"/>
      <c r="TWH55" s="934"/>
      <c r="TWI55" s="1214"/>
      <c r="TWJ55" s="932"/>
      <c r="TWK55" s="932"/>
      <c r="TWL55" s="933"/>
      <c r="TWM55" s="933"/>
      <c r="TWN55" s="933"/>
      <c r="TWO55" s="933"/>
      <c r="TWP55" s="933"/>
      <c r="TWQ55" s="933"/>
      <c r="TWR55" s="933"/>
      <c r="TWS55" s="934"/>
      <c r="TWT55" s="1214"/>
      <c r="TWU55" s="932"/>
      <c r="TWV55" s="932"/>
      <c r="TWW55" s="933"/>
      <c r="TWX55" s="933"/>
      <c r="TWY55" s="933"/>
      <c r="TWZ55" s="933"/>
      <c r="TXA55" s="933"/>
      <c r="TXB55" s="933"/>
      <c r="TXC55" s="933"/>
      <c r="TXD55" s="934"/>
      <c r="TXE55" s="1214"/>
      <c r="TXF55" s="932"/>
      <c r="TXG55" s="932"/>
      <c r="TXH55" s="933"/>
      <c r="TXI55" s="933"/>
      <c r="TXJ55" s="933"/>
      <c r="TXK55" s="933"/>
      <c r="TXL55" s="933"/>
      <c r="TXM55" s="933"/>
      <c r="TXN55" s="933"/>
      <c r="TXO55" s="934"/>
      <c r="TXP55" s="1214"/>
      <c r="TXQ55" s="932"/>
      <c r="TXR55" s="932"/>
      <c r="TXS55" s="933"/>
      <c r="TXT55" s="933"/>
      <c r="TXU55" s="933"/>
      <c r="TXV55" s="933"/>
      <c r="TXW55" s="933"/>
      <c r="TXX55" s="933"/>
      <c r="TXY55" s="933"/>
      <c r="TXZ55" s="934"/>
      <c r="TYA55" s="1214"/>
      <c r="TYB55" s="932"/>
      <c r="TYC55" s="932"/>
      <c r="TYD55" s="933"/>
      <c r="TYE55" s="933"/>
      <c r="TYF55" s="933"/>
      <c r="TYG55" s="933"/>
      <c r="TYH55" s="933"/>
      <c r="TYI55" s="933"/>
      <c r="TYJ55" s="933"/>
      <c r="TYK55" s="934"/>
      <c r="TYL55" s="1214"/>
      <c r="TYM55" s="932"/>
      <c r="TYN55" s="932"/>
      <c r="TYO55" s="933"/>
      <c r="TYP55" s="933"/>
      <c r="TYQ55" s="933"/>
      <c r="TYR55" s="933"/>
      <c r="TYS55" s="933"/>
      <c r="TYT55" s="933"/>
      <c r="TYU55" s="933"/>
      <c r="TYV55" s="934"/>
      <c r="TYW55" s="1214"/>
      <c r="TYX55" s="932"/>
      <c r="TYY55" s="932"/>
      <c r="TYZ55" s="933"/>
      <c r="TZA55" s="933"/>
      <c r="TZB55" s="933"/>
      <c r="TZC55" s="933"/>
      <c r="TZD55" s="933"/>
      <c r="TZE55" s="933"/>
      <c r="TZF55" s="933"/>
      <c r="TZG55" s="934"/>
      <c r="TZH55" s="1214"/>
      <c r="TZI55" s="932"/>
      <c r="TZJ55" s="932"/>
      <c r="TZK55" s="933"/>
      <c r="TZL55" s="933"/>
      <c r="TZM55" s="933"/>
      <c r="TZN55" s="933"/>
      <c r="TZO55" s="933"/>
      <c r="TZP55" s="933"/>
      <c r="TZQ55" s="933"/>
      <c r="TZR55" s="934"/>
      <c r="TZS55" s="1214"/>
      <c r="TZT55" s="932"/>
      <c r="TZU55" s="932"/>
      <c r="TZV55" s="933"/>
      <c r="TZW55" s="933"/>
      <c r="TZX55" s="933"/>
      <c r="TZY55" s="933"/>
      <c r="TZZ55" s="933"/>
      <c r="UAA55" s="933"/>
      <c r="UAB55" s="933"/>
      <c r="UAC55" s="934"/>
      <c r="UAD55" s="1214"/>
      <c r="UAE55" s="932"/>
      <c r="UAF55" s="932"/>
      <c r="UAG55" s="933"/>
      <c r="UAH55" s="933"/>
      <c r="UAI55" s="933"/>
      <c r="UAJ55" s="933"/>
      <c r="UAK55" s="933"/>
      <c r="UAL55" s="933"/>
      <c r="UAM55" s="933"/>
      <c r="UAN55" s="934"/>
      <c r="UAO55" s="1214"/>
      <c r="UAP55" s="932"/>
      <c r="UAQ55" s="932"/>
      <c r="UAR55" s="933"/>
      <c r="UAS55" s="933"/>
      <c r="UAT55" s="933"/>
      <c r="UAU55" s="933"/>
      <c r="UAV55" s="933"/>
      <c r="UAW55" s="933"/>
      <c r="UAX55" s="933"/>
      <c r="UAY55" s="934"/>
      <c r="UAZ55" s="1214"/>
      <c r="UBA55" s="932"/>
      <c r="UBB55" s="932"/>
      <c r="UBC55" s="933"/>
      <c r="UBD55" s="933"/>
      <c r="UBE55" s="933"/>
      <c r="UBF55" s="933"/>
      <c r="UBG55" s="933"/>
      <c r="UBH55" s="933"/>
      <c r="UBI55" s="933"/>
      <c r="UBJ55" s="934"/>
      <c r="UBK55" s="1214"/>
      <c r="UBL55" s="932"/>
      <c r="UBM55" s="932"/>
      <c r="UBN55" s="933"/>
      <c r="UBO55" s="933"/>
      <c r="UBP55" s="933"/>
      <c r="UBQ55" s="933"/>
      <c r="UBR55" s="933"/>
      <c r="UBS55" s="933"/>
      <c r="UBT55" s="933"/>
      <c r="UBU55" s="934"/>
      <c r="UBV55" s="1214"/>
      <c r="UBW55" s="932"/>
      <c r="UBX55" s="932"/>
      <c r="UBY55" s="933"/>
      <c r="UBZ55" s="933"/>
      <c r="UCA55" s="933"/>
      <c r="UCB55" s="933"/>
      <c r="UCC55" s="933"/>
      <c r="UCD55" s="933"/>
      <c r="UCE55" s="933"/>
      <c r="UCF55" s="934"/>
      <c r="UCG55" s="1214"/>
      <c r="UCH55" s="932"/>
      <c r="UCI55" s="932"/>
      <c r="UCJ55" s="933"/>
      <c r="UCK55" s="933"/>
      <c r="UCL55" s="933"/>
      <c r="UCM55" s="933"/>
      <c r="UCN55" s="933"/>
      <c r="UCO55" s="933"/>
      <c r="UCP55" s="933"/>
      <c r="UCQ55" s="934"/>
      <c r="UCR55" s="1214"/>
      <c r="UCS55" s="932"/>
      <c r="UCT55" s="932"/>
      <c r="UCU55" s="933"/>
      <c r="UCV55" s="933"/>
      <c r="UCW55" s="933"/>
      <c r="UCX55" s="933"/>
      <c r="UCY55" s="933"/>
      <c r="UCZ55" s="933"/>
      <c r="UDA55" s="933"/>
      <c r="UDB55" s="934"/>
      <c r="UDC55" s="1214"/>
      <c r="UDD55" s="932"/>
      <c r="UDE55" s="932"/>
      <c r="UDF55" s="933"/>
      <c r="UDG55" s="933"/>
      <c r="UDH55" s="933"/>
      <c r="UDI55" s="933"/>
      <c r="UDJ55" s="933"/>
      <c r="UDK55" s="933"/>
      <c r="UDL55" s="933"/>
      <c r="UDM55" s="934"/>
      <c r="UDN55" s="1214"/>
      <c r="UDO55" s="932"/>
      <c r="UDP55" s="932"/>
      <c r="UDQ55" s="933"/>
      <c r="UDR55" s="933"/>
      <c r="UDS55" s="933"/>
      <c r="UDT55" s="933"/>
      <c r="UDU55" s="933"/>
      <c r="UDV55" s="933"/>
      <c r="UDW55" s="933"/>
      <c r="UDX55" s="934"/>
      <c r="UDY55" s="1214"/>
      <c r="UDZ55" s="932"/>
      <c r="UEA55" s="932"/>
      <c r="UEB55" s="933"/>
      <c r="UEC55" s="933"/>
      <c r="UED55" s="933"/>
      <c r="UEE55" s="933"/>
      <c r="UEF55" s="933"/>
      <c r="UEG55" s="933"/>
      <c r="UEH55" s="933"/>
      <c r="UEI55" s="934"/>
      <c r="UEJ55" s="1214"/>
      <c r="UEK55" s="932"/>
      <c r="UEL55" s="932"/>
      <c r="UEM55" s="933"/>
      <c r="UEN55" s="933"/>
      <c r="UEO55" s="933"/>
      <c r="UEP55" s="933"/>
      <c r="UEQ55" s="933"/>
      <c r="UER55" s="933"/>
      <c r="UES55" s="933"/>
      <c r="UET55" s="934"/>
      <c r="UEU55" s="1214"/>
      <c r="UEV55" s="932"/>
      <c r="UEW55" s="932"/>
      <c r="UEX55" s="933"/>
      <c r="UEY55" s="933"/>
      <c r="UEZ55" s="933"/>
      <c r="UFA55" s="933"/>
      <c r="UFB55" s="933"/>
      <c r="UFC55" s="933"/>
      <c r="UFD55" s="933"/>
      <c r="UFE55" s="934"/>
      <c r="UFF55" s="1214"/>
      <c r="UFG55" s="932"/>
      <c r="UFH55" s="932"/>
      <c r="UFI55" s="933"/>
      <c r="UFJ55" s="933"/>
      <c r="UFK55" s="933"/>
      <c r="UFL55" s="933"/>
      <c r="UFM55" s="933"/>
      <c r="UFN55" s="933"/>
      <c r="UFO55" s="933"/>
      <c r="UFP55" s="934"/>
      <c r="UFQ55" s="1214"/>
      <c r="UFR55" s="932"/>
      <c r="UFS55" s="932"/>
      <c r="UFT55" s="933"/>
      <c r="UFU55" s="933"/>
      <c r="UFV55" s="933"/>
      <c r="UFW55" s="933"/>
      <c r="UFX55" s="933"/>
      <c r="UFY55" s="933"/>
      <c r="UFZ55" s="933"/>
      <c r="UGA55" s="934"/>
      <c r="UGB55" s="1214"/>
      <c r="UGC55" s="932"/>
      <c r="UGD55" s="932"/>
      <c r="UGE55" s="933"/>
      <c r="UGF55" s="933"/>
      <c r="UGG55" s="933"/>
      <c r="UGH55" s="933"/>
      <c r="UGI55" s="933"/>
      <c r="UGJ55" s="933"/>
      <c r="UGK55" s="933"/>
      <c r="UGL55" s="934"/>
      <c r="UGM55" s="1214"/>
      <c r="UGN55" s="932"/>
      <c r="UGO55" s="932"/>
      <c r="UGP55" s="933"/>
      <c r="UGQ55" s="933"/>
      <c r="UGR55" s="933"/>
      <c r="UGS55" s="933"/>
      <c r="UGT55" s="933"/>
      <c r="UGU55" s="933"/>
      <c r="UGV55" s="933"/>
      <c r="UGW55" s="934"/>
      <c r="UGX55" s="1214"/>
      <c r="UGY55" s="932"/>
      <c r="UGZ55" s="932"/>
      <c r="UHA55" s="933"/>
      <c r="UHB55" s="933"/>
      <c r="UHC55" s="933"/>
      <c r="UHD55" s="933"/>
      <c r="UHE55" s="933"/>
      <c r="UHF55" s="933"/>
      <c r="UHG55" s="933"/>
      <c r="UHH55" s="934"/>
      <c r="UHI55" s="1214"/>
      <c r="UHJ55" s="932"/>
      <c r="UHK55" s="932"/>
      <c r="UHL55" s="933"/>
      <c r="UHM55" s="933"/>
      <c r="UHN55" s="933"/>
      <c r="UHO55" s="933"/>
      <c r="UHP55" s="933"/>
      <c r="UHQ55" s="933"/>
      <c r="UHR55" s="933"/>
      <c r="UHS55" s="934"/>
      <c r="UHT55" s="1214"/>
      <c r="UHU55" s="932"/>
      <c r="UHV55" s="932"/>
      <c r="UHW55" s="933"/>
      <c r="UHX55" s="933"/>
      <c r="UHY55" s="933"/>
      <c r="UHZ55" s="933"/>
      <c r="UIA55" s="933"/>
      <c r="UIB55" s="933"/>
      <c r="UIC55" s="933"/>
      <c r="UID55" s="934"/>
      <c r="UIE55" s="1214"/>
      <c r="UIF55" s="932"/>
      <c r="UIG55" s="932"/>
      <c r="UIH55" s="933"/>
      <c r="UII55" s="933"/>
      <c r="UIJ55" s="933"/>
      <c r="UIK55" s="933"/>
      <c r="UIL55" s="933"/>
      <c r="UIM55" s="933"/>
      <c r="UIN55" s="933"/>
      <c r="UIO55" s="934"/>
      <c r="UIP55" s="1214"/>
      <c r="UIQ55" s="932"/>
      <c r="UIR55" s="932"/>
      <c r="UIS55" s="933"/>
      <c r="UIT55" s="933"/>
      <c r="UIU55" s="933"/>
      <c r="UIV55" s="933"/>
      <c r="UIW55" s="933"/>
      <c r="UIX55" s="933"/>
      <c r="UIY55" s="933"/>
      <c r="UIZ55" s="934"/>
      <c r="UJA55" s="1214"/>
      <c r="UJB55" s="932"/>
      <c r="UJC55" s="932"/>
      <c r="UJD55" s="933"/>
      <c r="UJE55" s="933"/>
      <c r="UJF55" s="933"/>
      <c r="UJG55" s="933"/>
      <c r="UJH55" s="933"/>
      <c r="UJI55" s="933"/>
      <c r="UJJ55" s="933"/>
      <c r="UJK55" s="934"/>
      <c r="UJL55" s="1214"/>
      <c r="UJM55" s="932"/>
      <c r="UJN55" s="932"/>
      <c r="UJO55" s="933"/>
      <c r="UJP55" s="933"/>
      <c r="UJQ55" s="933"/>
      <c r="UJR55" s="933"/>
      <c r="UJS55" s="933"/>
      <c r="UJT55" s="933"/>
      <c r="UJU55" s="933"/>
      <c r="UJV55" s="934"/>
      <c r="UJW55" s="1214"/>
      <c r="UJX55" s="932"/>
      <c r="UJY55" s="932"/>
      <c r="UJZ55" s="933"/>
      <c r="UKA55" s="933"/>
      <c r="UKB55" s="933"/>
      <c r="UKC55" s="933"/>
      <c r="UKD55" s="933"/>
      <c r="UKE55" s="933"/>
      <c r="UKF55" s="933"/>
      <c r="UKG55" s="934"/>
      <c r="UKH55" s="1214"/>
      <c r="UKI55" s="932"/>
      <c r="UKJ55" s="932"/>
      <c r="UKK55" s="933"/>
      <c r="UKL55" s="933"/>
      <c r="UKM55" s="933"/>
      <c r="UKN55" s="933"/>
      <c r="UKO55" s="933"/>
      <c r="UKP55" s="933"/>
      <c r="UKQ55" s="933"/>
      <c r="UKR55" s="934"/>
      <c r="UKS55" s="1214"/>
      <c r="UKT55" s="932"/>
      <c r="UKU55" s="932"/>
      <c r="UKV55" s="933"/>
      <c r="UKW55" s="933"/>
      <c r="UKX55" s="933"/>
      <c r="UKY55" s="933"/>
      <c r="UKZ55" s="933"/>
      <c r="ULA55" s="933"/>
      <c r="ULB55" s="933"/>
      <c r="ULC55" s="934"/>
      <c r="ULD55" s="1214"/>
      <c r="ULE55" s="932"/>
      <c r="ULF55" s="932"/>
      <c r="ULG55" s="933"/>
      <c r="ULH55" s="933"/>
      <c r="ULI55" s="933"/>
      <c r="ULJ55" s="933"/>
      <c r="ULK55" s="933"/>
      <c r="ULL55" s="933"/>
      <c r="ULM55" s="933"/>
      <c r="ULN55" s="934"/>
      <c r="ULO55" s="1214"/>
      <c r="ULP55" s="932"/>
      <c r="ULQ55" s="932"/>
      <c r="ULR55" s="933"/>
      <c r="ULS55" s="933"/>
      <c r="ULT55" s="933"/>
      <c r="ULU55" s="933"/>
      <c r="ULV55" s="933"/>
      <c r="ULW55" s="933"/>
      <c r="ULX55" s="933"/>
      <c r="ULY55" s="934"/>
      <c r="ULZ55" s="1214"/>
      <c r="UMA55" s="932"/>
      <c r="UMB55" s="932"/>
      <c r="UMC55" s="933"/>
      <c r="UMD55" s="933"/>
      <c r="UME55" s="933"/>
      <c r="UMF55" s="933"/>
      <c r="UMG55" s="933"/>
      <c r="UMH55" s="933"/>
      <c r="UMI55" s="933"/>
      <c r="UMJ55" s="934"/>
      <c r="UMK55" s="1214"/>
      <c r="UML55" s="932"/>
      <c r="UMM55" s="932"/>
      <c r="UMN55" s="933"/>
      <c r="UMO55" s="933"/>
      <c r="UMP55" s="933"/>
      <c r="UMQ55" s="933"/>
      <c r="UMR55" s="933"/>
      <c r="UMS55" s="933"/>
      <c r="UMT55" s="933"/>
      <c r="UMU55" s="934"/>
      <c r="UMV55" s="1214"/>
      <c r="UMW55" s="932"/>
      <c r="UMX55" s="932"/>
      <c r="UMY55" s="933"/>
      <c r="UMZ55" s="933"/>
      <c r="UNA55" s="933"/>
      <c r="UNB55" s="933"/>
      <c r="UNC55" s="933"/>
      <c r="UND55" s="933"/>
      <c r="UNE55" s="933"/>
      <c r="UNF55" s="934"/>
      <c r="UNG55" s="1214"/>
      <c r="UNH55" s="932"/>
      <c r="UNI55" s="932"/>
      <c r="UNJ55" s="933"/>
      <c r="UNK55" s="933"/>
      <c r="UNL55" s="933"/>
      <c r="UNM55" s="933"/>
      <c r="UNN55" s="933"/>
      <c r="UNO55" s="933"/>
      <c r="UNP55" s="933"/>
      <c r="UNQ55" s="934"/>
      <c r="UNR55" s="1214"/>
      <c r="UNS55" s="932"/>
      <c r="UNT55" s="932"/>
      <c r="UNU55" s="933"/>
      <c r="UNV55" s="933"/>
      <c r="UNW55" s="933"/>
      <c r="UNX55" s="933"/>
      <c r="UNY55" s="933"/>
      <c r="UNZ55" s="933"/>
      <c r="UOA55" s="933"/>
      <c r="UOB55" s="934"/>
      <c r="UOC55" s="1214"/>
      <c r="UOD55" s="932"/>
      <c r="UOE55" s="932"/>
      <c r="UOF55" s="933"/>
      <c r="UOG55" s="933"/>
      <c r="UOH55" s="933"/>
      <c r="UOI55" s="933"/>
      <c r="UOJ55" s="933"/>
      <c r="UOK55" s="933"/>
      <c r="UOL55" s="933"/>
      <c r="UOM55" s="934"/>
      <c r="UON55" s="1214"/>
      <c r="UOO55" s="932"/>
      <c r="UOP55" s="932"/>
      <c r="UOQ55" s="933"/>
      <c r="UOR55" s="933"/>
      <c r="UOS55" s="933"/>
      <c r="UOT55" s="933"/>
      <c r="UOU55" s="933"/>
      <c r="UOV55" s="933"/>
      <c r="UOW55" s="933"/>
      <c r="UOX55" s="934"/>
      <c r="UOY55" s="1214"/>
      <c r="UOZ55" s="932"/>
      <c r="UPA55" s="932"/>
      <c r="UPB55" s="933"/>
      <c r="UPC55" s="933"/>
      <c r="UPD55" s="933"/>
      <c r="UPE55" s="933"/>
      <c r="UPF55" s="933"/>
      <c r="UPG55" s="933"/>
      <c r="UPH55" s="933"/>
      <c r="UPI55" s="934"/>
      <c r="UPJ55" s="1214"/>
      <c r="UPK55" s="932"/>
      <c r="UPL55" s="932"/>
      <c r="UPM55" s="933"/>
      <c r="UPN55" s="933"/>
      <c r="UPO55" s="933"/>
      <c r="UPP55" s="933"/>
      <c r="UPQ55" s="933"/>
      <c r="UPR55" s="933"/>
      <c r="UPS55" s="933"/>
      <c r="UPT55" s="934"/>
      <c r="UPU55" s="1214"/>
      <c r="UPV55" s="932"/>
      <c r="UPW55" s="932"/>
      <c r="UPX55" s="933"/>
      <c r="UPY55" s="933"/>
      <c r="UPZ55" s="933"/>
      <c r="UQA55" s="933"/>
      <c r="UQB55" s="933"/>
      <c r="UQC55" s="933"/>
      <c r="UQD55" s="933"/>
      <c r="UQE55" s="934"/>
      <c r="UQF55" s="1214"/>
      <c r="UQG55" s="932"/>
      <c r="UQH55" s="932"/>
      <c r="UQI55" s="933"/>
      <c r="UQJ55" s="933"/>
      <c r="UQK55" s="933"/>
      <c r="UQL55" s="933"/>
      <c r="UQM55" s="933"/>
      <c r="UQN55" s="933"/>
      <c r="UQO55" s="933"/>
      <c r="UQP55" s="934"/>
      <c r="UQQ55" s="1214"/>
      <c r="UQR55" s="932"/>
      <c r="UQS55" s="932"/>
      <c r="UQT55" s="933"/>
      <c r="UQU55" s="933"/>
      <c r="UQV55" s="933"/>
      <c r="UQW55" s="933"/>
      <c r="UQX55" s="933"/>
      <c r="UQY55" s="933"/>
      <c r="UQZ55" s="933"/>
      <c r="URA55" s="934"/>
      <c r="URB55" s="1214"/>
      <c r="URC55" s="932"/>
      <c r="URD55" s="932"/>
      <c r="URE55" s="933"/>
      <c r="URF55" s="933"/>
      <c r="URG55" s="933"/>
      <c r="URH55" s="933"/>
      <c r="URI55" s="933"/>
      <c r="URJ55" s="933"/>
      <c r="URK55" s="933"/>
      <c r="URL55" s="934"/>
      <c r="URM55" s="1214"/>
      <c r="URN55" s="932"/>
      <c r="URO55" s="932"/>
      <c r="URP55" s="933"/>
      <c r="URQ55" s="933"/>
      <c r="URR55" s="933"/>
      <c r="URS55" s="933"/>
      <c r="URT55" s="933"/>
      <c r="URU55" s="933"/>
      <c r="URV55" s="933"/>
      <c r="URW55" s="934"/>
      <c r="URX55" s="1214"/>
      <c r="URY55" s="932"/>
      <c r="URZ55" s="932"/>
      <c r="USA55" s="933"/>
      <c r="USB55" s="933"/>
      <c r="USC55" s="933"/>
      <c r="USD55" s="933"/>
      <c r="USE55" s="933"/>
      <c r="USF55" s="933"/>
      <c r="USG55" s="933"/>
      <c r="USH55" s="934"/>
      <c r="USI55" s="1214"/>
      <c r="USJ55" s="932"/>
      <c r="USK55" s="932"/>
      <c r="USL55" s="933"/>
      <c r="USM55" s="933"/>
      <c r="USN55" s="933"/>
      <c r="USO55" s="933"/>
      <c r="USP55" s="933"/>
      <c r="USQ55" s="933"/>
      <c r="USR55" s="933"/>
      <c r="USS55" s="934"/>
      <c r="UST55" s="1214"/>
      <c r="USU55" s="932"/>
      <c r="USV55" s="932"/>
      <c r="USW55" s="933"/>
      <c r="USX55" s="933"/>
      <c r="USY55" s="933"/>
      <c r="USZ55" s="933"/>
      <c r="UTA55" s="933"/>
      <c r="UTB55" s="933"/>
      <c r="UTC55" s="933"/>
      <c r="UTD55" s="934"/>
      <c r="UTE55" s="1214"/>
      <c r="UTF55" s="932"/>
      <c r="UTG55" s="932"/>
      <c r="UTH55" s="933"/>
      <c r="UTI55" s="933"/>
      <c r="UTJ55" s="933"/>
      <c r="UTK55" s="933"/>
      <c r="UTL55" s="933"/>
      <c r="UTM55" s="933"/>
      <c r="UTN55" s="933"/>
      <c r="UTO55" s="934"/>
      <c r="UTP55" s="1214"/>
      <c r="UTQ55" s="932"/>
      <c r="UTR55" s="932"/>
      <c r="UTS55" s="933"/>
      <c r="UTT55" s="933"/>
      <c r="UTU55" s="933"/>
      <c r="UTV55" s="933"/>
      <c r="UTW55" s="933"/>
      <c r="UTX55" s="933"/>
      <c r="UTY55" s="933"/>
      <c r="UTZ55" s="934"/>
      <c r="UUA55" s="1214"/>
      <c r="UUB55" s="932"/>
      <c r="UUC55" s="932"/>
      <c r="UUD55" s="933"/>
      <c r="UUE55" s="933"/>
      <c r="UUF55" s="933"/>
      <c r="UUG55" s="933"/>
      <c r="UUH55" s="933"/>
      <c r="UUI55" s="933"/>
      <c r="UUJ55" s="933"/>
      <c r="UUK55" s="934"/>
      <c r="UUL55" s="1214"/>
      <c r="UUM55" s="932"/>
      <c r="UUN55" s="932"/>
      <c r="UUO55" s="933"/>
      <c r="UUP55" s="933"/>
      <c r="UUQ55" s="933"/>
      <c r="UUR55" s="933"/>
      <c r="UUS55" s="933"/>
      <c r="UUT55" s="933"/>
      <c r="UUU55" s="933"/>
      <c r="UUV55" s="934"/>
      <c r="UUW55" s="1214"/>
      <c r="UUX55" s="932"/>
      <c r="UUY55" s="932"/>
      <c r="UUZ55" s="933"/>
      <c r="UVA55" s="933"/>
      <c r="UVB55" s="933"/>
      <c r="UVC55" s="933"/>
      <c r="UVD55" s="933"/>
      <c r="UVE55" s="933"/>
      <c r="UVF55" s="933"/>
      <c r="UVG55" s="934"/>
      <c r="UVH55" s="1214"/>
      <c r="UVI55" s="932"/>
      <c r="UVJ55" s="932"/>
      <c r="UVK55" s="933"/>
      <c r="UVL55" s="933"/>
      <c r="UVM55" s="933"/>
      <c r="UVN55" s="933"/>
      <c r="UVO55" s="933"/>
      <c r="UVP55" s="933"/>
      <c r="UVQ55" s="933"/>
      <c r="UVR55" s="934"/>
      <c r="UVS55" s="1214"/>
      <c r="UVT55" s="932"/>
      <c r="UVU55" s="932"/>
      <c r="UVV55" s="933"/>
      <c r="UVW55" s="933"/>
      <c r="UVX55" s="933"/>
      <c r="UVY55" s="933"/>
      <c r="UVZ55" s="933"/>
      <c r="UWA55" s="933"/>
      <c r="UWB55" s="933"/>
      <c r="UWC55" s="934"/>
      <c r="UWD55" s="1214"/>
      <c r="UWE55" s="932"/>
      <c r="UWF55" s="932"/>
      <c r="UWG55" s="933"/>
      <c r="UWH55" s="933"/>
      <c r="UWI55" s="933"/>
      <c r="UWJ55" s="933"/>
      <c r="UWK55" s="933"/>
      <c r="UWL55" s="933"/>
      <c r="UWM55" s="933"/>
      <c r="UWN55" s="934"/>
      <c r="UWO55" s="1214"/>
      <c r="UWP55" s="932"/>
      <c r="UWQ55" s="932"/>
      <c r="UWR55" s="933"/>
      <c r="UWS55" s="933"/>
      <c r="UWT55" s="933"/>
      <c r="UWU55" s="933"/>
      <c r="UWV55" s="933"/>
      <c r="UWW55" s="933"/>
      <c r="UWX55" s="933"/>
      <c r="UWY55" s="934"/>
      <c r="UWZ55" s="1214"/>
      <c r="UXA55" s="932"/>
      <c r="UXB55" s="932"/>
      <c r="UXC55" s="933"/>
      <c r="UXD55" s="933"/>
      <c r="UXE55" s="933"/>
      <c r="UXF55" s="933"/>
      <c r="UXG55" s="933"/>
      <c r="UXH55" s="933"/>
      <c r="UXI55" s="933"/>
      <c r="UXJ55" s="934"/>
      <c r="UXK55" s="1214"/>
      <c r="UXL55" s="932"/>
      <c r="UXM55" s="932"/>
      <c r="UXN55" s="933"/>
      <c r="UXO55" s="933"/>
      <c r="UXP55" s="933"/>
      <c r="UXQ55" s="933"/>
      <c r="UXR55" s="933"/>
      <c r="UXS55" s="933"/>
      <c r="UXT55" s="933"/>
      <c r="UXU55" s="934"/>
      <c r="UXV55" s="1214"/>
      <c r="UXW55" s="932"/>
      <c r="UXX55" s="932"/>
      <c r="UXY55" s="933"/>
      <c r="UXZ55" s="933"/>
      <c r="UYA55" s="933"/>
      <c r="UYB55" s="933"/>
      <c r="UYC55" s="933"/>
      <c r="UYD55" s="933"/>
      <c r="UYE55" s="933"/>
      <c r="UYF55" s="934"/>
      <c r="UYG55" s="1214"/>
      <c r="UYH55" s="932"/>
      <c r="UYI55" s="932"/>
      <c r="UYJ55" s="933"/>
      <c r="UYK55" s="933"/>
      <c r="UYL55" s="933"/>
      <c r="UYM55" s="933"/>
      <c r="UYN55" s="933"/>
      <c r="UYO55" s="933"/>
      <c r="UYP55" s="933"/>
      <c r="UYQ55" s="934"/>
      <c r="UYR55" s="1214"/>
      <c r="UYS55" s="932"/>
      <c r="UYT55" s="932"/>
      <c r="UYU55" s="933"/>
      <c r="UYV55" s="933"/>
      <c r="UYW55" s="933"/>
      <c r="UYX55" s="933"/>
      <c r="UYY55" s="933"/>
      <c r="UYZ55" s="933"/>
      <c r="UZA55" s="933"/>
      <c r="UZB55" s="934"/>
      <c r="UZC55" s="1214"/>
      <c r="UZD55" s="932"/>
      <c r="UZE55" s="932"/>
      <c r="UZF55" s="933"/>
      <c r="UZG55" s="933"/>
      <c r="UZH55" s="933"/>
      <c r="UZI55" s="933"/>
      <c r="UZJ55" s="933"/>
      <c r="UZK55" s="933"/>
      <c r="UZL55" s="933"/>
      <c r="UZM55" s="934"/>
      <c r="UZN55" s="1214"/>
      <c r="UZO55" s="932"/>
      <c r="UZP55" s="932"/>
      <c r="UZQ55" s="933"/>
      <c r="UZR55" s="933"/>
      <c r="UZS55" s="933"/>
      <c r="UZT55" s="933"/>
      <c r="UZU55" s="933"/>
      <c r="UZV55" s="933"/>
      <c r="UZW55" s="933"/>
      <c r="UZX55" s="934"/>
      <c r="UZY55" s="1214"/>
      <c r="UZZ55" s="932"/>
      <c r="VAA55" s="932"/>
      <c r="VAB55" s="933"/>
      <c r="VAC55" s="933"/>
      <c r="VAD55" s="933"/>
      <c r="VAE55" s="933"/>
      <c r="VAF55" s="933"/>
      <c r="VAG55" s="933"/>
      <c r="VAH55" s="933"/>
      <c r="VAI55" s="934"/>
      <c r="VAJ55" s="1214"/>
      <c r="VAK55" s="932"/>
      <c r="VAL55" s="932"/>
      <c r="VAM55" s="933"/>
      <c r="VAN55" s="933"/>
      <c r="VAO55" s="933"/>
      <c r="VAP55" s="933"/>
      <c r="VAQ55" s="933"/>
      <c r="VAR55" s="933"/>
      <c r="VAS55" s="933"/>
      <c r="VAT55" s="934"/>
      <c r="VAU55" s="1214"/>
      <c r="VAV55" s="932"/>
      <c r="VAW55" s="932"/>
      <c r="VAX55" s="933"/>
      <c r="VAY55" s="933"/>
      <c r="VAZ55" s="933"/>
      <c r="VBA55" s="933"/>
      <c r="VBB55" s="933"/>
      <c r="VBC55" s="933"/>
      <c r="VBD55" s="933"/>
      <c r="VBE55" s="934"/>
      <c r="VBF55" s="1214"/>
      <c r="VBG55" s="932"/>
      <c r="VBH55" s="932"/>
      <c r="VBI55" s="933"/>
      <c r="VBJ55" s="933"/>
      <c r="VBK55" s="933"/>
      <c r="VBL55" s="933"/>
      <c r="VBM55" s="933"/>
      <c r="VBN55" s="933"/>
      <c r="VBO55" s="933"/>
      <c r="VBP55" s="934"/>
      <c r="VBQ55" s="1214"/>
      <c r="VBR55" s="932"/>
      <c r="VBS55" s="932"/>
      <c r="VBT55" s="933"/>
      <c r="VBU55" s="933"/>
      <c r="VBV55" s="933"/>
      <c r="VBW55" s="933"/>
      <c r="VBX55" s="933"/>
      <c r="VBY55" s="933"/>
      <c r="VBZ55" s="933"/>
      <c r="VCA55" s="934"/>
      <c r="VCB55" s="1214"/>
      <c r="VCC55" s="932"/>
      <c r="VCD55" s="932"/>
      <c r="VCE55" s="933"/>
      <c r="VCF55" s="933"/>
      <c r="VCG55" s="933"/>
      <c r="VCH55" s="933"/>
      <c r="VCI55" s="933"/>
      <c r="VCJ55" s="933"/>
      <c r="VCK55" s="933"/>
      <c r="VCL55" s="934"/>
      <c r="VCM55" s="1214"/>
      <c r="VCN55" s="932"/>
      <c r="VCO55" s="932"/>
      <c r="VCP55" s="933"/>
      <c r="VCQ55" s="933"/>
      <c r="VCR55" s="933"/>
      <c r="VCS55" s="933"/>
      <c r="VCT55" s="933"/>
      <c r="VCU55" s="933"/>
      <c r="VCV55" s="933"/>
      <c r="VCW55" s="934"/>
      <c r="VCX55" s="1214"/>
      <c r="VCY55" s="932"/>
      <c r="VCZ55" s="932"/>
      <c r="VDA55" s="933"/>
      <c r="VDB55" s="933"/>
      <c r="VDC55" s="933"/>
      <c r="VDD55" s="933"/>
      <c r="VDE55" s="933"/>
      <c r="VDF55" s="933"/>
      <c r="VDG55" s="933"/>
      <c r="VDH55" s="934"/>
      <c r="VDI55" s="1214"/>
      <c r="VDJ55" s="932"/>
      <c r="VDK55" s="932"/>
      <c r="VDL55" s="933"/>
      <c r="VDM55" s="933"/>
      <c r="VDN55" s="933"/>
      <c r="VDO55" s="933"/>
      <c r="VDP55" s="933"/>
      <c r="VDQ55" s="933"/>
      <c r="VDR55" s="933"/>
      <c r="VDS55" s="934"/>
      <c r="VDT55" s="1214"/>
      <c r="VDU55" s="932"/>
      <c r="VDV55" s="932"/>
      <c r="VDW55" s="933"/>
      <c r="VDX55" s="933"/>
      <c r="VDY55" s="933"/>
      <c r="VDZ55" s="933"/>
      <c r="VEA55" s="933"/>
      <c r="VEB55" s="933"/>
      <c r="VEC55" s="933"/>
      <c r="VED55" s="934"/>
      <c r="VEE55" s="1214"/>
      <c r="VEF55" s="932"/>
      <c r="VEG55" s="932"/>
      <c r="VEH55" s="933"/>
      <c r="VEI55" s="933"/>
      <c r="VEJ55" s="933"/>
      <c r="VEK55" s="933"/>
      <c r="VEL55" s="933"/>
      <c r="VEM55" s="933"/>
      <c r="VEN55" s="933"/>
      <c r="VEO55" s="934"/>
      <c r="VEP55" s="1214"/>
      <c r="VEQ55" s="932"/>
      <c r="VER55" s="932"/>
      <c r="VES55" s="933"/>
      <c r="VET55" s="933"/>
      <c r="VEU55" s="933"/>
      <c r="VEV55" s="933"/>
      <c r="VEW55" s="933"/>
      <c r="VEX55" s="933"/>
      <c r="VEY55" s="933"/>
      <c r="VEZ55" s="934"/>
      <c r="VFA55" s="1214"/>
      <c r="VFB55" s="932"/>
      <c r="VFC55" s="932"/>
      <c r="VFD55" s="933"/>
      <c r="VFE55" s="933"/>
      <c r="VFF55" s="933"/>
      <c r="VFG55" s="933"/>
      <c r="VFH55" s="933"/>
      <c r="VFI55" s="933"/>
      <c r="VFJ55" s="933"/>
      <c r="VFK55" s="934"/>
      <c r="VFL55" s="1214"/>
      <c r="VFM55" s="932"/>
      <c r="VFN55" s="932"/>
      <c r="VFO55" s="933"/>
      <c r="VFP55" s="933"/>
      <c r="VFQ55" s="933"/>
      <c r="VFR55" s="933"/>
      <c r="VFS55" s="933"/>
      <c r="VFT55" s="933"/>
      <c r="VFU55" s="933"/>
      <c r="VFV55" s="934"/>
      <c r="VFW55" s="1214"/>
      <c r="VFX55" s="932"/>
      <c r="VFY55" s="932"/>
      <c r="VFZ55" s="933"/>
      <c r="VGA55" s="933"/>
      <c r="VGB55" s="933"/>
      <c r="VGC55" s="933"/>
      <c r="VGD55" s="933"/>
      <c r="VGE55" s="933"/>
      <c r="VGF55" s="933"/>
      <c r="VGG55" s="934"/>
      <c r="VGH55" s="1214"/>
      <c r="VGI55" s="932"/>
      <c r="VGJ55" s="932"/>
      <c r="VGK55" s="933"/>
      <c r="VGL55" s="933"/>
      <c r="VGM55" s="933"/>
      <c r="VGN55" s="933"/>
      <c r="VGO55" s="933"/>
      <c r="VGP55" s="933"/>
      <c r="VGQ55" s="933"/>
      <c r="VGR55" s="934"/>
      <c r="VGS55" s="1214"/>
      <c r="VGT55" s="932"/>
      <c r="VGU55" s="932"/>
      <c r="VGV55" s="933"/>
      <c r="VGW55" s="933"/>
      <c r="VGX55" s="933"/>
      <c r="VGY55" s="933"/>
      <c r="VGZ55" s="933"/>
      <c r="VHA55" s="933"/>
      <c r="VHB55" s="933"/>
      <c r="VHC55" s="934"/>
      <c r="VHD55" s="1214"/>
      <c r="VHE55" s="932"/>
      <c r="VHF55" s="932"/>
      <c r="VHG55" s="933"/>
      <c r="VHH55" s="933"/>
      <c r="VHI55" s="933"/>
      <c r="VHJ55" s="933"/>
      <c r="VHK55" s="933"/>
      <c r="VHL55" s="933"/>
      <c r="VHM55" s="933"/>
      <c r="VHN55" s="934"/>
      <c r="VHO55" s="1214"/>
      <c r="VHP55" s="932"/>
      <c r="VHQ55" s="932"/>
      <c r="VHR55" s="933"/>
      <c r="VHS55" s="933"/>
      <c r="VHT55" s="933"/>
      <c r="VHU55" s="933"/>
      <c r="VHV55" s="933"/>
      <c r="VHW55" s="933"/>
      <c r="VHX55" s="933"/>
      <c r="VHY55" s="934"/>
      <c r="VHZ55" s="1214"/>
      <c r="VIA55" s="932"/>
      <c r="VIB55" s="932"/>
      <c r="VIC55" s="933"/>
      <c r="VID55" s="933"/>
      <c r="VIE55" s="933"/>
      <c r="VIF55" s="933"/>
      <c r="VIG55" s="933"/>
      <c r="VIH55" s="933"/>
      <c r="VII55" s="933"/>
      <c r="VIJ55" s="934"/>
      <c r="VIK55" s="1214"/>
      <c r="VIL55" s="932"/>
      <c r="VIM55" s="932"/>
      <c r="VIN55" s="933"/>
      <c r="VIO55" s="933"/>
      <c r="VIP55" s="933"/>
      <c r="VIQ55" s="933"/>
      <c r="VIR55" s="933"/>
      <c r="VIS55" s="933"/>
      <c r="VIT55" s="933"/>
      <c r="VIU55" s="934"/>
      <c r="VIV55" s="1214"/>
      <c r="VIW55" s="932"/>
      <c r="VIX55" s="932"/>
      <c r="VIY55" s="933"/>
      <c r="VIZ55" s="933"/>
      <c r="VJA55" s="933"/>
      <c r="VJB55" s="933"/>
      <c r="VJC55" s="933"/>
      <c r="VJD55" s="933"/>
      <c r="VJE55" s="933"/>
      <c r="VJF55" s="934"/>
      <c r="VJG55" s="1214"/>
      <c r="VJH55" s="932"/>
      <c r="VJI55" s="932"/>
      <c r="VJJ55" s="933"/>
      <c r="VJK55" s="933"/>
      <c r="VJL55" s="933"/>
      <c r="VJM55" s="933"/>
      <c r="VJN55" s="933"/>
      <c r="VJO55" s="933"/>
      <c r="VJP55" s="933"/>
      <c r="VJQ55" s="934"/>
      <c r="VJR55" s="1214"/>
      <c r="VJS55" s="932"/>
      <c r="VJT55" s="932"/>
      <c r="VJU55" s="933"/>
      <c r="VJV55" s="933"/>
      <c r="VJW55" s="933"/>
      <c r="VJX55" s="933"/>
      <c r="VJY55" s="933"/>
      <c r="VJZ55" s="933"/>
      <c r="VKA55" s="933"/>
      <c r="VKB55" s="934"/>
      <c r="VKC55" s="1214"/>
      <c r="VKD55" s="932"/>
      <c r="VKE55" s="932"/>
      <c r="VKF55" s="933"/>
      <c r="VKG55" s="933"/>
      <c r="VKH55" s="933"/>
      <c r="VKI55" s="933"/>
      <c r="VKJ55" s="933"/>
      <c r="VKK55" s="933"/>
      <c r="VKL55" s="933"/>
      <c r="VKM55" s="934"/>
      <c r="VKN55" s="1214"/>
      <c r="VKO55" s="932"/>
      <c r="VKP55" s="932"/>
      <c r="VKQ55" s="933"/>
      <c r="VKR55" s="933"/>
      <c r="VKS55" s="933"/>
      <c r="VKT55" s="933"/>
      <c r="VKU55" s="933"/>
      <c r="VKV55" s="933"/>
      <c r="VKW55" s="933"/>
      <c r="VKX55" s="934"/>
      <c r="VKY55" s="1214"/>
      <c r="VKZ55" s="932"/>
      <c r="VLA55" s="932"/>
      <c r="VLB55" s="933"/>
      <c r="VLC55" s="933"/>
      <c r="VLD55" s="933"/>
      <c r="VLE55" s="933"/>
      <c r="VLF55" s="933"/>
      <c r="VLG55" s="933"/>
      <c r="VLH55" s="933"/>
      <c r="VLI55" s="934"/>
      <c r="VLJ55" s="1214"/>
      <c r="VLK55" s="932"/>
      <c r="VLL55" s="932"/>
      <c r="VLM55" s="933"/>
      <c r="VLN55" s="933"/>
      <c r="VLO55" s="933"/>
      <c r="VLP55" s="933"/>
      <c r="VLQ55" s="933"/>
      <c r="VLR55" s="933"/>
      <c r="VLS55" s="933"/>
      <c r="VLT55" s="934"/>
      <c r="VLU55" s="1214"/>
      <c r="VLV55" s="932"/>
      <c r="VLW55" s="932"/>
      <c r="VLX55" s="933"/>
      <c r="VLY55" s="933"/>
      <c r="VLZ55" s="933"/>
      <c r="VMA55" s="933"/>
      <c r="VMB55" s="933"/>
      <c r="VMC55" s="933"/>
      <c r="VMD55" s="933"/>
      <c r="VME55" s="934"/>
      <c r="VMF55" s="1214"/>
      <c r="VMG55" s="932"/>
      <c r="VMH55" s="932"/>
      <c r="VMI55" s="933"/>
      <c r="VMJ55" s="933"/>
      <c r="VMK55" s="933"/>
      <c r="VML55" s="933"/>
      <c r="VMM55" s="933"/>
      <c r="VMN55" s="933"/>
      <c r="VMO55" s="933"/>
      <c r="VMP55" s="934"/>
      <c r="VMQ55" s="1214"/>
      <c r="VMR55" s="932"/>
      <c r="VMS55" s="932"/>
      <c r="VMT55" s="933"/>
      <c r="VMU55" s="933"/>
      <c r="VMV55" s="933"/>
      <c r="VMW55" s="933"/>
      <c r="VMX55" s="933"/>
      <c r="VMY55" s="933"/>
      <c r="VMZ55" s="933"/>
      <c r="VNA55" s="934"/>
      <c r="VNB55" s="1214"/>
      <c r="VNC55" s="932"/>
      <c r="VND55" s="932"/>
      <c r="VNE55" s="933"/>
      <c r="VNF55" s="933"/>
      <c r="VNG55" s="933"/>
      <c r="VNH55" s="933"/>
      <c r="VNI55" s="933"/>
      <c r="VNJ55" s="933"/>
      <c r="VNK55" s="933"/>
      <c r="VNL55" s="934"/>
      <c r="VNM55" s="1214"/>
      <c r="VNN55" s="932"/>
      <c r="VNO55" s="932"/>
      <c r="VNP55" s="933"/>
      <c r="VNQ55" s="933"/>
      <c r="VNR55" s="933"/>
      <c r="VNS55" s="933"/>
      <c r="VNT55" s="933"/>
      <c r="VNU55" s="933"/>
      <c r="VNV55" s="933"/>
      <c r="VNW55" s="934"/>
      <c r="VNX55" s="1214"/>
      <c r="VNY55" s="932"/>
      <c r="VNZ55" s="932"/>
      <c r="VOA55" s="933"/>
      <c r="VOB55" s="933"/>
      <c r="VOC55" s="933"/>
      <c r="VOD55" s="933"/>
      <c r="VOE55" s="933"/>
      <c r="VOF55" s="933"/>
      <c r="VOG55" s="933"/>
      <c r="VOH55" s="934"/>
      <c r="VOI55" s="1214"/>
      <c r="VOJ55" s="932"/>
      <c r="VOK55" s="932"/>
      <c r="VOL55" s="933"/>
      <c r="VOM55" s="933"/>
      <c r="VON55" s="933"/>
      <c r="VOO55" s="933"/>
      <c r="VOP55" s="933"/>
      <c r="VOQ55" s="933"/>
      <c r="VOR55" s="933"/>
      <c r="VOS55" s="934"/>
      <c r="VOT55" s="1214"/>
      <c r="VOU55" s="932"/>
      <c r="VOV55" s="932"/>
      <c r="VOW55" s="933"/>
      <c r="VOX55" s="933"/>
      <c r="VOY55" s="933"/>
      <c r="VOZ55" s="933"/>
      <c r="VPA55" s="933"/>
      <c r="VPB55" s="933"/>
      <c r="VPC55" s="933"/>
      <c r="VPD55" s="934"/>
      <c r="VPE55" s="1214"/>
      <c r="VPF55" s="932"/>
      <c r="VPG55" s="932"/>
      <c r="VPH55" s="933"/>
      <c r="VPI55" s="933"/>
      <c r="VPJ55" s="933"/>
      <c r="VPK55" s="933"/>
      <c r="VPL55" s="933"/>
      <c r="VPM55" s="933"/>
      <c r="VPN55" s="933"/>
      <c r="VPO55" s="934"/>
      <c r="VPP55" s="1214"/>
      <c r="VPQ55" s="932"/>
      <c r="VPR55" s="932"/>
      <c r="VPS55" s="933"/>
      <c r="VPT55" s="933"/>
      <c r="VPU55" s="933"/>
      <c r="VPV55" s="933"/>
      <c r="VPW55" s="933"/>
      <c r="VPX55" s="933"/>
      <c r="VPY55" s="933"/>
      <c r="VPZ55" s="934"/>
      <c r="VQA55" s="1214"/>
      <c r="VQB55" s="932"/>
      <c r="VQC55" s="932"/>
      <c r="VQD55" s="933"/>
      <c r="VQE55" s="933"/>
      <c r="VQF55" s="933"/>
      <c r="VQG55" s="933"/>
      <c r="VQH55" s="933"/>
      <c r="VQI55" s="933"/>
      <c r="VQJ55" s="933"/>
      <c r="VQK55" s="934"/>
      <c r="VQL55" s="1214"/>
      <c r="VQM55" s="932"/>
      <c r="VQN55" s="932"/>
      <c r="VQO55" s="933"/>
      <c r="VQP55" s="933"/>
      <c r="VQQ55" s="933"/>
      <c r="VQR55" s="933"/>
      <c r="VQS55" s="933"/>
      <c r="VQT55" s="933"/>
      <c r="VQU55" s="933"/>
      <c r="VQV55" s="934"/>
      <c r="VQW55" s="1214"/>
      <c r="VQX55" s="932"/>
      <c r="VQY55" s="932"/>
      <c r="VQZ55" s="933"/>
      <c r="VRA55" s="933"/>
      <c r="VRB55" s="933"/>
      <c r="VRC55" s="933"/>
      <c r="VRD55" s="933"/>
      <c r="VRE55" s="933"/>
      <c r="VRF55" s="933"/>
      <c r="VRG55" s="934"/>
      <c r="VRH55" s="1214"/>
      <c r="VRI55" s="932"/>
      <c r="VRJ55" s="932"/>
      <c r="VRK55" s="933"/>
      <c r="VRL55" s="933"/>
      <c r="VRM55" s="933"/>
      <c r="VRN55" s="933"/>
      <c r="VRO55" s="933"/>
      <c r="VRP55" s="933"/>
      <c r="VRQ55" s="933"/>
      <c r="VRR55" s="934"/>
      <c r="VRS55" s="1214"/>
      <c r="VRT55" s="932"/>
      <c r="VRU55" s="932"/>
      <c r="VRV55" s="933"/>
      <c r="VRW55" s="933"/>
      <c r="VRX55" s="933"/>
      <c r="VRY55" s="933"/>
      <c r="VRZ55" s="933"/>
      <c r="VSA55" s="933"/>
      <c r="VSB55" s="933"/>
      <c r="VSC55" s="934"/>
      <c r="VSD55" s="1214"/>
      <c r="VSE55" s="932"/>
      <c r="VSF55" s="932"/>
      <c r="VSG55" s="933"/>
      <c r="VSH55" s="933"/>
      <c r="VSI55" s="933"/>
      <c r="VSJ55" s="933"/>
      <c r="VSK55" s="933"/>
      <c r="VSL55" s="933"/>
      <c r="VSM55" s="933"/>
      <c r="VSN55" s="934"/>
      <c r="VSO55" s="1214"/>
      <c r="VSP55" s="932"/>
      <c r="VSQ55" s="932"/>
      <c r="VSR55" s="933"/>
      <c r="VSS55" s="933"/>
      <c r="VST55" s="933"/>
      <c r="VSU55" s="933"/>
      <c r="VSV55" s="933"/>
      <c r="VSW55" s="933"/>
      <c r="VSX55" s="933"/>
      <c r="VSY55" s="934"/>
      <c r="VSZ55" s="1214"/>
      <c r="VTA55" s="932"/>
      <c r="VTB55" s="932"/>
      <c r="VTC55" s="933"/>
      <c r="VTD55" s="933"/>
      <c r="VTE55" s="933"/>
      <c r="VTF55" s="933"/>
      <c r="VTG55" s="933"/>
      <c r="VTH55" s="933"/>
      <c r="VTI55" s="933"/>
      <c r="VTJ55" s="934"/>
      <c r="VTK55" s="1214"/>
      <c r="VTL55" s="932"/>
      <c r="VTM55" s="932"/>
      <c r="VTN55" s="933"/>
      <c r="VTO55" s="933"/>
      <c r="VTP55" s="933"/>
      <c r="VTQ55" s="933"/>
      <c r="VTR55" s="933"/>
      <c r="VTS55" s="933"/>
      <c r="VTT55" s="933"/>
      <c r="VTU55" s="934"/>
      <c r="VTV55" s="1214"/>
      <c r="VTW55" s="932"/>
      <c r="VTX55" s="932"/>
      <c r="VTY55" s="933"/>
      <c r="VTZ55" s="933"/>
      <c r="VUA55" s="933"/>
      <c r="VUB55" s="933"/>
      <c r="VUC55" s="933"/>
      <c r="VUD55" s="933"/>
      <c r="VUE55" s="933"/>
      <c r="VUF55" s="934"/>
      <c r="VUG55" s="1214"/>
      <c r="VUH55" s="932"/>
      <c r="VUI55" s="932"/>
      <c r="VUJ55" s="933"/>
      <c r="VUK55" s="933"/>
      <c r="VUL55" s="933"/>
      <c r="VUM55" s="933"/>
      <c r="VUN55" s="933"/>
      <c r="VUO55" s="933"/>
      <c r="VUP55" s="933"/>
      <c r="VUQ55" s="934"/>
      <c r="VUR55" s="1214"/>
      <c r="VUS55" s="932"/>
      <c r="VUT55" s="932"/>
      <c r="VUU55" s="933"/>
      <c r="VUV55" s="933"/>
      <c r="VUW55" s="933"/>
      <c r="VUX55" s="933"/>
      <c r="VUY55" s="933"/>
      <c r="VUZ55" s="933"/>
      <c r="VVA55" s="933"/>
      <c r="VVB55" s="934"/>
      <c r="VVC55" s="1214"/>
      <c r="VVD55" s="932"/>
      <c r="VVE55" s="932"/>
      <c r="VVF55" s="933"/>
      <c r="VVG55" s="933"/>
      <c r="VVH55" s="933"/>
      <c r="VVI55" s="933"/>
      <c r="VVJ55" s="933"/>
      <c r="VVK55" s="933"/>
      <c r="VVL55" s="933"/>
      <c r="VVM55" s="934"/>
      <c r="VVN55" s="1214"/>
      <c r="VVO55" s="932"/>
      <c r="VVP55" s="932"/>
      <c r="VVQ55" s="933"/>
      <c r="VVR55" s="933"/>
      <c r="VVS55" s="933"/>
      <c r="VVT55" s="933"/>
      <c r="VVU55" s="933"/>
      <c r="VVV55" s="933"/>
      <c r="VVW55" s="933"/>
      <c r="VVX55" s="934"/>
      <c r="VVY55" s="1214"/>
      <c r="VVZ55" s="932"/>
      <c r="VWA55" s="932"/>
      <c r="VWB55" s="933"/>
      <c r="VWC55" s="933"/>
      <c r="VWD55" s="933"/>
      <c r="VWE55" s="933"/>
      <c r="VWF55" s="933"/>
      <c r="VWG55" s="933"/>
      <c r="VWH55" s="933"/>
      <c r="VWI55" s="934"/>
      <c r="VWJ55" s="1214"/>
      <c r="VWK55" s="932"/>
      <c r="VWL55" s="932"/>
      <c r="VWM55" s="933"/>
      <c r="VWN55" s="933"/>
      <c r="VWO55" s="933"/>
      <c r="VWP55" s="933"/>
      <c r="VWQ55" s="933"/>
      <c r="VWR55" s="933"/>
      <c r="VWS55" s="933"/>
      <c r="VWT55" s="934"/>
      <c r="VWU55" s="1214"/>
      <c r="VWV55" s="932"/>
      <c r="VWW55" s="932"/>
      <c r="VWX55" s="933"/>
      <c r="VWY55" s="933"/>
      <c r="VWZ55" s="933"/>
      <c r="VXA55" s="933"/>
      <c r="VXB55" s="933"/>
      <c r="VXC55" s="933"/>
      <c r="VXD55" s="933"/>
      <c r="VXE55" s="934"/>
      <c r="VXF55" s="1214"/>
      <c r="VXG55" s="932"/>
      <c r="VXH55" s="932"/>
      <c r="VXI55" s="933"/>
      <c r="VXJ55" s="933"/>
      <c r="VXK55" s="933"/>
      <c r="VXL55" s="933"/>
      <c r="VXM55" s="933"/>
      <c r="VXN55" s="933"/>
      <c r="VXO55" s="933"/>
      <c r="VXP55" s="934"/>
      <c r="VXQ55" s="1214"/>
      <c r="VXR55" s="932"/>
      <c r="VXS55" s="932"/>
      <c r="VXT55" s="933"/>
      <c r="VXU55" s="933"/>
      <c r="VXV55" s="933"/>
      <c r="VXW55" s="933"/>
      <c r="VXX55" s="933"/>
      <c r="VXY55" s="933"/>
      <c r="VXZ55" s="933"/>
      <c r="VYA55" s="934"/>
      <c r="VYB55" s="1214"/>
      <c r="VYC55" s="932"/>
      <c r="VYD55" s="932"/>
      <c r="VYE55" s="933"/>
      <c r="VYF55" s="933"/>
      <c r="VYG55" s="933"/>
      <c r="VYH55" s="933"/>
      <c r="VYI55" s="933"/>
      <c r="VYJ55" s="933"/>
      <c r="VYK55" s="933"/>
      <c r="VYL55" s="934"/>
      <c r="VYM55" s="1214"/>
      <c r="VYN55" s="932"/>
      <c r="VYO55" s="932"/>
      <c r="VYP55" s="933"/>
      <c r="VYQ55" s="933"/>
      <c r="VYR55" s="933"/>
      <c r="VYS55" s="933"/>
      <c r="VYT55" s="933"/>
      <c r="VYU55" s="933"/>
      <c r="VYV55" s="933"/>
      <c r="VYW55" s="934"/>
      <c r="VYX55" s="1214"/>
      <c r="VYY55" s="932"/>
      <c r="VYZ55" s="932"/>
      <c r="VZA55" s="933"/>
      <c r="VZB55" s="933"/>
      <c r="VZC55" s="933"/>
      <c r="VZD55" s="933"/>
      <c r="VZE55" s="933"/>
      <c r="VZF55" s="933"/>
      <c r="VZG55" s="933"/>
      <c r="VZH55" s="934"/>
      <c r="VZI55" s="1214"/>
      <c r="VZJ55" s="932"/>
      <c r="VZK55" s="932"/>
      <c r="VZL55" s="933"/>
      <c r="VZM55" s="933"/>
      <c r="VZN55" s="933"/>
      <c r="VZO55" s="933"/>
      <c r="VZP55" s="933"/>
      <c r="VZQ55" s="933"/>
      <c r="VZR55" s="933"/>
      <c r="VZS55" s="934"/>
      <c r="VZT55" s="1214"/>
      <c r="VZU55" s="932"/>
      <c r="VZV55" s="932"/>
      <c r="VZW55" s="933"/>
      <c r="VZX55" s="933"/>
      <c r="VZY55" s="933"/>
      <c r="VZZ55" s="933"/>
      <c r="WAA55" s="933"/>
      <c r="WAB55" s="933"/>
      <c r="WAC55" s="933"/>
      <c r="WAD55" s="934"/>
      <c r="WAE55" s="1214"/>
      <c r="WAF55" s="932"/>
      <c r="WAG55" s="932"/>
      <c r="WAH55" s="933"/>
      <c r="WAI55" s="933"/>
      <c r="WAJ55" s="933"/>
      <c r="WAK55" s="933"/>
      <c r="WAL55" s="933"/>
      <c r="WAM55" s="933"/>
      <c r="WAN55" s="933"/>
      <c r="WAO55" s="934"/>
      <c r="WAP55" s="1214"/>
      <c r="WAQ55" s="932"/>
      <c r="WAR55" s="932"/>
      <c r="WAS55" s="933"/>
      <c r="WAT55" s="933"/>
      <c r="WAU55" s="933"/>
      <c r="WAV55" s="933"/>
      <c r="WAW55" s="933"/>
      <c r="WAX55" s="933"/>
      <c r="WAY55" s="933"/>
      <c r="WAZ55" s="934"/>
      <c r="WBA55" s="1214"/>
      <c r="WBB55" s="932"/>
      <c r="WBC55" s="932"/>
      <c r="WBD55" s="933"/>
      <c r="WBE55" s="933"/>
      <c r="WBF55" s="933"/>
      <c r="WBG55" s="933"/>
      <c r="WBH55" s="933"/>
      <c r="WBI55" s="933"/>
      <c r="WBJ55" s="933"/>
      <c r="WBK55" s="934"/>
      <c r="WBL55" s="1214"/>
      <c r="WBM55" s="932"/>
      <c r="WBN55" s="932"/>
      <c r="WBO55" s="933"/>
      <c r="WBP55" s="933"/>
      <c r="WBQ55" s="933"/>
      <c r="WBR55" s="933"/>
      <c r="WBS55" s="933"/>
      <c r="WBT55" s="933"/>
      <c r="WBU55" s="933"/>
      <c r="WBV55" s="934"/>
      <c r="WBW55" s="1214"/>
      <c r="WBX55" s="932"/>
      <c r="WBY55" s="932"/>
      <c r="WBZ55" s="933"/>
      <c r="WCA55" s="933"/>
      <c r="WCB55" s="933"/>
      <c r="WCC55" s="933"/>
      <c r="WCD55" s="933"/>
      <c r="WCE55" s="933"/>
      <c r="WCF55" s="933"/>
      <c r="WCG55" s="934"/>
      <c r="WCH55" s="1214"/>
      <c r="WCI55" s="932"/>
      <c r="WCJ55" s="932"/>
      <c r="WCK55" s="933"/>
      <c r="WCL55" s="933"/>
      <c r="WCM55" s="933"/>
      <c r="WCN55" s="933"/>
      <c r="WCO55" s="933"/>
      <c r="WCP55" s="933"/>
      <c r="WCQ55" s="933"/>
      <c r="WCR55" s="934"/>
      <c r="WCS55" s="1214"/>
      <c r="WCT55" s="932"/>
      <c r="WCU55" s="932"/>
      <c r="WCV55" s="933"/>
      <c r="WCW55" s="933"/>
      <c r="WCX55" s="933"/>
      <c r="WCY55" s="933"/>
      <c r="WCZ55" s="933"/>
      <c r="WDA55" s="933"/>
      <c r="WDB55" s="933"/>
      <c r="WDC55" s="934"/>
      <c r="WDD55" s="1214"/>
      <c r="WDE55" s="932"/>
      <c r="WDF55" s="932"/>
      <c r="WDG55" s="933"/>
      <c r="WDH55" s="933"/>
      <c r="WDI55" s="933"/>
      <c r="WDJ55" s="933"/>
      <c r="WDK55" s="933"/>
      <c r="WDL55" s="933"/>
      <c r="WDM55" s="933"/>
      <c r="WDN55" s="934"/>
      <c r="WDO55" s="1214"/>
      <c r="WDP55" s="932"/>
      <c r="WDQ55" s="932"/>
      <c r="WDR55" s="933"/>
      <c r="WDS55" s="933"/>
      <c r="WDT55" s="933"/>
      <c r="WDU55" s="933"/>
      <c r="WDV55" s="933"/>
      <c r="WDW55" s="933"/>
      <c r="WDX55" s="933"/>
      <c r="WDY55" s="934"/>
      <c r="WDZ55" s="1214"/>
      <c r="WEA55" s="932"/>
      <c r="WEB55" s="932"/>
      <c r="WEC55" s="933"/>
      <c r="WED55" s="933"/>
      <c r="WEE55" s="933"/>
      <c r="WEF55" s="933"/>
      <c r="WEG55" s="933"/>
      <c r="WEH55" s="933"/>
      <c r="WEI55" s="933"/>
      <c r="WEJ55" s="934"/>
      <c r="WEK55" s="1214"/>
      <c r="WEL55" s="932"/>
      <c r="WEM55" s="932"/>
      <c r="WEN55" s="933"/>
      <c r="WEO55" s="933"/>
      <c r="WEP55" s="933"/>
      <c r="WEQ55" s="933"/>
      <c r="WER55" s="933"/>
      <c r="WES55" s="933"/>
      <c r="WET55" s="933"/>
      <c r="WEU55" s="934"/>
      <c r="WEV55" s="1214"/>
      <c r="WEW55" s="932"/>
      <c r="WEX55" s="932"/>
      <c r="WEY55" s="933"/>
      <c r="WEZ55" s="933"/>
      <c r="WFA55" s="933"/>
      <c r="WFB55" s="933"/>
      <c r="WFC55" s="933"/>
      <c r="WFD55" s="933"/>
      <c r="WFE55" s="933"/>
      <c r="WFF55" s="934"/>
      <c r="WFG55" s="1214"/>
      <c r="WFH55" s="932"/>
      <c r="WFI55" s="932"/>
      <c r="WFJ55" s="933"/>
      <c r="WFK55" s="933"/>
      <c r="WFL55" s="933"/>
      <c r="WFM55" s="933"/>
      <c r="WFN55" s="933"/>
      <c r="WFO55" s="933"/>
      <c r="WFP55" s="933"/>
      <c r="WFQ55" s="934"/>
      <c r="WFR55" s="1214"/>
      <c r="WFS55" s="932"/>
      <c r="WFT55" s="932"/>
      <c r="WFU55" s="933"/>
      <c r="WFV55" s="933"/>
      <c r="WFW55" s="933"/>
      <c r="WFX55" s="933"/>
      <c r="WFY55" s="933"/>
      <c r="WFZ55" s="933"/>
      <c r="WGA55" s="933"/>
      <c r="WGB55" s="934"/>
      <c r="WGC55" s="1214"/>
      <c r="WGD55" s="932"/>
      <c r="WGE55" s="932"/>
      <c r="WGF55" s="933"/>
      <c r="WGG55" s="933"/>
      <c r="WGH55" s="933"/>
      <c r="WGI55" s="933"/>
      <c r="WGJ55" s="933"/>
      <c r="WGK55" s="933"/>
      <c r="WGL55" s="933"/>
      <c r="WGM55" s="934"/>
      <c r="WGN55" s="1214"/>
      <c r="WGO55" s="932"/>
      <c r="WGP55" s="932"/>
      <c r="WGQ55" s="933"/>
      <c r="WGR55" s="933"/>
      <c r="WGS55" s="933"/>
      <c r="WGT55" s="933"/>
      <c r="WGU55" s="933"/>
      <c r="WGV55" s="933"/>
      <c r="WGW55" s="933"/>
      <c r="WGX55" s="934"/>
      <c r="WGY55" s="1214"/>
      <c r="WGZ55" s="932"/>
      <c r="WHA55" s="932"/>
      <c r="WHB55" s="933"/>
      <c r="WHC55" s="933"/>
      <c r="WHD55" s="933"/>
      <c r="WHE55" s="933"/>
      <c r="WHF55" s="933"/>
      <c r="WHG55" s="933"/>
      <c r="WHH55" s="933"/>
      <c r="WHI55" s="934"/>
      <c r="WHJ55" s="1214"/>
      <c r="WHK55" s="932"/>
      <c r="WHL55" s="932"/>
      <c r="WHM55" s="933"/>
      <c r="WHN55" s="933"/>
      <c r="WHO55" s="933"/>
      <c r="WHP55" s="933"/>
      <c r="WHQ55" s="933"/>
      <c r="WHR55" s="933"/>
      <c r="WHS55" s="933"/>
      <c r="WHT55" s="934"/>
      <c r="WHU55" s="1214"/>
      <c r="WHV55" s="932"/>
      <c r="WHW55" s="932"/>
      <c r="WHX55" s="933"/>
      <c r="WHY55" s="933"/>
      <c r="WHZ55" s="933"/>
      <c r="WIA55" s="933"/>
      <c r="WIB55" s="933"/>
      <c r="WIC55" s="933"/>
      <c r="WID55" s="933"/>
      <c r="WIE55" s="934"/>
      <c r="WIF55" s="1214"/>
      <c r="WIG55" s="932"/>
      <c r="WIH55" s="932"/>
      <c r="WII55" s="933"/>
      <c r="WIJ55" s="933"/>
      <c r="WIK55" s="933"/>
      <c r="WIL55" s="933"/>
      <c r="WIM55" s="933"/>
      <c r="WIN55" s="933"/>
      <c r="WIO55" s="933"/>
      <c r="WIP55" s="934"/>
      <c r="WIQ55" s="1214"/>
      <c r="WIR55" s="932"/>
      <c r="WIS55" s="932"/>
      <c r="WIT55" s="933"/>
      <c r="WIU55" s="933"/>
      <c r="WIV55" s="933"/>
      <c r="WIW55" s="933"/>
      <c r="WIX55" s="933"/>
      <c r="WIY55" s="933"/>
      <c r="WIZ55" s="933"/>
      <c r="WJA55" s="934"/>
      <c r="WJB55" s="1214"/>
      <c r="WJC55" s="932"/>
      <c r="WJD55" s="932"/>
      <c r="WJE55" s="933"/>
      <c r="WJF55" s="933"/>
      <c r="WJG55" s="933"/>
      <c r="WJH55" s="933"/>
      <c r="WJI55" s="933"/>
      <c r="WJJ55" s="933"/>
      <c r="WJK55" s="933"/>
      <c r="WJL55" s="934"/>
      <c r="WJM55" s="1214"/>
      <c r="WJN55" s="932"/>
      <c r="WJO55" s="932"/>
      <c r="WJP55" s="933"/>
      <c r="WJQ55" s="933"/>
      <c r="WJR55" s="933"/>
      <c r="WJS55" s="933"/>
      <c r="WJT55" s="933"/>
      <c r="WJU55" s="933"/>
      <c r="WJV55" s="933"/>
      <c r="WJW55" s="934"/>
      <c r="WJX55" s="1214"/>
      <c r="WJY55" s="932"/>
      <c r="WJZ55" s="932"/>
      <c r="WKA55" s="933"/>
      <c r="WKB55" s="933"/>
      <c r="WKC55" s="933"/>
      <c r="WKD55" s="933"/>
      <c r="WKE55" s="933"/>
      <c r="WKF55" s="933"/>
      <c r="WKG55" s="933"/>
      <c r="WKH55" s="934"/>
      <c r="WKI55" s="1214"/>
      <c r="WKJ55" s="932"/>
      <c r="WKK55" s="932"/>
      <c r="WKL55" s="933"/>
      <c r="WKM55" s="933"/>
      <c r="WKN55" s="933"/>
      <c r="WKO55" s="933"/>
      <c r="WKP55" s="933"/>
      <c r="WKQ55" s="933"/>
      <c r="WKR55" s="933"/>
      <c r="WKS55" s="934"/>
      <c r="WKT55" s="1214"/>
      <c r="WKU55" s="932"/>
      <c r="WKV55" s="932"/>
      <c r="WKW55" s="933"/>
      <c r="WKX55" s="933"/>
      <c r="WKY55" s="933"/>
      <c r="WKZ55" s="933"/>
      <c r="WLA55" s="933"/>
      <c r="WLB55" s="933"/>
      <c r="WLC55" s="933"/>
      <c r="WLD55" s="934"/>
      <c r="WLE55" s="1214"/>
      <c r="WLF55" s="932"/>
      <c r="WLG55" s="932"/>
      <c r="WLH55" s="933"/>
      <c r="WLI55" s="933"/>
      <c r="WLJ55" s="933"/>
      <c r="WLK55" s="933"/>
      <c r="WLL55" s="933"/>
      <c r="WLM55" s="933"/>
      <c r="WLN55" s="933"/>
      <c r="WLO55" s="934"/>
      <c r="WLP55" s="1214"/>
      <c r="WLQ55" s="932"/>
      <c r="WLR55" s="932"/>
      <c r="WLS55" s="933"/>
      <c r="WLT55" s="933"/>
      <c r="WLU55" s="933"/>
      <c r="WLV55" s="933"/>
      <c r="WLW55" s="933"/>
      <c r="WLX55" s="933"/>
      <c r="WLY55" s="933"/>
      <c r="WLZ55" s="934"/>
      <c r="WMA55" s="1214"/>
      <c r="WMB55" s="932"/>
      <c r="WMC55" s="932"/>
      <c r="WMD55" s="933"/>
      <c r="WME55" s="933"/>
      <c r="WMF55" s="933"/>
      <c r="WMG55" s="933"/>
      <c r="WMH55" s="933"/>
      <c r="WMI55" s="933"/>
      <c r="WMJ55" s="933"/>
      <c r="WMK55" s="934"/>
      <c r="WML55" s="1214"/>
      <c r="WMM55" s="932"/>
      <c r="WMN55" s="932"/>
      <c r="WMO55" s="933"/>
      <c r="WMP55" s="933"/>
      <c r="WMQ55" s="933"/>
      <c r="WMR55" s="933"/>
      <c r="WMS55" s="933"/>
      <c r="WMT55" s="933"/>
      <c r="WMU55" s="933"/>
      <c r="WMV55" s="934"/>
      <c r="WMW55" s="1214"/>
      <c r="WMX55" s="932"/>
      <c r="WMY55" s="932"/>
      <c r="WMZ55" s="933"/>
      <c r="WNA55" s="933"/>
      <c r="WNB55" s="933"/>
      <c r="WNC55" s="933"/>
      <c r="WND55" s="933"/>
      <c r="WNE55" s="933"/>
      <c r="WNF55" s="933"/>
      <c r="WNG55" s="934"/>
      <c r="WNH55" s="1214"/>
      <c r="WNI55" s="932"/>
      <c r="WNJ55" s="932"/>
      <c r="WNK55" s="933"/>
      <c r="WNL55" s="933"/>
      <c r="WNM55" s="933"/>
      <c r="WNN55" s="933"/>
      <c r="WNO55" s="933"/>
      <c r="WNP55" s="933"/>
      <c r="WNQ55" s="933"/>
      <c r="WNR55" s="934"/>
      <c r="WNS55" s="1214"/>
      <c r="WNT55" s="932"/>
      <c r="WNU55" s="932"/>
      <c r="WNV55" s="933"/>
      <c r="WNW55" s="933"/>
      <c r="WNX55" s="933"/>
      <c r="WNY55" s="933"/>
      <c r="WNZ55" s="933"/>
      <c r="WOA55" s="933"/>
      <c r="WOB55" s="933"/>
      <c r="WOC55" s="934"/>
      <c r="WOD55" s="1214"/>
      <c r="WOE55" s="932"/>
      <c r="WOF55" s="932"/>
      <c r="WOG55" s="933"/>
      <c r="WOH55" s="933"/>
      <c r="WOI55" s="933"/>
      <c r="WOJ55" s="933"/>
      <c r="WOK55" s="933"/>
      <c r="WOL55" s="933"/>
      <c r="WOM55" s="933"/>
      <c r="WON55" s="934"/>
      <c r="WOO55" s="1214"/>
      <c r="WOP55" s="932"/>
      <c r="WOQ55" s="932"/>
      <c r="WOR55" s="933"/>
      <c r="WOS55" s="933"/>
      <c r="WOT55" s="933"/>
      <c r="WOU55" s="933"/>
      <c r="WOV55" s="933"/>
      <c r="WOW55" s="933"/>
      <c r="WOX55" s="933"/>
      <c r="WOY55" s="934"/>
      <c r="WOZ55" s="1214"/>
      <c r="WPA55" s="932"/>
      <c r="WPB55" s="932"/>
      <c r="WPC55" s="933"/>
      <c r="WPD55" s="933"/>
      <c r="WPE55" s="933"/>
      <c r="WPF55" s="933"/>
      <c r="WPG55" s="933"/>
      <c r="WPH55" s="933"/>
      <c r="WPI55" s="933"/>
      <c r="WPJ55" s="934"/>
      <c r="WPK55" s="1214"/>
      <c r="WPL55" s="932"/>
      <c r="WPM55" s="932"/>
      <c r="WPN55" s="933"/>
      <c r="WPO55" s="933"/>
      <c r="WPP55" s="933"/>
      <c r="WPQ55" s="933"/>
      <c r="WPR55" s="933"/>
      <c r="WPS55" s="933"/>
      <c r="WPT55" s="933"/>
      <c r="WPU55" s="934"/>
      <c r="WPV55" s="1214"/>
      <c r="WPW55" s="932"/>
      <c r="WPX55" s="932"/>
      <c r="WPY55" s="933"/>
      <c r="WPZ55" s="933"/>
      <c r="WQA55" s="933"/>
      <c r="WQB55" s="933"/>
      <c r="WQC55" s="933"/>
      <c r="WQD55" s="933"/>
      <c r="WQE55" s="933"/>
      <c r="WQF55" s="934"/>
      <c r="WQG55" s="1214"/>
      <c r="WQH55" s="932"/>
      <c r="WQI55" s="932"/>
      <c r="WQJ55" s="933"/>
      <c r="WQK55" s="933"/>
      <c r="WQL55" s="933"/>
      <c r="WQM55" s="933"/>
      <c r="WQN55" s="933"/>
      <c r="WQO55" s="933"/>
      <c r="WQP55" s="933"/>
      <c r="WQQ55" s="934"/>
      <c r="WQR55" s="1214"/>
      <c r="WQS55" s="932"/>
      <c r="WQT55" s="932"/>
      <c r="WQU55" s="933"/>
      <c r="WQV55" s="933"/>
      <c r="WQW55" s="933"/>
      <c r="WQX55" s="933"/>
      <c r="WQY55" s="933"/>
      <c r="WQZ55" s="933"/>
      <c r="WRA55" s="933"/>
      <c r="WRB55" s="934"/>
      <c r="WRC55" s="1214"/>
      <c r="WRD55" s="932"/>
      <c r="WRE55" s="932"/>
      <c r="WRF55" s="933"/>
      <c r="WRG55" s="933"/>
      <c r="WRH55" s="933"/>
      <c r="WRI55" s="933"/>
      <c r="WRJ55" s="933"/>
      <c r="WRK55" s="933"/>
      <c r="WRL55" s="933"/>
      <c r="WRM55" s="934"/>
      <c r="WRN55" s="1214"/>
      <c r="WRO55" s="932"/>
      <c r="WRP55" s="932"/>
      <c r="WRQ55" s="933"/>
      <c r="WRR55" s="933"/>
      <c r="WRS55" s="933"/>
      <c r="WRT55" s="933"/>
      <c r="WRU55" s="933"/>
      <c r="WRV55" s="933"/>
      <c r="WRW55" s="933"/>
      <c r="WRX55" s="934"/>
      <c r="WRY55" s="1214"/>
      <c r="WRZ55" s="932"/>
      <c r="WSA55" s="932"/>
      <c r="WSB55" s="933"/>
      <c r="WSC55" s="933"/>
      <c r="WSD55" s="933"/>
      <c r="WSE55" s="933"/>
      <c r="WSF55" s="933"/>
      <c r="WSG55" s="933"/>
      <c r="WSH55" s="933"/>
      <c r="WSI55" s="934"/>
      <c r="WSJ55" s="1214"/>
      <c r="WSK55" s="932"/>
      <c r="WSL55" s="932"/>
      <c r="WSM55" s="933"/>
      <c r="WSN55" s="933"/>
      <c r="WSO55" s="933"/>
      <c r="WSP55" s="933"/>
      <c r="WSQ55" s="933"/>
      <c r="WSR55" s="933"/>
      <c r="WSS55" s="933"/>
      <c r="WST55" s="934"/>
      <c r="WSU55" s="1214"/>
      <c r="WSV55" s="932"/>
      <c r="WSW55" s="932"/>
      <c r="WSX55" s="933"/>
      <c r="WSY55" s="933"/>
      <c r="WSZ55" s="933"/>
      <c r="WTA55" s="933"/>
      <c r="WTB55" s="933"/>
      <c r="WTC55" s="933"/>
      <c r="WTD55" s="933"/>
      <c r="WTE55" s="934"/>
      <c r="WTF55" s="1214"/>
      <c r="WTG55" s="932"/>
      <c r="WTH55" s="932"/>
      <c r="WTI55" s="933"/>
      <c r="WTJ55" s="933"/>
      <c r="WTK55" s="933"/>
      <c r="WTL55" s="933"/>
      <c r="WTM55" s="933"/>
      <c r="WTN55" s="933"/>
      <c r="WTO55" s="933"/>
      <c r="WTP55" s="934"/>
      <c r="WTQ55" s="1214"/>
      <c r="WTR55" s="932"/>
      <c r="WTS55" s="932"/>
      <c r="WTT55" s="933"/>
      <c r="WTU55" s="933"/>
      <c r="WTV55" s="933"/>
      <c r="WTW55" s="933"/>
      <c r="WTX55" s="933"/>
      <c r="WTY55" s="933"/>
      <c r="WTZ55" s="933"/>
      <c r="WUA55" s="934"/>
      <c r="WUB55" s="1214"/>
      <c r="WUC55" s="932"/>
      <c r="WUD55" s="932"/>
      <c r="WUE55" s="933"/>
      <c r="WUF55" s="933"/>
      <c r="WUG55" s="933"/>
      <c r="WUH55" s="933"/>
      <c r="WUI55" s="933"/>
      <c r="WUJ55" s="933"/>
      <c r="WUK55" s="933"/>
      <c r="WUL55" s="934"/>
      <c r="WUM55" s="1214"/>
      <c r="WUN55" s="932"/>
      <c r="WUO55" s="932"/>
      <c r="WUP55" s="933"/>
      <c r="WUQ55" s="933"/>
      <c r="WUR55" s="933"/>
      <c r="WUS55" s="933"/>
      <c r="WUT55" s="933"/>
      <c r="WUU55" s="933"/>
      <c r="WUV55" s="933"/>
      <c r="WUW55" s="934"/>
      <c r="WUX55" s="1214"/>
      <c r="WUY55" s="932"/>
      <c r="WUZ55" s="932"/>
      <c r="WVA55" s="933"/>
      <c r="WVB55" s="933"/>
      <c r="WVC55" s="933"/>
      <c r="WVD55" s="933"/>
      <c r="WVE55" s="933"/>
      <c r="WVF55" s="933"/>
      <c r="WVG55" s="933"/>
      <c r="WVH55" s="934"/>
      <c r="WVI55" s="1214"/>
      <c r="WVJ55" s="932"/>
      <c r="WVK55" s="932"/>
      <c r="WVL55" s="933"/>
      <c r="WVM55" s="933"/>
      <c r="WVN55" s="933"/>
      <c r="WVO55" s="933"/>
      <c r="WVP55" s="933"/>
      <c r="WVQ55" s="933"/>
      <c r="WVR55" s="933"/>
      <c r="WVS55" s="934"/>
      <c r="WVT55" s="1214"/>
      <c r="WVU55" s="932"/>
      <c r="WVV55" s="932"/>
      <c r="WVW55" s="933"/>
      <c r="WVX55" s="933"/>
      <c r="WVY55" s="933"/>
      <c r="WVZ55" s="933"/>
      <c r="WWA55" s="933"/>
      <c r="WWB55" s="933"/>
      <c r="WWC55" s="933"/>
      <c r="WWD55" s="934"/>
      <c r="WWE55" s="1214"/>
      <c r="WWF55" s="932"/>
      <c r="WWG55" s="932"/>
      <c r="WWH55" s="933"/>
      <c r="WWI55" s="933"/>
      <c r="WWJ55" s="933"/>
      <c r="WWK55" s="933"/>
      <c r="WWL55" s="933"/>
      <c r="WWM55" s="933"/>
      <c r="WWN55" s="933"/>
      <c r="WWO55" s="934"/>
      <c r="WWP55" s="1214"/>
      <c r="WWQ55" s="932"/>
      <c r="WWR55" s="932"/>
      <c r="WWS55" s="933"/>
      <c r="WWT55" s="933"/>
      <c r="WWU55" s="933"/>
      <c r="WWV55" s="933"/>
      <c r="WWW55" s="933"/>
      <c r="WWX55" s="933"/>
      <c r="WWY55" s="933"/>
      <c r="WWZ55" s="934"/>
      <c r="WXA55" s="1214"/>
      <c r="WXB55" s="932"/>
      <c r="WXC55" s="932"/>
      <c r="WXD55" s="933"/>
      <c r="WXE55" s="933"/>
      <c r="WXF55" s="933"/>
      <c r="WXG55" s="933"/>
      <c r="WXH55" s="933"/>
      <c r="WXI55" s="933"/>
      <c r="WXJ55" s="933"/>
      <c r="WXK55" s="934"/>
      <c r="WXL55" s="1214"/>
      <c r="WXM55" s="932"/>
      <c r="WXN55" s="932"/>
      <c r="WXO55" s="933"/>
      <c r="WXP55" s="933"/>
      <c r="WXQ55" s="933"/>
      <c r="WXR55" s="933"/>
      <c r="WXS55" s="933"/>
      <c r="WXT55" s="933"/>
      <c r="WXU55" s="933"/>
      <c r="WXV55" s="934"/>
      <c r="WXW55" s="1214"/>
      <c r="WXX55" s="932"/>
      <c r="WXY55" s="932"/>
      <c r="WXZ55" s="933"/>
      <c r="WYA55" s="933"/>
      <c r="WYB55" s="933"/>
      <c r="WYC55" s="933"/>
      <c r="WYD55" s="933"/>
      <c r="WYE55" s="933"/>
      <c r="WYF55" s="933"/>
      <c r="WYG55" s="934"/>
      <c r="WYH55" s="1214"/>
      <c r="WYI55" s="932"/>
      <c r="WYJ55" s="932"/>
      <c r="WYK55" s="933"/>
      <c r="WYL55" s="933"/>
      <c r="WYM55" s="933"/>
      <c r="WYN55" s="933"/>
      <c r="WYO55" s="933"/>
      <c r="WYP55" s="933"/>
      <c r="WYQ55" s="933"/>
      <c r="WYR55" s="934"/>
      <c r="WYS55" s="1214"/>
      <c r="WYT55" s="932"/>
      <c r="WYU55" s="932"/>
      <c r="WYV55" s="933"/>
      <c r="WYW55" s="933"/>
      <c r="WYX55" s="933"/>
      <c r="WYY55" s="933"/>
      <c r="WYZ55" s="933"/>
      <c r="WZA55" s="933"/>
      <c r="WZB55" s="933"/>
      <c r="WZC55" s="934"/>
      <c r="WZD55" s="1214"/>
      <c r="WZE55" s="932"/>
      <c r="WZF55" s="932"/>
      <c r="WZG55" s="933"/>
      <c r="WZH55" s="933"/>
      <c r="WZI55" s="933"/>
      <c r="WZJ55" s="933"/>
      <c r="WZK55" s="933"/>
      <c r="WZL55" s="933"/>
      <c r="WZM55" s="933"/>
      <c r="WZN55" s="934"/>
      <c r="WZO55" s="1214"/>
      <c r="WZP55" s="932"/>
      <c r="WZQ55" s="932"/>
      <c r="WZR55" s="933"/>
      <c r="WZS55" s="933"/>
      <c r="WZT55" s="933"/>
      <c r="WZU55" s="933"/>
      <c r="WZV55" s="933"/>
      <c r="WZW55" s="933"/>
      <c r="WZX55" s="933"/>
      <c r="WZY55" s="934"/>
      <c r="WZZ55" s="1214"/>
      <c r="XAA55" s="932"/>
      <c r="XAB55" s="932"/>
      <c r="XAC55" s="933"/>
      <c r="XAD55" s="933"/>
      <c r="XAE55" s="933"/>
      <c r="XAF55" s="933"/>
      <c r="XAG55" s="933"/>
      <c r="XAH55" s="933"/>
      <c r="XAI55" s="933"/>
      <c r="XAJ55" s="934"/>
      <c r="XAK55" s="1214"/>
      <c r="XAL55" s="932"/>
      <c r="XAM55" s="932"/>
      <c r="XAN55" s="933"/>
      <c r="XAO55" s="933"/>
      <c r="XAP55" s="933"/>
      <c r="XAQ55" s="933"/>
      <c r="XAR55" s="933"/>
      <c r="XAS55" s="933"/>
      <c r="XAT55" s="933"/>
      <c r="XAU55" s="934"/>
      <c r="XAV55" s="1214"/>
      <c r="XAW55" s="932"/>
      <c r="XAX55" s="932"/>
      <c r="XAY55" s="933"/>
      <c r="XAZ55" s="933"/>
      <c r="XBA55" s="933"/>
      <c r="XBB55" s="933"/>
      <c r="XBC55" s="933"/>
      <c r="XBD55" s="933"/>
      <c r="XBE55" s="933"/>
      <c r="XBF55" s="934"/>
      <c r="XBG55" s="1214"/>
      <c r="XBH55" s="932"/>
      <c r="XBI55" s="932"/>
      <c r="XBJ55" s="933"/>
      <c r="XBK55" s="933"/>
      <c r="XBL55" s="933"/>
      <c r="XBM55" s="933"/>
      <c r="XBN55" s="933"/>
      <c r="XBO55" s="933"/>
      <c r="XBP55" s="933"/>
      <c r="XBQ55" s="934"/>
      <c r="XBR55" s="1214"/>
      <c r="XBS55" s="932"/>
      <c r="XBT55" s="932"/>
      <c r="XBU55" s="933"/>
      <c r="XBV55" s="933"/>
      <c r="XBW55" s="933"/>
      <c r="XBX55" s="933"/>
      <c r="XBY55" s="933"/>
      <c r="XBZ55" s="933"/>
      <c r="XCA55" s="933"/>
      <c r="XCB55" s="934"/>
      <c r="XCC55" s="1214"/>
      <c r="XCD55" s="932"/>
      <c r="XCE55" s="932"/>
      <c r="XCF55" s="933"/>
      <c r="XCG55" s="933"/>
      <c r="XCH55" s="933"/>
      <c r="XCI55" s="933"/>
      <c r="XCJ55" s="933"/>
      <c r="XCK55" s="933"/>
      <c r="XCL55" s="933"/>
      <c r="XCM55" s="934"/>
      <c r="XCN55" s="1214"/>
      <c r="XCO55" s="932"/>
      <c r="XCP55" s="932"/>
      <c r="XCQ55" s="933"/>
      <c r="XCR55" s="933"/>
      <c r="XCS55" s="933"/>
      <c r="XCT55" s="933"/>
      <c r="XCU55" s="933"/>
      <c r="XCV55" s="933"/>
      <c r="XCW55" s="933"/>
      <c r="XCX55" s="934"/>
      <c r="XCY55" s="1214"/>
      <c r="XCZ55" s="932"/>
      <c r="XDA55" s="932"/>
      <c r="XDB55" s="933"/>
      <c r="XDC55" s="933"/>
      <c r="XDD55" s="933"/>
      <c r="XDE55" s="933"/>
      <c r="XDF55" s="933"/>
      <c r="XDG55" s="933"/>
      <c r="XDH55" s="933"/>
      <c r="XDI55" s="934"/>
      <c r="XDJ55" s="1214"/>
      <c r="XDK55" s="932"/>
      <c r="XDL55" s="932"/>
      <c r="XDM55" s="933"/>
      <c r="XDN55" s="933"/>
      <c r="XDO55" s="933"/>
      <c r="XDP55" s="933"/>
      <c r="XDQ55" s="933"/>
      <c r="XDR55" s="933"/>
      <c r="XDS55" s="933"/>
      <c r="XDT55" s="934"/>
      <c r="XDU55" s="1214"/>
      <c r="XDV55" s="932"/>
      <c r="XDW55" s="932"/>
      <c r="XDX55" s="933"/>
      <c r="XDY55" s="933"/>
      <c r="XDZ55" s="933"/>
      <c r="XEA55" s="933"/>
      <c r="XEB55" s="933"/>
      <c r="XEC55" s="933"/>
      <c r="XED55" s="933"/>
      <c r="XEE55" s="934"/>
      <c r="XEF55" s="1214"/>
      <c r="XEG55" s="932"/>
      <c r="XEH55" s="932"/>
      <c r="XEI55" s="933"/>
      <c r="XEJ55" s="933"/>
      <c r="XEK55" s="933"/>
      <c r="XEL55" s="933"/>
      <c r="XEM55" s="933"/>
      <c r="XEN55" s="933"/>
      <c r="XEO55" s="933"/>
      <c r="XEP55" s="934"/>
      <c r="XEQ55" s="1214"/>
      <c r="XER55" s="932"/>
      <c r="XES55" s="932"/>
      <c r="XET55" s="933"/>
      <c r="XEU55" s="933"/>
      <c r="XEV55" s="933"/>
      <c r="XEW55" s="933"/>
      <c r="XEX55" s="933"/>
      <c r="XEY55" s="933"/>
      <c r="XEZ55" s="933"/>
      <c r="XFA55" s="934"/>
      <c r="XFB55" s="1214"/>
      <c r="XFC55" s="932"/>
      <c r="XFD55" s="932"/>
    </row>
    <row r="56" spans="1:16384" ht="14.45" customHeight="1" x14ac:dyDescent="0.25">
      <c r="A56" s="926"/>
      <c r="B56" s="926"/>
      <c r="C56" s="1213" t="s">
        <v>1063</v>
      </c>
      <c r="D56" s="929" t="s">
        <v>286</v>
      </c>
      <c r="E56" s="929" t="s">
        <v>199</v>
      </c>
      <c r="F56" s="930">
        <v>0.3</v>
      </c>
      <c r="G56" s="930">
        <v>0.3</v>
      </c>
      <c r="H56" s="930">
        <v>0.6</v>
      </c>
      <c r="I56" s="930">
        <v>0.6</v>
      </c>
      <c r="J56" s="930">
        <v>1</v>
      </c>
      <c r="K56" s="930">
        <v>1</v>
      </c>
      <c r="L56" s="930">
        <v>0</v>
      </c>
      <c r="M56" s="931">
        <v>0.95</v>
      </c>
      <c r="Q56" s="524">
        <f t="shared" si="3"/>
        <v>1</v>
      </c>
      <c r="R56" s="524">
        <f t="shared" si="0"/>
        <v>1</v>
      </c>
      <c r="S56" s="524">
        <f t="shared" si="1"/>
        <v>1</v>
      </c>
      <c r="T56" s="49"/>
    </row>
    <row r="57" spans="1:16384" ht="15" x14ac:dyDescent="0.25">
      <c r="A57" s="926"/>
      <c r="B57" s="926"/>
      <c r="C57" s="1214"/>
      <c r="D57" s="932" t="s">
        <v>288</v>
      </c>
      <c r="E57" s="932" t="s">
        <v>181</v>
      </c>
      <c r="F57" s="933">
        <v>1</v>
      </c>
      <c r="G57" s="933">
        <v>0</v>
      </c>
      <c r="H57" s="933">
        <v>0</v>
      </c>
      <c r="I57" s="933">
        <v>0</v>
      </c>
      <c r="J57" s="933">
        <v>0</v>
      </c>
      <c r="K57" s="933">
        <v>0</v>
      </c>
      <c r="L57" s="933">
        <v>0</v>
      </c>
      <c r="M57" s="934">
        <v>0</v>
      </c>
      <c r="Q57" s="524">
        <f t="shared" si="3"/>
        <v>0</v>
      </c>
      <c r="R57" s="524" t="str">
        <f t="shared" si="0"/>
        <v/>
      </c>
      <c r="S57" s="524" t="str">
        <f t="shared" si="1"/>
        <v/>
      </c>
      <c r="T57" s="49"/>
    </row>
    <row r="58" spans="1:16384" ht="15" x14ac:dyDescent="0.25">
      <c r="A58" s="926"/>
      <c r="B58" s="926"/>
      <c r="C58" s="1214"/>
      <c r="D58" s="932" t="s">
        <v>650</v>
      </c>
      <c r="E58" s="932" t="s">
        <v>114</v>
      </c>
      <c r="F58" s="933">
        <v>0.8</v>
      </c>
      <c r="G58" s="933">
        <v>0.9</v>
      </c>
      <c r="H58" s="933">
        <v>0.8</v>
      </c>
      <c r="I58" s="933">
        <v>0.84</v>
      </c>
      <c r="J58" s="933">
        <v>0.8</v>
      </c>
      <c r="K58" s="933">
        <v>0.79999999999999993</v>
      </c>
      <c r="L58" s="933">
        <v>0.8</v>
      </c>
      <c r="M58" s="934">
        <v>0.09</v>
      </c>
      <c r="Q58" s="524">
        <f t="shared" si="3"/>
        <v>1.125</v>
      </c>
      <c r="R58" s="524">
        <f t="shared" si="0"/>
        <v>1.0499999999999998</v>
      </c>
      <c r="S58" s="524">
        <f t="shared" si="1"/>
        <v>0.99999999999999989</v>
      </c>
      <c r="T58" s="49"/>
    </row>
    <row r="59" spans="1:16384" ht="30.75" thickBot="1" x14ac:dyDescent="0.3">
      <c r="A59" s="926"/>
      <c r="B59" s="926"/>
      <c r="C59" s="1215"/>
      <c r="D59" s="935" t="s">
        <v>1056</v>
      </c>
      <c r="E59" s="935" t="s">
        <v>181</v>
      </c>
      <c r="F59" s="936">
        <v>1</v>
      </c>
      <c r="G59" s="936">
        <v>1</v>
      </c>
      <c r="H59" s="936">
        <v>0</v>
      </c>
      <c r="I59" s="936">
        <v>0</v>
      </c>
      <c r="J59" s="936">
        <v>0</v>
      </c>
      <c r="K59" s="936">
        <v>0</v>
      </c>
      <c r="L59" s="936">
        <v>0</v>
      </c>
      <c r="M59" s="937">
        <v>0.98</v>
      </c>
      <c r="Q59" s="524">
        <f t="shared" si="3"/>
        <v>1</v>
      </c>
      <c r="R59" s="524" t="str">
        <f t="shared" si="0"/>
        <v/>
      </c>
      <c r="S59" s="524" t="str">
        <f t="shared" si="1"/>
        <v/>
      </c>
      <c r="T59" s="49"/>
    </row>
    <row r="60" spans="1:16384" ht="15" x14ac:dyDescent="0.25">
      <c r="A60" s="926"/>
      <c r="B60" s="926"/>
      <c r="D60" s="102"/>
      <c r="Q60" s="897" t="str">
        <f t="shared" si="3"/>
        <v/>
      </c>
      <c r="R60" s="897" t="str">
        <f t="shared" si="0"/>
        <v/>
      </c>
      <c r="S60" s="897" t="str">
        <f t="shared" si="1"/>
        <v/>
      </c>
    </row>
    <row r="61" spans="1:16384" ht="15" hidden="1" x14ac:dyDescent="0.25">
      <c r="A61" s="926"/>
      <c r="B61" s="926"/>
      <c r="D61" s="102"/>
      <c r="Q61" s="897" t="str">
        <f t="shared" si="3"/>
        <v/>
      </c>
      <c r="R61" s="897" t="str">
        <f t="shared" si="0"/>
        <v/>
      </c>
      <c r="S61" s="897" t="str">
        <f t="shared" si="1"/>
        <v/>
      </c>
    </row>
    <row r="62" spans="1:16384" ht="15" hidden="1" x14ac:dyDescent="0.25">
      <c r="A62" s="926"/>
      <c r="B62" s="926"/>
      <c r="D62" s="102"/>
      <c r="Q62" s="897" t="str">
        <f t="shared" si="3"/>
        <v/>
      </c>
      <c r="R62" s="897" t="str">
        <f t="shared" si="0"/>
        <v/>
      </c>
      <c r="S62" s="897" t="str">
        <f t="shared" si="1"/>
        <v/>
      </c>
    </row>
    <row r="63" spans="1:16384" ht="15" hidden="1" x14ac:dyDescent="0.25">
      <c r="A63" s="926"/>
      <c r="B63" s="926"/>
      <c r="D63" s="102"/>
      <c r="Q63" s="897" t="str">
        <f t="shared" si="3"/>
        <v/>
      </c>
      <c r="R63" s="897" t="str">
        <f t="shared" si="0"/>
        <v/>
      </c>
      <c r="S63" s="897" t="str">
        <f t="shared" si="1"/>
        <v/>
      </c>
    </row>
    <row r="64" spans="1:16384" ht="15" hidden="1" x14ac:dyDescent="0.25">
      <c r="A64" s="926"/>
      <c r="B64" s="926"/>
      <c r="D64" s="102"/>
      <c r="Q64" s="897" t="str">
        <f t="shared" si="3"/>
        <v/>
      </c>
      <c r="R64" s="897" t="str">
        <f t="shared" si="0"/>
        <v/>
      </c>
      <c r="S64" s="897" t="str">
        <f t="shared" si="1"/>
        <v/>
      </c>
      <c r="T64" s="897"/>
      <c r="U64" s="897"/>
    </row>
    <row r="65" spans="1:27" ht="15" hidden="1" x14ac:dyDescent="0.25">
      <c r="A65" s="926"/>
      <c r="B65" s="926"/>
      <c r="D65" s="102"/>
      <c r="Q65" s="897" t="str">
        <f t="shared" si="3"/>
        <v/>
      </c>
      <c r="R65" s="897" t="str">
        <f t="shared" si="0"/>
        <v/>
      </c>
      <c r="S65" s="897" t="str">
        <f t="shared" si="1"/>
        <v/>
      </c>
      <c r="T65" s="897"/>
      <c r="U65" s="897"/>
    </row>
    <row r="66" spans="1:27" ht="15" hidden="1" x14ac:dyDescent="0.25">
      <c r="A66" s="926"/>
      <c r="B66" s="926"/>
      <c r="D66" s="102"/>
      <c r="Q66" s="897" t="str">
        <f t="shared" si="3"/>
        <v/>
      </c>
      <c r="R66" s="897" t="str">
        <f t="shared" si="0"/>
        <v/>
      </c>
      <c r="S66" s="897" t="str">
        <f t="shared" si="1"/>
        <v/>
      </c>
      <c r="T66" s="897"/>
      <c r="U66" s="897"/>
    </row>
    <row r="67" spans="1:27" ht="15" hidden="1" x14ac:dyDescent="0.25">
      <c r="A67" s="926"/>
      <c r="B67" s="926"/>
      <c r="D67" s="102"/>
      <c r="Q67" s="897" t="str">
        <f t="shared" si="3"/>
        <v/>
      </c>
      <c r="R67" s="897" t="str">
        <f t="shared" si="0"/>
        <v/>
      </c>
      <c r="S67" s="897" t="str">
        <f t="shared" si="1"/>
        <v/>
      </c>
      <c r="T67" s="897"/>
      <c r="U67" s="897"/>
    </row>
    <row r="68" spans="1:27" ht="15" hidden="1" x14ac:dyDescent="0.25">
      <c r="A68" s="926"/>
      <c r="B68" s="926"/>
      <c r="D68" s="102"/>
      <c r="Q68" s="897" t="str">
        <f t="shared" si="3"/>
        <v/>
      </c>
      <c r="R68" s="897" t="str">
        <f t="shared" si="0"/>
        <v/>
      </c>
      <c r="S68" s="897" t="str">
        <f t="shared" si="1"/>
        <v/>
      </c>
      <c r="T68" s="897"/>
      <c r="U68" s="897"/>
    </row>
    <row r="69" spans="1:27" ht="15" hidden="1" x14ac:dyDescent="0.25">
      <c r="A69" s="926"/>
      <c r="B69" s="926"/>
      <c r="D69" s="102"/>
      <c r="Q69" s="897" t="str">
        <f t="shared" si="3"/>
        <v/>
      </c>
      <c r="R69" s="897" t="str">
        <f t="shared" si="0"/>
        <v/>
      </c>
      <c r="S69" s="897" t="str">
        <f t="shared" si="1"/>
        <v/>
      </c>
      <c r="T69" s="897"/>
      <c r="U69" s="897"/>
    </row>
    <row r="70" spans="1:27" ht="15" hidden="1" x14ac:dyDescent="0.25">
      <c r="A70" s="926"/>
      <c r="B70" s="926"/>
      <c r="D70" s="102"/>
      <c r="Q70" s="897" t="str">
        <f t="shared" si="3"/>
        <v/>
      </c>
      <c r="R70" s="897" t="str">
        <f t="shared" si="0"/>
        <v/>
      </c>
      <c r="S70" s="897" t="str">
        <f t="shared" si="1"/>
        <v/>
      </c>
      <c r="T70" s="897"/>
      <c r="U70" s="897"/>
    </row>
    <row r="71" spans="1:27" ht="15" hidden="1" x14ac:dyDescent="0.25">
      <c r="A71" s="926"/>
      <c r="B71" s="926"/>
      <c r="Q71" s="897"/>
      <c r="R71" s="897"/>
      <c r="S71" s="897"/>
      <c r="T71" s="897"/>
      <c r="U71" s="897"/>
    </row>
    <row r="72" spans="1:27" ht="15" hidden="1" x14ac:dyDescent="0.25">
      <c r="A72" s="926"/>
      <c r="B72" s="926"/>
      <c r="Q72" s="905">
        <f>IFERROR(AVERAGEIF(Q6:Q70,"&lt;&gt;0"),"")</f>
        <v>1.1029685324422165</v>
      </c>
      <c r="R72" s="905">
        <f t="shared" ref="R72:T72" si="4">IFERROR(AVERAGEIF(R6:R70,"&lt;&gt;0"),"")</f>
        <v>1.0038440618431632</v>
      </c>
      <c r="S72" s="905">
        <f t="shared" si="4"/>
        <v>1.0433699352441499</v>
      </c>
      <c r="T72" s="905">
        <f t="shared" si="4"/>
        <v>0.69157898201679902</v>
      </c>
      <c r="U72" s="897"/>
    </row>
    <row r="73" spans="1:27" ht="15.75" hidden="1" x14ac:dyDescent="0.25">
      <c r="A73" s="926"/>
      <c r="B73" s="926"/>
      <c r="P73" s="1211">
        <v>2017</v>
      </c>
      <c r="Q73" s="1211"/>
      <c r="R73" s="1211">
        <v>2018</v>
      </c>
      <c r="S73" s="1211"/>
      <c r="T73" s="1211"/>
      <c r="U73" s="1211"/>
      <c r="V73" s="1211">
        <v>2019</v>
      </c>
      <c r="W73" s="1211"/>
      <c r="X73" s="1211">
        <v>2020</v>
      </c>
      <c r="Y73" s="1211"/>
      <c r="Z73" s="906"/>
      <c r="AA73" s="907"/>
    </row>
    <row r="74" spans="1:27" ht="15" hidden="1" x14ac:dyDescent="0.25">
      <c r="A74" s="926"/>
      <c r="B74" s="926"/>
      <c r="P74" s="1210">
        <f>IFERROR(Q72,"")</f>
        <v>1.1029685324422165</v>
      </c>
      <c r="Q74" s="1210"/>
      <c r="R74" s="1210">
        <f>IFERROR(R72,"")</f>
        <v>1.0038440618431632</v>
      </c>
      <c r="S74" s="1210"/>
      <c r="T74" s="1210">
        <f>IFERROR(S72,"")</f>
        <v>1.0433699352441499</v>
      </c>
      <c r="U74" s="1210"/>
      <c r="V74" s="1210">
        <f>IFERROR(T72,"")</f>
        <v>0.69157898201679902</v>
      </c>
      <c r="W74" s="1210"/>
      <c r="X74" s="1210">
        <f>IFERROR(AK58,"")</f>
        <v>0</v>
      </c>
      <c r="Y74" s="1210"/>
      <c r="Z74" s="908" t="s">
        <v>336</v>
      </c>
      <c r="AA74" s="907"/>
    </row>
    <row r="75" spans="1:27" ht="15" hidden="1" x14ac:dyDescent="0.25">
      <c r="A75" s="926"/>
      <c r="B75" s="926"/>
      <c r="P75" s="288"/>
      <c r="Q75" s="288"/>
      <c r="R75" s="288"/>
      <c r="S75" s="288"/>
      <c r="T75" s="288"/>
      <c r="U75" s="288"/>
      <c r="V75" s="288"/>
      <c r="W75" s="288"/>
      <c r="X75" s="288"/>
      <c r="Y75" s="288"/>
      <c r="Z75" s="1212">
        <f ca="1">TODAY()</f>
        <v>44006</v>
      </c>
      <c r="AA75" s="1212"/>
    </row>
    <row r="76" spans="1:27" ht="15.75" hidden="1" x14ac:dyDescent="0.25">
      <c r="A76" s="926"/>
      <c r="B76" s="926"/>
      <c r="P76" s="1210">
        <f>P74*0.12</f>
        <v>0.13235622389306598</v>
      </c>
      <c r="Q76" s="1210"/>
      <c r="R76" s="1210">
        <f>IFERROR(P76+(R74*0.26),"")</f>
        <v>0.39335567997228837</v>
      </c>
      <c r="S76" s="1210"/>
      <c r="T76" s="1210">
        <f>IFERROR(R76+(T74*0.36),"")</f>
        <v>0.76896885666018233</v>
      </c>
      <c r="U76" s="1210"/>
      <c r="V76" s="1210">
        <f>IFERROR(T76+(V74*0.26),"")</f>
        <v>0.94877939198455008</v>
      </c>
      <c r="W76" s="1210"/>
      <c r="X76" s="1210">
        <f>IFERROR(V76+(X74*0.1),"")</f>
        <v>0.94877939198455008</v>
      </c>
      <c r="Y76" s="1210"/>
      <c r="Z76" s="906"/>
      <c r="AA76" s="907"/>
    </row>
    <row r="77" spans="1:27" ht="15" hidden="1" x14ac:dyDescent="0.25">
      <c r="A77" s="926"/>
      <c r="B77" s="926"/>
      <c r="Q77" s="897"/>
      <c r="R77" s="897"/>
      <c r="S77" s="897"/>
      <c r="T77" s="897"/>
      <c r="U77" s="897"/>
    </row>
    <row r="78" spans="1:27" ht="15" hidden="1" x14ac:dyDescent="0.25">
      <c r="A78" s="926"/>
      <c r="B78" s="926"/>
      <c r="Q78" s="897"/>
      <c r="R78" s="897"/>
      <c r="S78" s="897"/>
      <c r="T78" s="897"/>
      <c r="U78" s="897"/>
    </row>
    <row r="79" spans="1:27" ht="15" hidden="1" x14ac:dyDescent="0.25">
      <c r="A79" s="926"/>
      <c r="B79" s="926"/>
      <c r="Q79" s="897"/>
      <c r="R79" s="897"/>
      <c r="S79" s="897"/>
      <c r="T79" s="897"/>
      <c r="U79" s="897"/>
    </row>
    <row r="80" spans="1:27" ht="15" hidden="1" x14ac:dyDescent="0.25">
      <c r="A80" s="926"/>
      <c r="B80" s="926"/>
      <c r="Q80" s="897"/>
      <c r="R80" s="897"/>
      <c r="S80" s="897"/>
      <c r="T80" s="897"/>
      <c r="U80" s="897"/>
    </row>
    <row r="81" spans="1:21" ht="15" hidden="1" x14ac:dyDescent="0.25">
      <c r="A81" s="926"/>
      <c r="B81" s="926"/>
      <c r="Q81" s="897"/>
      <c r="R81" s="897"/>
      <c r="S81" s="897"/>
      <c r="T81" s="897"/>
      <c r="U81" s="897"/>
    </row>
    <row r="82" spans="1:21" ht="15" hidden="1" x14ac:dyDescent="0.25">
      <c r="A82" s="926"/>
      <c r="B82" s="926"/>
      <c r="Q82" s="897"/>
      <c r="R82" s="897"/>
      <c r="S82" s="897"/>
      <c r="T82" s="897"/>
      <c r="U82" s="897"/>
    </row>
    <row r="83" spans="1:21" ht="15" hidden="1" x14ac:dyDescent="0.25">
      <c r="A83" s="926"/>
      <c r="B83" s="926"/>
      <c r="Q83" s="897"/>
      <c r="R83" s="897"/>
      <c r="S83" s="897"/>
      <c r="T83" s="897"/>
      <c r="U83" s="897"/>
    </row>
    <row r="84" spans="1:21" ht="15" hidden="1" x14ac:dyDescent="0.25">
      <c r="A84" s="926"/>
      <c r="B84" s="926"/>
      <c r="Q84" s="897"/>
      <c r="R84" s="897"/>
      <c r="S84" s="897"/>
      <c r="T84" s="897"/>
      <c r="U84" s="897"/>
    </row>
    <row r="85" spans="1:21" ht="15" hidden="1" x14ac:dyDescent="0.25">
      <c r="A85" s="926"/>
      <c r="B85" s="926"/>
      <c r="Q85" s="897"/>
      <c r="R85" s="897"/>
      <c r="S85" s="897"/>
      <c r="T85" s="897"/>
      <c r="U85" s="897"/>
    </row>
    <row r="86" spans="1:21" ht="15" hidden="1" x14ac:dyDescent="0.25">
      <c r="A86" s="926"/>
      <c r="B86" s="926"/>
      <c r="Q86" s="897"/>
      <c r="R86" s="897"/>
      <c r="S86" s="897"/>
      <c r="T86" s="897"/>
      <c r="U86" s="897"/>
    </row>
    <row r="87" spans="1:21" ht="15" hidden="1" x14ac:dyDescent="0.25">
      <c r="Q87" s="897"/>
      <c r="R87" s="897"/>
      <c r="S87" s="897"/>
      <c r="T87" s="897"/>
      <c r="U87" s="897"/>
    </row>
    <row r="88" spans="1:21" ht="15" hidden="1" x14ac:dyDescent="0.25">
      <c r="Q88" s="897"/>
      <c r="R88" s="897"/>
      <c r="S88" s="897"/>
      <c r="T88" s="897"/>
      <c r="U88" s="897"/>
    </row>
    <row r="89" spans="1:21" ht="15" hidden="1" x14ac:dyDescent="0.25">
      <c r="Q89" s="897"/>
      <c r="R89" s="897"/>
      <c r="S89" s="897"/>
      <c r="T89" s="897"/>
      <c r="U89" s="897"/>
    </row>
    <row r="90" spans="1:21" ht="15" hidden="1" x14ac:dyDescent="0.25">
      <c r="Q90" s="897"/>
      <c r="R90" s="897"/>
      <c r="S90" s="897"/>
      <c r="T90" s="897"/>
      <c r="U90" s="897"/>
    </row>
    <row r="91" spans="1:21" ht="15" hidden="1" x14ac:dyDescent="0.25">
      <c r="Q91" s="897"/>
      <c r="R91" s="897"/>
      <c r="S91" s="897"/>
      <c r="T91" s="897"/>
      <c r="U91" s="897"/>
    </row>
    <row r="92" spans="1:21" ht="15" hidden="1" x14ac:dyDescent="0.25">
      <c r="Q92" s="897"/>
      <c r="R92" s="897"/>
      <c r="S92" s="897"/>
      <c r="T92" s="897"/>
      <c r="U92" s="897"/>
    </row>
    <row r="93" spans="1:21" ht="15" hidden="1" x14ac:dyDescent="0.25">
      <c r="Q93" s="897"/>
      <c r="R93" s="897"/>
      <c r="S93" s="897"/>
      <c r="T93" s="897"/>
      <c r="U93" s="897"/>
    </row>
    <row r="94" spans="1:21" ht="15" hidden="1" x14ac:dyDescent="0.25">
      <c r="D94" s="102"/>
      <c r="Q94" s="897"/>
      <c r="R94" s="897"/>
      <c r="S94" s="897"/>
      <c r="T94" s="897"/>
      <c r="U94" s="897"/>
    </row>
    <row r="95" spans="1:21" ht="15" hidden="1" x14ac:dyDescent="0.25">
      <c r="D95" s="102"/>
      <c r="Q95" s="897"/>
      <c r="R95" s="897"/>
      <c r="S95" s="897"/>
      <c r="T95" s="897"/>
      <c r="U95" s="897"/>
    </row>
    <row r="96" spans="1:21" ht="15" hidden="1" x14ac:dyDescent="0.25">
      <c r="D96" s="102"/>
      <c r="Q96" s="897"/>
      <c r="R96" s="897"/>
      <c r="S96" s="897"/>
      <c r="T96" s="897"/>
      <c r="U96" s="897"/>
    </row>
    <row r="97" spans="4:21" ht="15" hidden="1" x14ac:dyDescent="0.25">
      <c r="D97" s="102"/>
      <c r="Q97" s="897"/>
      <c r="R97" s="897"/>
      <c r="S97" s="897"/>
      <c r="T97" s="897"/>
      <c r="U97" s="897"/>
    </row>
    <row r="98" spans="4:21" ht="15" hidden="1" x14ac:dyDescent="0.25">
      <c r="D98" s="102"/>
      <c r="Q98" s="897"/>
      <c r="R98" s="897"/>
      <c r="S98" s="897"/>
      <c r="T98" s="897"/>
      <c r="U98" s="897"/>
    </row>
    <row r="99" spans="4:21" ht="15" hidden="1" x14ac:dyDescent="0.25">
      <c r="D99" s="102"/>
      <c r="Q99" s="897"/>
      <c r="R99" s="897"/>
      <c r="S99" s="897"/>
      <c r="T99" s="897"/>
      <c r="U99" s="897"/>
    </row>
    <row r="100" spans="4:21" ht="15" hidden="1" x14ac:dyDescent="0.25">
      <c r="D100" s="102"/>
      <c r="Q100" s="897"/>
      <c r="R100" s="897"/>
      <c r="S100" s="897"/>
      <c r="T100" s="897"/>
      <c r="U100" s="897"/>
    </row>
    <row r="101" spans="4:21" ht="15" hidden="1" x14ac:dyDescent="0.25">
      <c r="D101" s="102"/>
      <c r="Q101" s="897"/>
      <c r="R101" s="897"/>
      <c r="S101" s="897"/>
      <c r="T101" s="897"/>
      <c r="U101" s="897"/>
    </row>
    <row r="102" spans="4:21" ht="15" hidden="1" x14ac:dyDescent="0.25">
      <c r="D102" s="102"/>
      <c r="Q102" s="897"/>
      <c r="R102" s="897"/>
      <c r="S102" s="897"/>
      <c r="T102" s="897"/>
      <c r="U102" s="897"/>
    </row>
    <row r="103" spans="4:21" ht="15" hidden="1" x14ac:dyDescent="0.25">
      <c r="D103" s="102"/>
      <c r="Q103" s="897"/>
      <c r="R103" s="897"/>
      <c r="S103" s="897"/>
      <c r="T103" s="897"/>
      <c r="U103" s="897"/>
    </row>
    <row r="104" spans="4:21" ht="15" hidden="1" x14ac:dyDescent="0.25">
      <c r="D104" s="102"/>
      <c r="Q104" s="897"/>
      <c r="R104" s="897"/>
      <c r="S104" s="897"/>
      <c r="T104" s="897"/>
      <c r="U104" s="897"/>
    </row>
    <row r="105" spans="4:21" ht="15" hidden="1" x14ac:dyDescent="0.25">
      <c r="D105" s="102"/>
      <c r="Q105" s="897"/>
      <c r="R105" s="897"/>
      <c r="S105" s="897"/>
      <c r="T105" s="897"/>
      <c r="U105" s="897"/>
    </row>
    <row r="106" spans="4:21" ht="15" hidden="1" x14ac:dyDescent="0.25">
      <c r="D106" s="102"/>
      <c r="Q106" s="897"/>
      <c r="R106" s="897"/>
      <c r="S106" s="897"/>
      <c r="T106" s="897"/>
      <c r="U106" s="897"/>
    </row>
    <row r="107" spans="4:21" ht="15" hidden="1" x14ac:dyDescent="0.25">
      <c r="D107" s="102"/>
      <c r="Q107" s="897"/>
      <c r="R107" s="897"/>
      <c r="S107" s="897"/>
      <c r="T107" s="897"/>
      <c r="U107" s="897"/>
    </row>
    <row r="108" spans="4:21" ht="15" hidden="1" x14ac:dyDescent="0.25">
      <c r="D108" s="102"/>
      <c r="Q108" s="897"/>
      <c r="R108" s="897"/>
      <c r="S108" s="897"/>
      <c r="T108" s="897"/>
      <c r="U108" s="897"/>
    </row>
    <row r="109" spans="4:21" ht="15" hidden="1" x14ac:dyDescent="0.25">
      <c r="D109" s="102"/>
      <c r="Q109" s="897"/>
      <c r="R109" s="897"/>
      <c r="S109" s="897"/>
      <c r="T109" s="897"/>
      <c r="U109" s="897"/>
    </row>
    <row r="110" spans="4:21" ht="15" hidden="1" x14ac:dyDescent="0.25">
      <c r="D110" s="102"/>
      <c r="Q110" s="897"/>
      <c r="R110" s="897"/>
      <c r="S110" s="897"/>
      <c r="T110" s="897"/>
      <c r="U110" s="897"/>
    </row>
    <row r="111" spans="4:21" ht="15" hidden="1" x14ac:dyDescent="0.25">
      <c r="D111" s="102"/>
      <c r="Q111" s="897"/>
      <c r="R111" s="897"/>
      <c r="S111" s="897"/>
      <c r="T111" s="897"/>
      <c r="U111" s="897"/>
    </row>
    <row r="112" spans="4:21" ht="15" hidden="1" x14ac:dyDescent="0.25">
      <c r="D112" s="102"/>
      <c r="Q112" s="897"/>
      <c r="R112" s="897"/>
      <c r="S112" s="897"/>
      <c r="T112" s="897"/>
      <c r="U112" s="897"/>
    </row>
    <row r="113" spans="4:21" ht="15" hidden="1" x14ac:dyDescent="0.25">
      <c r="D113" s="102"/>
      <c r="Q113" s="897"/>
      <c r="R113" s="897"/>
      <c r="S113" s="897"/>
      <c r="T113" s="897"/>
      <c r="U113" s="897"/>
    </row>
    <row r="114" spans="4:21" ht="15" hidden="1" x14ac:dyDescent="0.25">
      <c r="D114" s="102"/>
      <c r="Q114" s="897"/>
      <c r="R114" s="897"/>
      <c r="S114" s="897"/>
      <c r="T114" s="897"/>
      <c r="U114" s="897"/>
    </row>
    <row r="115" spans="4:21" ht="15" hidden="1" x14ac:dyDescent="0.25">
      <c r="D115" s="102"/>
      <c r="Q115" s="897"/>
      <c r="R115" s="897"/>
      <c r="S115" s="897"/>
      <c r="T115" s="897"/>
      <c r="U115" s="897"/>
    </row>
    <row r="116" spans="4:21" ht="15" hidden="1" x14ac:dyDescent="0.25">
      <c r="D116" s="102"/>
      <c r="Q116" s="897"/>
      <c r="R116" s="897"/>
      <c r="S116" s="897"/>
      <c r="T116" s="897"/>
      <c r="U116" s="897"/>
    </row>
    <row r="117" spans="4:21" ht="15" hidden="1" x14ac:dyDescent="0.25">
      <c r="D117" s="102"/>
      <c r="Q117" s="897"/>
      <c r="R117" s="897"/>
      <c r="S117" s="897"/>
      <c r="T117" s="897"/>
      <c r="U117" s="897"/>
    </row>
    <row r="118" spans="4:21" ht="15" hidden="1" x14ac:dyDescent="0.25">
      <c r="D118" s="102"/>
      <c r="Q118" s="897"/>
      <c r="R118" s="897"/>
      <c r="S118" s="897"/>
      <c r="T118" s="897"/>
      <c r="U118" s="897"/>
    </row>
    <row r="119" spans="4:21" ht="15" hidden="1" x14ac:dyDescent="0.25">
      <c r="D119" s="102"/>
      <c r="Q119" s="897"/>
      <c r="R119" s="897"/>
      <c r="S119" s="897"/>
      <c r="T119" s="897"/>
      <c r="U119" s="897"/>
    </row>
    <row r="120" spans="4:21" ht="15" hidden="1" x14ac:dyDescent="0.25">
      <c r="D120" s="102"/>
      <c r="Q120" s="897"/>
      <c r="R120" s="897"/>
      <c r="S120" s="897"/>
      <c r="T120" s="897"/>
      <c r="U120" s="897"/>
    </row>
    <row r="121" spans="4:21" ht="15" hidden="1" x14ac:dyDescent="0.25">
      <c r="D121" s="102"/>
      <c r="Q121" s="897"/>
      <c r="R121" s="897"/>
      <c r="S121" s="897"/>
      <c r="T121" s="897"/>
      <c r="U121" s="897"/>
    </row>
    <row r="122" spans="4:21" ht="15" hidden="1" x14ac:dyDescent="0.25">
      <c r="D122" s="102"/>
      <c r="Q122" s="897"/>
      <c r="R122" s="897"/>
      <c r="S122" s="897"/>
      <c r="T122" s="897"/>
      <c r="U122" s="897"/>
    </row>
    <row r="123" spans="4:21" ht="15" hidden="1" x14ac:dyDescent="0.25">
      <c r="D123" s="102"/>
      <c r="Q123" s="897"/>
      <c r="R123" s="897"/>
      <c r="S123" s="897"/>
      <c r="T123" s="897"/>
      <c r="U123" s="897"/>
    </row>
    <row r="124" spans="4:21" ht="15" hidden="1" x14ac:dyDescent="0.25">
      <c r="D124" s="102"/>
      <c r="Q124" s="897"/>
      <c r="R124" s="897"/>
      <c r="S124" s="897"/>
      <c r="T124" s="897"/>
      <c r="U124" s="897"/>
    </row>
    <row r="125" spans="4:21" ht="15" hidden="1" x14ac:dyDescent="0.25">
      <c r="D125" s="102"/>
      <c r="Q125" s="897"/>
      <c r="R125" s="897"/>
      <c r="S125" s="897"/>
      <c r="T125" s="897"/>
      <c r="U125" s="897"/>
    </row>
    <row r="126" spans="4:21" ht="15" hidden="1" x14ac:dyDescent="0.25">
      <c r="D126" s="102"/>
      <c r="Q126" s="897"/>
      <c r="R126" s="897"/>
      <c r="S126" s="897"/>
      <c r="T126" s="897"/>
      <c r="U126" s="897"/>
    </row>
    <row r="127" spans="4:21" ht="15" hidden="1" x14ac:dyDescent="0.25">
      <c r="D127" s="102"/>
      <c r="Q127" s="897"/>
      <c r="R127" s="897"/>
      <c r="S127" s="897"/>
      <c r="T127" s="897"/>
      <c r="U127" s="897"/>
    </row>
    <row r="128" spans="4:21" ht="15" hidden="1" x14ac:dyDescent="0.25">
      <c r="D128" s="102"/>
      <c r="Q128" s="897"/>
      <c r="R128" s="897"/>
      <c r="S128" s="897"/>
      <c r="T128" s="897"/>
      <c r="U128" s="897"/>
    </row>
    <row r="129" spans="4:21" ht="15" hidden="1" x14ac:dyDescent="0.25">
      <c r="D129" s="102"/>
      <c r="Q129" s="897"/>
      <c r="R129" s="897"/>
      <c r="S129" s="897"/>
      <c r="T129" s="897"/>
      <c r="U129" s="897"/>
    </row>
    <row r="130" spans="4:21" ht="15" hidden="1" x14ac:dyDescent="0.25">
      <c r="D130" s="102"/>
      <c r="Q130" s="897"/>
      <c r="R130" s="897"/>
      <c r="S130" s="897"/>
      <c r="T130" s="897"/>
      <c r="U130" s="897"/>
    </row>
    <row r="131" spans="4:21" ht="15" hidden="1" x14ac:dyDescent="0.25">
      <c r="D131" s="102"/>
      <c r="Q131" s="897"/>
      <c r="R131" s="897"/>
      <c r="S131" s="897"/>
      <c r="T131" s="897"/>
      <c r="U131" s="897"/>
    </row>
    <row r="132" spans="4:21" ht="15" hidden="1" x14ac:dyDescent="0.25">
      <c r="D132" s="102"/>
      <c r="Q132" s="897"/>
      <c r="R132" s="897"/>
      <c r="S132" s="897"/>
      <c r="T132" s="897"/>
      <c r="U132" s="897"/>
    </row>
    <row r="133" spans="4:21" ht="15" hidden="1" x14ac:dyDescent="0.25">
      <c r="D133" s="102"/>
      <c r="Q133" s="897"/>
      <c r="R133" s="897"/>
      <c r="S133" s="897"/>
      <c r="T133" s="897"/>
      <c r="U133" s="897"/>
    </row>
    <row r="134" spans="4:21" ht="15" hidden="1" x14ac:dyDescent="0.25">
      <c r="D134" s="102"/>
      <c r="Q134" s="897"/>
      <c r="R134" s="897"/>
      <c r="S134" s="897"/>
      <c r="T134" s="897"/>
      <c r="U134" s="897"/>
    </row>
    <row r="135" spans="4:21" ht="15" hidden="1" x14ac:dyDescent="0.25">
      <c r="D135" s="102"/>
      <c r="Q135" s="897"/>
      <c r="R135" s="897"/>
      <c r="S135" s="897"/>
      <c r="T135" s="897"/>
      <c r="U135" s="897"/>
    </row>
    <row r="136" spans="4:21" ht="15" hidden="1" x14ac:dyDescent="0.25">
      <c r="D136" s="102"/>
      <c r="Q136" s="897"/>
      <c r="R136" s="897"/>
      <c r="S136" s="897"/>
      <c r="T136" s="897"/>
      <c r="U136" s="897"/>
    </row>
    <row r="137" spans="4:21" ht="15" hidden="1" x14ac:dyDescent="0.25">
      <c r="D137" s="102"/>
      <c r="Q137" s="897"/>
      <c r="R137" s="897"/>
      <c r="S137" s="897"/>
      <c r="T137" s="897"/>
      <c r="U137" s="897"/>
    </row>
    <row r="138" spans="4:21" ht="15" hidden="1" x14ac:dyDescent="0.25">
      <c r="D138" s="102"/>
      <c r="Q138" s="897"/>
      <c r="R138" s="897"/>
      <c r="S138" s="897"/>
      <c r="T138" s="897"/>
      <c r="U138" s="897"/>
    </row>
    <row r="139" spans="4:21" ht="15" hidden="1" x14ac:dyDescent="0.25">
      <c r="D139" s="102"/>
      <c r="Q139" s="897"/>
      <c r="R139" s="897"/>
      <c r="S139" s="897"/>
      <c r="T139" s="897"/>
      <c r="U139" s="897"/>
    </row>
    <row r="140" spans="4:21" ht="15" hidden="1" x14ac:dyDescent="0.25">
      <c r="D140" s="102"/>
      <c r="Q140" s="897"/>
      <c r="R140" s="897"/>
      <c r="S140" s="897"/>
      <c r="T140" s="897"/>
      <c r="U140" s="897"/>
    </row>
    <row r="141" spans="4:21" ht="15" hidden="1" x14ac:dyDescent="0.25">
      <c r="D141" s="102"/>
      <c r="Q141" s="897"/>
      <c r="R141" s="897"/>
      <c r="S141" s="897"/>
      <c r="T141" s="897"/>
      <c r="U141" s="897"/>
    </row>
    <row r="142" spans="4:21" ht="15" hidden="1" x14ac:dyDescent="0.25">
      <c r="D142" s="102"/>
      <c r="Q142" s="897"/>
      <c r="R142" s="897"/>
      <c r="S142" s="897"/>
      <c r="T142" s="897"/>
      <c r="U142" s="897"/>
    </row>
    <row r="143" spans="4:21" ht="15" hidden="1" x14ac:dyDescent="0.25">
      <c r="D143" s="102"/>
      <c r="Q143" s="897"/>
      <c r="R143" s="897"/>
      <c r="S143" s="897"/>
      <c r="T143" s="897"/>
      <c r="U143" s="897"/>
    </row>
    <row r="144" spans="4:21" ht="15" hidden="1" x14ac:dyDescent="0.25">
      <c r="D144" s="102"/>
      <c r="Q144" s="897"/>
      <c r="R144" s="897"/>
      <c r="S144" s="897"/>
      <c r="T144" s="897"/>
      <c r="U144" s="897"/>
    </row>
    <row r="145" spans="4:21" ht="15" hidden="1" x14ac:dyDescent="0.25">
      <c r="D145" s="102"/>
      <c r="Q145" s="897"/>
      <c r="R145" s="897"/>
      <c r="S145" s="897"/>
      <c r="T145" s="897"/>
      <c r="U145" s="897"/>
    </row>
    <row r="146" spans="4:21" ht="15" hidden="1" x14ac:dyDescent="0.25">
      <c r="D146" s="102"/>
      <c r="Q146" s="897"/>
      <c r="R146" s="897"/>
      <c r="S146" s="897"/>
      <c r="T146" s="897"/>
      <c r="U146" s="897"/>
    </row>
    <row r="147" spans="4:21" ht="15" hidden="1" x14ac:dyDescent="0.25">
      <c r="D147" s="102"/>
      <c r="Q147" s="897"/>
      <c r="R147" s="897"/>
      <c r="S147" s="897"/>
      <c r="T147" s="897"/>
      <c r="U147" s="897"/>
    </row>
    <row r="148" spans="4:21" ht="15" hidden="1" x14ac:dyDescent="0.25">
      <c r="D148" s="102"/>
      <c r="Q148" s="897"/>
      <c r="R148" s="897"/>
      <c r="S148" s="897"/>
      <c r="T148" s="897"/>
      <c r="U148" s="897"/>
    </row>
    <row r="149" spans="4:21" ht="15" hidden="1" x14ac:dyDescent="0.25">
      <c r="D149" s="102"/>
      <c r="Q149" s="897"/>
      <c r="R149" s="897"/>
      <c r="S149" s="897"/>
      <c r="T149" s="897"/>
      <c r="U149" s="897"/>
    </row>
    <row r="150" spans="4:21" ht="15" hidden="1" x14ac:dyDescent="0.25">
      <c r="D150" s="102"/>
      <c r="Q150" s="897"/>
      <c r="R150" s="897"/>
      <c r="S150" s="897"/>
      <c r="T150" s="897"/>
      <c r="U150" s="897"/>
    </row>
    <row r="151" spans="4:21" ht="15" hidden="1" x14ac:dyDescent="0.25">
      <c r="D151" s="102"/>
      <c r="Q151" s="897"/>
      <c r="R151" s="897"/>
      <c r="S151" s="897"/>
      <c r="T151" s="897"/>
      <c r="U151" s="897"/>
    </row>
    <row r="152" spans="4:21" ht="15" hidden="1" x14ac:dyDescent="0.25">
      <c r="D152" s="102"/>
      <c r="Q152" s="897"/>
      <c r="R152" s="897"/>
      <c r="S152" s="897"/>
      <c r="T152" s="897"/>
      <c r="U152" s="897"/>
    </row>
    <row r="153" spans="4:21" ht="15" hidden="1" x14ac:dyDescent="0.25">
      <c r="D153" s="102"/>
      <c r="Q153" s="897"/>
      <c r="R153" s="897"/>
      <c r="S153" s="897"/>
      <c r="T153" s="897"/>
      <c r="U153" s="897"/>
    </row>
    <row r="154" spans="4:21" ht="15" hidden="1" x14ac:dyDescent="0.25">
      <c r="D154" s="102"/>
      <c r="Q154" s="897"/>
      <c r="R154" s="897"/>
      <c r="S154" s="897"/>
      <c r="T154" s="897"/>
      <c r="U154" s="897"/>
    </row>
    <row r="155" spans="4:21" ht="15" hidden="1" x14ac:dyDescent="0.25">
      <c r="D155" s="102"/>
      <c r="Q155" s="897"/>
      <c r="R155" s="897"/>
      <c r="S155" s="897"/>
      <c r="T155" s="897"/>
      <c r="U155" s="897"/>
    </row>
    <row r="156" spans="4:21" ht="15" hidden="1" x14ac:dyDescent="0.25">
      <c r="D156" s="102"/>
      <c r="Q156" s="897"/>
      <c r="R156" s="897"/>
      <c r="S156" s="897"/>
      <c r="T156" s="897"/>
      <c r="U156" s="897"/>
    </row>
    <row r="157" spans="4:21" ht="15" hidden="1" x14ac:dyDescent="0.25">
      <c r="D157" s="102"/>
      <c r="Q157" s="897"/>
      <c r="R157" s="897"/>
      <c r="S157" s="897"/>
      <c r="T157" s="897"/>
      <c r="U157" s="897"/>
    </row>
    <row r="158" spans="4:21" ht="15" hidden="1" x14ac:dyDescent="0.25">
      <c r="D158" s="102"/>
      <c r="Q158" s="897"/>
      <c r="R158" s="897"/>
      <c r="S158" s="897"/>
      <c r="T158" s="897"/>
      <c r="U158" s="897"/>
    </row>
    <row r="159" spans="4:21" ht="15" hidden="1" x14ac:dyDescent="0.25">
      <c r="D159" s="102"/>
      <c r="Q159" s="897"/>
      <c r="R159" s="897"/>
      <c r="S159" s="897"/>
      <c r="T159" s="897"/>
      <c r="U159" s="897"/>
    </row>
    <row r="160" spans="4:21" ht="15" hidden="1" x14ac:dyDescent="0.25">
      <c r="D160" s="102"/>
      <c r="Q160" s="897"/>
      <c r="R160" s="897"/>
      <c r="S160" s="897"/>
      <c r="T160" s="897"/>
      <c r="U160" s="897"/>
    </row>
    <row r="161" spans="4:21" ht="15" hidden="1" x14ac:dyDescent="0.25">
      <c r="D161" s="102"/>
      <c r="Q161" s="897"/>
      <c r="R161" s="897"/>
      <c r="S161" s="897"/>
      <c r="T161" s="897"/>
      <c r="U161" s="897"/>
    </row>
    <row r="162" spans="4:21" ht="15" hidden="1" x14ac:dyDescent="0.25">
      <c r="D162" s="102"/>
      <c r="Q162" s="897"/>
      <c r="R162" s="897"/>
      <c r="S162" s="897"/>
      <c r="T162" s="897"/>
      <c r="U162" s="897"/>
    </row>
    <row r="163" spans="4:21" ht="15" hidden="1" x14ac:dyDescent="0.25">
      <c r="D163" s="102"/>
      <c r="Q163" s="897"/>
      <c r="R163" s="897"/>
      <c r="S163" s="897"/>
      <c r="T163" s="897"/>
      <c r="U163" s="897"/>
    </row>
    <row r="164" spans="4:21" ht="15" hidden="1" x14ac:dyDescent="0.25">
      <c r="D164" s="102"/>
    </row>
    <row r="165" spans="4:21" ht="15" hidden="1" x14ac:dyDescent="0.25">
      <c r="D165" s="102"/>
    </row>
    <row r="166" spans="4:21" ht="15" hidden="1" x14ac:dyDescent="0.25">
      <c r="D166" s="102"/>
    </row>
    <row r="167" spans="4:21" ht="15" hidden="1" x14ac:dyDescent="0.25">
      <c r="D167" s="102"/>
    </row>
    <row r="168" spans="4:21" ht="15" hidden="1" x14ac:dyDescent="0.25">
      <c r="D168" s="102"/>
    </row>
    <row r="169" spans="4:21" ht="15" hidden="1" x14ac:dyDescent="0.25">
      <c r="D169" s="102"/>
    </row>
    <row r="170" spans="4:21" ht="15" hidden="1" x14ac:dyDescent="0.25">
      <c r="D170" s="102"/>
    </row>
    <row r="171" spans="4:21" ht="15" hidden="1" x14ac:dyDescent="0.25">
      <c r="D171" s="102"/>
    </row>
    <row r="172" spans="4:21" ht="15" hidden="1" x14ac:dyDescent="0.25">
      <c r="D172" s="102"/>
    </row>
    <row r="173" spans="4:21" ht="15" hidden="1" x14ac:dyDescent="0.25">
      <c r="D173" s="102"/>
    </row>
    <row r="174" spans="4:21" ht="15" hidden="1" x14ac:dyDescent="0.25">
      <c r="D174" s="102"/>
    </row>
    <row r="175" spans="4:21" ht="15" hidden="1" x14ac:dyDescent="0.25">
      <c r="D175" s="102"/>
    </row>
    <row r="176" spans="4:21" ht="15" hidden="1" x14ac:dyDescent="0.25">
      <c r="D176" s="102"/>
    </row>
    <row r="177" spans="4:4" ht="15" hidden="1" x14ac:dyDescent="0.25">
      <c r="D177" s="102"/>
    </row>
    <row r="178" spans="4:4" ht="15" hidden="1" x14ac:dyDescent="0.25">
      <c r="D178" s="102"/>
    </row>
    <row r="179" spans="4:4" ht="15" hidden="1" x14ac:dyDescent="0.25">
      <c r="D179" s="102"/>
    </row>
    <row r="180" spans="4:4" ht="15" hidden="1" x14ac:dyDescent="0.25">
      <c r="D180" s="102"/>
    </row>
    <row r="181" spans="4:4" ht="15" hidden="1" x14ac:dyDescent="0.25">
      <c r="D181" s="102"/>
    </row>
    <row r="182" spans="4:4" ht="15" hidden="1" x14ac:dyDescent="0.25">
      <c r="D182" s="102"/>
    </row>
    <row r="183" spans="4:4" ht="15" hidden="1" x14ac:dyDescent="0.25">
      <c r="D183" s="102"/>
    </row>
    <row r="184" spans="4:4" ht="15" hidden="1" x14ac:dyDescent="0.25">
      <c r="D184" s="102"/>
    </row>
    <row r="185" spans="4:4" ht="15" hidden="1" x14ac:dyDescent="0.25">
      <c r="D185" s="102"/>
    </row>
    <row r="186" spans="4:4" ht="15" hidden="1" x14ac:dyDescent="0.25">
      <c r="D186" s="102"/>
    </row>
    <row r="187" spans="4:4" ht="15" hidden="1" x14ac:dyDescent="0.25">
      <c r="D187" s="102"/>
    </row>
    <row r="188" spans="4:4" ht="15" hidden="1" x14ac:dyDescent="0.25">
      <c r="D188" s="102"/>
    </row>
    <row r="189" spans="4:4" ht="15" hidden="1" x14ac:dyDescent="0.25">
      <c r="D189" s="102"/>
    </row>
    <row r="190" spans="4:4" ht="15" hidden="1" x14ac:dyDescent="0.25">
      <c r="D190" s="102"/>
    </row>
    <row r="191" spans="4:4" ht="15" hidden="1" x14ac:dyDescent="0.25">
      <c r="D191" s="102"/>
    </row>
    <row r="192" spans="4:4" ht="15" hidden="1" x14ac:dyDescent="0.25">
      <c r="D192" s="102"/>
    </row>
    <row r="193" spans="4:4" ht="15" hidden="1" x14ac:dyDescent="0.25">
      <c r="D193" s="102"/>
    </row>
    <row r="194" spans="4:4" ht="15" hidden="1" x14ac:dyDescent="0.25">
      <c r="D194" s="102"/>
    </row>
    <row r="195" spans="4:4" ht="15" hidden="1" x14ac:dyDescent="0.25">
      <c r="D195" s="102"/>
    </row>
  </sheetData>
  <sheetProtection algorithmName="SHA-512" hashValue="kyA5UO5PcUvO8ZBu08G+YhkZYiflEmL83ZYYJ4xtVKb/qHkkZjOsTIATAaAbZ5mSF+0z8hXV+Wl9BNz5yJ2E5A==" saltValue="JyKqMpfh3SsVqv6LaPTchA==" spinCount="100000" sheet="1" selectLockedCells="1" selectUnlockedCells="1"/>
  <mergeCells count="1518">
    <mergeCell ref="D32:D33"/>
    <mergeCell ref="D36:D37"/>
    <mergeCell ref="C7:C27"/>
    <mergeCell ref="C28:C31"/>
    <mergeCell ref="C32:C35"/>
    <mergeCell ref="C36:C38"/>
    <mergeCell ref="C39:C44"/>
    <mergeCell ref="XDJ53:XDJ55"/>
    <mergeCell ref="XDU53:XDU55"/>
    <mergeCell ref="XEF53:XEF55"/>
    <mergeCell ref="XEQ53:XEQ55"/>
    <mergeCell ref="XFB53:XFB55"/>
    <mergeCell ref="XBG53:XBG55"/>
    <mergeCell ref="XBR53:XBR55"/>
    <mergeCell ref="XCC53:XCC55"/>
    <mergeCell ref="XCN53:XCN55"/>
    <mergeCell ref="XCY53:XCY55"/>
    <mergeCell ref="WZD53:WZD55"/>
    <mergeCell ref="WZO53:WZO55"/>
    <mergeCell ref="WZZ53:WZZ55"/>
    <mergeCell ref="XAK53:XAK55"/>
    <mergeCell ref="XAV53:XAV55"/>
    <mergeCell ref="WXA53:WXA55"/>
    <mergeCell ref="WXL53:WXL55"/>
    <mergeCell ref="WXW53:WXW55"/>
    <mergeCell ref="WYH53:WYH55"/>
    <mergeCell ref="WYS53:WYS55"/>
    <mergeCell ref="WUX53:WUX55"/>
    <mergeCell ref="WVI53:WVI55"/>
    <mergeCell ref="WVT53:WVT55"/>
    <mergeCell ref="WWE53:WWE55"/>
    <mergeCell ref="WWP53:WWP55"/>
    <mergeCell ref="WSU53:WSU55"/>
    <mergeCell ref="WTF53:WTF55"/>
    <mergeCell ref="WTQ53:WTQ55"/>
    <mergeCell ref="WUB53:WUB55"/>
    <mergeCell ref="WUM53:WUM55"/>
    <mergeCell ref="WQR53:WQR55"/>
    <mergeCell ref="WRC53:WRC55"/>
    <mergeCell ref="WRN53:WRN55"/>
    <mergeCell ref="WRY53:WRY55"/>
    <mergeCell ref="WSJ53:WSJ55"/>
    <mergeCell ref="WOO53:WOO55"/>
    <mergeCell ref="WOZ53:WOZ55"/>
    <mergeCell ref="WPK53:WPK55"/>
    <mergeCell ref="WPV53:WPV55"/>
    <mergeCell ref="WQG53:WQG55"/>
    <mergeCell ref="WML53:WML55"/>
    <mergeCell ref="WMW53:WMW55"/>
    <mergeCell ref="WNH53:WNH55"/>
    <mergeCell ref="WNS53:WNS55"/>
    <mergeCell ref="WOD53:WOD55"/>
    <mergeCell ref="WKI53:WKI55"/>
    <mergeCell ref="WKT53:WKT55"/>
    <mergeCell ref="WLE53:WLE55"/>
    <mergeCell ref="WLP53:WLP55"/>
    <mergeCell ref="WMA53:WMA55"/>
    <mergeCell ref="WIF53:WIF55"/>
    <mergeCell ref="WIQ53:WIQ55"/>
    <mergeCell ref="WJB53:WJB55"/>
    <mergeCell ref="WJM53:WJM55"/>
    <mergeCell ref="WJX53:WJX55"/>
    <mergeCell ref="WGC53:WGC55"/>
    <mergeCell ref="WGN53:WGN55"/>
    <mergeCell ref="WGY53:WGY55"/>
    <mergeCell ref="WHJ53:WHJ55"/>
    <mergeCell ref="WHU53:WHU55"/>
    <mergeCell ref="WDZ53:WDZ55"/>
    <mergeCell ref="WEK53:WEK55"/>
    <mergeCell ref="WEV53:WEV55"/>
    <mergeCell ref="WFG53:WFG55"/>
    <mergeCell ref="WFR53:WFR55"/>
    <mergeCell ref="WBW53:WBW55"/>
    <mergeCell ref="WCH53:WCH55"/>
    <mergeCell ref="WCS53:WCS55"/>
    <mergeCell ref="WDD53:WDD55"/>
    <mergeCell ref="WDO53:WDO55"/>
    <mergeCell ref="VZT53:VZT55"/>
    <mergeCell ref="WAE53:WAE55"/>
    <mergeCell ref="WAP53:WAP55"/>
    <mergeCell ref="WBA53:WBA55"/>
    <mergeCell ref="WBL53:WBL55"/>
    <mergeCell ref="VXQ53:VXQ55"/>
    <mergeCell ref="VYB53:VYB55"/>
    <mergeCell ref="VYM53:VYM55"/>
    <mergeCell ref="VYX53:VYX55"/>
    <mergeCell ref="VZI53:VZI55"/>
    <mergeCell ref="VVN53:VVN55"/>
    <mergeCell ref="VVY53:VVY55"/>
    <mergeCell ref="VWJ53:VWJ55"/>
    <mergeCell ref="VWU53:VWU55"/>
    <mergeCell ref="VXF53:VXF55"/>
    <mergeCell ref="VTK53:VTK55"/>
    <mergeCell ref="VTV53:VTV55"/>
    <mergeCell ref="VUG53:VUG55"/>
    <mergeCell ref="VUR53:VUR55"/>
    <mergeCell ref="VVC53:VVC55"/>
    <mergeCell ref="VRH53:VRH55"/>
    <mergeCell ref="VRS53:VRS55"/>
    <mergeCell ref="VSD53:VSD55"/>
    <mergeCell ref="VSO53:VSO55"/>
    <mergeCell ref="VSZ53:VSZ55"/>
    <mergeCell ref="VPE53:VPE55"/>
    <mergeCell ref="VPP53:VPP55"/>
    <mergeCell ref="VQA53:VQA55"/>
    <mergeCell ref="VQL53:VQL55"/>
    <mergeCell ref="VQW53:VQW55"/>
    <mergeCell ref="VNB53:VNB55"/>
    <mergeCell ref="VNM53:VNM55"/>
    <mergeCell ref="VNX53:VNX55"/>
    <mergeCell ref="VOI53:VOI55"/>
    <mergeCell ref="VOT53:VOT55"/>
    <mergeCell ref="VKY53:VKY55"/>
    <mergeCell ref="VLJ53:VLJ55"/>
    <mergeCell ref="VLU53:VLU55"/>
    <mergeCell ref="VMF53:VMF55"/>
    <mergeCell ref="VMQ53:VMQ55"/>
    <mergeCell ref="VIV53:VIV55"/>
    <mergeCell ref="VJG53:VJG55"/>
    <mergeCell ref="VJR53:VJR55"/>
    <mergeCell ref="VKC53:VKC55"/>
    <mergeCell ref="VKN53:VKN55"/>
    <mergeCell ref="VGS53:VGS55"/>
    <mergeCell ref="VHD53:VHD55"/>
    <mergeCell ref="VHO53:VHO55"/>
    <mergeCell ref="VHZ53:VHZ55"/>
    <mergeCell ref="VIK53:VIK55"/>
    <mergeCell ref="VEP53:VEP55"/>
    <mergeCell ref="VFA53:VFA55"/>
    <mergeCell ref="VFL53:VFL55"/>
    <mergeCell ref="VFW53:VFW55"/>
    <mergeCell ref="VGH53:VGH55"/>
    <mergeCell ref="VCM53:VCM55"/>
    <mergeCell ref="VCX53:VCX55"/>
    <mergeCell ref="VDI53:VDI55"/>
    <mergeCell ref="VDT53:VDT55"/>
    <mergeCell ref="VEE53:VEE55"/>
    <mergeCell ref="VAJ53:VAJ55"/>
    <mergeCell ref="VAU53:VAU55"/>
    <mergeCell ref="VBF53:VBF55"/>
    <mergeCell ref="VBQ53:VBQ55"/>
    <mergeCell ref="VCB53:VCB55"/>
    <mergeCell ref="UYG53:UYG55"/>
    <mergeCell ref="UYR53:UYR55"/>
    <mergeCell ref="UZC53:UZC55"/>
    <mergeCell ref="UZN53:UZN55"/>
    <mergeCell ref="UZY53:UZY55"/>
    <mergeCell ref="UWD53:UWD55"/>
    <mergeCell ref="UWO53:UWO55"/>
    <mergeCell ref="UWZ53:UWZ55"/>
    <mergeCell ref="UXK53:UXK55"/>
    <mergeCell ref="UXV53:UXV55"/>
    <mergeCell ref="UUA53:UUA55"/>
    <mergeCell ref="UUL53:UUL55"/>
    <mergeCell ref="UUW53:UUW55"/>
    <mergeCell ref="UVH53:UVH55"/>
    <mergeCell ref="UVS53:UVS55"/>
    <mergeCell ref="URX53:URX55"/>
    <mergeCell ref="USI53:USI55"/>
    <mergeCell ref="UST53:UST55"/>
    <mergeCell ref="UTE53:UTE55"/>
    <mergeCell ref="UTP53:UTP55"/>
    <mergeCell ref="UPU53:UPU55"/>
    <mergeCell ref="UQF53:UQF55"/>
    <mergeCell ref="UQQ53:UQQ55"/>
    <mergeCell ref="URB53:URB55"/>
    <mergeCell ref="URM53:URM55"/>
    <mergeCell ref="UNR53:UNR55"/>
    <mergeCell ref="UOC53:UOC55"/>
    <mergeCell ref="UON53:UON55"/>
    <mergeCell ref="UOY53:UOY55"/>
    <mergeCell ref="UPJ53:UPJ55"/>
    <mergeCell ref="ULO53:ULO55"/>
    <mergeCell ref="ULZ53:ULZ55"/>
    <mergeCell ref="UMK53:UMK55"/>
    <mergeCell ref="UMV53:UMV55"/>
    <mergeCell ref="UNG53:UNG55"/>
    <mergeCell ref="UJL53:UJL55"/>
    <mergeCell ref="UJW53:UJW55"/>
    <mergeCell ref="UKH53:UKH55"/>
    <mergeCell ref="UKS53:UKS55"/>
    <mergeCell ref="ULD53:ULD55"/>
    <mergeCell ref="UHI53:UHI55"/>
    <mergeCell ref="UHT53:UHT55"/>
    <mergeCell ref="UIE53:UIE55"/>
    <mergeCell ref="UIP53:UIP55"/>
    <mergeCell ref="UJA53:UJA55"/>
    <mergeCell ref="UFF53:UFF55"/>
    <mergeCell ref="UFQ53:UFQ55"/>
    <mergeCell ref="UGB53:UGB55"/>
    <mergeCell ref="UGM53:UGM55"/>
    <mergeCell ref="UGX53:UGX55"/>
    <mergeCell ref="UDC53:UDC55"/>
    <mergeCell ref="UDN53:UDN55"/>
    <mergeCell ref="UDY53:UDY55"/>
    <mergeCell ref="UEJ53:UEJ55"/>
    <mergeCell ref="UEU53:UEU55"/>
    <mergeCell ref="UAZ53:UAZ55"/>
    <mergeCell ref="UBK53:UBK55"/>
    <mergeCell ref="UBV53:UBV55"/>
    <mergeCell ref="UCG53:UCG55"/>
    <mergeCell ref="UCR53:UCR55"/>
    <mergeCell ref="TYW53:TYW55"/>
    <mergeCell ref="TZH53:TZH55"/>
    <mergeCell ref="TZS53:TZS55"/>
    <mergeCell ref="UAD53:UAD55"/>
    <mergeCell ref="UAO53:UAO55"/>
    <mergeCell ref="TWT53:TWT55"/>
    <mergeCell ref="TXE53:TXE55"/>
    <mergeCell ref="TXP53:TXP55"/>
    <mergeCell ref="TYA53:TYA55"/>
    <mergeCell ref="TYL53:TYL55"/>
    <mergeCell ref="TUQ53:TUQ55"/>
    <mergeCell ref="TVB53:TVB55"/>
    <mergeCell ref="TVM53:TVM55"/>
    <mergeCell ref="TVX53:TVX55"/>
    <mergeCell ref="TWI53:TWI55"/>
    <mergeCell ref="TSN53:TSN55"/>
    <mergeCell ref="TSY53:TSY55"/>
    <mergeCell ref="TTJ53:TTJ55"/>
    <mergeCell ref="TTU53:TTU55"/>
    <mergeCell ref="TUF53:TUF55"/>
    <mergeCell ref="TQK53:TQK55"/>
    <mergeCell ref="TQV53:TQV55"/>
    <mergeCell ref="TRG53:TRG55"/>
    <mergeCell ref="TRR53:TRR55"/>
    <mergeCell ref="TSC53:TSC55"/>
    <mergeCell ref="TOH53:TOH55"/>
    <mergeCell ref="TOS53:TOS55"/>
    <mergeCell ref="TPD53:TPD55"/>
    <mergeCell ref="TPO53:TPO55"/>
    <mergeCell ref="TPZ53:TPZ55"/>
    <mergeCell ref="TME53:TME55"/>
    <mergeCell ref="TMP53:TMP55"/>
    <mergeCell ref="TNA53:TNA55"/>
    <mergeCell ref="TNL53:TNL55"/>
    <mergeCell ref="TNW53:TNW55"/>
    <mergeCell ref="TKB53:TKB55"/>
    <mergeCell ref="TKM53:TKM55"/>
    <mergeCell ref="TKX53:TKX55"/>
    <mergeCell ref="TLI53:TLI55"/>
    <mergeCell ref="TLT53:TLT55"/>
    <mergeCell ref="THY53:THY55"/>
    <mergeCell ref="TIJ53:TIJ55"/>
    <mergeCell ref="TIU53:TIU55"/>
    <mergeCell ref="TJF53:TJF55"/>
    <mergeCell ref="TJQ53:TJQ55"/>
    <mergeCell ref="TFV53:TFV55"/>
    <mergeCell ref="TGG53:TGG55"/>
    <mergeCell ref="TGR53:TGR55"/>
    <mergeCell ref="THC53:THC55"/>
    <mergeCell ref="THN53:THN55"/>
    <mergeCell ref="TDS53:TDS55"/>
    <mergeCell ref="TED53:TED55"/>
    <mergeCell ref="TEO53:TEO55"/>
    <mergeCell ref="TEZ53:TEZ55"/>
    <mergeCell ref="TFK53:TFK55"/>
    <mergeCell ref="TBP53:TBP55"/>
    <mergeCell ref="TCA53:TCA55"/>
    <mergeCell ref="TCL53:TCL55"/>
    <mergeCell ref="TCW53:TCW55"/>
    <mergeCell ref="TDH53:TDH55"/>
    <mergeCell ref="SZM53:SZM55"/>
    <mergeCell ref="SZX53:SZX55"/>
    <mergeCell ref="TAI53:TAI55"/>
    <mergeCell ref="TAT53:TAT55"/>
    <mergeCell ref="TBE53:TBE55"/>
    <mergeCell ref="SXJ53:SXJ55"/>
    <mergeCell ref="SXU53:SXU55"/>
    <mergeCell ref="SYF53:SYF55"/>
    <mergeCell ref="SYQ53:SYQ55"/>
    <mergeCell ref="SZB53:SZB55"/>
    <mergeCell ref="SVG53:SVG55"/>
    <mergeCell ref="SVR53:SVR55"/>
    <mergeCell ref="SWC53:SWC55"/>
    <mergeCell ref="SWN53:SWN55"/>
    <mergeCell ref="SWY53:SWY55"/>
    <mergeCell ref="STD53:STD55"/>
    <mergeCell ref="STO53:STO55"/>
    <mergeCell ref="STZ53:STZ55"/>
    <mergeCell ref="SUK53:SUK55"/>
    <mergeCell ref="SUV53:SUV55"/>
    <mergeCell ref="SRA53:SRA55"/>
    <mergeCell ref="SRL53:SRL55"/>
    <mergeCell ref="SRW53:SRW55"/>
    <mergeCell ref="SSH53:SSH55"/>
    <mergeCell ref="SSS53:SSS55"/>
    <mergeCell ref="SOX53:SOX55"/>
    <mergeCell ref="SPI53:SPI55"/>
    <mergeCell ref="SPT53:SPT55"/>
    <mergeCell ref="SQE53:SQE55"/>
    <mergeCell ref="SQP53:SQP55"/>
    <mergeCell ref="SMU53:SMU55"/>
    <mergeCell ref="SNF53:SNF55"/>
    <mergeCell ref="SNQ53:SNQ55"/>
    <mergeCell ref="SOB53:SOB55"/>
    <mergeCell ref="SOM53:SOM55"/>
    <mergeCell ref="SKR53:SKR55"/>
    <mergeCell ref="SLC53:SLC55"/>
    <mergeCell ref="SLN53:SLN55"/>
    <mergeCell ref="SLY53:SLY55"/>
    <mergeCell ref="SMJ53:SMJ55"/>
    <mergeCell ref="SIO53:SIO55"/>
    <mergeCell ref="SIZ53:SIZ55"/>
    <mergeCell ref="SJK53:SJK55"/>
    <mergeCell ref="SJV53:SJV55"/>
    <mergeCell ref="SKG53:SKG55"/>
    <mergeCell ref="SGL53:SGL55"/>
    <mergeCell ref="SGW53:SGW55"/>
    <mergeCell ref="SHH53:SHH55"/>
    <mergeCell ref="SHS53:SHS55"/>
    <mergeCell ref="SID53:SID55"/>
    <mergeCell ref="SEI53:SEI55"/>
    <mergeCell ref="SET53:SET55"/>
    <mergeCell ref="SFE53:SFE55"/>
    <mergeCell ref="SFP53:SFP55"/>
    <mergeCell ref="SGA53:SGA55"/>
    <mergeCell ref="SCF53:SCF55"/>
    <mergeCell ref="SCQ53:SCQ55"/>
    <mergeCell ref="SDB53:SDB55"/>
    <mergeCell ref="SDM53:SDM55"/>
    <mergeCell ref="SDX53:SDX55"/>
    <mergeCell ref="SAC53:SAC55"/>
    <mergeCell ref="SAN53:SAN55"/>
    <mergeCell ref="SAY53:SAY55"/>
    <mergeCell ref="SBJ53:SBJ55"/>
    <mergeCell ref="SBU53:SBU55"/>
    <mergeCell ref="RXZ53:RXZ55"/>
    <mergeCell ref="RYK53:RYK55"/>
    <mergeCell ref="RYV53:RYV55"/>
    <mergeCell ref="RZG53:RZG55"/>
    <mergeCell ref="RZR53:RZR55"/>
    <mergeCell ref="RVW53:RVW55"/>
    <mergeCell ref="RWH53:RWH55"/>
    <mergeCell ref="RWS53:RWS55"/>
    <mergeCell ref="RXD53:RXD55"/>
    <mergeCell ref="RXO53:RXO55"/>
    <mergeCell ref="RTT53:RTT55"/>
    <mergeCell ref="RUE53:RUE55"/>
    <mergeCell ref="RUP53:RUP55"/>
    <mergeCell ref="RVA53:RVA55"/>
    <mergeCell ref="RVL53:RVL55"/>
    <mergeCell ref="RRQ53:RRQ55"/>
    <mergeCell ref="RSB53:RSB55"/>
    <mergeCell ref="RSM53:RSM55"/>
    <mergeCell ref="RSX53:RSX55"/>
    <mergeCell ref="RTI53:RTI55"/>
    <mergeCell ref="RPN53:RPN55"/>
    <mergeCell ref="RPY53:RPY55"/>
    <mergeCell ref="RQJ53:RQJ55"/>
    <mergeCell ref="RQU53:RQU55"/>
    <mergeCell ref="RRF53:RRF55"/>
    <mergeCell ref="RNK53:RNK55"/>
    <mergeCell ref="RNV53:RNV55"/>
    <mergeCell ref="ROG53:ROG55"/>
    <mergeCell ref="ROR53:ROR55"/>
    <mergeCell ref="RPC53:RPC55"/>
    <mergeCell ref="RLH53:RLH55"/>
    <mergeCell ref="RLS53:RLS55"/>
    <mergeCell ref="RMD53:RMD55"/>
    <mergeCell ref="RMO53:RMO55"/>
    <mergeCell ref="RMZ53:RMZ55"/>
    <mergeCell ref="RJE53:RJE55"/>
    <mergeCell ref="RJP53:RJP55"/>
    <mergeCell ref="RKA53:RKA55"/>
    <mergeCell ref="RKL53:RKL55"/>
    <mergeCell ref="RKW53:RKW55"/>
    <mergeCell ref="RHB53:RHB55"/>
    <mergeCell ref="RHM53:RHM55"/>
    <mergeCell ref="RHX53:RHX55"/>
    <mergeCell ref="RII53:RII55"/>
    <mergeCell ref="RIT53:RIT55"/>
    <mergeCell ref="REY53:REY55"/>
    <mergeCell ref="RFJ53:RFJ55"/>
    <mergeCell ref="RFU53:RFU55"/>
    <mergeCell ref="RGF53:RGF55"/>
    <mergeCell ref="RGQ53:RGQ55"/>
    <mergeCell ref="RCV53:RCV55"/>
    <mergeCell ref="RDG53:RDG55"/>
    <mergeCell ref="RDR53:RDR55"/>
    <mergeCell ref="REC53:REC55"/>
    <mergeCell ref="REN53:REN55"/>
    <mergeCell ref="RAS53:RAS55"/>
    <mergeCell ref="RBD53:RBD55"/>
    <mergeCell ref="RBO53:RBO55"/>
    <mergeCell ref="RBZ53:RBZ55"/>
    <mergeCell ref="RCK53:RCK55"/>
    <mergeCell ref="QYP53:QYP55"/>
    <mergeCell ref="QZA53:QZA55"/>
    <mergeCell ref="QZL53:QZL55"/>
    <mergeCell ref="QZW53:QZW55"/>
    <mergeCell ref="RAH53:RAH55"/>
    <mergeCell ref="QWM53:QWM55"/>
    <mergeCell ref="QWX53:QWX55"/>
    <mergeCell ref="QXI53:QXI55"/>
    <mergeCell ref="QXT53:QXT55"/>
    <mergeCell ref="QYE53:QYE55"/>
    <mergeCell ref="QUJ53:QUJ55"/>
    <mergeCell ref="QUU53:QUU55"/>
    <mergeCell ref="QVF53:QVF55"/>
    <mergeCell ref="QVQ53:QVQ55"/>
    <mergeCell ref="QWB53:QWB55"/>
    <mergeCell ref="QSG53:QSG55"/>
    <mergeCell ref="QSR53:QSR55"/>
    <mergeCell ref="QTC53:QTC55"/>
    <mergeCell ref="QTN53:QTN55"/>
    <mergeCell ref="QTY53:QTY55"/>
    <mergeCell ref="QQD53:QQD55"/>
    <mergeCell ref="QQO53:QQO55"/>
    <mergeCell ref="QQZ53:QQZ55"/>
    <mergeCell ref="QRK53:QRK55"/>
    <mergeCell ref="QRV53:QRV55"/>
    <mergeCell ref="QOA53:QOA55"/>
    <mergeCell ref="QOL53:QOL55"/>
    <mergeCell ref="QOW53:QOW55"/>
    <mergeCell ref="QPH53:QPH55"/>
    <mergeCell ref="QPS53:QPS55"/>
    <mergeCell ref="QLX53:QLX55"/>
    <mergeCell ref="QMI53:QMI55"/>
    <mergeCell ref="QMT53:QMT55"/>
    <mergeCell ref="QNE53:QNE55"/>
    <mergeCell ref="QNP53:QNP55"/>
    <mergeCell ref="QJU53:QJU55"/>
    <mergeCell ref="QKF53:QKF55"/>
    <mergeCell ref="QKQ53:QKQ55"/>
    <mergeCell ref="QLB53:QLB55"/>
    <mergeCell ref="QLM53:QLM55"/>
    <mergeCell ref="QHR53:QHR55"/>
    <mergeCell ref="QIC53:QIC55"/>
    <mergeCell ref="QIN53:QIN55"/>
    <mergeCell ref="QIY53:QIY55"/>
    <mergeCell ref="QJJ53:QJJ55"/>
    <mergeCell ref="QFO53:QFO55"/>
    <mergeCell ref="QFZ53:QFZ55"/>
    <mergeCell ref="QGK53:QGK55"/>
    <mergeCell ref="QGV53:QGV55"/>
    <mergeCell ref="QHG53:QHG55"/>
    <mergeCell ref="QDL53:QDL55"/>
    <mergeCell ref="QDW53:QDW55"/>
    <mergeCell ref="QEH53:QEH55"/>
    <mergeCell ref="QES53:QES55"/>
    <mergeCell ref="QFD53:QFD55"/>
    <mergeCell ref="QBI53:QBI55"/>
    <mergeCell ref="QBT53:QBT55"/>
    <mergeCell ref="QCE53:QCE55"/>
    <mergeCell ref="QCP53:QCP55"/>
    <mergeCell ref="QDA53:QDA55"/>
    <mergeCell ref="PZF53:PZF55"/>
    <mergeCell ref="PZQ53:PZQ55"/>
    <mergeCell ref="QAB53:QAB55"/>
    <mergeCell ref="QAM53:QAM55"/>
    <mergeCell ref="QAX53:QAX55"/>
    <mergeCell ref="PXC53:PXC55"/>
    <mergeCell ref="PXN53:PXN55"/>
    <mergeCell ref="PXY53:PXY55"/>
    <mergeCell ref="PYJ53:PYJ55"/>
    <mergeCell ref="PYU53:PYU55"/>
    <mergeCell ref="PUZ53:PUZ55"/>
    <mergeCell ref="PVK53:PVK55"/>
    <mergeCell ref="PVV53:PVV55"/>
    <mergeCell ref="PWG53:PWG55"/>
    <mergeCell ref="PWR53:PWR55"/>
    <mergeCell ref="PSW53:PSW55"/>
    <mergeCell ref="PTH53:PTH55"/>
    <mergeCell ref="PTS53:PTS55"/>
    <mergeCell ref="PUD53:PUD55"/>
    <mergeCell ref="PUO53:PUO55"/>
    <mergeCell ref="PQT53:PQT55"/>
    <mergeCell ref="PRE53:PRE55"/>
    <mergeCell ref="PRP53:PRP55"/>
    <mergeCell ref="PSA53:PSA55"/>
    <mergeCell ref="PSL53:PSL55"/>
    <mergeCell ref="POQ53:POQ55"/>
    <mergeCell ref="PPB53:PPB55"/>
    <mergeCell ref="PPM53:PPM55"/>
    <mergeCell ref="PPX53:PPX55"/>
    <mergeCell ref="PQI53:PQI55"/>
    <mergeCell ref="PMN53:PMN55"/>
    <mergeCell ref="PMY53:PMY55"/>
    <mergeCell ref="PNJ53:PNJ55"/>
    <mergeCell ref="PNU53:PNU55"/>
    <mergeCell ref="POF53:POF55"/>
    <mergeCell ref="PKK53:PKK55"/>
    <mergeCell ref="PKV53:PKV55"/>
    <mergeCell ref="PLG53:PLG55"/>
    <mergeCell ref="PLR53:PLR55"/>
    <mergeCell ref="PMC53:PMC55"/>
    <mergeCell ref="PIH53:PIH55"/>
    <mergeCell ref="PIS53:PIS55"/>
    <mergeCell ref="PJD53:PJD55"/>
    <mergeCell ref="PJO53:PJO55"/>
    <mergeCell ref="PJZ53:PJZ55"/>
    <mergeCell ref="PGE53:PGE55"/>
    <mergeCell ref="PGP53:PGP55"/>
    <mergeCell ref="PHA53:PHA55"/>
    <mergeCell ref="PHL53:PHL55"/>
    <mergeCell ref="PHW53:PHW55"/>
    <mergeCell ref="PEB53:PEB55"/>
    <mergeCell ref="PEM53:PEM55"/>
    <mergeCell ref="PEX53:PEX55"/>
    <mergeCell ref="PFI53:PFI55"/>
    <mergeCell ref="PFT53:PFT55"/>
    <mergeCell ref="PBY53:PBY55"/>
    <mergeCell ref="PCJ53:PCJ55"/>
    <mergeCell ref="PCU53:PCU55"/>
    <mergeCell ref="PDF53:PDF55"/>
    <mergeCell ref="PDQ53:PDQ55"/>
    <mergeCell ref="OZV53:OZV55"/>
    <mergeCell ref="PAG53:PAG55"/>
    <mergeCell ref="PAR53:PAR55"/>
    <mergeCell ref="PBC53:PBC55"/>
    <mergeCell ref="PBN53:PBN55"/>
    <mergeCell ref="OXS53:OXS55"/>
    <mergeCell ref="OYD53:OYD55"/>
    <mergeCell ref="OYO53:OYO55"/>
    <mergeCell ref="OYZ53:OYZ55"/>
    <mergeCell ref="OZK53:OZK55"/>
    <mergeCell ref="OVP53:OVP55"/>
    <mergeCell ref="OWA53:OWA55"/>
    <mergeCell ref="OWL53:OWL55"/>
    <mergeCell ref="OWW53:OWW55"/>
    <mergeCell ref="OXH53:OXH55"/>
    <mergeCell ref="OTM53:OTM55"/>
    <mergeCell ref="OTX53:OTX55"/>
    <mergeCell ref="OUI53:OUI55"/>
    <mergeCell ref="OUT53:OUT55"/>
    <mergeCell ref="OVE53:OVE55"/>
    <mergeCell ref="ORJ53:ORJ55"/>
    <mergeCell ref="ORU53:ORU55"/>
    <mergeCell ref="OSF53:OSF55"/>
    <mergeCell ref="OSQ53:OSQ55"/>
    <mergeCell ref="OTB53:OTB55"/>
    <mergeCell ref="OPG53:OPG55"/>
    <mergeCell ref="OPR53:OPR55"/>
    <mergeCell ref="OQC53:OQC55"/>
    <mergeCell ref="OQN53:OQN55"/>
    <mergeCell ref="OQY53:OQY55"/>
    <mergeCell ref="OND53:OND55"/>
    <mergeCell ref="ONO53:ONO55"/>
    <mergeCell ref="ONZ53:ONZ55"/>
    <mergeCell ref="OOK53:OOK55"/>
    <mergeCell ref="OOV53:OOV55"/>
    <mergeCell ref="OLA53:OLA55"/>
    <mergeCell ref="OLL53:OLL55"/>
    <mergeCell ref="OLW53:OLW55"/>
    <mergeCell ref="OMH53:OMH55"/>
    <mergeCell ref="OMS53:OMS55"/>
    <mergeCell ref="OIX53:OIX55"/>
    <mergeCell ref="OJI53:OJI55"/>
    <mergeCell ref="OJT53:OJT55"/>
    <mergeCell ref="OKE53:OKE55"/>
    <mergeCell ref="OKP53:OKP55"/>
    <mergeCell ref="OGU53:OGU55"/>
    <mergeCell ref="OHF53:OHF55"/>
    <mergeCell ref="OHQ53:OHQ55"/>
    <mergeCell ref="OIB53:OIB55"/>
    <mergeCell ref="OIM53:OIM55"/>
    <mergeCell ref="OER53:OER55"/>
    <mergeCell ref="OFC53:OFC55"/>
    <mergeCell ref="OFN53:OFN55"/>
    <mergeCell ref="OFY53:OFY55"/>
    <mergeCell ref="OGJ53:OGJ55"/>
    <mergeCell ref="OCO53:OCO55"/>
    <mergeCell ref="OCZ53:OCZ55"/>
    <mergeCell ref="ODK53:ODK55"/>
    <mergeCell ref="ODV53:ODV55"/>
    <mergeCell ref="OEG53:OEG55"/>
    <mergeCell ref="OAL53:OAL55"/>
    <mergeCell ref="OAW53:OAW55"/>
    <mergeCell ref="OBH53:OBH55"/>
    <mergeCell ref="OBS53:OBS55"/>
    <mergeCell ref="OCD53:OCD55"/>
    <mergeCell ref="NYI53:NYI55"/>
    <mergeCell ref="NYT53:NYT55"/>
    <mergeCell ref="NZE53:NZE55"/>
    <mergeCell ref="NZP53:NZP55"/>
    <mergeCell ref="OAA53:OAA55"/>
    <mergeCell ref="NWF53:NWF55"/>
    <mergeCell ref="NWQ53:NWQ55"/>
    <mergeCell ref="NXB53:NXB55"/>
    <mergeCell ref="NXM53:NXM55"/>
    <mergeCell ref="NXX53:NXX55"/>
    <mergeCell ref="NUC53:NUC55"/>
    <mergeCell ref="NUN53:NUN55"/>
    <mergeCell ref="NUY53:NUY55"/>
    <mergeCell ref="NVJ53:NVJ55"/>
    <mergeCell ref="NVU53:NVU55"/>
    <mergeCell ref="NRZ53:NRZ55"/>
    <mergeCell ref="NSK53:NSK55"/>
    <mergeCell ref="NSV53:NSV55"/>
    <mergeCell ref="NTG53:NTG55"/>
    <mergeCell ref="NTR53:NTR55"/>
    <mergeCell ref="NPW53:NPW55"/>
    <mergeCell ref="NQH53:NQH55"/>
    <mergeCell ref="NQS53:NQS55"/>
    <mergeCell ref="NRD53:NRD55"/>
    <mergeCell ref="NRO53:NRO55"/>
    <mergeCell ref="NNT53:NNT55"/>
    <mergeCell ref="NOE53:NOE55"/>
    <mergeCell ref="NOP53:NOP55"/>
    <mergeCell ref="NPA53:NPA55"/>
    <mergeCell ref="NPL53:NPL55"/>
    <mergeCell ref="NLQ53:NLQ55"/>
    <mergeCell ref="NMB53:NMB55"/>
    <mergeCell ref="NMM53:NMM55"/>
    <mergeCell ref="NMX53:NMX55"/>
    <mergeCell ref="NNI53:NNI55"/>
    <mergeCell ref="NJN53:NJN55"/>
    <mergeCell ref="NJY53:NJY55"/>
    <mergeCell ref="NKJ53:NKJ55"/>
    <mergeCell ref="NKU53:NKU55"/>
    <mergeCell ref="NLF53:NLF55"/>
    <mergeCell ref="NHK53:NHK55"/>
    <mergeCell ref="NHV53:NHV55"/>
    <mergeCell ref="NIG53:NIG55"/>
    <mergeCell ref="NIR53:NIR55"/>
    <mergeCell ref="NJC53:NJC55"/>
    <mergeCell ref="NFH53:NFH55"/>
    <mergeCell ref="NFS53:NFS55"/>
    <mergeCell ref="NGD53:NGD55"/>
    <mergeCell ref="NGO53:NGO55"/>
    <mergeCell ref="NGZ53:NGZ55"/>
    <mergeCell ref="NDE53:NDE55"/>
    <mergeCell ref="NDP53:NDP55"/>
    <mergeCell ref="NEA53:NEA55"/>
    <mergeCell ref="NEL53:NEL55"/>
    <mergeCell ref="NEW53:NEW55"/>
    <mergeCell ref="NBB53:NBB55"/>
    <mergeCell ref="NBM53:NBM55"/>
    <mergeCell ref="NBX53:NBX55"/>
    <mergeCell ref="NCI53:NCI55"/>
    <mergeCell ref="NCT53:NCT55"/>
    <mergeCell ref="MYY53:MYY55"/>
    <mergeCell ref="MZJ53:MZJ55"/>
    <mergeCell ref="MZU53:MZU55"/>
    <mergeCell ref="NAF53:NAF55"/>
    <mergeCell ref="NAQ53:NAQ55"/>
    <mergeCell ref="MWV53:MWV55"/>
    <mergeCell ref="MXG53:MXG55"/>
    <mergeCell ref="MXR53:MXR55"/>
    <mergeCell ref="MYC53:MYC55"/>
    <mergeCell ref="MYN53:MYN55"/>
    <mergeCell ref="MUS53:MUS55"/>
    <mergeCell ref="MVD53:MVD55"/>
    <mergeCell ref="MVO53:MVO55"/>
    <mergeCell ref="MVZ53:MVZ55"/>
    <mergeCell ref="MWK53:MWK55"/>
    <mergeCell ref="MSP53:MSP55"/>
    <mergeCell ref="MTA53:MTA55"/>
    <mergeCell ref="MTL53:MTL55"/>
    <mergeCell ref="MTW53:MTW55"/>
    <mergeCell ref="MUH53:MUH55"/>
    <mergeCell ref="MQM53:MQM55"/>
    <mergeCell ref="MQX53:MQX55"/>
    <mergeCell ref="MRI53:MRI55"/>
    <mergeCell ref="MRT53:MRT55"/>
    <mergeCell ref="MSE53:MSE55"/>
    <mergeCell ref="MOJ53:MOJ55"/>
    <mergeCell ref="MOU53:MOU55"/>
    <mergeCell ref="MPF53:MPF55"/>
    <mergeCell ref="MPQ53:MPQ55"/>
    <mergeCell ref="MQB53:MQB55"/>
    <mergeCell ref="MMG53:MMG55"/>
    <mergeCell ref="MMR53:MMR55"/>
    <mergeCell ref="MNC53:MNC55"/>
    <mergeCell ref="MNN53:MNN55"/>
    <mergeCell ref="MNY53:MNY55"/>
    <mergeCell ref="MKD53:MKD55"/>
    <mergeCell ref="MKO53:MKO55"/>
    <mergeCell ref="MKZ53:MKZ55"/>
    <mergeCell ref="MLK53:MLK55"/>
    <mergeCell ref="MLV53:MLV55"/>
    <mergeCell ref="MIA53:MIA55"/>
    <mergeCell ref="MIL53:MIL55"/>
    <mergeCell ref="MIW53:MIW55"/>
    <mergeCell ref="MJH53:MJH55"/>
    <mergeCell ref="MJS53:MJS55"/>
    <mergeCell ref="MFX53:MFX55"/>
    <mergeCell ref="MGI53:MGI55"/>
    <mergeCell ref="MGT53:MGT55"/>
    <mergeCell ref="MHE53:MHE55"/>
    <mergeCell ref="MHP53:MHP55"/>
    <mergeCell ref="MDU53:MDU55"/>
    <mergeCell ref="MEF53:MEF55"/>
    <mergeCell ref="MEQ53:MEQ55"/>
    <mergeCell ref="MFB53:MFB55"/>
    <mergeCell ref="MFM53:MFM55"/>
    <mergeCell ref="MBR53:MBR55"/>
    <mergeCell ref="MCC53:MCC55"/>
    <mergeCell ref="MCN53:MCN55"/>
    <mergeCell ref="MCY53:MCY55"/>
    <mergeCell ref="MDJ53:MDJ55"/>
    <mergeCell ref="LZO53:LZO55"/>
    <mergeCell ref="LZZ53:LZZ55"/>
    <mergeCell ref="MAK53:MAK55"/>
    <mergeCell ref="MAV53:MAV55"/>
    <mergeCell ref="MBG53:MBG55"/>
    <mergeCell ref="LXL53:LXL55"/>
    <mergeCell ref="LXW53:LXW55"/>
    <mergeCell ref="LYH53:LYH55"/>
    <mergeCell ref="LYS53:LYS55"/>
    <mergeCell ref="LZD53:LZD55"/>
    <mergeCell ref="LVI53:LVI55"/>
    <mergeCell ref="LVT53:LVT55"/>
    <mergeCell ref="LWE53:LWE55"/>
    <mergeCell ref="LWP53:LWP55"/>
    <mergeCell ref="LXA53:LXA55"/>
    <mergeCell ref="LTF53:LTF55"/>
    <mergeCell ref="LTQ53:LTQ55"/>
    <mergeCell ref="LUB53:LUB55"/>
    <mergeCell ref="LUM53:LUM55"/>
    <mergeCell ref="LUX53:LUX55"/>
    <mergeCell ref="LRC53:LRC55"/>
    <mergeCell ref="LRN53:LRN55"/>
    <mergeCell ref="LRY53:LRY55"/>
    <mergeCell ref="LSJ53:LSJ55"/>
    <mergeCell ref="LSU53:LSU55"/>
    <mergeCell ref="LOZ53:LOZ55"/>
    <mergeCell ref="LPK53:LPK55"/>
    <mergeCell ref="LPV53:LPV55"/>
    <mergeCell ref="LQG53:LQG55"/>
    <mergeCell ref="LQR53:LQR55"/>
    <mergeCell ref="LMW53:LMW55"/>
    <mergeCell ref="LNH53:LNH55"/>
    <mergeCell ref="LNS53:LNS55"/>
    <mergeCell ref="LOD53:LOD55"/>
    <mergeCell ref="LOO53:LOO55"/>
    <mergeCell ref="LKT53:LKT55"/>
    <mergeCell ref="LLE53:LLE55"/>
    <mergeCell ref="LLP53:LLP55"/>
    <mergeCell ref="LMA53:LMA55"/>
    <mergeCell ref="LML53:LML55"/>
    <mergeCell ref="LIQ53:LIQ55"/>
    <mergeCell ref="LJB53:LJB55"/>
    <mergeCell ref="LJM53:LJM55"/>
    <mergeCell ref="LJX53:LJX55"/>
    <mergeCell ref="LKI53:LKI55"/>
    <mergeCell ref="LGN53:LGN55"/>
    <mergeCell ref="LGY53:LGY55"/>
    <mergeCell ref="LHJ53:LHJ55"/>
    <mergeCell ref="LHU53:LHU55"/>
    <mergeCell ref="LIF53:LIF55"/>
    <mergeCell ref="LEK53:LEK55"/>
    <mergeCell ref="LEV53:LEV55"/>
    <mergeCell ref="LFG53:LFG55"/>
    <mergeCell ref="LFR53:LFR55"/>
    <mergeCell ref="LGC53:LGC55"/>
    <mergeCell ref="LCH53:LCH55"/>
    <mergeCell ref="LCS53:LCS55"/>
    <mergeCell ref="LDD53:LDD55"/>
    <mergeCell ref="LDO53:LDO55"/>
    <mergeCell ref="LDZ53:LDZ55"/>
    <mergeCell ref="LAE53:LAE55"/>
    <mergeCell ref="LAP53:LAP55"/>
    <mergeCell ref="LBA53:LBA55"/>
    <mergeCell ref="LBL53:LBL55"/>
    <mergeCell ref="LBW53:LBW55"/>
    <mergeCell ref="KYB53:KYB55"/>
    <mergeCell ref="KYM53:KYM55"/>
    <mergeCell ref="KYX53:KYX55"/>
    <mergeCell ref="KZI53:KZI55"/>
    <mergeCell ref="KZT53:KZT55"/>
    <mergeCell ref="KVY53:KVY55"/>
    <mergeCell ref="KWJ53:KWJ55"/>
    <mergeCell ref="KWU53:KWU55"/>
    <mergeCell ref="KXF53:KXF55"/>
    <mergeCell ref="KXQ53:KXQ55"/>
    <mergeCell ref="KTV53:KTV55"/>
    <mergeCell ref="KUG53:KUG55"/>
    <mergeCell ref="KUR53:KUR55"/>
    <mergeCell ref="KVC53:KVC55"/>
    <mergeCell ref="KVN53:KVN55"/>
    <mergeCell ref="KRS53:KRS55"/>
    <mergeCell ref="KSD53:KSD55"/>
    <mergeCell ref="KSO53:KSO55"/>
    <mergeCell ref="KSZ53:KSZ55"/>
    <mergeCell ref="KTK53:KTK55"/>
    <mergeCell ref="KPP53:KPP55"/>
    <mergeCell ref="KQA53:KQA55"/>
    <mergeCell ref="KQL53:KQL55"/>
    <mergeCell ref="KQW53:KQW55"/>
    <mergeCell ref="KRH53:KRH55"/>
    <mergeCell ref="KNM53:KNM55"/>
    <mergeCell ref="KNX53:KNX55"/>
    <mergeCell ref="KOI53:KOI55"/>
    <mergeCell ref="KOT53:KOT55"/>
    <mergeCell ref="KPE53:KPE55"/>
    <mergeCell ref="KLJ53:KLJ55"/>
    <mergeCell ref="KLU53:KLU55"/>
    <mergeCell ref="KMF53:KMF55"/>
    <mergeCell ref="KMQ53:KMQ55"/>
    <mergeCell ref="KNB53:KNB55"/>
    <mergeCell ref="KJG53:KJG55"/>
    <mergeCell ref="KJR53:KJR55"/>
    <mergeCell ref="KKC53:KKC55"/>
    <mergeCell ref="KKN53:KKN55"/>
    <mergeCell ref="KKY53:KKY55"/>
    <mergeCell ref="KHD53:KHD55"/>
    <mergeCell ref="KHO53:KHO55"/>
    <mergeCell ref="KHZ53:KHZ55"/>
    <mergeCell ref="KIK53:KIK55"/>
    <mergeCell ref="KIV53:KIV55"/>
    <mergeCell ref="KFA53:KFA55"/>
    <mergeCell ref="KFL53:KFL55"/>
    <mergeCell ref="KFW53:KFW55"/>
    <mergeCell ref="KGH53:KGH55"/>
    <mergeCell ref="KGS53:KGS55"/>
    <mergeCell ref="KCX53:KCX55"/>
    <mergeCell ref="KDI53:KDI55"/>
    <mergeCell ref="KDT53:KDT55"/>
    <mergeCell ref="KEE53:KEE55"/>
    <mergeCell ref="KEP53:KEP55"/>
    <mergeCell ref="KAU53:KAU55"/>
    <mergeCell ref="KBF53:KBF55"/>
    <mergeCell ref="KBQ53:KBQ55"/>
    <mergeCell ref="KCB53:KCB55"/>
    <mergeCell ref="KCM53:KCM55"/>
    <mergeCell ref="JYR53:JYR55"/>
    <mergeCell ref="JZC53:JZC55"/>
    <mergeCell ref="JZN53:JZN55"/>
    <mergeCell ref="JZY53:JZY55"/>
    <mergeCell ref="KAJ53:KAJ55"/>
    <mergeCell ref="JWO53:JWO55"/>
    <mergeCell ref="JWZ53:JWZ55"/>
    <mergeCell ref="JXK53:JXK55"/>
    <mergeCell ref="JXV53:JXV55"/>
    <mergeCell ref="JYG53:JYG55"/>
    <mergeCell ref="JUL53:JUL55"/>
    <mergeCell ref="JUW53:JUW55"/>
    <mergeCell ref="JVH53:JVH55"/>
    <mergeCell ref="JVS53:JVS55"/>
    <mergeCell ref="JWD53:JWD55"/>
    <mergeCell ref="JSI53:JSI55"/>
    <mergeCell ref="JST53:JST55"/>
    <mergeCell ref="JTE53:JTE55"/>
    <mergeCell ref="JTP53:JTP55"/>
    <mergeCell ref="JUA53:JUA55"/>
    <mergeCell ref="JQF53:JQF55"/>
    <mergeCell ref="JQQ53:JQQ55"/>
    <mergeCell ref="JRB53:JRB55"/>
    <mergeCell ref="JRM53:JRM55"/>
    <mergeCell ref="JRX53:JRX55"/>
    <mergeCell ref="JOC53:JOC55"/>
    <mergeCell ref="JON53:JON55"/>
    <mergeCell ref="JOY53:JOY55"/>
    <mergeCell ref="JPJ53:JPJ55"/>
    <mergeCell ref="JPU53:JPU55"/>
    <mergeCell ref="JLZ53:JLZ55"/>
    <mergeCell ref="JMK53:JMK55"/>
    <mergeCell ref="JMV53:JMV55"/>
    <mergeCell ref="JNG53:JNG55"/>
    <mergeCell ref="JNR53:JNR55"/>
    <mergeCell ref="JJW53:JJW55"/>
    <mergeCell ref="JKH53:JKH55"/>
    <mergeCell ref="JKS53:JKS55"/>
    <mergeCell ref="JLD53:JLD55"/>
    <mergeCell ref="JLO53:JLO55"/>
    <mergeCell ref="JHT53:JHT55"/>
    <mergeCell ref="JIE53:JIE55"/>
    <mergeCell ref="JIP53:JIP55"/>
    <mergeCell ref="JJA53:JJA55"/>
    <mergeCell ref="JJL53:JJL55"/>
    <mergeCell ref="JFQ53:JFQ55"/>
    <mergeCell ref="JGB53:JGB55"/>
    <mergeCell ref="JGM53:JGM55"/>
    <mergeCell ref="JGX53:JGX55"/>
    <mergeCell ref="JHI53:JHI55"/>
    <mergeCell ref="JDN53:JDN55"/>
    <mergeCell ref="JDY53:JDY55"/>
    <mergeCell ref="JEJ53:JEJ55"/>
    <mergeCell ref="JEU53:JEU55"/>
    <mergeCell ref="JFF53:JFF55"/>
    <mergeCell ref="JBK53:JBK55"/>
    <mergeCell ref="JBV53:JBV55"/>
    <mergeCell ref="JCG53:JCG55"/>
    <mergeCell ref="JCR53:JCR55"/>
    <mergeCell ref="JDC53:JDC55"/>
    <mergeCell ref="IZH53:IZH55"/>
    <mergeCell ref="IZS53:IZS55"/>
    <mergeCell ref="JAD53:JAD55"/>
    <mergeCell ref="JAO53:JAO55"/>
    <mergeCell ref="JAZ53:JAZ55"/>
    <mergeCell ref="IXE53:IXE55"/>
    <mergeCell ref="IXP53:IXP55"/>
    <mergeCell ref="IYA53:IYA55"/>
    <mergeCell ref="IYL53:IYL55"/>
    <mergeCell ref="IYW53:IYW55"/>
    <mergeCell ref="IVB53:IVB55"/>
    <mergeCell ref="IVM53:IVM55"/>
    <mergeCell ref="IVX53:IVX55"/>
    <mergeCell ref="IWI53:IWI55"/>
    <mergeCell ref="IWT53:IWT55"/>
    <mergeCell ref="ISY53:ISY55"/>
    <mergeCell ref="ITJ53:ITJ55"/>
    <mergeCell ref="ITU53:ITU55"/>
    <mergeCell ref="IUF53:IUF55"/>
    <mergeCell ref="IUQ53:IUQ55"/>
    <mergeCell ref="IQV53:IQV55"/>
    <mergeCell ref="IRG53:IRG55"/>
    <mergeCell ref="IRR53:IRR55"/>
    <mergeCell ref="ISC53:ISC55"/>
    <mergeCell ref="ISN53:ISN55"/>
    <mergeCell ref="IOS53:IOS55"/>
    <mergeCell ref="IPD53:IPD55"/>
    <mergeCell ref="IPO53:IPO55"/>
    <mergeCell ref="IPZ53:IPZ55"/>
    <mergeCell ref="IQK53:IQK55"/>
    <mergeCell ref="IMP53:IMP55"/>
    <mergeCell ref="INA53:INA55"/>
    <mergeCell ref="INL53:INL55"/>
    <mergeCell ref="INW53:INW55"/>
    <mergeCell ref="IOH53:IOH55"/>
    <mergeCell ref="IKM53:IKM55"/>
    <mergeCell ref="IKX53:IKX55"/>
    <mergeCell ref="ILI53:ILI55"/>
    <mergeCell ref="ILT53:ILT55"/>
    <mergeCell ref="IME53:IME55"/>
    <mergeCell ref="IIJ53:IIJ55"/>
    <mergeCell ref="IIU53:IIU55"/>
    <mergeCell ref="IJF53:IJF55"/>
    <mergeCell ref="IJQ53:IJQ55"/>
    <mergeCell ref="IKB53:IKB55"/>
    <mergeCell ref="IGG53:IGG55"/>
    <mergeCell ref="IGR53:IGR55"/>
    <mergeCell ref="IHC53:IHC55"/>
    <mergeCell ref="IHN53:IHN55"/>
    <mergeCell ref="IHY53:IHY55"/>
    <mergeCell ref="IED53:IED55"/>
    <mergeCell ref="IEO53:IEO55"/>
    <mergeCell ref="IEZ53:IEZ55"/>
    <mergeCell ref="IFK53:IFK55"/>
    <mergeCell ref="IFV53:IFV55"/>
    <mergeCell ref="ICA53:ICA55"/>
    <mergeCell ref="ICL53:ICL55"/>
    <mergeCell ref="ICW53:ICW55"/>
    <mergeCell ref="IDH53:IDH55"/>
    <mergeCell ref="IDS53:IDS55"/>
    <mergeCell ref="HZX53:HZX55"/>
    <mergeCell ref="IAI53:IAI55"/>
    <mergeCell ref="IAT53:IAT55"/>
    <mergeCell ref="IBE53:IBE55"/>
    <mergeCell ref="IBP53:IBP55"/>
    <mergeCell ref="HXU53:HXU55"/>
    <mergeCell ref="HYF53:HYF55"/>
    <mergeCell ref="HYQ53:HYQ55"/>
    <mergeCell ref="HZB53:HZB55"/>
    <mergeCell ref="HZM53:HZM55"/>
    <mergeCell ref="HVR53:HVR55"/>
    <mergeCell ref="HWC53:HWC55"/>
    <mergeCell ref="HWN53:HWN55"/>
    <mergeCell ref="HWY53:HWY55"/>
    <mergeCell ref="HXJ53:HXJ55"/>
    <mergeCell ref="HTO53:HTO55"/>
    <mergeCell ref="HTZ53:HTZ55"/>
    <mergeCell ref="HUK53:HUK55"/>
    <mergeCell ref="HUV53:HUV55"/>
    <mergeCell ref="HVG53:HVG55"/>
    <mergeCell ref="HRL53:HRL55"/>
    <mergeCell ref="HRW53:HRW55"/>
    <mergeCell ref="HSH53:HSH55"/>
    <mergeCell ref="HSS53:HSS55"/>
    <mergeCell ref="HTD53:HTD55"/>
    <mergeCell ref="HPI53:HPI55"/>
    <mergeCell ref="HPT53:HPT55"/>
    <mergeCell ref="HQE53:HQE55"/>
    <mergeCell ref="HQP53:HQP55"/>
    <mergeCell ref="HRA53:HRA55"/>
    <mergeCell ref="HNF53:HNF55"/>
    <mergeCell ref="HNQ53:HNQ55"/>
    <mergeCell ref="HOB53:HOB55"/>
    <mergeCell ref="HOM53:HOM55"/>
    <mergeCell ref="HOX53:HOX55"/>
    <mergeCell ref="HLC53:HLC55"/>
    <mergeCell ref="HLN53:HLN55"/>
    <mergeCell ref="HLY53:HLY55"/>
    <mergeCell ref="HMJ53:HMJ55"/>
    <mergeCell ref="HMU53:HMU55"/>
    <mergeCell ref="HIZ53:HIZ55"/>
    <mergeCell ref="HJK53:HJK55"/>
    <mergeCell ref="HJV53:HJV55"/>
    <mergeCell ref="HKG53:HKG55"/>
    <mergeCell ref="HKR53:HKR55"/>
    <mergeCell ref="HGW53:HGW55"/>
    <mergeCell ref="HHH53:HHH55"/>
    <mergeCell ref="HHS53:HHS55"/>
    <mergeCell ref="HID53:HID55"/>
    <mergeCell ref="HIO53:HIO55"/>
    <mergeCell ref="HET53:HET55"/>
    <mergeCell ref="HFE53:HFE55"/>
    <mergeCell ref="HFP53:HFP55"/>
    <mergeCell ref="HGA53:HGA55"/>
    <mergeCell ref="HGL53:HGL55"/>
    <mergeCell ref="HCQ53:HCQ55"/>
    <mergeCell ref="HDB53:HDB55"/>
    <mergeCell ref="HDM53:HDM55"/>
    <mergeCell ref="HDX53:HDX55"/>
    <mergeCell ref="HEI53:HEI55"/>
    <mergeCell ref="HAN53:HAN55"/>
    <mergeCell ref="HAY53:HAY55"/>
    <mergeCell ref="HBJ53:HBJ55"/>
    <mergeCell ref="HBU53:HBU55"/>
    <mergeCell ref="HCF53:HCF55"/>
    <mergeCell ref="GYK53:GYK55"/>
    <mergeCell ref="GYV53:GYV55"/>
    <mergeCell ref="GZG53:GZG55"/>
    <mergeCell ref="GZR53:GZR55"/>
    <mergeCell ref="HAC53:HAC55"/>
    <mergeCell ref="GWH53:GWH55"/>
    <mergeCell ref="GWS53:GWS55"/>
    <mergeCell ref="GXD53:GXD55"/>
    <mergeCell ref="GXO53:GXO55"/>
    <mergeCell ref="GXZ53:GXZ55"/>
    <mergeCell ref="GUE53:GUE55"/>
    <mergeCell ref="GUP53:GUP55"/>
    <mergeCell ref="GVA53:GVA55"/>
    <mergeCell ref="GVL53:GVL55"/>
    <mergeCell ref="GVW53:GVW55"/>
    <mergeCell ref="GSB53:GSB55"/>
    <mergeCell ref="GSM53:GSM55"/>
    <mergeCell ref="GSX53:GSX55"/>
    <mergeCell ref="GTI53:GTI55"/>
    <mergeCell ref="GTT53:GTT55"/>
    <mergeCell ref="GPY53:GPY55"/>
    <mergeCell ref="GQJ53:GQJ55"/>
    <mergeCell ref="GQU53:GQU55"/>
    <mergeCell ref="GRF53:GRF55"/>
    <mergeCell ref="GRQ53:GRQ55"/>
    <mergeCell ref="GNV53:GNV55"/>
    <mergeCell ref="GOG53:GOG55"/>
    <mergeCell ref="GOR53:GOR55"/>
    <mergeCell ref="GPC53:GPC55"/>
    <mergeCell ref="GPN53:GPN55"/>
    <mergeCell ref="GLS53:GLS55"/>
    <mergeCell ref="GMD53:GMD55"/>
    <mergeCell ref="GMO53:GMO55"/>
    <mergeCell ref="GMZ53:GMZ55"/>
    <mergeCell ref="GNK53:GNK55"/>
    <mergeCell ref="GJP53:GJP55"/>
    <mergeCell ref="GKA53:GKA55"/>
    <mergeCell ref="GKL53:GKL55"/>
    <mergeCell ref="GKW53:GKW55"/>
    <mergeCell ref="GLH53:GLH55"/>
    <mergeCell ref="GHM53:GHM55"/>
    <mergeCell ref="GHX53:GHX55"/>
    <mergeCell ref="GII53:GII55"/>
    <mergeCell ref="GIT53:GIT55"/>
    <mergeCell ref="GJE53:GJE55"/>
    <mergeCell ref="GFJ53:GFJ55"/>
    <mergeCell ref="GFU53:GFU55"/>
    <mergeCell ref="GGF53:GGF55"/>
    <mergeCell ref="GGQ53:GGQ55"/>
    <mergeCell ref="GHB53:GHB55"/>
    <mergeCell ref="GDG53:GDG55"/>
    <mergeCell ref="GDR53:GDR55"/>
    <mergeCell ref="GEC53:GEC55"/>
    <mergeCell ref="GEN53:GEN55"/>
    <mergeCell ref="GEY53:GEY55"/>
    <mergeCell ref="GBD53:GBD55"/>
    <mergeCell ref="GBO53:GBO55"/>
    <mergeCell ref="GBZ53:GBZ55"/>
    <mergeCell ref="GCK53:GCK55"/>
    <mergeCell ref="GCV53:GCV55"/>
    <mergeCell ref="FZA53:FZA55"/>
    <mergeCell ref="FZL53:FZL55"/>
    <mergeCell ref="FZW53:FZW55"/>
    <mergeCell ref="GAH53:GAH55"/>
    <mergeCell ref="GAS53:GAS55"/>
    <mergeCell ref="FWX53:FWX55"/>
    <mergeCell ref="FXI53:FXI55"/>
    <mergeCell ref="FXT53:FXT55"/>
    <mergeCell ref="FYE53:FYE55"/>
    <mergeCell ref="FYP53:FYP55"/>
    <mergeCell ref="FUU53:FUU55"/>
    <mergeCell ref="FVF53:FVF55"/>
    <mergeCell ref="FVQ53:FVQ55"/>
    <mergeCell ref="FWB53:FWB55"/>
    <mergeCell ref="FWM53:FWM55"/>
    <mergeCell ref="FSR53:FSR55"/>
    <mergeCell ref="FTC53:FTC55"/>
    <mergeCell ref="FTN53:FTN55"/>
    <mergeCell ref="FTY53:FTY55"/>
    <mergeCell ref="FUJ53:FUJ55"/>
    <mergeCell ref="FQO53:FQO55"/>
    <mergeCell ref="FQZ53:FQZ55"/>
    <mergeCell ref="FRK53:FRK55"/>
    <mergeCell ref="FRV53:FRV55"/>
    <mergeCell ref="FSG53:FSG55"/>
    <mergeCell ref="FOL53:FOL55"/>
    <mergeCell ref="FOW53:FOW55"/>
    <mergeCell ref="FPH53:FPH55"/>
    <mergeCell ref="FPS53:FPS55"/>
    <mergeCell ref="FQD53:FQD55"/>
    <mergeCell ref="FMI53:FMI55"/>
    <mergeCell ref="FMT53:FMT55"/>
    <mergeCell ref="FNE53:FNE55"/>
    <mergeCell ref="FNP53:FNP55"/>
    <mergeCell ref="FOA53:FOA55"/>
    <mergeCell ref="FKF53:FKF55"/>
    <mergeCell ref="FKQ53:FKQ55"/>
    <mergeCell ref="FLB53:FLB55"/>
    <mergeCell ref="FLM53:FLM55"/>
    <mergeCell ref="FLX53:FLX55"/>
    <mergeCell ref="FIC53:FIC55"/>
    <mergeCell ref="FIN53:FIN55"/>
    <mergeCell ref="FIY53:FIY55"/>
    <mergeCell ref="FJJ53:FJJ55"/>
    <mergeCell ref="FJU53:FJU55"/>
    <mergeCell ref="FFZ53:FFZ55"/>
    <mergeCell ref="FGK53:FGK55"/>
    <mergeCell ref="FGV53:FGV55"/>
    <mergeCell ref="FHG53:FHG55"/>
    <mergeCell ref="FHR53:FHR55"/>
    <mergeCell ref="FDW53:FDW55"/>
    <mergeCell ref="FEH53:FEH55"/>
    <mergeCell ref="FES53:FES55"/>
    <mergeCell ref="FFD53:FFD55"/>
    <mergeCell ref="FFO53:FFO55"/>
    <mergeCell ref="FBT53:FBT55"/>
    <mergeCell ref="FCE53:FCE55"/>
    <mergeCell ref="FCP53:FCP55"/>
    <mergeCell ref="FDA53:FDA55"/>
    <mergeCell ref="FDL53:FDL55"/>
    <mergeCell ref="EZQ53:EZQ55"/>
    <mergeCell ref="FAB53:FAB55"/>
    <mergeCell ref="FAM53:FAM55"/>
    <mergeCell ref="FAX53:FAX55"/>
    <mergeCell ref="FBI53:FBI55"/>
    <mergeCell ref="EXN53:EXN55"/>
    <mergeCell ref="EXY53:EXY55"/>
    <mergeCell ref="EYJ53:EYJ55"/>
    <mergeCell ref="EYU53:EYU55"/>
    <mergeCell ref="EZF53:EZF55"/>
    <mergeCell ref="EVK53:EVK55"/>
    <mergeCell ref="EVV53:EVV55"/>
    <mergeCell ref="EWG53:EWG55"/>
    <mergeCell ref="EWR53:EWR55"/>
    <mergeCell ref="EXC53:EXC55"/>
    <mergeCell ref="ETH53:ETH55"/>
    <mergeCell ref="ETS53:ETS55"/>
    <mergeCell ref="EUD53:EUD55"/>
    <mergeCell ref="EUO53:EUO55"/>
    <mergeCell ref="EUZ53:EUZ55"/>
    <mergeCell ref="ERE53:ERE55"/>
    <mergeCell ref="ERP53:ERP55"/>
    <mergeCell ref="ESA53:ESA55"/>
    <mergeCell ref="ESL53:ESL55"/>
    <mergeCell ref="ESW53:ESW55"/>
    <mergeCell ref="EPB53:EPB55"/>
    <mergeCell ref="EPM53:EPM55"/>
    <mergeCell ref="EPX53:EPX55"/>
    <mergeCell ref="EQI53:EQI55"/>
    <mergeCell ref="EQT53:EQT55"/>
    <mergeCell ref="EMY53:EMY55"/>
    <mergeCell ref="ENJ53:ENJ55"/>
    <mergeCell ref="ENU53:ENU55"/>
    <mergeCell ref="EOF53:EOF55"/>
    <mergeCell ref="EOQ53:EOQ55"/>
    <mergeCell ref="EKV53:EKV55"/>
    <mergeCell ref="ELG53:ELG55"/>
    <mergeCell ref="ELR53:ELR55"/>
    <mergeCell ref="EMC53:EMC55"/>
    <mergeCell ref="EMN53:EMN55"/>
    <mergeCell ref="EIS53:EIS55"/>
    <mergeCell ref="EJD53:EJD55"/>
    <mergeCell ref="EJO53:EJO55"/>
    <mergeCell ref="EJZ53:EJZ55"/>
    <mergeCell ref="EKK53:EKK55"/>
    <mergeCell ref="EGP53:EGP55"/>
    <mergeCell ref="EHA53:EHA55"/>
    <mergeCell ref="EHL53:EHL55"/>
    <mergeCell ref="EHW53:EHW55"/>
    <mergeCell ref="EIH53:EIH55"/>
    <mergeCell ref="EEM53:EEM55"/>
    <mergeCell ref="EEX53:EEX55"/>
    <mergeCell ref="EFI53:EFI55"/>
    <mergeCell ref="EFT53:EFT55"/>
    <mergeCell ref="EGE53:EGE55"/>
    <mergeCell ref="ECJ53:ECJ55"/>
    <mergeCell ref="ECU53:ECU55"/>
    <mergeCell ref="EDF53:EDF55"/>
    <mergeCell ref="EDQ53:EDQ55"/>
    <mergeCell ref="EEB53:EEB55"/>
    <mergeCell ref="EAG53:EAG55"/>
    <mergeCell ref="EAR53:EAR55"/>
    <mergeCell ref="EBC53:EBC55"/>
    <mergeCell ref="EBN53:EBN55"/>
    <mergeCell ref="EBY53:EBY55"/>
    <mergeCell ref="DYD53:DYD55"/>
    <mergeCell ref="DYO53:DYO55"/>
    <mergeCell ref="DYZ53:DYZ55"/>
    <mergeCell ref="DZK53:DZK55"/>
    <mergeCell ref="DZV53:DZV55"/>
    <mergeCell ref="DWA53:DWA55"/>
    <mergeCell ref="DWL53:DWL55"/>
    <mergeCell ref="DWW53:DWW55"/>
    <mergeCell ref="DXH53:DXH55"/>
    <mergeCell ref="DXS53:DXS55"/>
    <mergeCell ref="DTX53:DTX55"/>
    <mergeCell ref="DUI53:DUI55"/>
    <mergeCell ref="DUT53:DUT55"/>
    <mergeCell ref="DVE53:DVE55"/>
    <mergeCell ref="DVP53:DVP55"/>
    <mergeCell ref="DRU53:DRU55"/>
    <mergeCell ref="DSF53:DSF55"/>
    <mergeCell ref="DSQ53:DSQ55"/>
    <mergeCell ref="DTB53:DTB55"/>
    <mergeCell ref="DTM53:DTM55"/>
    <mergeCell ref="DPR53:DPR55"/>
    <mergeCell ref="DQC53:DQC55"/>
    <mergeCell ref="DQN53:DQN55"/>
    <mergeCell ref="DQY53:DQY55"/>
    <mergeCell ref="DRJ53:DRJ55"/>
    <mergeCell ref="DNO53:DNO55"/>
    <mergeCell ref="DNZ53:DNZ55"/>
    <mergeCell ref="DOK53:DOK55"/>
    <mergeCell ref="DOV53:DOV55"/>
    <mergeCell ref="DPG53:DPG55"/>
    <mergeCell ref="DLL53:DLL55"/>
    <mergeCell ref="DLW53:DLW55"/>
    <mergeCell ref="DMH53:DMH55"/>
    <mergeCell ref="DMS53:DMS55"/>
    <mergeCell ref="DND53:DND55"/>
    <mergeCell ref="DJI53:DJI55"/>
    <mergeCell ref="DJT53:DJT55"/>
    <mergeCell ref="DKE53:DKE55"/>
    <mergeCell ref="DKP53:DKP55"/>
    <mergeCell ref="DLA53:DLA55"/>
    <mergeCell ref="DHF53:DHF55"/>
    <mergeCell ref="DHQ53:DHQ55"/>
    <mergeCell ref="DIB53:DIB55"/>
    <mergeCell ref="DIM53:DIM55"/>
    <mergeCell ref="DIX53:DIX55"/>
    <mergeCell ref="DFC53:DFC55"/>
    <mergeCell ref="DFN53:DFN55"/>
    <mergeCell ref="DFY53:DFY55"/>
    <mergeCell ref="DGJ53:DGJ55"/>
    <mergeCell ref="DGU53:DGU55"/>
    <mergeCell ref="DCZ53:DCZ55"/>
    <mergeCell ref="DDK53:DDK55"/>
    <mergeCell ref="DDV53:DDV55"/>
    <mergeCell ref="DEG53:DEG55"/>
    <mergeCell ref="DER53:DER55"/>
    <mergeCell ref="DAW53:DAW55"/>
    <mergeCell ref="DBH53:DBH55"/>
    <mergeCell ref="DBS53:DBS55"/>
    <mergeCell ref="DCD53:DCD55"/>
    <mergeCell ref="DCO53:DCO55"/>
    <mergeCell ref="CYT53:CYT55"/>
    <mergeCell ref="CZE53:CZE55"/>
    <mergeCell ref="CZP53:CZP55"/>
    <mergeCell ref="DAA53:DAA55"/>
    <mergeCell ref="DAL53:DAL55"/>
    <mergeCell ref="CWQ53:CWQ55"/>
    <mergeCell ref="CXB53:CXB55"/>
    <mergeCell ref="CXM53:CXM55"/>
    <mergeCell ref="CXX53:CXX55"/>
    <mergeCell ref="CYI53:CYI55"/>
    <mergeCell ref="CUN53:CUN55"/>
    <mergeCell ref="CUY53:CUY55"/>
    <mergeCell ref="CVJ53:CVJ55"/>
    <mergeCell ref="CVU53:CVU55"/>
    <mergeCell ref="CWF53:CWF55"/>
    <mergeCell ref="CSK53:CSK55"/>
    <mergeCell ref="CSV53:CSV55"/>
    <mergeCell ref="CTG53:CTG55"/>
    <mergeCell ref="CTR53:CTR55"/>
    <mergeCell ref="CUC53:CUC55"/>
    <mergeCell ref="CQH53:CQH55"/>
    <mergeCell ref="CQS53:CQS55"/>
    <mergeCell ref="CRD53:CRD55"/>
    <mergeCell ref="CRO53:CRO55"/>
    <mergeCell ref="CRZ53:CRZ55"/>
    <mergeCell ref="COE53:COE55"/>
    <mergeCell ref="COP53:COP55"/>
    <mergeCell ref="CPA53:CPA55"/>
    <mergeCell ref="CPL53:CPL55"/>
    <mergeCell ref="CPW53:CPW55"/>
    <mergeCell ref="CMB53:CMB55"/>
    <mergeCell ref="CMM53:CMM55"/>
    <mergeCell ref="CMX53:CMX55"/>
    <mergeCell ref="CNI53:CNI55"/>
    <mergeCell ref="CNT53:CNT55"/>
    <mergeCell ref="CJY53:CJY55"/>
    <mergeCell ref="CKJ53:CKJ55"/>
    <mergeCell ref="CKU53:CKU55"/>
    <mergeCell ref="CLF53:CLF55"/>
    <mergeCell ref="CLQ53:CLQ55"/>
    <mergeCell ref="CHV53:CHV55"/>
    <mergeCell ref="CIG53:CIG55"/>
    <mergeCell ref="CIR53:CIR55"/>
    <mergeCell ref="CJC53:CJC55"/>
    <mergeCell ref="CJN53:CJN55"/>
    <mergeCell ref="CFS53:CFS55"/>
    <mergeCell ref="CGD53:CGD55"/>
    <mergeCell ref="CGO53:CGO55"/>
    <mergeCell ref="CGZ53:CGZ55"/>
    <mergeCell ref="CHK53:CHK55"/>
    <mergeCell ref="CDP53:CDP55"/>
    <mergeCell ref="CEA53:CEA55"/>
    <mergeCell ref="CEL53:CEL55"/>
    <mergeCell ref="CEW53:CEW55"/>
    <mergeCell ref="CFH53:CFH55"/>
    <mergeCell ref="CBM53:CBM55"/>
    <mergeCell ref="CBX53:CBX55"/>
    <mergeCell ref="CCI53:CCI55"/>
    <mergeCell ref="CCT53:CCT55"/>
    <mergeCell ref="CDE53:CDE55"/>
    <mergeCell ref="BZJ53:BZJ55"/>
    <mergeCell ref="BZU53:BZU55"/>
    <mergeCell ref="CAF53:CAF55"/>
    <mergeCell ref="CAQ53:CAQ55"/>
    <mergeCell ref="CBB53:CBB55"/>
    <mergeCell ref="BXG53:BXG55"/>
    <mergeCell ref="BXR53:BXR55"/>
    <mergeCell ref="BYC53:BYC55"/>
    <mergeCell ref="BYN53:BYN55"/>
    <mergeCell ref="BYY53:BYY55"/>
    <mergeCell ref="BVD53:BVD55"/>
    <mergeCell ref="BVO53:BVO55"/>
    <mergeCell ref="BVZ53:BVZ55"/>
    <mergeCell ref="BWK53:BWK55"/>
    <mergeCell ref="BWV53:BWV55"/>
    <mergeCell ref="BTA53:BTA55"/>
    <mergeCell ref="BTL53:BTL55"/>
    <mergeCell ref="BTW53:BTW55"/>
    <mergeCell ref="BUH53:BUH55"/>
    <mergeCell ref="BUS53:BUS55"/>
    <mergeCell ref="BQX53:BQX55"/>
    <mergeCell ref="BRI53:BRI55"/>
    <mergeCell ref="BRT53:BRT55"/>
    <mergeCell ref="BSE53:BSE55"/>
    <mergeCell ref="BSP53:BSP55"/>
    <mergeCell ref="BOU53:BOU55"/>
    <mergeCell ref="BPF53:BPF55"/>
    <mergeCell ref="BPQ53:BPQ55"/>
    <mergeCell ref="BQB53:BQB55"/>
    <mergeCell ref="BQM53:BQM55"/>
    <mergeCell ref="BMR53:BMR55"/>
    <mergeCell ref="BNC53:BNC55"/>
    <mergeCell ref="BNN53:BNN55"/>
    <mergeCell ref="BNY53:BNY55"/>
    <mergeCell ref="BOJ53:BOJ55"/>
    <mergeCell ref="BKO53:BKO55"/>
    <mergeCell ref="BKZ53:BKZ55"/>
    <mergeCell ref="BLK53:BLK55"/>
    <mergeCell ref="BLV53:BLV55"/>
    <mergeCell ref="BMG53:BMG55"/>
    <mergeCell ref="BIL53:BIL55"/>
    <mergeCell ref="BIW53:BIW55"/>
    <mergeCell ref="BJH53:BJH55"/>
    <mergeCell ref="BJS53:BJS55"/>
    <mergeCell ref="BKD53:BKD55"/>
    <mergeCell ref="BGI53:BGI55"/>
    <mergeCell ref="BGT53:BGT55"/>
    <mergeCell ref="BHE53:BHE55"/>
    <mergeCell ref="BHP53:BHP55"/>
    <mergeCell ref="BIA53:BIA55"/>
    <mergeCell ref="BEF53:BEF55"/>
    <mergeCell ref="BEQ53:BEQ55"/>
    <mergeCell ref="BFB53:BFB55"/>
    <mergeCell ref="BFM53:BFM55"/>
    <mergeCell ref="BFX53:BFX55"/>
    <mergeCell ref="BCC53:BCC55"/>
    <mergeCell ref="BCN53:BCN55"/>
    <mergeCell ref="BCY53:BCY55"/>
    <mergeCell ref="BDJ53:BDJ55"/>
    <mergeCell ref="BDU53:BDU55"/>
    <mergeCell ref="AZZ53:AZZ55"/>
    <mergeCell ref="BAK53:BAK55"/>
    <mergeCell ref="BAV53:BAV55"/>
    <mergeCell ref="BBG53:BBG55"/>
    <mergeCell ref="BBR53:BBR55"/>
    <mergeCell ref="AXW53:AXW55"/>
    <mergeCell ref="AYH53:AYH55"/>
    <mergeCell ref="AYS53:AYS55"/>
    <mergeCell ref="AZD53:AZD55"/>
    <mergeCell ref="AZO53:AZO55"/>
    <mergeCell ref="AVT53:AVT55"/>
    <mergeCell ref="AWE53:AWE55"/>
    <mergeCell ref="AWP53:AWP55"/>
    <mergeCell ref="AXA53:AXA55"/>
    <mergeCell ref="AXL53:AXL55"/>
    <mergeCell ref="ATQ53:ATQ55"/>
    <mergeCell ref="AUB53:AUB55"/>
    <mergeCell ref="AUM53:AUM55"/>
    <mergeCell ref="AUX53:AUX55"/>
    <mergeCell ref="AVI53:AVI55"/>
    <mergeCell ref="ARN53:ARN55"/>
    <mergeCell ref="ARY53:ARY55"/>
    <mergeCell ref="ASJ53:ASJ55"/>
    <mergeCell ref="ASU53:ASU55"/>
    <mergeCell ref="ATF53:ATF55"/>
    <mergeCell ref="APK53:APK55"/>
    <mergeCell ref="APV53:APV55"/>
    <mergeCell ref="AQG53:AQG55"/>
    <mergeCell ref="AQR53:AQR55"/>
    <mergeCell ref="ARC53:ARC55"/>
    <mergeCell ref="ANH53:ANH55"/>
    <mergeCell ref="ANS53:ANS55"/>
    <mergeCell ref="AOD53:AOD55"/>
    <mergeCell ref="AOO53:AOO55"/>
    <mergeCell ref="AOZ53:AOZ55"/>
    <mergeCell ref="ALE53:ALE55"/>
    <mergeCell ref="ALP53:ALP55"/>
    <mergeCell ref="AMA53:AMA55"/>
    <mergeCell ref="AML53:AML55"/>
    <mergeCell ref="AMW53:AMW55"/>
    <mergeCell ref="AJB53:AJB55"/>
    <mergeCell ref="AJM53:AJM55"/>
    <mergeCell ref="AJX53:AJX55"/>
    <mergeCell ref="AKI53:AKI55"/>
    <mergeCell ref="AKT53:AKT55"/>
    <mergeCell ref="AGY53:AGY55"/>
    <mergeCell ref="AHJ53:AHJ55"/>
    <mergeCell ref="AHU53:AHU55"/>
    <mergeCell ref="AIF53:AIF55"/>
    <mergeCell ref="AIQ53:AIQ55"/>
    <mergeCell ref="AEV53:AEV55"/>
    <mergeCell ref="AFG53:AFG55"/>
    <mergeCell ref="AFR53:AFR55"/>
    <mergeCell ref="AGC53:AGC55"/>
    <mergeCell ref="AGN53:AGN55"/>
    <mergeCell ref="ACS53:ACS55"/>
    <mergeCell ref="ADD53:ADD55"/>
    <mergeCell ref="ADO53:ADO55"/>
    <mergeCell ref="ADZ53:ADZ55"/>
    <mergeCell ref="AEK53:AEK55"/>
    <mergeCell ref="AAP53:AAP55"/>
    <mergeCell ref="ABA53:ABA55"/>
    <mergeCell ref="ABL53:ABL55"/>
    <mergeCell ref="ABW53:ABW55"/>
    <mergeCell ref="ACH53:ACH55"/>
    <mergeCell ref="YM53:YM55"/>
    <mergeCell ref="YX53:YX55"/>
    <mergeCell ref="ZI53:ZI55"/>
    <mergeCell ref="ZT53:ZT55"/>
    <mergeCell ref="AAE53:AAE55"/>
    <mergeCell ref="WJ53:WJ55"/>
    <mergeCell ref="WU53:WU55"/>
    <mergeCell ref="XF53:XF55"/>
    <mergeCell ref="XQ53:XQ55"/>
    <mergeCell ref="YB53:YB55"/>
    <mergeCell ref="UG53:UG55"/>
    <mergeCell ref="UR53:UR55"/>
    <mergeCell ref="VC53:VC55"/>
    <mergeCell ref="VN53:VN55"/>
    <mergeCell ref="VY53:VY55"/>
    <mergeCell ref="SD53:SD55"/>
    <mergeCell ref="SO53:SO55"/>
    <mergeCell ref="SZ53:SZ55"/>
    <mergeCell ref="TK53:TK55"/>
    <mergeCell ref="TV53:TV55"/>
    <mergeCell ref="QA53:QA55"/>
    <mergeCell ref="QL53:QL55"/>
    <mergeCell ref="QW53:QW55"/>
    <mergeCell ref="RH53:RH55"/>
    <mergeCell ref="RS53:RS55"/>
    <mergeCell ref="NX53:NX55"/>
    <mergeCell ref="OI53:OI55"/>
    <mergeCell ref="OT53:OT55"/>
    <mergeCell ref="PE53:PE55"/>
    <mergeCell ref="PP53:PP55"/>
    <mergeCell ref="LU53:LU55"/>
    <mergeCell ref="MF53:MF55"/>
    <mergeCell ref="MQ53:MQ55"/>
    <mergeCell ref="NB53:NB55"/>
    <mergeCell ref="NM53:NM55"/>
    <mergeCell ref="C46:C50"/>
    <mergeCell ref="C51:C52"/>
    <mergeCell ref="C53:C55"/>
    <mergeCell ref="Q4:T4"/>
    <mergeCell ref="P74:Q74"/>
    <mergeCell ref="R74:S74"/>
    <mergeCell ref="T74:U74"/>
    <mergeCell ref="P73:Q73"/>
    <mergeCell ref="R73:U73"/>
    <mergeCell ref="JR53:JR55"/>
    <mergeCell ref="KC53:KC55"/>
    <mergeCell ref="KN53:KN55"/>
    <mergeCell ref="KY53:KY55"/>
    <mergeCell ref="LJ53:LJ55"/>
    <mergeCell ref="HO53:HO55"/>
    <mergeCell ref="HZ53:HZ55"/>
    <mergeCell ref="IK53:IK55"/>
    <mergeCell ref="IV53:IV55"/>
    <mergeCell ref="JG53:JG55"/>
    <mergeCell ref="FL53:FL55"/>
    <mergeCell ref="FW53:FW55"/>
    <mergeCell ref="GH53:GH55"/>
    <mergeCell ref="GS53:GS55"/>
    <mergeCell ref="HD53:HD55"/>
    <mergeCell ref="DI53:DI55"/>
    <mergeCell ref="DT53:DT55"/>
    <mergeCell ref="EE53:EE55"/>
    <mergeCell ref="EP53:EP55"/>
    <mergeCell ref="FA53:FA55"/>
    <mergeCell ref="C56:C59"/>
    <mergeCell ref="D7:D8"/>
    <mergeCell ref="D28:D29"/>
    <mergeCell ref="P76:Q76"/>
    <mergeCell ref="R76:S76"/>
    <mergeCell ref="T76:U76"/>
    <mergeCell ref="V76:W76"/>
    <mergeCell ref="X76:Y76"/>
    <mergeCell ref="V73:W73"/>
    <mergeCell ref="X73:Y73"/>
    <mergeCell ref="X74:Y74"/>
    <mergeCell ref="V74:W74"/>
    <mergeCell ref="Z75:AA75"/>
    <mergeCell ref="BF53:BF55"/>
    <mergeCell ref="BQ53:BQ55"/>
    <mergeCell ref="CB53:CB55"/>
    <mergeCell ref="CM53:CM55"/>
    <mergeCell ref="CX53:CX55"/>
    <mergeCell ref="N53:N55"/>
    <mergeCell ref="Y53:Y55"/>
    <mergeCell ref="AJ53:AJ55"/>
    <mergeCell ref="AU53:AU55"/>
  </mergeCells>
  <pageMargins left="0.70866141732283472" right="0.70866141732283472" top="0.74803149606299213" bottom="0.74803149606299213" header="0.31496062992125984" footer="0.31496062992125984"/>
  <pageSetup scale="89"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307"/>
  <sheetViews>
    <sheetView showGridLines="0" topLeftCell="B1" zoomScale="55" zoomScaleNormal="55" workbookViewId="0">
      <selection activeCell="S1" sqref="S1"/>
    </sheetView>
  </sheetViews>
  <sheetFormatPr baseColWidth="10" defaultColWidth="11.42578125" defaultRowHeight="31.5" x14ac:dyDescent="0.5"/>
  <cols>
    <col min="1" max="1" width="61.5703125" style="225" customWidth="1"/>
    <col min="2" max="2" width="32.140625" style="216" customWidth="1"/>
    <col min="3" max="3" width="143.140625" style="204" customWidth="1"/>
    <col min="4" max="4" width="24.85546875" style="215" bestFit="1" customWidth="1"/>
    <col min="5" max="5" width="23.5703125" style="205" bestFit="1" customWidth="1"/>
    <col min="6" max="6" width="24.85546875" style="203" bestFit="1" customWidth="1"/>
    <col min="7" max="7" width="23.5703125" style="201" bestFit="1" customWidth="1"/>
    <col min="8" max="8" width="36.7109375" style="201" bestFit="1" customWidth="1"/>
    <col min="9" max="9" width="25.5703125" style="201" bestFit="1" customWidth="1"/>
    <col min="10" max="10" width="24.85546875" style="201" bestFit="1" customWidth="1"/>
    <col min="11" max="11" width="30" style="201" bestFit="1" customWidth="1"/>
    <col min="12" max="16384" width="11.42578125" style="201"/>
  </cols>
  <sheetData>
    <row r="1" spans="1:28" x14ac:dyDescent="0.5">
      <c r="A1" s="1222" t="s">
        <v>0</v>
      </c>
      <c r="B1" s="1222"/>
      <c r="C1" s="1222"/>
      <c r="D1" s="1222"/>
      <c r="E1" s="1222"/>
      <c r="F1" s="1222"/>
      <c r="G1" s="473"/>
      <c r="H1" s="473"/>
      <c r="I1" s="473"/>
      <c r="J1" s="473"/>
      <c r="K1" s="473"/>
      <c r="L1" s="473"/>
      <c r="M1" s="473"/>
      <c r="N1" s="473"/>
      <c r="O1" s="473"/>
      <c r="P1" s="473"/>
      <c r="Q1" s="473"/>
    </row>
    <row r="2" spans="1:28" x14ac:dyDescent="0.5">
      <c r="A2" s="1222" t="s">
        <v>739</v>
      </c>
      <c r="B2" s="1222"/>
      <c r="C2" s="1222"/>
      <c r="D2" s="1222"/>
      <c r="E2" s="1222"/>
      <c r="F2" s="1222"/>
      <c r="G2" s="473"/>
      <c r="H2" s="473"/>
      <c r="I2" s="473"/>
      <c r="J2" s="473"/>
      <c r="K2" s="473"/>
      <c r="L2" s="473"/>
      <c r="M2" s="473"/>
      <c r="N2" s="473"/>
      <c r="O2" s="473"/>
      <c r="P2" s="473"/>
      <c r="Q2" s="473"/>
    </row>
    <row r="3" spans="1:28" x14ac:dyDescent="0.5">
      <c r="A3" s="223"/>
      <c r="B3" s="223"/>
      <c r="C3" s="223"/>
      <c r="D3" s="223"/>
      <c r="E3" s="223"/>
      <c r="F3" s="223"/>
      <c r="G3" s="223"/>
      <c r="H3" s="223"/>
      <c r="I3" s="223"/>
      <c r="J3" s="223"/>
      <c r="K3" s="223"/>
      <c r="L3" s="214"/>
      <c r="M3" s="214"/>
      <c r="N3" s="214"/>
      <c r="O3" s="214"/>
      <c r="P3" s="214"/>
      <c r="Q3" s="214"/>
      <c r="R3"/>
      <c r="S3"/>
      <c r="T3"/>
      <c r="U3"/>
      <c r="V3"/>
      <c r="W3"/>
      <c r="X3"/>
      <c r="Y3"/>
      <c r="Z3"/>
      <c r="AA3"/>
      <c r="AB3"/>
    </row>
    <row r="4" spans="1:28" x14ac:dyDescent="0.5">
      <c r="A4" s="224" t="s">
        <v>481</v>
      </c>
      <c r="B4" s="217" t="s">
        <v>333</v>
      </c>
      <c r="C4" s="202" t="s">
        <v>31</v>
      </c>
      <c r="D4" s="217" t="s">
        <v>44</v>
      </c>
      <c r="E4" s="217" t="s">
        <v>48</v>
      </c>
      <c r="F4" s="217" t="s">
        <v>45</v>
      </c>
      <c r="G4" s="217" t="s">
        <v>49</v>
      </c>
      <c r="H4" s="217" t="s">
        <v>46</v>
      </c>
      <c r="I4" s="217" t="s">
        <v>479</v>
      </c>
      <c r="J4" s="217" t="s">
        <v>50</v>
      </c>
      <c r="K4" s="217" t="s">
        <v>51</v>
      </c>
      <c r="R4"/>
      <c r="S4"/>
      <c r="T4"/>
      <c r="U4"/>
      <c r="V4"/>
      <c r="W4"/>
      <c r="X4"/>
      <c r="Y4"/>
      <c r="Z4"/>
      <c r="AA4"/>
      <c r="AB4"/>
    </row>
    <row r="5" spans="1:28" ht="97.5" thickBot="1" x14ac:dyDescent="0.55000000000000004">
      <c r="A5" s="225" t="s">
        <v>126</v>
      </c>
      <c r="B5" s="226" t="s">
        <v>335</v>
      </c>
      <c r="C5" s="201" t="s">
        <v>411</v>
      </c>
      <c r="D5" s="201" t="s">
        <v>75</v>
      </c>
      <c r="E5" s="201" t="s">
        <v>75</v>
      </c>
      <c r="F5" s="201">
        <v>1</v>
      </c>
      <c r="G5" s="201">
        <v>1</v>
      </c>
      <c r="H5" s="201">
        <v>1</v>
      </c>
      <c r="I5" s="201">
        <v>1</v>
      </c>
      <c r="J5" s="201">
        <v>1</v>
      </c>
      <c r="K5" s="201">
        <v>0.25</v>
      </c>
      <c r="L5" s="214"/>
      <c r="M5" s="214"/>
      <c r="N5" s="214"/>
      <c r="O5" s="214"/>
      <c r="P5" s="214"/>
      <c r="Q5" s="214"/>
      <c r="R5"/>
      <c r="S5"/>
      <c r="T5"/>
      <c r="U5"/>
      <c r="V5"/>
      <c r="W5"/>
      <c r="X5"/>
      <c r="Y5"/>
      <c r="Z5"/>
      <c r="AA5"/>
      <c r="AB5"/>
    </row>
    <row r="6" spans="1:28" ht="85.5" x14ac:dyDescent="0.5">
      <c r="A6" s="225" t="s">
        <v>160</v>
      </c>
      <c r="B6" s="218" t="s">
        <v>334</v>
      </c>
      <c r="C6" s="201" t="s">
        <v>574</v>
      </c>
      <c r="D6" s="201" t="s">
        <v>75</v>
      </c>
      <c r="E6" s="201" t="s">
        <v>75</v>
      </c>
      <c r="F6" s="201" t="s">
        <v>75</v>
      </c>
      <c r="G6" s="201" t="s">
        <v>75</v>
      </c>
      <c r="H6" s="201">
        <v>0.3</v>
      </c>
      <c r="I6" s="201">
        <v>0.8</v>
      </c>
      <c r="J6" s="201">
        <v>0.27</v>
      </c>
      <c r="K6" s="201">
        <v>0.11</v>
      </c>
      <c r="L6" s="214"/>
      <c r="M6" s="214"/>
      <c r="N6" s="214"/>
      <c r="O6" s="214"/>
      <c r="P6" s="214"/>
      <c r="Q6" s="214"/>
      <c r="R6"/>
      <c r="S6"/>
      <c r="T6"/>
      <c r="U6"/>
      <c r="V6"/>
      <c r="W6"/>
      <c r="X6"/>
      <c r="Y6"/>
      <c r="Z6"/>
      <c r="AA6"/>
      <c r="AB6"/>
    </row>
    <row r="7" spans="1:28" ht="32.25" thickBot="1" x14ac:dyDescent="0.55000000000000004">
      <c r="B7" s="220"/>
      <c r="C7" s="201" t="s">
        <v>573</v>
      </c>
      <c r="D7" s="201" t="s">
        <v>75</v>
      </c>
      <c r="E7" s="201" t="s">
        <v>75</v>
      </c>
      <c r="F7" s="201" t="s">
        <v>75</v>
      </c>
      <c r="G7" s="201" t="s">
        <v>75</v>
      </c>
      <c r="H7" s="201">
        <v>1</v>
      </c>
      <c r="I7" s="201">
        <v>1</v>
      </c>
      <c r="J7" s="201">
        <v>1</v>
      </c>
      <c r="K7" s="201">
        <v>0</v>
      </c>
      <c r="L7" s="214"/>
      <c r="M7" s="214"/>
      <c r="N7" s="214"/>
      <c r="O7" s="214"/>
      <c r="P7" s="214"/>
      <c r="Q7" s="214"/>
      <c r="R7"/>
      <c r="S7"/>
      <c r="T7"/>
      <c r="U7"/>
      <c r="V7"/>
      <c r="W7"/>
      <c r="X7"/>
      <c r="Y7"/>
      <c r="Z7"/>
      <c r="AA7"/>
      <c r="AB7"/>
    </row>
    <row r="8" spans="1:28" ht="96.75" x14ac:dyDescent="0.5">
      <c r="B8" s="222" t="s">
        <v>335</v>
      </c>
      <c r="C8" s="201" t="s">
        <v>218</v>
      </c>
      <c r="D8" s="201"/>
      <c r="E8" s="201"/>
      <c r="F8" s="201"/>
      <c r="L8" s="214"/>
      <c r="M8" s="214"/>
      <c r="N8" s="214"/>
      <c r="O8" s="214"/>
      <c r="P8" s="214"/>
      <c r="Q8" s="214"/>
      <c r="R8"/>
      <c r="S8"/>
      <c r="T8"/>
      <c r="U8"/>
      <c r="V8"/>
      <c r="W8"/>
      <c r="X8"/>
      <c r="Y8"/>
      <c r="Z8"/>
      <c r="AA8"/>
      <c r="AB8"/>
    </row>
    <row r="9" spans="1:28" x14ac:dyDescent="0.5">
      <c r="B9" s="219"/>
      <c r="C9" s="201" t="s">
        <v>236</v>
      </c>
      <c r="D9" s="201" t="s">
        <v>75</v>
      </c>
      <c r="E9" s="201" t="s">
        <v>75</v>
      </c>
      <c r="F9" s="201">
        <v>0.9</v>
      </c>
      <c r="G9" s="201">
        <v>0.9</v>
      </c>
      <c r="H9" s="201">
        <v>0.91</v>
      </c>
      <c r="I9" s="201">
        <v>0.92</v>
      </c>
      <c r="J9" s="201">
        <v>0.81</v>
      </c>
      <c r="K9" s="201" t="s">
        <v>301</v>
      </c>
      <c r="L9" s="214"/>
      <c r="M9" s="214"/>
      <c r="N9" s="214"/>
      <c r="O9" s="214"/>
      <c r="P9" s="214"/>
      <c r="Q9" s="214"/>
      <c r="R9"/>
      <c r="S9"/>
      <c r="T9"/>
      <c r="U9"/>
      <c r="V9"/>
      <c r="W9"/>
      <c r="X9"/>
      <c r="Y9"/>
      <c r="Z9"/>
      <c r="AA9"/>
      <c r="AB9"/>
    </row>
    <row r="10" spans="1:28" x14ac:dyDescent="0.5">
      <c r="B10" s="219"/>
      <c r="C10" s="201" t="s">
        <v>402</v>
      </c>
      <c r="D10" s="201" t="s">
        <v>75</v>
      </c>
      <c r="E10" s="201" t="s">
        <v>75</v>
      </c>
      <c r="F10" s="201">
        <v>1</v>
      </c>
      <c r="G10" s="201">
        <v>1</v>
      </c>
      <c r="H10" s="201">
        <v>1</v>
      </c>
      <c r="I10" s="201">
        <v>1</v>
      </c>
      <c r="J10" s="201">
        <v>1</v>
      </c>
      <c r="K10" s="201">
        <v>0</v>
      </c>
      <c r="L10" s="214"/>
      <c r="M10" s="214"/>
      <c r="N10" s="214"/>
      <c r="O10" s="214"/>
      <c r="P10" s="214"/>
      <c r="Q10" s="214"/>
      <c r="R10"/>
      <c r="S10"/>
      <c r="T10"/>
      <c r="U10"/>
      <c r="V10"/>
      <c r="W10"/>
      <c r="X10"/>
      <c r="Y10"/>
      <c r="Z10"/>
      <c r="AA10"/>
      <c r="AB10"/>
    </row>
    <row r="11" spans="1:28" x14ac:dyDescent="0.5">
      <c r="B11" s="219"/>
      <c r="C11" s="201" t="s">
        <v>572</v>
      </c>
      <c r="D11" s="201" t="s">
        <v>75</v>
      </c>
      <c r="E11" s="201" t="s">
        <v>75</v>
      </c>
      <c r="F11" s="201">
        <v>1</v>
      </c>
      <c r="G11" s="201">
        <v>1</v>
      </c>
      <c r="H11" s="201">
        <v>1</v>
      </c>
      <c r="I11" s="201" t="s">
        <v>656</v>
      </c>
      <c r="J11" s="201">
        <v>1</v>
      </c>
      <c r="K11" s="201" t="s">
        <v>656</v>
      </c>
      <c r="L11" s="214"/>
      <c r="M11" s="214"/>
      <c r="N11" s="214"/>
      <c r="O11" s="214"/>
      <c r="P11" s="214"/>
      <c r="Q11" s="214"/>
      <c r="R11"/>
      <c r="S11"/>
      <c r="T11"/>
      <c r="U11"/>
      <c r="V11"/>
      <c r="W11"/>
      <c r="X11"/>
      <c r="Y11"/>
      <c r="Z11"/>
      <c r="AA11"/>
      <c r="AB11"/>
    </row>
    <row r="12" spans="1:28" x14ac:dyDescent="0.5">
      <c r="B12" s="219"/>
      <c r="C12" s="201" t="s">
        <v>683</v>
      </c>
      <c r="D12" s="201" t="s">
        <v>75</v>
      </c>
      <c r="E12" s="201" t="s">
        <v>75</v>
      </c>
      <c r="F12" s="201" t="s">
        <v>75</v>
      </c>
      <c r="G12" s="201" t="s">
        <v>75</v>
      </c>
      <c r="H12" s="201" t="s">
        <v>75</v>
      </c>
      <c r="I12" s="201">
        <v>1.04</v>
      </c>
      <c r="J12" s="201" t="s">
        <v>75</v>
      </c>
      <c r="K12" s="201">
        <v>1</v>
      </c>
      <c r="L12" s="214"/>
      <c r="M12" s="214"/>
      <c r="N12" s="214"/>
      <c r="O12" s="214"/>
      <c r="P12" s="214"/>
      <c r="Q12" s="214"/>
      <c r="R12"/>
      <c r="S12"/>
      <c r="T12"/>
      <c r="U12"/>
      <c r="V12"/>
      <c r="W12"/>
      <c r="X12"/>
      <c r="Y12"/>
      <c r="Z12"/>
      <c r="AA12"/>
      <c r="AB12"/>
    </row>
    <row r="13" spans="1:28" x14ac:dyDescent="0.5">
      <c r="B13" s="219"/>
      <c r="C13" s="201" t="s">
        <v>580</v>
      </c>
      <c r="D13" s="201" t="s">
        <v>75</v>
      </c>
      <c r="E13" s="201" t="s">
        <v>75</v>
      </c>
      <c r="F13" s="201">
        <v>0.9</v>
      </c>
      <c r="G13" s="201">
        <v>0.76890000000000003</v>
      </c>
      <c r="H13" s="201">
        <v>0.92</v>
      </c>
      <c r="I13" s="201">
        <v>0.87</v>
      </c>
      <c r="J13" s="201">
        <v>0.87939999999999996</v>
      </c>
      <c r="K13" s="201">
        <v>0.2165</v>
      </c>
      <c r="L13" s="214"/>
      <c r="M13" s="214"/>
      <c r="N13" s="214"/>
      <c r="O13" s="214"/>
      <c r="P13" s="214"/>
      <c r="Q13" s="214"/>
      <c r="R13"/>
      <c r="S13"/>
      <c r="T13"/>
      <c r="U13"/>
      <c r="V13"/>
      <c r="W13"/>
      <c r="X13"/>
      <c r="Y13"/>
      <c r="Z13"/>
      <c r="AA13"/>
      <c r="AB13"/>
    </row>
    <row r="14" spans="1:28" x14ac:dyDescent="0.5">
      <c r="B14" s="219"/>
      <c r="C14" s="201" t="s">
        <v>575</v>
      </c>
      <c r="D14" s="201" t="s">
        <v>75</v>
      </c>
      <c r="E14" s="201" t="s">
        <v>75</v>
      </c>
      <c r="F14" s="201">
        <v>0.25</v>
      </c>
      <c r="G14" s="201">
        <v>0.25</v>
      </c>
      <c r="H14" s="201">
        <v>0.75</v>
      </c>
      <c r="I14" s="201">
        <v>0.9</v>
      </c>
      <c r="J14" s="201">
        <v>0.75</v>
      </c>
      <c r="K14" s="201">
        <v>0</v>
      </c>
      <c r="L14" s="214"/>
      <c r="M14" s="214"/>
      <c r="N14" s="214"/>
      <c r="O14" s="214"/>
      <c r="P14" s="214"/>
      <c r="Q14" s="214"/>
      <c r="R14"/>
      <c r="S14"/>
      <c r="T14"/>
      <c r="U14"/>
      <c r="V14"/>
      <c r="W14"/>
      <c r="X14"/>
      <c r="Y14"/>
      <c r="Z14"/>
      <c r="AA14"/>
      <c r="AB14"/>
    </row>
    <row r="15" spans="1:28" x14ac:dyDescent="0.5">
      <c r="B15" s="219"/>
      <c r="C15" s="201" t="s">
        <v>655</v>
      </c>
      <c r="D15" s="201" t="s">
        <v>75</v>
      </c>
      <c r="E15" s="201" t="s">
        <v>75</v>
      </c>
      <c r="F15" s="201" t="s">
        <v>75</v>
      </c>
      <c r="G15" s="201" t="s">
        <v>75</v>
      </c>
      <c r="H15" s="201" t="s">
        <v>75</v>
      </c>
      <c r="I15" s="201">
        <v>0.9</v>
      </c>
      <c r="J15" s="201" t="s">
        <v>75</v>
      </c>
      <c r="K15" s="201">
        <v>0</v>
      </c>
      <c r="L15" s="214"/>
      <c r="M15" s="214"/>
      <c r="N15" s="214"/>
      <c r="O15" s="214"/>
      <c r="P15" s="214"/>
      <c r="Q15" s="214"/>
      <c r="R15"/>
      <c r="S15"/>
      <c r="T15"/>
      <c r="U15"/>
      <c r="V15"/>
      <c r="W15"/>
      <c r="X15"/>
      <c r="Y15"/>
      <c r="Z15"/>
      <c r="AA15"/>
      <c r="AB15"/>
    </row>
    <row r="16" spans="1:28" x14ac:dyDescent="0.5">
      <c r="B16" s="219"/>
      <c r="C16" s="201" t="s">
        <v>681</v>
      </c>
      <c r="D16" s="201" t="s">
        <v>75</v>
      </c>
      <c r="E16" s="201" t="s">
        <v>75</v>
      </c>
      <c r="F16" s="201">
        <v>1</v>
      </c>
      <c r="G16" s="201">
        <v>1</v>
      </c>
      <c r="H16" s="201">
        <v>1</v>
      </c>
      <c r="I16" s="201">
        <v>1</v>
      </c>
      <c r="J16" s="201">
        <v>1</v>
      </c>
      <c r="K16" s="201" t="s">
        <v>75</v>
      </c>
      <c r="L16" s="214"/>
      <c r="M16" s="214"/>
      <c r="N16" s="214"/>
      <c r="O16" s="214"/>
      <c r="P16" s="214"/>
      <c r="Q16" s="214"/>
      <c r="R16"/>
      <c r="S16"/>
      <c r="T16"/>
      <c r="U16"/>
      <c r="V16"/>
      <c r="W16"/>
      <c r="X16"/>
      <c r="Y16"/>
      <c r="Z16"/>
      <c r="AA16"/>
      <c r="AB16"/>
    </row>
    <row r="17" spans="1:28" s="203" customFormat="1" x14ac:dyDescent="0.5">
      <c r="A17" s="225"/>
      <c r="B17" s="219"/>
      <c r="C17" s="201" t="s">
        <v>691</v>
      </c>
      <c r="D17" s="201" t="s">
        <v>75</v>
      </c>
      <c r="E17" s="201" t="s">
        <v>75</v>
      </c>
      <c r="F17" s="201" t="s">
        <v>75</v>
      </c>
      <c r="G17" s="201" t="s">
        <v>75</v>
      </c>
      <c r="H17" s="201" t="s">
        <v>75</v>
      </c>
      <c r="I17" s="201">
        <v>0</v>
      </c>
      <c r="J17" s="201" t="s">
        <v>75</v>
      </c>
      <c r="K17" s="201">
        <v>0</v>
      </c>
      <c r="L17" s="214"/>
      <c r="M17" s="214"/>
      <c r="N17" s="214"/>
      <c r="O17" s="214"/>
      <c r="P17" s="214"/>
      <c r="Q17" s="214"/>
      <c r="R17"/>
      <c r="S17"/>
      <c r="T17"/>
      <c r="U17"/>
      <c r="V17"/>
      <c r="W17"/>
      <c r="X17"/>
      <c r="Y17"/>
      <c r="Z17"/>
      <c r="AA17"/>
      <c r="AB17"/>
    </row>
    <row r="18" spans="1:28" x14ac:dyDescent="0.5">
      <c r="B18" s="219"/>
      <c r="C18" s="201" t="s">
        <v>576</v>
      </c>
      <c r="D18" s="201" t="s">
        <v>75</v>
      </c>
      <c r="E18" s="201" t="s">
        <v>75</v>
      </c>
      <c r="F18" s="201">
        <v>1</v>
      </c>
      <c r="G18" s="201">
        <v>1</v>
      </c>
      <c r="H18" s="201">
        <v>1</v>
      </c>
      <c r="I18" s="201">
        <v>1</v>
      </c>
      <c r="J18" s="201">
        <v>1</v>
      </c>
      <c r="K18" s="201" t="s">
        <v>577</v>
      </c>
      <c r="L18" s="214"/>
      <c r="M18" s="214"/>
      <c r="N18" s="214"/>
      <c r="O18" s="214"/>
      <c r="P18" s="214"/>
      <c r="Q18" s="214"/>
      <c r="R18"/>
      <c r="S18"/>
      <c r="T18"/>
      <c r="U18"/>
      <c r="V18"/>
      <c r="W18"/>
      <c r="X18"/>
      <c r="Y18"/>
      <c r="Z18"/>
      <c r="AA18"/>
      <c r="AB18"/>
    </row>
    <row r="19" spans="1:28" x14ac:dyDescent="0.5">
      <c r="B19" s="219"/>
      <c r="C19" s="201" t="s">
        <v>692</v>
      </c>
      <c r="D19" s="201" t="s">
        <v>75</v>
      </c>
      <c r="E19" s="201" t="s">
        <v>75</v>
      </c>
      <c r="F19" s="201" t="s">
        <v>75</v>
      </c>
      <c r="G19" s="201" t="s">
        <v>75</v>
      </c>
      <c r="H19" s="201" t="s">
        <v>75</v>
      </c>
      <c r="I19" s="201">
        <v>1</v>
      </c>
      <c r="J19" s="201" t="s">
        <v>75</v>
      </c>
      <c r="K19" s="201">
        <v>0.55800000000000005</v>
      </c>
      <c r="L19" s="214"/>
      <c r="M19" s="214"/>
      <c r="N19" s="214"/>
      <c r="O19" s="214"/>
      <c r="P19" s="214"/>
      <c r="Q19" s="214"/>
      <c r="R19"/>
      <c r="S19"/>
      <c r="T19"/>
      <c r="U19"/>
      <c r="V19"/>
      <c r="W19"/>
      <c r="X19"/>
      <c r="Y19"/>
      <c r="Z19"/>
      <c r="AA19"/>
      <c r="AB19"/>
    </row>
    <row r="20" spans="1:28" ht="32.25" thickBot="1" x14ac:dyDescent="0.55000000000000004">
      <c r="B20" s="220"/>
      <c r="C20" s="201" t="s">
        <v>682</v>
      </c>
      <c r="D20" s="201" t="s">
        <v>301</v>
      </c>
      <c r="E20" s="201" t="s">
        <v>75</v>
      </c>
      <c r="F20" s="201" t="s">
        <v>301</v>
      </c>
      <c r="G20" s="201" t="s">
        <v>75</v>
      </c>
      <c r="H20" s="201" t="s">
        <v>301</v>
      </c>
      <c r="I20" s="201">
        <v>1</v>
      </c>
      <c r="J20" s="201" t="s">
        <v>75</v>
      </c>
      <c r="K20" s="201">
        <v>0.15</v>
      </c>
      <c r="L20" s="214"/>
      <c r="M20" s="214"/>
      <c r="N20" s="214"/>
      <c r="O20" s="214"/>
      <c r="P20" s="214"/>
      <c r="Q20" s="214"/>
      <c r="R20"/>
      <c r="S20"/>
      <c r="T20"/>
      <c r="U20"/>
      <c r="V20"/>
      <c r="W20"/>
      <c r="X20"/>
      <c r="Y20"/>
      <c r="Z20"/>
      <c r="AA20"/>
      <c r="AB20"/>
    </row>
    <row r="21" spans="1:28" ht="85.5" x14ac:dyDescent="0.5">
      <c r="A21" s="225" t="s">
        <v>93</v>
      </c>
      <c r="B21" s="218" t="s">
        <v>334</v>
      </c>
      <c r="C21" s="201" t="s">
        <v>91</v>
      </c>
      <c r="D21" s="201">
        <v>0</v>
      </c>
      <c r="E21" s="201">
        <v>0</v>
      </c>
      <c r="F21" s="201">
        <v>2</v>
      </c>
      <c r="G21" s="201">
        <v>2</v>
      </c>
      <c r="H21" s="201">
        <v>2</v>
      </c>
      <c r="I21" s="201">
        <v>2</v>
      </c>
      <c r="J21" s="201">
        <v>2</v>
      </c>
      <c r="K21" s="201">
        <v>0</v>
      </c>
      <c r="L21" s="214"/>
      <c r="M21" s="214"/>
      <c r="N21" s="214"/>
      <c r="O21" s="214"/>
      <c r="P21" s="214"/>
      <c r="Q21" s="214"/>
      <c r="R21"/>
      <c r="S21"/>
      <c r="T21"/>
      <c r="U21"/>
      <c r="V21"/>
      <c r="W21"/>
      <c r="X21"/>
      <c r="Y21"/>
      <c r="Z21"/>
      <c r="AA21"/>
      <c r="AB21"/>
    </row>
    <row r="22" spans="1:28" x14ac:dyDescent="0.5">
      <c r="B22" s="219"/>
      <c r="C22" s="201" t="s">
        <v>94</v>
      </c>
      <c r="D22" s="201">
        <v>0</v>
      </c>
      <c r="E22" s="201">
        <v>0</v>
      </c>
      <c r="F22" s="201">
        <v>2000</v>
      </c>
      <c r="G22" s="201">
        <v>2426</v>
      </c>
      <c r="H22" s="201">
        <v>4000</v>
      </c>
      <c r="I22" s="201">
        <v>4000</v>
      </c>
      <c r="J22" s="201">
        <v>5990</v>
      </c>
      <c r="K22" s="201">
        <v>584</v>
      </c>
      <c r="L22" s="214"/>
      <c r="M22" s="214"/>
      <c r="N22" s="214"/>
      <c r="O22" s="214"/>
      <c r="P22" s="214"/>
      <c r="Q22" s="214"/>
      <c r="R22"/>
      <c r="S22"/>
      <c r="T22"/>
      <c r="U22"/>
      <c r="V22"/>
      <c r="W22"/>
      <c r="X22"/>
      <c r="Y22"/>
      <c r="Z22"/>
      <c r="AA22"/>
      <c r="AB22"/>
    </row>
    <row r="23" spans="1:28" ht="32.25" thickBot="1" x14ac:dyDescent="0.55000000000000004">
      <c r="B23" s="220"/>
      <c r="C23" s="201" t="s">
        <v>95</v>
      </c>
      <c r="D23" s="201">
        <v>1</v>
      </c>
      <c r="E23" s="201">
        <v>1</v>
      </c>
      <c r="F23" s="201">
        <v>1</v>
      </c>
      <c r="G23" s="201">
        <v>1</v>
      </c>
      <c r="H23" s="201">
        <v>2</v>
      </c>
      <c r="I23" s="201">
        <v>1</v>
      </c>
      <c r="J23" s="201">
        <v>2</v>
      </c>
      <c r="K23" s="201">
        <v>0.05</v>
      </c>
      <c r="L23" s="214"/>
      <c r="M23" s="214"/>
      <c r="N23" s="214"/>
      <c r="O23" s="214"/>
      <c r="P23" s="214"/>
      <c r="Q23" s="214"/>
      <c r="R23"/>
      <c r="S23"/>
      <c r="T23"/>
      <c r="U23"/>
      <c r="V23"/>
      <c r="W23"/>
      <c r="X23"/>
      <c r="Y23"/>
      <c r="Z23"/>
      <c r="AA23"/>
      <c r="AB23"/>
    </row>
    <row r="24" spans="1:28" ht="96.75" x14ac:dyDescent="0.5">
      <c r="B24" s="222" t="s">
        <v>335</v>
      </c>
      <c r="C24" s="201" t="s">
        <v>570</v>
      </c>
      <c r="D24" s="201" t="s">
        <v>75</v>
      </c>
      <c r="E24" s="201" t="s">
        <v>75</v>
      </c>
      <c r="F24" s="201">
        <v>0.6</v>
      </c>
      <c r="G24" s="201">
        <v>0.6</v>
      </c>
      <c r="H24" s="201">
        <v>0.4</v>
      </c>
      <c r="I24" s="201" t="s">
        <v>301</v>
      </c>
      <c r="J24" s="201">
        <v>0.4</v>
      </c>
      <c r="K24" s="201" t="s">
        <v>579</v>
      </c>
      <c r="L24" s="214"/>
      <c r="M24" s="214"/>
      <c r="N24" s="214"/>
      <c r="O24" s="214"/>
      <c r="P24" s="214"/>
      <c r="Q24" s="214"/>
      <c r="R24"/>
      <c r="S24"/>
      <c r="T24"/>
      <c r="U24"/>
      <c r="V24"/>
      <c r="W24"/>
      <c r="X24"/>
      <c r="Y24"/>
      <c r="Z24"/>
      <c r="AA24"/>
      <c r="AB24"/>
    </row>
    <row r="25" spans="1:28" x14ac:dyDescent="0.5">
      <c r="B25" s="219"/>
      <c r="C25" s="201" t="s">
        <v>694</v>
      </c>
      <c r="D25" s="201" t="s">
        <v>301</v>
      </c>
      <c r="E25" s="201" t="s">
        <v>75</v>
      </c>
      <c r="F25" s="201" t="s">
        <v>75</v>
      </c>
      <c r="G25" s="201" t="s">
        <v>75</v>
      </c>
      <c r="H25" s="201" t="s">
        <v>75</v>
      </c>
      <c r="I25" s="201">
        <v>1</v>
      </c>
      <c r="J25" s="201" t="s">
        <v>75</v>
      </c>
      <c r="K25" s="201">
        <v>1</v>
      </c>
      <c r="L25" s="214"/>
      <c r="M25" s="214"/>
      <c r="N25" s="214"/>
      <c r="O25" s="214"/>
      <c r="P25" s="214"/>
      <c r="Q25" s="214"/>
      <c r="R25"/>
      <c r="S25"/>
      <c r="T25"/>
      <c r="U25"/>
      <c r="V25"/>
      <c r="W25"/>
      <c r="X25"/>
      <c r="Y25"/>
      <c r="Z25"/>
      <c r="AA25"/>
      <c r="AB25"/>
    </row>
    <row r="26" spans="1:28" x14ac:dyDescent="0.5">
      <c r="B26" s="219"/>
      <c r="C26" s="201" t="s">
        <v>645</v>
      </c>
      <c r="D26" s="201" t="s">
        <v>301</v>
      </c>
      <c r="E26" s="201" t="s">
        <v>301</v>
      </c>
      <c r="F26" s="201" t="s">
        <v>301</v>
      </c>
      <c r="G26" s="201" t="s">
        <v>301</v>
      </c>
      <c r="H26" s="201">
        <v>1</v>
      </c>
      <c r="I26" s="201">
        <v>1</v>
      </c>
      <c r="J26" s="201">
        <v>1</v>
      </c>
      <c r="K26" s="201" t="s">
        <v>577</v>
      </c>
      <c r="L26" s="214"/>
      <c r="M26" s="214"/>
      <c r="N26" s="214"/>
      <c r="O26" s="214"/>
      <c r="P26" s="214"/>
      <c r="Q26" s="214"/>
      <c r="R26"/>
      <c r="S26"/>
      <c r="T26"/>
      <c r="U26"/>
      <c r="V26"/>
      <c r="W26"/>
      <c r="X26"/>
      <c r="Y26"/>
      <c r="Z26"/>
      <c r="AA26"/>
      <c r="AB26"/>
    </row>
    <row r="27" spans="1:28" ht="32.25" thickBot="1" x14ac:dyDescent="0.55000000000000004">
      <c r="B27" s="220"/>
      <c r="C27" s="201" t="s">
        <v>571</v>
      </c>
      <c r="D27" s="201" t="s">
        <v>75</v>
      </c>
      <c r="E27" s="201" t="s">
        <v>75</v>
      </c>
      <c r="F27" s="201">
        <v>0.4</v>
      </c>
      <c r="G27" s="201">
        <v>0.39999999999999997</v>
      </c>
      <c r="H27" s="201" t="s">
        <v>751</v>
      </c>
      <c r="I27" s="201" t="s">
        <v>301</v>
      </c>
      <c r="J27" s="201">
        <v>0.6</v>
      </c>
      <c r="K27" s="201">
        <v>0</v>
      </c>
      <c r="L27" s="214"/>
      <c r="M27" s="214"/>
      <c r="N27" s="214"/>
      <c r="O27" s="214"/>
      <c r="P27" s="214"/>
      <c r="Q27" s="214"/>
      <c r="R27"/>
      <c r="S27"/>
      <c r="T27"/>
      <c r="U27"/>
      <c r="V27"/>
      <c r="W27"/>
      <c r="X27"/>
      <c r="Y27"/>
      <c r="Z27"/>
      <c r="AA27"/>
      <c r="AB27"/>
    </row>
    <row r="28" spans="1:28" ht="126" x14ac:dyDescent="0.5">
      <c r="A28" s="225" t="s">
        <v>103</v>
      </c>
      <c r="B28" s="218" t="s">
        <v>334</v>
      </c>
      <c r="C28" s="201" t="s">
        <v>299</v>
      </c>
      <c r="D28" s="201">
        <v>0.82</v>
      </c>
      <c r="E28" s="201">
        <v>0.89</v>
      </c>
      <c r="F28" s="201">
        <v>0.82</v>
      </c>
      <c r="G28" s="201">
        <v>0.87270000000000003</v>
      </c>
      <c r="H28" s="201">
        <v>0.82</v>
      </c>
      <c r="I28" s="201">
        <v>0.82</v>
      </c>
      <c r="J28" s="201">
        <v>0.83689999999999998</v>
      </c>
      <c r="K28" s="201">
        <v>0.83340000000000003</v>
      </c>
      <c r="L28" s="214"/>
      <c r="M28" s="214"/>
      <c r="N28" s="214"/>
      <c r="O28" s="214"/>
      <c r="P28" s="214"/>
      <c r="Q28" s="214"/>
      <c r="R28"/>
      <c r="S28"/>
      <c r="T28"/>
      <c r="U28"/>
      <c r="V28"/>
      <c r="W28"/>
      <c r="X28"/>
      <c r="Y28"/>
      <c r="Z28"/>
      <c r="AA28"/>
      <c r="AB28"/>
    </row>
    <row r="29" spans="1:28" ht="32.25" thickBot="1" x14ac:dyDescent="0.55000000000000004">
      <c r="B29" s="220"/>
      <c r="C29" s="201" t="s">
        <v>412</v>
      </c>
      <c r="D29" s="201">
        <v>0.82</v>
      </c>
      <c r="E29" s="201">
        <v>0.9</v>
      </c>
      <c r="F29" s="201">
        <v>0.82</v>
      </c>
      <c r="G29" s="201">
        <v>0.89</v>
      </c>
      <c r="H29" s="201">
        <v>0.82</v>
      </c>
      <c r="I29" s="201">
        <v>0.82</v>
      </c>
      <c r="J29" s="201">
        <v>0.88</v>
      </c>
      <c r="K29" s="201">
        <v>0.9</v>
      </c>
      <c r="L29" s="214"/>
      <c r="M29" s="214"/>
      <c r="N29" s="214"/>
      <c r="O29" s="214"/>
      <c r="P29" s="214"/>
      <c r="Q29" s="214"/>
      <c r="R29"/>
      <c r="S29"/>
      <c r="T29"/>
      <c r="U29"/>
      <c r="V29"/>
      <c r="W29"/>
      <c r="X29"/>
      <c r="Y29"/>
      <c r="Z29"/>
      <c r="AA29"/>
      <c r="AB29"/>
    </row>
    <row r="30" spans="1:28" ht="96.75" x14ac:dyDescent="0.5">
      <c r="B30" s="222" t="s">
        <v>335</v>
      </c>
      <c r="C30" s="201" t="s">
        <v>401</v>
      </c>
      <c r="D30" s="201" t="s">
        <v>75</v>
      </c>
      <c r="E30" s="201" t="s">
        <v>75</v>
      </c>
      <c r="F30" s="201">
        <v>2</v>
      </c>
      <c r="G30" s="201">
        <v>7</v>
      </c>
      <c r="H30" s="201">
        <v>2</v>
      </c>
      <c r="I30" s="201">
        <v>2</v>
      </c>
      <c r="J30" s="201">
        <v>2</v>
      </c>
      <c r="K30" s="201">
        <v>0</v>
      </c>
      <c r="L30" s="214"/>
      <c r="M30" s="214"/>
      <c r="N30" s="214"/>
      <c r="O30" s="214"/>
      <c r="P30" s="214"/>
      <c r="Q30" s="214"/>
      <c r="R30"/>
      <c r="S30"/>
      <c r="T30"/>
      <c r="U30"/>
      <c r="V30"/>
      <c r="W30"/>
      <c r="X30"/>
      <c r="Y30"/>
      <c r="Z30"/>
      <c r="AA30"/>
      <c r="AB30"/>
    </row>
    <row r="31" spans="1:28" x14ac:dyDescent="0.5">
      <c r="B31" s="219"/>
      <c r="C31" s="201" t="s">
        <v>268</v>
      </c>
      <c r="D31" s="201" t="s">
        <v>75</v>
      </c>
      <c r="E31" s="201" t="s">
        <v>75</v>
      </c>
      <c r="F31" s="201">
        <v>1</v>
      </c>
      <c r="G31" s="201">
        <v>1</v>
      </c>
      <c r="H31" s="201">
        <v>1</v>
      </c>
      <c r="I31" s="201">
        <v>1</v>
      </c>
      <c r="J31" s="201">
        <v>1</v>
      </c>
      <c r="K31" s="201">
        <v>0</v>
      </c>
      <c r="L31" s="214"/>
      <c r="M31" s="214"/>
      <c r="N31" s="214"/>
      <c r="O31" s="214"/>
      <c r="P31" s="214"/>
      <c r="Q31" s="214"/>
      <c r="R31"/>
      <c r="S31"/>
      <c r="T31"/>
      <c r="U31"/>
      <c r="V31"/>
      <c r="W31"/>
      <c r="X31"/>
      <c r="Y31"/>
      <c r="Z31"/>
      <c r="AA31"/>
      <c r="AB31"/>
    </row>
    <row r="32" spans="1:28" ht="32.25" thickBot="1" x14ac:dyDescent="0.55000000000000004">
      <c r="B32" s="220"/>
      <c r="C32" s="201" t="s">
        <v>267</v>
      </c>
      <c r="D32" s="201" t="s">
        <v>75</v>
      </c>
      <c r="E32" s="201" t="s">
        <v>75</v>
      </c>
      <c r="F32" s="201">
        <v>1</v>
      </c>
      <c r="G32" s="201">
        <v>1</v>
      </c>
      <c r="H32" s="201">
        <v>1</v>
      </c>
      <c r="I32" s="201">
        <v>1</v>
      </c>
      <c r="J32" s="201">
        <v>1</v>
      </c>
      <c r="K32" s="201">
        <v>0</v>
      </c>
      <c r="L32" s="214"/>
      <c r="M32" s="214"/>
      <c r="N32" s="214"/>
      <c r="O32" s="214"/>
      <c r="P32" s="214"/>
      <c r="Q32" s="214"/>
      <c r="R32"/>
      <c r="S32"/>
      <c r="T32"/>
      <c r="U32"/>
      <c r="V32"/>
      <c r="W32"/>
      <c r="X32"/>
      <c r="Y32"/>
      <c r="Z32"/>
      <c r="AA32"/>
      <c r="AB32"/>
    </row>
    <row r="33" spans="1:28" ht="95.25" thickBot="1" x14ac:dyDescent="0.55000000000000004">
      <c r="A33" s="225" t="s">
        <v>63</v>
      </c>
      <c r="B33" s="221" t="s">
        <v>334</v>
      </c>
      <c r="C33" s="201" t="s">
        <v>61</v>
      </c>
      <c r="D33" s="201">
        <v>23</v>
      </c>
      <c r="E33" s="201">
        <v>15</v>
      </c>
      <c r="F33" s="201">
        <v>22.7</v>
      </c>
      <c r="G33" s="201">
        <v>21.9</v>
      </c>
      <c r="H33" s="201">
        <v>22.5</v>
      </c>
      <c r="I33" s="201">
        <v>22.3</v>
      </c>
      <c r="J33" s="201">
        <v>17.600000000000001</v>
      </c>
      <c r="K33" s="201">
        <v>0.25</v>
      </c>
      <c r="L33" s="214"/>
      <c r="M33" s="214"/>
      <c r="N33" s="214"/>
      <c r="O33" s="214"/>
      <c r="P33" s="214"/>
      <c r="Q33" s="214"/>
      <c r="R33"/>
      <c r="S33"/>
      <c r="T33"/>
      <c r="U33"/>
      <c r="V33"/>
      <c r="W33"/>
      <c r="X33"/>
      <c r="Y33"/>
      <c r="Z33"/>
      <c r="AA33"/>
      <c r="AB33"/>
    </row>
    <row r="34" spans="1:28" ht="96.75" x14ac:dyDescent="0.5">
      <c r="B34" s="222" t="s">
        <v>335</v>
      </c>
      <c r="C34" s="201" t="s">
        <v>270</v>
      </c>
      <c r="D34" s="201" t="s">
        <v>75</v>
      </c>
      <c r="E34" s="201" t="s">
        <v>75</v>
      </c>
      <c r="F34" s="201">
        <v>1</v>
      </c>
      <c r="G34" s="201">
        <v>1</v>
      </c>
      <c r="H34" s="201" t="s">
        <v>579</v>
      </c>
      <c r="I34" s="201" t="s">
        <v>301</v>
      </c>
      <c r="J34" s="201" t="s">
        <v>579</v>
      </c>
      <c r="K34" s="201" t="s">
        <v>579</v>
      </c>
      <c r="L34" s="214"/>
      <c r="M34" s="214"/>
      <c r="N34" s="214"/>
      <c r="O34" s="214"/>
      <c r="P34" s="214"/>
      <c r="Q34" s="214"/>
      <c r="R34"/>
      <c r="S34"/>
      <c r="T34"/>
      <c r="U34"/>
      <c r="V34"/>
      <c r="W34"/>
      <c r="X34"/>
      <c r="Y34"/>
      <c r="Z34"/>
      <c r="AA34"/>
      <c r="AB34"/>
    </row>
    <row r="35" spans="1:28" x14ac:dyDescent="0.5">
      <c r="B35" s="219"/>
      <c r="C35" s="201" t="s">
        <v>269</v>
      </c>
      <c r="D35" s="201" t="s">
        <v>75</v>
      </c>
      <c r="E35" s="201" t="s">
        <v>75</v>
      </c>
      <c r="F35" s="201">
        <v>0.6</v>
      </c>
      <c r="G35" s="201">
        <v>0.6</v>
      </c>
      <c r="H35" s="201">
        <v>0.4</v>
      </c>
      <c r="I35" s="201" t="s">
        <v>301</v>
      </c>
      <c r="J35" s="201">
        <v>1</v>
      </c>
      <c r="K35" s="201">
        <v>0</v>
      </c>
      <c r="L35" s="214"/>
      <c r="M35" s="214"/>
      <c r="N35" s="214"/>
      <c r="O35" s="214"/>
      <c r="P35" s="214"/>
      <c r="Q35" s="214"/>
      <c r="R35"/>
      <c r="S35"/>
      <c r="T35"/>
      <c r="U35"/>
      <c r="V35"/>
      <c r="W35"/>
      <c r="X35"/>
      <c r="Y35"/>
      <c r="Z35"/>
      <c r="AA35"/>
      <c r="AB35"/>
    </row>
    <row r="36" spans="1:28" x14ac:dyDescent="0.5">
      <c r="B36" s="219"/>
      <c r="C36" s="201" t="s">
        <v>703</v>
      </c>
      <c r="D36" s="201" t="s">
        <v>75</v>
      </c>
      <c r="E36" s="201" t="s">
        <v>75</v>
      </c>
      <c r="F36" s="201" t="s">
        <v>75</v>
      </c>
      <c r="G36" s="201" t="s">
        <v>75</v>
      </c>
      <c r="H36" s="201" t="s">
        <v>75</v>
      </c>
      <c r="I36" s="201">
        <v>1</v>
      </c>
      <c r="J36" s="201" t="s">
        <v>75</v>
      </c>
      <c r="K36" s="201">
        <v>0.25</v>
      </c>
      <c r="L36" s="214"/>
      <c r="M36" s="214"/>
      <c r="N36" s="214"/>
      <c r="O36" s="214"/>
      <c r="P36" s="214"/>
      <c r="Q36" s="214"/>
      <c r="R36"/>
      <c r="S36"/>
      <c r="T36"/>
      <c r="U36"/>
      <c r="V36"/>
      <c r="W36"/>
      <c r="X36"/>
      <c r="Y36"/>
      <c r="Z36"/>
      <c r="AA36"/>
      <c r="AB36"/>
    </row>
    <row r="37" spans="1:28" ht="32.25" thickBot="1" x14ac:dyDescent="0.55000000000000004">
      <c r="B37" s="220"/>
      <c r="C37" s="201" t="s">
        <v>569</v>
      </c>
      <c r="D37" s="201" t="s">
        <v>75</v>
      </c>
      <c r="E37" s="201" t="s">
        <v>75</v>
      </c>
      <c r="F37" s="201" t="s">
        <v>75</v>
      </c>
      <c r="G37" s="201" t="s">
        <v>75</v>
      </c>
      <c r="H37" s="201">
        <v>1</v>
      </c>
      <c r="I37" s="201" t="s">
        <v>301</v>
      </c>
      <c r="J37" s="201">
        <v>1</v>
      </c>
      <c r="K37" s="201" t="s">
        <v>579</v>
      </c>
      <c r="L37" s="214"/>
      <c r="M37" s="214"/>
      <c r="N37" s="214"/>
      <c r="O37" s="214"/>
      <c r="P37" s="214"/>
      <c r="Q37" s="214"/>
      <c r="R37"/>
      <c r="S37"/>
      <c r="T37"/>
      <c r="U37"/>
      <c r="V37"/>
      <c r="W37"/>
      <c r="X37"/>
      <c r="Y37"/>
      <c r="Z37"/>
      <c r="AA37"/>
      <c r="AB37"/>
    </row>
    <row r="38" spans="1:28" ht="157.5" x14ac:dyDescent="0.5">
      <c r="A38" s="225" t="s">
        <v>86</v>
      </c>
      <c r="B38" s="218" t="s">
        <v>334</v>
      </c>
      <c r="C38" s="201" t="s">
        <v>88</v>
      </c>
      <c r="D38" s="201">
        <v>400</v>
      </c>
      <c r="E38" s="201">
        <v>402</v>
      </c>
      <c r="F38" s="201">
        <v>600</v>
      </c>
      <c r="G38" s="201">
        <v>663</v>
      </c>
      <c r="H38" s="201">
        <v>800</v>
      </c>
      <c r="I38" s="201">
        <v>800</v>
      </c>
      <c r="J38" s="201">
        <v>819</v>
      </c>
      <c r="K38" s="201">
        <v>0</v>
      </c>
      <c r="L38" s="214"/>
      <c r="M38" s="214"/>
      <c r="N38" s="214"/>
      <c r="O38" s="214"/>
      <c r="P38" s="214"/>
      <c r="Q38" s="214"/>
      <c r="R38"/>
      <c r="S38"/>
      <c r="T38"/>
      <c r="U38"/>
      <c r="V38"/>
      <c r="W38"/>
      <c r="X38"/>
      <c r="Y38"/>
      <c r="Z38"/>
      <c r="AA38"/>
      <c r="AB38"/>
    </row>
    <row r="39" spans="1:28" ht="32.25" thickBot="1" x14ac:dyDescent="0.55000000000000004">
      <c r="B39" s="220"/>
      <c r="C39" s="201" t="s">
        <v>90</v>
      </c>
      <c r="D39" s="201">
        <v>0.86</v>
      </c>
      <c r="E39" s="201">
        <v>0.87</v>
      </c>
      <c r="F39" s="201">
        <v>0.86099999999999999</v>
      </c>
      <c r="G39" s="201">
        <v>0.91300000000000003</v>
      </c>
      <c r="H39" s="201">
        <v>0.86499999999999999</v>
      </c>
      <c r="I39" s="201">
        <v>0.86699999999999999</v>
      </c>
      <c r="J39" s="201">
        <v>0.92</v>
      </c>
      <c r="K39" s="201">
        <v>0.92</v>
      </c>
      <c r="L39" s="214"/>
      <c r="M39" s="214"/>
      <c r="N39" s="214"/>
      <c r="O39" s="214"/>
      <c r="P39" s="214"/>
      <c r="Q39" s="214"/>
      <c r="R39"/>
      <c r="S39"/>
      <c r="T39"/>
      <c r="U39"/>
      <c r="V39"/>
      <c r="W39"/>
      <c r="X39"/>
      <c r="Y39"/>
      <c r="Z39"/>
      <c r="AA39"/>
      <c r="AB39"/>
    </row>
    <row r="40" spans="1:28" ht="96.75" x14ac:dyDescent="0.5">
      <c r="B40" s="222" t="s">
        <v>335</v>
      </c>
      <c r="C40" s="201" t="s">
        <v>286</v>
      </c>
      <c r="D40" s="201" t="s">
        <v>75</v>
      </c>
      <c r="E40" s="201" t="s">
        <v>75</v>
      </c>
      <c r="F40" s="201">
        <v>0.3</v>
      </c>
      <c r="G40" s="201">
        <v>0.3</v>
      </c>
      <c r="H40" s="201">
        <v>0.6</v>
      </c>
      <c r="I40" s="201">
        <v>1</v>
      </c>
      <c r="J40" s="201">
        <v>0.6</v>
      </c>
      <c r="K40" s="201">
        <v>1</v>
      </c>
      <c r="L40" s="214"/>
      <c r="M40" s="214"/>
      <c r="N40" s="214"/>
      <c r="O40" s="214"/>
      <c r="P40" s="214"/>
      <c r="Q40" s="214"/>
      <c r="R40"/>
      <c r="S40"/>
      <c r="T40"/>
      <c r="U40"/>
      <c r="V40"/>
      <c r="W40"/>
      <c r="X40"/>
      <c r="Y40"/>
      <c r="Z40"/>
      <c r="AA40"/>
      <c r="AB40"/>
    </row>
    <row r="41" spans="1:28" x14ac:dyDescent="0.5">
      <c r="B41" s="219"/>
      <c r="C41" s="201" t="s">
        <v>294</v>
      </c>
      <c r="D41" s="201" t="s">
        <v>75</v>
      </c>
      <c r="E41" s="201" t="s">
        <v>75</v>
      </c>
      <c r="F41" s="201">
        <v>1</v>
      </c>
      <c r="G41" s="201">
        <v>1</v>
      </c>
      <c r="H41" s="201" t="s">
        <v>579</v>
      </c>
      <c r="I41" s="201" t="s">
        <v>579</v>
      </c>
      <c r="J41" s="201" t="s">
        <v>579</v>
      </c>
      <c r="K41" s="201" t="s">
        <v>579</v>
      </c>
      <c r="L41" s="214"/>
      <c r="M41" s="214"/>
      <c r="N41" s="214"/>
      <c r="O41" s="214"/>
      <c r="P41" s="214"/>
      <c r="Q41" s="214"/>
      <c r="R41"/>
      <c r="S41"/>
      <c r="T41"/>
      <c r="U41"/>
      <c r="V41"/>
      <c r="W41"/>
      <c r="X41"/>
      <c r="Y41"/>
      <c r="Z41"/>
      <c r="AA41"/>
      <c r="AB41"/>
    </row>
    <row r="42" spans="1:28" x14ac:dyDescent="0.5">
      <c r="B42" s="219"/>
      <c r="C42" s="201" t="s">
        <v>288</v>
      </c>
      <c r="D42" s="201" t="s">
        <v>75</v>
      </c>
      <c r="E42" s="201" t="s">
        <v>579</v>
      </c>
      <c r="F42" s="201">
        <v>1</v>
      </c>
      <c r="G42" s="201" t="s">
        <v>579</v>
      </c>
      <c r="H42" s="201" t="s">
        <v>579</v>
      </c>
      <c r="I42" s="201" t="s">
        <v>579</v>
      </c>
      <c r="J42" s="201" t="s">
        <v>579</v>
      </c>
      <c r="K42" s="201" t="s">
        <v>579</v>
      </c>
      <c r="L42" s="214"/>
      <c r="M42" s="214"/>
      <c r="N42" s="214"/>
      <c r="O42" s="214"/>
      <c r="P42" s="214"/>
      <c r="Q42" s="214"/>
      <c r="R42"/>
      <c r="S42"/>
      <c r="T42"/>
      <c r="U42"/>
      <c r="V42"/>
      <c r="W42"/>
      <c r="X42"/>
      <c r="Y42"/>
      <c r="Z42"/>
      <c r="AA42"/>
      <c r="AB42"/>
    </row>
    <row r="43" spans="1:28" ht="32.25" thickBot="1" x14ac:dyDescent="0.55000000000000004">
      <c r="B43" s="220"/>
      <c r="C43" s="201" t="s">
        <v>650</v>
      </c>
      <c r="D43" s="201" t="s">
        <v>75</v>
      </c>
      <c r="E43" s="201" t="s">
        <v>75</v>
      </c>
      <c r="F43" s="201">
        <v>0.8</v>
      </c>
      <c r="G43" s="201">
        <v>0.9</v>
      </c>
      <c r="H43" s="201">
        <v>0.8</v>
      </c>
      <c r="I43" s="201">
        <v>0.8</v>
      </c>
      <c r="J43" s="201">
        <v>0.84</v>
      </c>
      <c r="K43" s="201">
        <v>0</v>
      </c>
      <c r="L43" s="214"/>
      <c r="M43" s="214"/>
      <c r="N43" s="214"/>
      <c r="O43" s="214"/>
      <c r="P43" s="214"/>
      <c r="Q43" s="214"/>
      <c r="R43"/>
      <c r="S43"/>
      <c r="T43"/>
      <c r="U43"/>
      <c r="V43"/>
      <c r="W43"/>
      <c r="X43"/>
      <c r="Y43"/>
      <c r="Z43"/>
      <c r="AA43"/>
      <c r="AB43"/>
    </row>
    <row r="44" spans="1:28" ht="94.5" x14ac:dyDescent="0.5">
      <c r="A44" s="225" t="s">
        <v>79</v>
      </c>
      <c r="B44" s="218" t="s">
        <v>334</v>
      </c>
      <c r="C44" s="201" t="s">
        <v>76</v>
      </c>
      <c r="D44" s="201">
        <v>2</v>
      </c>
      <c r="E44" s="201">
        <v>2</v>
      </c>
      <c r="F44" s="201">
        <v>5</v>
      </c>
      <c r="G44" s="201">
        <v>5</v>
      </c>
      <c r="H44" s="201">
        <v>6</v>
      </c>
      <c r="I44" s="201">
        <v>6</v>
      </c>
      <c r="J44" s="201">
        <v>6</v>
      </c>
      <c r="K44" s="201">
        <v>0</v>
      </c>
      <c r="L44" s="214"/>
      <c r="M44" s="214"/>
      <c r="N44" s="214"/>
      <c r="O44" s="214"/>
      <c r="P44" s="214"/>
      <c r="Q44" s="214"/>
      <c r="R44"/>
      <c r="S44"/>
      <c r="T44"/>
      <c r="U44"/>
      <c r="V44"/>
      <c r="W44"/>
      <c r="X44"/>
      <c r="Y44"/>
      <c r="Z44"/>
      <c r="AA44"/>
      <c r="AB44"/>
    </row>
    <row r="45" spans="1:28" x14ac:dyDescent="0.5">
      <c r="B45" s="219"/>
      <c r="C45" s="201" t="s">
        <v>84</v>
      </c>
      <c r="D45" s="201">
        <v>4</v>
      </c>
      <c r="E45" s="201">
        <v>4</v>
      </c>
      <c r="F45" s="201">
        <v>14</v>
      </c>
      <c r="G45" s="201">
        <v>14</v>
      </c>
      <c r="H45" s="201">
        <v>10</v>
      </c>
      <c r="I45" s="201">
        <v>13</v>
      </c>
      <c r="J45" s="201">
        <v>12</v>
      </c>
      <c r="K45" s="201">
        <v>0</v>
      </c>
      <c r="L45" s="214"/>
      <c r="M45" s="214"/>
      <c r="N45" s="214"/>
      <c r="O45" s="214"/>
      <c r="P45" s="214"/>
      <c r="Q45" s="214"/>
      <c r="R45"/>
      <c r="S45"/>
      <c r="T45"/>
      <c r="U45"/>
      <c r="V45"/>
      <c r="W45"/>
      <c r="X45"/>
      <c r="Y45"/>
      <c r="Z45"/>
      <c r="AA45"/>
      <c r="AB45"/>
    </row>
    <row r="46" spans="1:28" ht="32.25" thickBot="1" x14ac:dyDescent="0.55000000000000004">
      <c r="B46" s="220"/>
      <c r="C46" s="201" t="s">
        <v>578</v>
      </c>
      <c r="D46" s="201" t="s">
        <v>75</v>
      </c>
      <c r="E46" s="201">
        <v>0</v>
      </c>
      <c r="F46" s="201" t="s">
        <v>75</v>
      </c>
      <c r="G46" s="201">
        <v>0</v>
      </c>
      <c r="H46" s="201">
        <v>0.3</v>
      </c>
      <c r="I46" s="201">
        <v>0.5</v>
      </c>
      <c r="J46" s="201">
        <v>0.3</v>
      </c>
      <c r="K46" s="201">
        <v>0.1</v>
      </c>
      <c r="L46" s="214"/>
      <c r="M46" s="214"/>
      <c r="N46" s="214"/>
      <c r="O46" s="214"/>
      <c r="P46" s="214"/>
      <c r="Q46" s="214"/>
      <c r="R46"/>
      <c r="S46"/>
      <c r="T46"/>
      <c r="U46"/>
      <c r="V46"/>
      <c r="W46"/>
      <c r="X46"/>
      <c r="Y46"/>
      <c r="Z46"/>
      <c r="AA46"/>
      <c r="AB46"/>
    </row>
    <row r="47" spans="1:28" ht="96.75" x14ac:dyDescent="0.5">
      <c r="B47" s="222" t="s">
        <v>335</v>
      </c>
      <c r="C47" s="201" t="s">
        <v>291</v>
      </c>
      <c r="D47" s="201" t="s">
        <v>75</v>
      </c>
      <c r="E47" s="201" t="s">
        <v>75</v>
      </c>
      <c r="F47" s="201">
        <v>1</v>
      </c>
      <c r="G47" s="201">
        <v>1</v>
      </c>
      <c r="H47" s="201">
        <v>0</v>
      </c>
      <c r="I47" s="201">
        <v>0</v>
      </c>
      <c r="J47" s="201" t="s">
        <v>579</v>
      </c>
      <c r="K47" s="201" t="s">
        <v>579</v>
      </c>
      <c r="L47" s="214"/>
      <c r="M47" s="214"/>
      <c r="N47" s="214"/>
      <c r="O47" s="214"/>
      <c r="P47" s="214"/>
      <c r="Q47" s="214"/>
      <c r="R47"/>
      <c r="S47"/>
      <c r="T47"/>
      <c r="U47"/>
      <c r="V47"/>
      <c r="W47"/>
      <c r="X47"/>
      <c r="Y47"/>
      <c r="Z47"/>
      <c r="AA47"/>
      <c r="AB47"/>
    </row>
    <row r="48" spans="1:28" x14ac:dyDescent="0.5">
      <c r="B48" s="219"/>
      <c r="C48" s="201" t="s">
        <v>290</v>
      </c>
      <c r="D48" s="201" t="s">
        <v>75</v>
      </c>
      <c r="E48" s="201" t="s">
        <v>75</v>
      </c>
      <c r="F48" s="201">
        <v>1</v>
      </c>
      <c r="G48" s="201">
        <v>1</v>
      </c>
      <c r="H48" s="201">
        <v>1</v>
      </c>
      <c r="I48" s="201">
        <v>1</v>
      </c>
      <c r="J48" s="201">
        <v>1</v>
      </c>
      <c r="K48" s="201">
        <v>1</v>
      </c>
      <c r="L48" s="214"/>
      <c r="M48" s="214"/>
      <c r="N48" s="214"/>
      <c r="O48" s="214"/>
      <c r="P48" s="214"/>
      <c r="Q48" s="214"/>
      <c r="R48"/>
      <c r="S48"/>
      <c r="T48"/>
      <c r="U48"/>
      <c r="V48"/>
      <c r="W48"/>
      <c r="X48"/>
      <c r="Y48"/>
      <c r="Z48"/>
      <c r="AA48"/>
      <c r="AB48"/>
    </row>
    <row r="49" spans="1:28" ht="32.25" thickBot="1" x14ac:dyDescent="0.55000000000000004">
      <c r="B49" s="220"/>
      <c r="C49" s="201" t="s">
        <v>340</v>
      </c>
      <c r="D49" s="201" t="s">
        <v>75</v>
      </c>
      <c r="E49" s="201" t="s">
        <v>75</v>
      </c>
      <c r="F49" s="201">
        <v>8</v>
      </c>
      <c r="G49" s="201">
        <v>9</v>
      </c>
      <c r="H49" s="201">
        <v>8</v>
      </c>
      <c r="I49" s="201">
        <v>4</v>
      </c>
      <c r="J49" s="201">
        <v>17</v>
      </c>
      <c r="K49" s="201">
        <v>0</v>
      </c>
      <c r="L49" s="214"/>
      <c r="M49" s="214"/>
      <c r="N49" s="214"/>
      <c r="O49" s="214"/>
      <c r="P49" s="214"/>
      <c r="Q49" s="214"/>
      <c r="R49"/>
      <c r="S49"/>
      <c r="T49"/>
      <c r="U49"/>
      <c r="V49"/>
      <c r="W49"/>
      <c r="X49"/>
      <c r="Y49"/>
      <c r="Z49"/>
      <c r="AA49"/>
      <c r="AB49"/>
    </row>
    <row r="50" spans="1:28" ht="85.5" x14ac:dyDescent="0.5">
      <c r="A50" s="225" t="s">
        <v>280</v>
      </c>
      <c r="B50" s="218" t="s">
        <v>334</v>
      </c>
      <c r="C50" s="201" t="s">
        <v>583</v>
      </c>
      <c r="D50" s="201">
        <v>0.1</v>
      </c>
      <c r="E50" s="201">
        <v>0.03</v>
      </c>
      <c r="F50" s="201">
        <v>0.3</v>
      </c>
      <c r="G50" s="201">
        <v>0.35</v>
      </c>
      <c r="H50" s="201">
        <v>0.3</v>
      </c>
      <c r="I50" s="201">
        <v>0.2</v>
      </c>
      <c r="J50" s="201">
        <v>0.32</v>
      </c>
      <c r="K50" s="201">
        <v>0.04</v>
      </c>
      <c r="L50" s="214"/>
      <c r="M50" s="214"/>
      <c r="N50" s="214"/>
      <c r="O50" s="214"/>
      <c r="P50" s="214"/>
      <c r="Q50" s="214"/>
      <c r="R50"/>
      <c r="S50"/>
      <c r="T50"/>
      <c r="U50"/>
      <c r="V50"/>
      <c r="W50"/>
      <c r="X50"/>
      <c r="Y50"/>
      <c r="Z50"/>
      <c r="AA50"/>
      <c r="AB50"/>
    </row>
    <row r="51" spans="1:28" ht="32.25" thickBot="1" x14ac:dyDescent="0.55000000000000004">
      <c r="B51" s="220"/>
      <c r="C51" s="201" t="s">
        <v>581</v>
      </c>
      <c r="D51" s="201" t="s">
        <v>75</v>
      </c>
      <c r="E51" s="201" t="s">
        <v>75</v>
      </c>
      <c r="F51" s="201" t="s">
        <v>75</v>
      </c>
      <c r="G51" s="201" t="s">
        <v>75</v>
      </c>
      <c r="H51" s="201">
        <v>0.4</v>
      </c>
      <c r="I51" s="201">
        <v>1</v>
      </c>
      <c r="J51" s="201">
        <v>0.4</v>
      </c>
      <c r="K51" s="201">
        <v>0.06</v>
      </c>
      <c r="L51" s="214"/>
      <c r="M51" s="214"/>
      <c r="N51" s="214"/>
      <c r="O51" s="214"/>
      <c r="P51" s="214"/>
      <c r="Q51" s="214"/>
      <c r="R51"/>
      <c r="S51"/>
      <c r="T51"/>
      <c r="U51"/>
      <c r="V51"/>
      <c r="W51"/>
      <c r="X51"/>
      <c r="Y51"/>
      <c r="Z51"/>
      <c r="AA51"/>
      <c r="AB51"/>
    </row>
    <row r="52" spans="1:28" ht="96.75" x14ac:dyDescent="0.5">
      <c r="B52" s="222" t="s">
        <v>335</v>
      </c>
      <c r="C52" s="201" t="s">
        <v>429</v>
      </c>
      <c r="D52" s="201">
        <v>1</v>
      </c>
      <c r="E52" s="201">
        <v>0.5</v>
      </c>
      <c r="F52" s="201" t="s">
        <v>75</v>
      </c>
      <c r="G52" s="201">
        <v>0.5</v>
      </c>
      <c r="H52" s="201" t="s">
        <v>579</v>
      </c>
      <c r="I52" s="201" t="s">
        <v>301</v>
      </c>
      <c r="J52" s="201" t="s">
        <v>579</v>
      </c>
      <c r="K52" s="201" t="s">
        <v>579</v>
      </c>
      <c r="L52" s="214"/>
      <c r="M52" s="214"/>
      <c r="N52" s="214"/>
      <c r="O52" s="214"/>
      <c r="P52" s="214"/>
      <c r="Q52" s="214"/>
      <c r="R52"/>
      <c r="S52"/>
      <c r="T52"/>
      <c r="U52"/>
      <c r="V52"/>
      <c r="W52"/>
      <c r="X52"/>
      <c r="Y52"/>
      <c r="Z52"/>
      <c r="AA52"/>
      <c r="AB52"/>
    </row>
    <row r="53" spans="1:28" x14ac:dyDescent="0.5">
      <c r="B53" s="219"/>
      <c r="C53" s="201" t="s">
        <v>585</v>
      </c>
      <c r="D53" s="201" t="s">
        <v>75</v>
      </c>
      <c r="E53" s="201" t="s">
        <v>75</v>
      </c>
      <c r="F53" s="201">
        <v>0.3</v>
      </c>
      <c r="G53" s="201">
        <v>0.3</v>
      </c>
      <c r="H53" s="201">
        <v>0.7</v>
      </c>
      <c r="I53" s="201" t="s">
        <v>301</v>
      </c>
      <c r="J53" s="201">
        <v>0.7</v>
      </c>
      <c r="K53" s="201">
        <v>0</v>
      </c>
      <c r="L53" s="214"/>
      <c r="M53" s="214"/>
      <c r="N53" s="214"/>
      <c r="O53" s="214"/>
      <c r="P53" s="214"/>
      <c r="Q53" s="214"/>
      <c r="R53"/>
      <c r="S53"/>
      <c r="T53"/>
      <c r="U53"/>
      <c r="V53"/>
      <c r="W53"/>
      <c r="X53"/>
      <c r="Y53"/>
      <c r="Z53"/>
      <c r="AA53"/>
      <c r="AB53"/>
    </row>
    <row r="54" spans="1:28" x14ac:dyDescent="0.5">
      <c r="B54" s="219"/>
      <c r="C54" s="201" t="s">
        <v>584</v>
      </c>
      <c r="D54" s="201" t="s">
        <v>75</v>
      </c>
      <c r="E54" s="201" t="s">
        <v>75</v>
      </c>
      <c r="F54" s="201" t="s">
        <v>75</v>
      </c>
      <c r="G54" s="201" t="s">
        <v>75</v>
      </c>
      <c r="H54" s="201">
        <v>1</v>
      </c>
      <c r="I54" s="201">
        <v>1</v>
      </c>
      <c r="J54" s="201">
        <v>1</v>
      </c>
      <c r="K54" s="201">
        <v>0</v>
      </c>
      <c r="L54" s="214"/>
      <c r="M54" s="214"/>
      <c r="N54" s="214"/>
      <c r="O54" s="214"/>
      <c r="P54" s="214"/>
      <c r="Q54" s="214"/>
      <c r="R54"/>
      <c r="S54"/>
      <c r="T54"/>
      <c r="U54"/>
      <c r="V54"/>
      <c r="W54"/>
      <c r="X54"/>
      <c r="Y54"/>
      <c r="Z54"/>
      <c r="AA54"/>
      <c r="AB54"/>
    </row>
    <row r="55" spans="1:28" x14ac:dyDescent="0.5">
      <c r="B55" s="219"/>
      <c r="C55" s="201" t="s">
        <v>717</v>
      </c>
      <c r="D55" s="201" t="s">
        <v>75</v>
      </c>
      <c r="E55" s="201" t="s">
        <v>75</v>
      </c>
      <c r="F55" s="201" t="s">
        <v>75</v>
      </c>
      <c r="G55" s="201" t="s">
        <v>75</v>
      </c>
      <c r="H55" s="201" t="s">
        <v>75</v>
      </c>
      <c r="I55" s="201">
        <v>6</v>
      </c>
      <c r="J55" s="201" t="s">
        <v>75</v>
      </c>
      <c r="K55" s="201">
        <v>0</v>
      </c>
      <c r="L55" s="214"/>
      <c r="M55" s="214"/>
      <c r="N55" s="214"/>
      <c r="O55" s="214"/>
      <c r="P55" s="214"/>
      <c r="Q55" s="214"/>
      <c r="R55"/>
      <c r="S55"/>
      <c r="T55"/>
      <c r="U55"/>
      <c r="V55"/>
      <c r="W55"/>
      <c r="X55"/>
      <c r="Y55"/>
      <c r="Z55"/>
      <c r="AA55"/>
      <c r="AB55"/>
    </row>
    <row r="56" spans="1:28" x14ac:dyDescent="0.5">
      <c r="B56" s="219"/>
      <c r="C56" s="201" t="s">
        <v>711</v>
      </c>
      <c r="D56" s="201" t="s">
        <v>75</v>
      </c>
      <c r="E56" s="201" t="s">
        <v>75</v>
      </c>
      <c r="F56" s="201" t="s">
        <v>75</v>
      </c>
      <c r="G56" s="201" t="s">
        <v>75</v>
      </c>
      <c r="H56" s="201" t="s">
        <v>75</v>
      </c>
      <c r="I56" s="201">
        <v>1</v>
      </c>
      <c r="J56" s="201" t="s">
        <v>75</v>
      </c>
      <c r="K56" s="201">
        <v>0.25</v>
      </c>
      <c r="L56" s="214"/>
      <c r="M56" s="214"/>
      <c r="N56" s="214"/>
      <c r="O56" s="214"/>
      <c r="P56" s="214"/>
      <c r="Q56" s="214"/>
      <c r="R56"/>
      <c r="S56"/>
      <c r="T56"/>
      <c r="U56"/>
      <c r="V56"/>
      <c r="W56"/>
      <c r="X56"/>
      <c r="Y56"/>
      <c r="Z56"/>
      <c r="AA56"/>
      <c r="AB56"/>
    </row>
    <row r="57" spans="1:28" x14ac:dyDescent="0.5">
      <c r="B57" s="219"/>
      <c r="C57" s="201" t="s">
        <v>582</v>
      </c>
      <c r="D57" s="201" t="s">
        <v>75</v>
      </c>
      <c r="E57" s="201" t="s">
        <v>75</v>
      </c>
      <c r="F57" s="201">
        <v>1</v>
      </c>
      <c r="G57" s="201">
        <v>1</v>
      </c>
      <c r="H57" s="201">
        <v>4</v>
      </c>
      <c r="I57" s="201" t="s">
        <v>301</v>
      </c>
      <c r="J57" s="201">
        <v>4</v>
      </c>
      <c r="K57" s="201">
        <v>4</v>
      </c>
      <c r="L57" s="214"/>
      <c r="M57" s="214"/>
      <c r="N57" s="214"/>
      <c r="O57" s="214"/>
      <c r="P57" s="214"/>
      <c r="Q57" s="214"/>
      <c r="R57"/>
      <c r="S57"/>
      <c r="T57"/>
      <c r="U57"/>
      <c r="V57"/>
      <c r="W57"/>
      <c r="X57"/>
      <c r="Y57"/>
      <c r="Z57"/>
      <c r="AA57"/>
      <c r="AB57"/>
    </row>
    <row r="58" spans="1:28" ht="96.75" x14ac:dyDescent="0.5">
      <c r="A58" s="225" t="s">
        <v>136</v>
      </c>
      <c r="B58" s="219" t="s">
        <v>335</v>
      </c>
      <c r="C58" s="201" t="s">
        <v>216</v>
      </c>
      <c r="D58" s="201" t="s">
        <v>75</v>
      </c>
      <c r="E58" s="201" t="s">
        <v>75</v>
      </c>
      <c r="F58" s="201" t="s">
        <v>558</v>
      </c>
      <c r="G58" s="201" t="s">
        <v>301</v>
      </c>
      <c r="H58" s="201" t="s">
        <v>558</v>
      </c>
      <c r="I58" s="201" t="s">
        <v>656</v>
      </c>
      <c r="J58" s="201" t="s">
        <v>301</v>
      </c>
      <c r="K58" s="201" t="s">
        <v>301</v>
      </c>
      <c r="L58" s="214"/>
      <c r="M58" s="214"/>
      <c r="N58" s="214"/>
      <c r="O58" s="214"/>
      <c r="P58" s="214"/>
      <c r="Q58" s="214"/>
    </row>
    <row r="59" spans="1:28" ht="32.25" thickBot="1" x14ac:dyDescent="0.55000000000000004">
      <c r="B59" s="220"/>
      <c r="C59" s="201" t="s">
        <v>415</v>
      </c>
      <c r="D59" s="201" t="s">
        <v>75</v>
      </c>
      <c r="E59" s="201" t="s">
        <v>75</v>
      </c>
      <c r="F59" s="201">
        <v>1</v>
      </c>
      <c r="G59" s="201">
        <v>1</v>
      </c>
      <c r="H59" s="201">
        <v>1</v>
      </c>
      <c r="I59" s="201">
        <v>1</v>
      </c>
      <c r="J59" s="201">
        <v>0.70720000000000005</v>
      </c>
      <c r="K59" s="201">
        <v>0</v>
      </c>
      <c r="L59" s="214"/>
      <c r="M59" s="214"/>
      <c r="N59" s="214"/>
      <c r="O59" s="214"/>
      <c r="P59" s="214"/>
      <c r="Q59" s="214"/>
    </row>
    <row r="60" spans="1:28" ht="94.5" x14ac:dyDescent="0.5">
      <c r="A60" s="225" t="s">
        <v>99</v>
      </c>
      <c r="B60" s="218" t="s">
        <v>334</v>
      </c>
      <c r="C60" s="201" t="s">
        <v>96</v>
      </c>
      <c r="D60" s="201">
        <v>1</v>
      </c>
      <c r="E60" s="201">
        <v>0.3</v>
      </c>
      <c r="F60" s="201">
        <v>1</v>
      </c>
      <c r="G60" s="201">
        <v>1.7</v>
      </c>
      <c r="H60" s="201">
        <v>2</v>
      </c>
      <c r="I60" s="201">
        <v>2</v>
      </c>
      <c r="J60" s="201">
        <v>2</v>
      </c>
      <c r="K60" s="201">
        <v>0</v>
      </c>
      <c r="L60" s="214"/>
      <c r="M60" s="214"/>
      <c r="N60" s="214"/>
      <c r="O60" s="214"/>
      <c r="P60" s="214"/>
      <c r="Q60" s="214"/>
    </row>
    <row r="61" spans="1:28" ht="32.25" thickBot="1" x14ac:dyDescent="0.55000000000000004">
      <c r="B61" s="220"/>
      <c r="C61" s="201" t="s">
        <v>633</v>
      </c>
      <c r="D61" s="201">
        <v>0.03</v>
      </c>
      <c r="E61" s="201">
        <v>0.01</v>
      </c>
      <c r="F61" s="201">
        <v>0.17</v>
      </c>
      <c r="G61" s="201">
        <v>0.14000000000000001</v>
      </c>
      <c r="H61" s="201">
        <v>0.3</v>
      </c>
      <c r="I61" s="201">
        <v>0.3</v>
      </c>
      <c r="J61" s="201">
        <v>0.25</v>
      </c>
      <c r="K61" s="201">
        <v>0.16</v>
      </c>
      <c r="L61" s="214"/>
      <c r="M61" s="214"/>
      <c r="N61" s="214"/>
      <c r="O61" s="214"/>
      <c r="P61" s="214"/>
      <c r="Q61" s="214"/>
    </row>
    <row r="62" spans="1:28" ht="96.75" x14ac:dyDescent="0.5">
      <c r="B62" s="222" t="s">
        <v>335</v>
      </c>
      <c r="C62" s="201" t="s">
        <v>395</v>
      </c>
      <c r="D62" s="201">
        <v>0</v>
      </c>
      <c r="E62" s="201">
        <v>0</v>
      </c>
      <c r="F62" s="201">
        <v>0.35</v>
      </c>
      <c r="G62" s="201">
        <v>0.35</v>
      </c>
      <c r="H62" s="201">
        <v>0.65</v>
      </c>
      <c r="I62" s="201" t="s">
        <v>301</v>
      </c>
      <c r="J62" s="201">
        <v>0.65</v>
      </c>
      <c r="K62" s="201">
        <v>0</v>
      </c>
      <c r="L62" s="214"/>
      <c r="M62" s="214"/>
      <c r="N62" s="214"/>
      <c r="O62" s="214"/>
      <c r="P62" s="214"/>
      <c r="Q62" s="214"/>
    </row>
    <row r="63" spans="1:28" x14ac:dyDescent="0.5">
      <c r="B63" s="219"/>
      <c r="C63" s="201" t="s">
        <v>726</v>
      </c>
      <c r="D63" s="201" t="s">
        <v>75</v>
      </c>
      <c r="E63" s="201" t="s">
        <v>75</v>
      </c>
      <c r="F63" s="201" t="s">
        <v>75</v>
      </c>
      <c r="G63" s="201" t="s">
        <v>75</v>
      </c>
      <c r="H63" s="201" t="s">
        <v>75</v>
      </c>
      <c r="I63" s="201">
        <v>0.97</v>
      </c>
      <c r="J63" s="201" t="s">
        <v>75</v>
      </c>
      <c r="K63" s="201">
        <v>0.97</v>
      </c>
      <c r="L63" s="214"/>
      <c r="M63" s="214"/>
      <c r="N63" s="214"/>
      <c r="O63" s="214"/>
      <c r="P63" s="214"/>
      <c r="Q63" s="214"/>
    </row>
    <row r="64" spans="1:28" x14ac:dyDescent="0.5">
      <c r="B64" s="219"/>
      <c r="C64" s="201" t="s">
        <v>736</v>
      </c>
      <c r="D64" s="201" t="s">
        <v>301</v>
      </c>
      <c r="E64" s="201" t="s">
        <v>301</v>
      </c>
      <c r="F64" s="201" t="s">
        <v>301</v>
      </c>
      <c r="G64" s="201" t="s">
        <v>301</v>
      </c>
      <c r="H64" s="201" t="s">
        <v>301</v>
      </c>
      <c r="I64" s="201" t="s">
        <v>301</v>
      </c>
      <c r="J64" s="201" t="s">
        <v>301</v>
      </c>
      <c r="K64" s="201" t="s">
        <v>301</v>
      </c>
      <c r="L64" s="214"/>
      <c r="M64" s="214"/>
      <c r="N64" s="214"/>
      <c r="O64" s="214"/>
      <c r="P64" s="214"/>
      <c r="Q64" s="214"/>
    </row>
    <row r="65" spans="1:17" x14ac:dyDescent="0.5">
      <c r="B65" s="219"/>
      <c r="C65" s="201" t="s">
        <v>721</v>
      </c>
      <c r="D65" s="201" t="s">
        <v>75</v>
      </c>
      <c r="E65" s="201" t="s">
        <v>75</v>
      </c>
      <c r="F65" s="201" t="s">
        <v>75</v>
      </c>
      <c r="G65" s="201" t="s">
        <v>75</v>
      </c>
      <c r="H65" s="201" t="s">
        <v>75</v>
      </c>
      <c r="I65" s="201">
        <v>1</v>
      </c>
      <c r="J65" s="201" t="s">
        <v>75</v>
      </c>
      <c r="K65" s="201">
        <v>0.1</v>
      </c>
      <c r="L65" s="214"/>
      <c r="M65" s="214"/>
      <c r="N65" s="214"/>
      <c r="O65" s="214"/>
      <c r="P65" s="214"/>
      <c r="Q65" s="214"/>
    </row>
    <row r="66" spans="1:17" ht="32.25" thickBot="1" x14ac:dyDescent="0.55000000000000004">
      <c r="B66" s="220"/>
      <c r="C66" s="201" t="s">
        <v>730</v>
      </c>
      <c r="D66" s="201" t="s">
        <v>75</v>
      </c>
      <c r="E66" s="201" t="s">
        <v>75</v>
      </c>
      <c r="F66" s="201" t="s">
        <v>75</v>
      </c>
      <c r="G66" s="201" t="s">
        <v>75</v>
      </c>
      <c r="H66" s="201" t="s">
        <v>75</v>
      </c>
      <c r="I66" s="201">
        <v>1</v>
      </c>
      <c r="J66" s="201" t="s">
        <v>75</v>
      </c>
      <c r="K66" s="201">
        <v>0.15</v>
      </c>
      <c r="L66" s="214"/>
      <c r="M66" s="214"/>
      <c r="N66" s="214"/>
      <c r="O66" s="214"/>
      <c r="P66" s="214"/>
      <c r="Q66" s="214"/>
    </row>
    <row r="67" spans="1:17" ht="86.25" thickBot="1" x14ac:dyDescent="0.55000000000000004">
      <c r="A67" s="225" t="s">
        <v>302</v>
      </c>
      <c r="B67" s="221" t="s">
        <v>334</v>
      </c>
      <c r="C67" s="201" t="s">
        <v>635</v>
      </c>
      <c r="D67" s="201">
        <v>0.88</v>
      </c>
      <c r="E67" s="201">
        <v>0.9</v>
      </c>
      <c r="F67" s="201">
        <v>0.88</v>
      </c>
      <c r="G67" s="201">
        <v>0.94569999999999999</v>
      </c>
      <c r="H67" s="201">
        <v>0.88</v>
      </c>
      <c r="I67" s="201">
        <v>0.88</v>
      </c>
      <c r="J67" s="201">
        <v>0.88</v>
      </c>
      <c r="K67" s="201">
        <v>0</v>
      </c>
      <c r="L67" s="214"/>
      <c r="M67" s="214"/>
      <c r="N67" s="214"/>
      <c r="O67" s="214"/>
      <c r="P67" s="214"/>
      <c r="Q67" s="214"/>
    </row>
    <row r="68" spans="1:17" ht="96.75" x14ac:dyDescent="0.5">
      <c r="B68" s="222" t="s">
        <v>335</v>
      </c>
      <c r="C68" s="201" t="s">
        <v>303</v>
      </c>
      <c r="D68" s="201" t="s">
        <v>75</v>
      </c>
      <c r="E68" s="201" t="s">
        <v>75</v>
      </c>
      <c r="F68" s="201">
        <v>0.95</v>
      </c>
      <c r="G68" s="201">
        <v>0.98</v>
      </c>
      <c r="H68" s="201">
        <v>0.95</v>
      </c>
      <c r="I68" s="201">
        <v>0.95</v>
      </c>
      <c r="J68" s="201">
        <v>0.97</v>
      </c>
      <c r="K68" s="201">
        <v>0.59</v>
      </c>
      <c r="L68" s="214"/>
      <c r="M68" s="214"/>
      <c r="N68" s="214"/>
      <c r="O68" s="214"/>
      <c r="P68" s="214"/>
      <c r="Q68" s="214"/>
    </row>
    <row r="69" spans="1:17" ht="32.25" thickBot="1" x14ac:dyDescent="0.55000000000000004">
      <c r="B69" s="220"/>
      <c r="C69" s="201" t="s">
        <v>634</v>
      </c>
      <c r="D69" s="201" t="s">
        <v>75</v>
      </c>
      <c r="E69" s="201" t="s">
        <v>75</v>
      </c>
      <c r="F69" s="201">
        <v>1</v>
      </c>
      <c r="G69" s="201">
        <v>1</v>
      </c>
      <c r="H69" s="201">
        <v>1</v>
      </c>
      <c r="I69" s="201">
        <v>1</v>
      </c>
      <c r="J69" s="201">
        <v>1</v>
      </c>
      <c r="K69" s="201" t="s">
        <v>75</v>
      </c>
      <c r="L69" s="214"/>
      <c r="M69" s="214"/>
      <c r="N69" s="214"/>
      <c r="O69" s="214"/>
      <c r="P69" s="214"/>
      <c r="Q69" s="214"/>
    </row>
    <row r="70" spans="1:17" x14ac:dyDescent="0.5">
      <c r="A70" s="225" t="s">
        <v>301</v>
      </c>
      <c r="B70" s="201" t="s">
        <v>301</v>
      </c>
      <c r="C70" s="201" t="s">
        <v>301</v>
      </c>
      <c r="D70" s="201" t="s">
        <v>301</v>
      </c>
      <c r="E70" s="201" t="s">
        <v>301</v>
      </c>
      <c r="F70" s="201" t="s">
        <v>301</v>
      </c>
      <c r="G70" s="201" t="s">
        <v>301</v>
      </c>
      <c r="H70" s="201" t="s">
        <v>301</v>
      </c>
      <c r="I70" s="201" t="s">
        <v>301</v>
      </c>
      <c r="J70" s="201" t="s">
        <v>301</v>
      </c>
      <c r="K70" s="201" t="s">
        <v>301</v>
      </c>
      <c r="L70" s="214"/>
      <c r="M70" s="214"/>
      <c r="N70" s="214"/>
      <c r="O70" s="214"/>
      <c r="P70" s="214"/>
      <c r="Q70" s="214"/>
    </row>
    <row r="71" spans="1:17" x14ac:dyDescent="0.5">
      <c r="A71"/>
      <c r="B71" s="80"/>
      <c r="C71"/>
      <c r="D71"/>
      <c r="E71"/>
      <c r="F71"/>
      <c r="G71"/>
      <c r="H71"/>
      <c r="I71"/>
      <c r="J71"/>
      <c r="K71"/>
      <c r="L71"/>
      <c r="M71"/>
      <c r="N71"/>
      <c r="O71"/>
      <c r="P71"/>
      <c r="Q71"/>
    </row>
    <row r="72" spans="1:17" x14ac:dyDescent="0.5">
      <c r="A72" s="13"/>
      <c r="B72" s="80"/>
      <c r="C72"/>
      <c r="D72"/>
      <c r="E72"/>
      <c r="F72"/>
      <c r="G72"/>
      <c r="H72"/>
      <c r="I72"/>
      <c r="J72"/>
      <c r="K72"/>
      <c r="L72"/>
      <c r="M72"/>
      <c r="N72"/>
    </row>
    <row r="73" spans="1:17" x14ac:dyDescent="0.5">
      <c r="A73" s="13"/>
      <c r="B73" s="80"/>
      <c r="C73"/>
      <c r="D73"/>
      <c r="E73"/>
      <c r="F73"/>
      <c r="G73"/>
      <c r="H73"/>
      <c r="I73"/>
      <c r="J73"/>
      <c r="K73"/>
      <c r="L73"/>
      <c r="M73"/>
      <c r="N73"/>
    </row>
    <row r="74" spans="1:17" x14ac:dyDescent="0.5">
      <c r="A74" s="13"/>
      <c r="B74" s="80"/>
      <c r="C74"/>
      <c r="D74"/>
      <c r="E74"/>
      <c r="F74"/>
      <c r="G74"/>
      <c r="H74"/>
      <c r="I74"/>
      <c r="J74"/>
      <c r="K74"/>
      <c r="L74"/>
      <c r="M74"/>
      <c r="N74"/>
    </row>
    <row r="75" spans="1:17" x14ac:dyDescent="0.5">
      <c r="A75" s="13"/>
      <c r="B75" s="80"/>
      <c r="C75"/>
      <c r="D75"/>
      <c r="E75"/>
      <c r="F75"/>
      <c r="G75"/>
      <c r="H75"/>
      <c r="I75"/>
      <c r="J75"/>
      <c r="K75"/>
      <c r="L75"/>
      <c r="M75"/>
      <c r="N75"/>
    </row>
    <row r="76" spans="1:17" ht="32.25" thickBot="1" x14ac:dyDescent="0.55000000000000004">
      <c r="A76" s="13"/>
      <c r="B76" s="80"/>
      <c r="C76"/>
      <c r="D76"/>
      <c r="E76"/>
      <c r="F76"/>
      <c r="G76"/>
      <c r="H76"/>
      <c r="I76"/>
      <c r="J76"/>
      <c r="K76"/>
      <c r="L76"/>
      <c r="M76"/>
      <c r="N76"/>
    </row>
    <row r="77" spans="1:17" x14ac:dyDescent="0.5">
      <c r="A77" s="13"/>
      <c r="B77" s="80"/>
      <c r="C77"/>
      <c r="D77"/>
      <c r="E77"/>
      <c r="F77"/>
      <c r="G77"/>
      <c r="H77"/>
      <c r="I77"/>
      <c r="J77"/>
      <c r="K77"/>
      <c r="L77"/>
      <c r="M77"/>
      <c r="N77"/>
    </row>
    <row r="78" spans="1:17" x14ac:dyDescent="0.5">
      <c r="A78" s="13"/>
      <c r="B78" s="80"/>
      <c r="C78"/>
      <c r="D78"/>
      <c r="E78"/>
      <c r="F78"/>
      <c r="G78"/>
      <c r="H78"/>
      <c r="I78"/>
      <c r="J78"/>
      <c r="K78"/>
      <c r="L78"/>
      <c r="M78"/>
      <c r="N78"/>
    </row>
    <row r="79" spans="1:17" x14ac:dyDescent="0.5">
      <c r="A79" s="13"/>
      <c r="B79" s="80"/>
      <c r="C79"/>
      <c r="D79"/>
      <c r="E79"/>
      <c r="F79"/>
      <c r="G79"/>
      <c r="H79"/>
      <c r="I79"/>
      <c r="J79"/>
      <c r="K79"/>
      <c r="L79"/>
      <c r="M79"/>
      <c r="N79"/>
    </row>
    <row r="80" spans="1:17" x14ac:dyDescent="0.5">
      <c r="A80" s="13"/>
      <c r="B80" s="80"/>
      <c r="C80"/>
      <c r="D80"/>
      <c r="E80"/>
      <c r="F80"/>
      <c r="G80"/>
      <c r="H80"/>
      <c r="I80"/>
      <c r="J80"/>
      <c r="K80"/>
      <c r="L80"/>
      <c r="M80"/>
      <c r="N80"/>
    </row>
    <row r="81" spans="1:14" x14ac:dyDescent="0.5">
      <c r="A81" s="13"/>
      <c r="B81" s="80"/>
      <c r="C81"/>
      <c r="D81"/>
      <c r="E81"/>
      <c r="F81"/>
      <c r="G81"/>
      <c r="H81"/>
      <c r="I81"/>
      <c r="J81"/>
      <c r="K81"/>
      <c r="L81"/>
      <c r="M81"/>
      <c r="N81"/>
    </row>
    <row r="82" spans="1:14" x14ac:dyDescent="0.5">
      <c r="A82" s="13"/>
      <c r="B82" s="80"/>
      <c r="C82"/>
      <c r="D82"/>
      <c r="E82"/>
      <c r="F82"/>
      <c r="G82"/>
      <c r="H82"/>
      <c r="I82"/>
      <c r="J82"/>
      <c r="K82"/>
      <c r="L82"/>
      <c r="M82"/>
      <c r="N82"/>
    </row>
    <row r="83" spans="1:14" x14ac:dyDescent="0.5">
      <c r="A83" s="13"/>
      <c r="B83" s="80"/>
      <c r="C83"/>
      <c r="D83"/>
      <c r="E83"/>
      <c r="F83"/>
      <c r="G83"/>
      <c r="H83"/>
      <c r="I83"/>
      <c r="J83"/>
      <c r="K83"/>
      <c r="L83"/>
      <c r="M83"/>
      <c r="N83"/>
    </row>
    <row r="84" spans="1:14" x14ac:dyDescent="0.5">
      <c r="A84" s="13"/>
      <c r="B84" s="80"/>
      <c r="C84"/>
      <c r="D84"/>
      <c r="E84"/>
      <c r="F84"/>
      <c r="G84"/>
      <c r="H84"/>
      <c r="I84"/>
      <c r="J84"/>
      <c r="K84"/>
      <c r="L84"/>
      <c r="M84"/>
      <c r="N84"/>
    </row>
    <row r="85" spans="1:14" x14ac:dyDescent="0.5">
      <c r="A85" s="13"/>
      <c r="B85" s="80"/>
      <c r="C85"/>
      <c r="D85"/>
      <c r="E85"/>
      <c r="F85"/>
      <c r="G85"/>
      <c r="H85"/>
      <c r="I85"/>
      <c r="J85"/>
      <c r="K85"/>
      <c r="L85"/>
      <c r="M85"/>
      <c r="N85"/>
    </row>
    <row r="86" spans="1:14" x14ac:dyDescent="0.5">
      <c r="A86" s="13"/>
      <c r="B86" s="80"/>
      <c r="C86"/>
      <c r="D86"/>
      <c r="E86"/>
      <c r="F86"/>
      <c r="G86"/>
      <c r="H86"/>
      <c r="I86"/>
      <c r="J86"/>
      <c r="K86"/>
      <c r="L86"/>
      <c r="M86"/>
      <c r="N86"/>
    </row>
    <row r="87" spans="1:14" x14ac:dyDescent="0.5">
      <c r="A87" s="13"/>
      <c r="B87" s="80"/>
      <c r="C87"/>
      <c r="D87"/>
      <c r="E87"/>
      <c r="F87"/>
      <c r="G87"/>
      <c r="H87"/>
      <c r="I87"/>
      <c r="J87"/>
      <c r="K87"/>
      <c r="L87"/>
      <c r="M87"/>
      <c r="N87"/>
    </row>
    <row r="88" spans="1:14" ht="32.25" thickBot="1" x14ac:dyDescent="0.55000000000000004">
      <c r="A88" s="13"/>
      <c r="B88" s="80"/>
      <c r="C88"/>
      <c r="D88"/>
      <c r="E88"/>
      <c r="F88"/>
      <c r="G88"/>
      <c r="H88"/>
      <c r="I88"/>
      <c r="J88"/>
      <c r="K88"/>
      <c r="L88"/>
      <c r="M88"/>
      <c r="N88"/>
    </row>
    <row r="89" spans="1:14" x14ac:dyDescent="0.5">
      <c r="A89" s="13"/>
      <c r="B89" s="80"/>
      <c r="C89"/>
      <c r="D89"/>
      <c r="E89"/>
      <c r="F89"/>
      <c r="G89"/>
      <c r="H89"/>
      <c r="I89"/>
      <c r="J89"/>
      <c r="K89"/>
      <c r="L89"/>
      <c r="M89"/>
      <c r="N89"/>
    </row>
    <row r="90" spans="1:14" ht="32.25" thickBot="1" x14ac:dyDescent="0.55000000000000004">
      <c r="A90" s="13"/>
      <c r="B90" s="80"/>
      <c r="C90"/>
      <c r="D90"/>
      <c r="E90"/>
      <c r="F90"/>
      <c r="G90"/>
      <c r="H90"/>
      <c r="I90"/>
      <c r="J90"/>
      <c r="K90"/>
      <c r="L90"/>
      <c r="M90"/>
      <c r="N90"/>
    </row>
    <row r="91" spans="1:14" x14ac:dyDescent="0.5">
      <c r="A91" s="13"/>
      <c r="B91" s="80"/>
      <c r="C91"/>
      <c r="D91"/>
      <c r="E91"/>
      <c r="F91"/>
      <c r="G91"/>
      <c r="H91"/>
      <c r="I91"/>
      <c r="J91"/>
      <c r="K91"/>
      <c r="L91"/>
      <c r="M91"/>
      <c r="N91"/>
    </row>
    <row r="92" spans="1:14" x14ac:dyDescent="0.5">
      <c r="A92" s="13"/>
      <c r="B92" s="80"/>
      <c r="C92"/>
      <c r="D92"/>
      <c r="E92"/>
      <c r="F92"/>
      <c r="G92"/>
      <c r="H92"/>
      <c r="I92"/>
      <c r="J92"/>
      <c r="K92"/>
      <c r="L92"/>
      <c r="M92"/>
      <c r="N92"/>
    </row>
    <row r="93" spans="1:14" x14ac:dyDescent="0.5">
      <c r="A93" s="13"/>
      <c r="B93" s="80"/>
      <c r="C93"/>
      <c r="D93"/>
      <c r="E93"/>
      <c r="F93"/>
      <c r="G93"/>
      <c r="H93"/>
      <c r="I93"/>
      <c r="J93"/>
      <c r="K93"/>
      <c r="L93"/>
      <c r="M93"/>
      <c r="N93"/>
    </row>
    <row r="94" spans="1:14" x14ac:dyDescent="0.5">
      <c r="A94" s="13"/>
      <c r="B94" s="80"/>
      <c r="C94"/>
      <c r="D94"/>
      <c r="E94"/>
      <c r="F94"/>
      <c r="G94"/>
      <c r="H94"/>
      <c r="I94"/>
      <c r="J94"/>
      <c r="K94"/>
      <c r="L94"/>
      <c r="M94"/>
      <c r="N94"/>
    </row>
    <row r="95" spans="1:14" x14ac:dyDescent="0.5">
      <c r="A95" s="13"/>
      <c r="B95" s="80"/>
      <c r="C95"/>
      <c r="D95"/>
      <c r="E95"/>
      <c r="F95"/>
      <c r="G95"/>
      <c r="H95"/>
      <c r="I95"/>
      <c r="J95"/>
      <c r="K95"/>
      <c r="L95"/>
      <c r="M95"/>
      <c r="N95"/>
    </row>
    <row r="96" spans="1:14" ht="32.25" thickBot="1" x14ac:dyDescent="0.55000000000000004">
      <c r="A96" s="13"/>
      <c r="B96" s="80"/>
      <c r="C96"/>
      <c r="D96"/>
      <c r="E96"/>
      <c r="F96"/>
      <c r="G96"/>
      <c r="H96"/>
      <c r="I96"/>
      <c r="J96"/>
      <c r="K96"/>
      <c r="L96"/>
      <c r="M96"/>
      <c r="N96"/>
    </row>
    <row r="97" spans="1:14" x14ac:dyDescent="0.5">
      <c r="A97" s="13"/>
      <c r="B97" s="80"/>
      <c r="C97"/>
      <c r="D97"/>
      <c r="E97"/>
      <c r="F97"/>
      <c r="G97"/>
      <c r="H97"/>
      <c r="I97"/>
      <c r="J97"/>
      <c r="K97"/>
      <c r="L97"/>
      <c r="M97"/>
      <c r="N97"/>
    </row>
    <row r="98" spans="1:14" ht="32.25" thickBot="1" x14ac:dyDescent="0.55000000000000004">
      <c r="A98" s="13"/>
      <c r="B98" s="80"/>
      <c r="C98"/>
      <c r="D98"/>
      <c r="E98"/>
      <c r="F98"/>
      <c r="G98"/>
      <c r="H98"/>
      <c r="I98"/>
      <c r="J98"/>
      <c r="K98"/>
      <c r="L98"/>
      <c r="M98"/>
      <c r="N98"/>
    </row>
    <row r="99" spans="1:14" x14ac:dyDescent="0.5">
      <c r="A99" s="13"/>
      <c r="B99" s="80"/>
      <c r="C99"/>
      <c r="D99"/>
      <c r="E99"/>
      <c r="F99"/>
      <c r="G99"/>
      <c r="H99"/>
      <c r="I99"/>
      <c r="J99"/>
      <c r="K99"/>
      <c r="L99"/>
      <c r="M99"/>
      <c r="N99"/>
    </row>
    <row r="100" spans="1:14" x14ac:dyDescent="0.5">
      <c r="A100" s="13"/>
      <c r="B100" s="80"/>
      <c r="C100"/>
      <c r="D100"/>
      <c r="E100"/>
      <c r="F100"/>
      <c r="G100"/>
      <c r="H100"/>
      <c r="I100"/>
      <c r="J100"/>
      <c r="K100"/>
      <c r="L100"/>
      <c r="M100"/>
      <c r="N100"/>
    </row>
    <row r="101" spans="1:14" x14ac:dyDescent="0.5">
      <c r="A101" s="13"/>
      <c r="B101" s="80"/>
      <c r="C101"/>
      <c r="D101"/>
      <c r="E101"/>
      <c r="F101"/>
      <c r="G101"/>
      <c r="H101"/>
      <c r="I101"/>
      <c r="J101"/>
      <c r="K101"/>
      <c r="L101"/>
      <c r="M101"/>
      <c r="N101"/>
    </row>
    <row r="102" spans="1:14" x14ac:dyDescent="0.5">
      <c r="A102" s="13"/>
      <c r="B102" s="80"/>
      <c r="C102"/>
      <c r="D102"/>
      <c r="E102"/>
      <c r="F102"/>
      <c r="G102"/>
      <c r="H102"/>
      <c r="I102"/>
      <c r="J102"/>
      <c r="K102"/>
      <c r="L102"/>
      <c r="M102"/>
      <c r="N102"/>
    </row>
    <row r="103" spans="1:14" x14ac:dyDescent="0.5">
      <c r="A103" s="13"/>
      <c r="B103" s="80"/>
      <c r="C103"/>
      <c r="D103"/>
      <c r="E103"/>
      <c r="F103"/>
      <c r="G103"/>
      <c r="H103"/>
      <c r="I103"/>
      <c r="J103"/>
      <c r="K103"/>
      <c r="L103"/>
      <c r="M103"/>
      <c r="N103"/>
    </row>
    <row r="104" spans="1:14" ht="32.25" thickBot="1" x14ac:dyDescent="0.55000000000000004">
      <c r="A104" s="13"/>
      <c r="B104" s="80"/>
      <c r="C104"/>
      <c r="D104"/>
      <c r="E104"/>
      <c r="F104"/>
      <c r="G104"/>
      <c r="H104"/>
      <c r="I104"/>
      <c r="J104"/>
      <c r="K104"/>
      <c r="L104"/>
      <c r="M104"/>
      <c r="N104"/>
    </row>
    <row r="105" spans="1:14" x14ac:dyDescent="0.5">
      <c r="A105" s="13"/>
      <c r="B105" s="80"/>
      <c r="C105"/>
      <c r="D105"/>
      <c r="E105"/>
      <c r="F105"/>
      <c r="G105"/>
      <c r="H105"/>
      <c r="I105"/>
      <c r="J105"/>
      <c r="K105"/>
      <c r="L105"/>
      <c r="M105"/>
      <c r="N105"/>
    </row>
    <row r="106" spans="1:14" ht="32.25" thickBot="1" x14ac:dyDescent="0.55000000000000004">
      <c r="A106" s="13"/>
      <c r="B106" s="80"/>
      <c r="C106"/>
      <c r="D106"/>
      <c r="E106"/>
      <c r="F106"/>
      <c r="G106"/>
      <c r="H106"/>
      <c r="I106"/>
      <c r="J106"/>
      <c r="K106"/>
      <c r="L106"/>
      <c r="M106"/>
      <c r="N106"/>
    </row>
    <row r="107" spans="1:14" x14ac:dyDescent="0.5">
      <c r="A107" s="13"/>
      <c r="B107" s="80"/>
      <c r="C107"/>
      <c r="D107"/>
      <c r="E107"/>
      <c r="F107"/>
      <c r="G107"/>
      <c r="H107"/>
      <c r="I107"/>
      <c r="J107"/>
      <c r="K107"/>
      <c r="L107"/>
      <c r="M107"/>
      <c r="N107"/>
    </row>
    <row r="108" spans="1:14" x14ac:dyDescent="0.5">
      <c r="A108" s="13"/>
      <c r="B108" s="80"/>
      <c r="C108"/>
      <c r="D108"/>
      <c r="E108"/>
      <c r="F108"/>
      <c r="G108"/>
      <c r="H108"/>
      <c r="I108"/>
      <c r="J108"/>
      <c r="K108"/>
      <c r="L108"/>
      <c r="M108"/>
      <c r="N108"/>
    </row>
    <row r="109" spans="1:14" x14ac:dyDescent="0.5">
      <c r="A109" s="13"/>
      <c r="B109" s="80"/>
      <c r="C109"/>
      <c r="D109"/>
      <c r="E109"/>
      <c r="F109"/>
      <c r="G109"/>
      <c r="H109"/>
      <c r="I109"/>
      <c r="J109"/>
      <c r="K109"/>
      <c r="L109"/>
      <c r="M109"/>
      <c r="N109"/>
    </row>
    <row r="110" spans="1:14" x14ac:dyDescent="0.5">
      <c r="A110" s="13"/>
      <c r="B110" s="80"/>
      <c r="C110"/>
      <c r="D110"/>
      <c r="E110"/>
      <c r="F110"/>
      <c r="G110"/>
      <c r="H110"/>
      <c r="I110"/>
      <c r="J110"/>
      <c r="K110"/>
      <c r="L110"/>
      <c r="M110"/>
      <c r="N110"/>
    </row>
    <row r="111" spans="1:14" x14ac:dyDescent="0.5">
      <c r="A111" s="13"/>
      <c r="B111" s="80"/>
      <c r="C111"/>
      <c r="D111"/>
      <c r="E111"/>
      <c r="F111"/>
      <c r="G111"/>
      <c r="H111"/>
      <c r="I111"/>
      <c r="J111"/>
      <c r="K111"/>
      <c r="L111"/>
      <c r="M111"/>
      <c r="N111"/>
    </row>
    <row r="112" spans="1:14" ht="32.25" thickBot="1" x14ac:dyDescent="0.55000000000000004">
      <c r="A112" s="13"/>
      <c r="B112" s="80"/>
      <c r="C112"/>
      <c r="D112"/>
      <c r="E112"/>
      <c r="F112"/>
      <c r="G112"/>
      <c r="H112"/>
      <c r="I112"/>
      <c r="J112"/>
      <c r="K112"/>
      <c r="L112"/>
      <c r="M112"/>
      <c r="N112"/>
    </row>
    <row r="113" spans="1:14" x14ac:dyDescent="0.5">
      <c r="A113" s="13"/>
      <c r="B113" s="80"/>
      <c r="C113"/>
      <c r="D113"/>
      <c r="E113"/>
      <c r="F113"/>
      <c r="G113"/>
      <c r="H113"/>
      <c r="I113"/>
      <c r="J113"/>
      <c r="K113"/>
      <c r="L113"/>
      <c r="M113"/>
      <c r="N113"/>
    </row>
    <row r="114" spans="1:14" x14ac:dyDescent="0.5">
      <c r="A114" s="13"/>
      <c r="B114" s="80"/>
      <c r="C114"/>
      <c r="D114"/>
      <c r="E114"/>
      <c r="F114"/>
      <c r="G114"/>
      <c r="H114"/>
      <c r="I114"/>
      <c r="J114"/>
      <c r="K114"/>
      <c r="L114"/>
      <c r="M114"/>
      <c r="N114"/>
    </row>
    <row r="115" spans="1:14" x14ac:dyDescent="0.5">
      <c r="A115" s="13"/>
      <c r="B115" s="80"/>
      <c r="C115"/>
      <c r="D115"/>
      <c r="E115"/>
      <c r="F115"/>
      <c r="G115"/>
      <c r="H115"/>
      <c r="I115"/>
      <c r="J115"/>
      <c r="K115"/>
      <c r="L115"/>
      <c r="M115"/>
      <c r="N115"/>
    </row>
    <row r="116" spans="1:14" x14ac:dyDescent="0.5">
      <c r="A116" s="13"/>
      <c r="B116" s="80"/>
      <c r="C116"/>
      <c r="D116"/>
      <c r="E116"/>
      <c r="F116"/>
      <c r="G116"/>
      <c r="H116"/>
      <c r="I116"/>
      <c r="J116"/>
      <c r="K116"/>
      <c r="L116"/>
      <c r="M116"/>
      <c r="N116"/>
    </row>
    <row r="117" spans="1:14" x14ac:dyDescent="0.5">
      <c r="A117" s="13"/>
      <c r="B117" s="80"/>
      <c r="C117"/>
      <c r="D117"/>
      <c r="E117"/>
      <c r="F117"/>
      <c r="G117"/>
      <c r="H117"/>
      <c r="I117"/>
      <c r="J117"/>
      <c r="K117"/>
      <c r="L117"/>
      <c r="M117"/>
      <c r="N117"/>
    </row>
    <row r="118" spans="1:14" x14ac:dyDescent="0.5">
      <c r="A118" s="13"/>
      <c r="B118" s="80"/>
      <c r="C118"/>
      <c r="D118"/>
      <c r="E118"/>
      <c r="F118"/>
      <c r="G118"/>
      <c r="H118"/>
      <c r="I118"/>
      <c r="J118"/>
      <c r="K118"/>
      <c r="L118"/>
      <c r="M118"/>
      <c r="N118"/>
    </row>
    <row r="119" spans="1:14" x14ac:dyDescent="0.5">
      <c r="A119" s="13"/>
      <c r="B119" s="80"/>
      <c r="C119"/>
      <c r="D119"/>
      <c r="E119"/>
      <c r="F119"/>
      <c r="G119"/>
      <c r="H119"/>
      <c r="I119"/>
      <c r="J119"/>
      <c r="K119"/>
      <c r="L119"/>
      <c r="M119"/>
      <c r="N119"/>
    </row>
    <row r="120" spans="1:14" x14ac:dyDescent="0.5">
      <c r="A120" s="13"/>
      <c r="B120" s="80"/>
      <c r="C120"/>
      <c r="D120"/>
      <c r="E120"/>
      <c r="F120"/>
      <c r="G120"/>
      <c r="H120"/>
      <c r="I120"/>
      <c r="J120"/>
      <c r="K120"/>
      <c r="L120"/>
      <c r="M120"/>
      <c r="N120"/>
    </row>
    <row r="121" spans="1:14" x14ac:dyDescent="0.5">
      <c r="A121" s="13"/>
      <c r="B121" s="80"/>
      <c r="C121"/>
      <c r="D121"/>
      <c r="E121"/>
      <c r="F121"/>
      <c r="G121"/>
      <c r="H121"/>
      <c r="I121"/>
      <c r="J121"/>
      <c r="K121"/>
      <c r="L121"/>
      <c r="M121"/>
      <c r="N121"/>
    </row>
    <row r="122" spans="1:14" x14ac:dyDescent="0.5">
      <c r="A122" s="13"/>
      <c r="B122" s="80"/>
      <c r="C122"/>
      <c r="D122"/>
      <c r="E122"/>
      <c r="F122"/>
      <c r="G122"/>
      <c r="H122"/>
      <c r="I122"/>
      <c r="J122"/>
      <c r="K122"/>
      <c r="L122"/>
      <c r="M122"/>
      <c r="N122"/>
    </row>
    <row r="123" spans="1:14" x14ac:dyDescent="0.5">
      <c r="A123" s="13"/>
      <c r="B123" s="80"/>
      <c r="C123"/>
      <c r="D123"/>
      <c r="E123"/>
      <c r="F123"/>
      <c r="G123"/>
      <c r="H123"/>
      <c r="I123"/>
      <c r="J123"/>
      <c r="K123"/>
      <c r="L123"/>
      <c r="M123"/>
      <c r="N123"/>
    </row>
    <row r="124" spans="1:14" x14ac:dyDescent="0.5">
      <c r="A124" s="13"/>
      <c r="B124" s="80"/>
      <c r="C124"/>
      <c r="D124"/>
      <c r="E124"/>
      <c r="F124"/>
      <c r="G124"/>
      <c r="H124"/>
      <c r="I124"/>
      <c r="J124"/>
      <c r="K124"/>
      <c r="L124"/>
      <c r="M124"/>
      <c r="N124"/>
    </row>
    <row r="125" spans="1:14" x14ac:dyDescent="0.5">
      <c r="A125" s="13"/>
      <c r="B125" s="80"/>
      <c r="C125"/>
      <c r="D125"/>
      <c r="E125"/>
      <c r="F125"/>
      <c r="G125"/>
      <c r="H125"/>
      <c r="I125"/>
      <c r="J125"/>
      <c r="K125"/>
      <c r="L125"/>
      <c r="M125"/>
      <c r="N125"/>
    </row>
    <row r="126" spans="1:14" x14ac:dyDescent="0.5">
      <c r="A126" s="13"/>
      <c r="B126" s="80"/>
      <c r="C126"/>
      <c r="D126"/>
      <c r="E126"/>
      <c r="F126"/>
      <c r="G126"/>
      <c r="H126"/>
      <c r="I126"/>
      <c r="J126"/>
      <c r="K126"/>
      <c r="L126"/>
      <c r="M126"/>
      <c r="N126"/>
    </row>
    <row r="127" spans="1:14" x14ac:dyDescent="0.5">
      <c r="A127" s="13"/>
      <c r="B127" s="80"/>
      <c r="C127"/>
      <c r="D127"/>
      <c r="E127"/>
      <c r="F127"/>
      <c r="G127"/>
      <c r="H127"/>
      <c r="I127"/>
      <c r="J127"/>
      <c r="K127"/>
      <c r="L127"/>
      <c r="M127"/>
      <c r="N127"/>
    </row>
    <row r="128" spans="1:14" x14ac:dyDescent="0.5">
      <c r="A128" s="13"/>
      <c r="B128" s="80"/>
      <c r="C128"/>
      <c r="D128"/>
      <c r="E128"/>
      <c r="F128"/>
      <c r="G128"/>
      <c r="H128"/>
      <c r="I128"/>
      <c r="J128"/>
      <c r="K128"/>
      <c r="L128"/>
      <c r="M128"/>
      <c r="N128"/>
    </row>
    <row r="129" spans="1:14" x14ac:dyDescent="0.5">
      <c r="A129" s="13"/>
      <c r="B129" s="80"/>
      <c r="C129"/>
      <c r="D129"/>
      <c r="E129"/>
      <c r="F129"/>
      <c r="G129"/>
      <c r="H129"/>
      <c r="I129"/>
      <c r="J129"/>
      <c r="K129"/>
      <c r="L129"/>
      <c r="M129"/>
      <c r="N129"/>
    </row>
    <row r="130" spans="1:14" ht="32.25" thickBot="1" x14ac:dyDescent="0.55000000000000004">
      <c r="A130" s="13"/>
      <c r="B130" s="80"/>
      <c r="C130"/>
      <c r="D130"/>
      <c r="E130"/>
      <c r="F130"/>
      <c r="G130"/>
      <c r="H130"/>
      <c r="I130"/>
      <c r="J130"/>
      <c r="K130"/>
      <c r="L130"/>
      <c r="M130"/>
      <c r="N130"/>
    </row>
    <row r="131" spans="1:14" x14ac:dyDescent="0.5">
      <c r="A131" s="13"/>
      <c r="B131" s="80"/>
      <c r="C131"/>
      <c r="D131"/>
      <c r="E131"/>
      <c r="F131"/>
      <c r="G131"/>
      <c r="H131"/>
      <c r="I131"/>
      <c r="J131"/>
      <c r="K131"/>
      <c r="L131"/>
      <c r="M131"/>
      <c r="N131"/>
    </row>
    <row r="132" spans="1:14" x14ac:dyDescent="0.5">
      <c r="A132" s="13"/>
      <c r="B132" s="80"/>
      <c r="C132"/>
      <c r="D132"/>
      <c r="E132"/>
      <c r="F132"/>
      <c r="G132"/>
      <c r="H132"/>
      <c r="I132"/>
      <c r="J132"/>
      <c r="K132"/>
      <c r="L132"/>
      <c r="M132"/>
      <c r="N132"/>
    </row>
    <row r="133" spans="1:14" ht="32.25" thickBot="1" x14ac:dyDescent="0.55000000000000004">
      <c r="A133" s="13"/>
      <c r="B133" s="80"/>
      <c r="C133"/>
      <c r="D133"/>
      <c r="E133"/>
      <c r="F133"/>
      <c r="G133"/>
      <c r="H133"/>
      <c r="I133"/>
      <c r="J133"/>
      <c r="K133"/>
      <c r="L133"/>
      <c r="M133"/>
      <c r="N133"/>
    </row>
    <row r="134" spans="1:14" x14ac:dyDescent="0.5">
      <c r="A134" s="13"/>
      <c r="B134" s="80"/>
      <c r="C134"/>
      <c r="D134"/>
      <c r="E134"/>
      <c r="F134"/>
      <c r="G134"/>
      <c r="H134"/>
      <c r="I134"/>
      <c r="J134"/>
      <c r="K134"/>
      <c r="L134"/>
      <c r="M134"/>
      <c r="N134"/>
    </row>
    <row r="135" spans="1:14" x14ac:dyDescent="0.5">
      <c r="A135" s="13"/>
      <c r="B135" s="80"/>
      <c r="C135"/>
      <c r="D135"/>
      <c r="E135"/>
      <c r="F135"/>
      <c r="G135"/>
      <c r="H135"/>
      <c r="I135"/>
      <c r="J135"/>
      <c r="K135"/>
      <c r="L135"/>
      <c r="M135"/>
      <c r="N135"/>
    </row>
    <row r="136" spans="1:14" x14ac:dyDescent="0.5">
      <c r="A136" s="13"/>
      <c r="B136" s="80"/>
      <c r="C136"/>
      <c r="D136"/>
      <c r="E136"/>
      <c r="F136"/>
      <c r="G136"/>
      <c r="H136"/>
      <c r="I136"/>
      <c r="J136"/>
      <c r="K136"/>
      <c r="L136"/>
      <c r="M136"/>
      <c r="N136"/>
    </row>
    <row r="137" spans="1:14" x14ac:dyDescent="0.5">
      <c r="A137" s="13"/>
      <c r="B137" s="80"/>
      <c r="C137"/>
      <c r="D137"/>
      <c r="E137"/>
      <c r="F137"/>
      <c r="G137"/>
      <c r="H137"/>
      <c r="I137"/>
      <c r="J137"/>
      <c r="K137"/>
      <c r="L137"/>
      <c r="M137"/>
      <c r="N137"/>
    </row>
    <row r="138" spans="1:14" x14ac:dyDescent="0.5">
      <c r="A138" s="13"/>
      <c r="B138" s="80"/>
      <c r="C138"/>
      <c r="D138"/>
      <c r="E138"/>
      <c r="F138"/>
      <c r="G138"/>
      <c r="H138"/>
      <c r="I138"/>
      <c r="J138"/>
      <c r="K138"/>
      <c r="L138"/>
      <c r="M138"/>
      <c r="N138"/>
    </row>
    <row r="139" spans="1:14" x14ac:dyDescent="0.5">
      <c r="A139" s="13"/>
      <c r="B139" s="80"/>
      <c r="C139"/>
      <c r="D139"/>
      <c r="E139"/>
      <c r="F139"/>
      <c r="G139"/>
      <c r="H139"/>
      <c r="I139"/>
      <c r="J139"/>
      <c r="K139"/>
      <c r="L139"/>
      <c r="M139"/>
      <c r="N139"/>
    </row>
    <row r="140" spans="1:14" x14ac:dyDescent="0.5">
      <c r="A140" s="13"/>
      <c r="B140" s="80"/>
      <c r="C140"/>
      <c r="D140"/>
      <c r="E140"/>
      <c r="F140"/>
      <c r="G140"/>
      <c r="H140"/>
      <c r="I140"/>
      <c r="J140"/>
      <c r="K140"/>
      <c r="L140"/>
      <c r="M140"/>
      <c r="N140"/>
    </row>
    <row r="141" spans="1:14" x14ac:dyDescent="0.5">
      <c r="A141" s="13"/>
      <c r="B141" s="80"/>
      <c r="C141"/>
      <c r="D141"/>
      <c r="E141"/>
      <c r="F141"/>
      <c r="G141"/>
      <c r="H141"/>
      <c r="I141"/>
      <c r="J141"/>
      <c r="K141"/>
      <c r="L141"/>
      <c r="M141"/>
      <c r="N141"/>
    </row>
    <row r="142" spans="1:14" ht="32.25" thickBot="1" x14ac:dyDescent="0.55000000000000004">
      <c r="A142" s="13"/>
      <c r="B142" s="80"/>
      <c r="C142"/>
      <c r="D142"/>
      <c r="E142"/>
      <c r="F142"/>
      <c r="G142"/>
      <c r="H142"/>
      <c r="I142"/>
      <c r="J142"/>
      <c r="K142"/>
      <c r="L142"/>
      <c r="M142"/>
      <c r="N142"/>
    </row>
    <row r="143" spans="1:14" x14ac:dyDescent="0.5">
      <c r="A143" s="13"/>
      <c r="B143" s="80"/>
      <c r="C143"/>
      <c r="D143"/>
      <c r="E143"/>
      <c r="F143"/>
      <c r="G143"/>
      <c r="H143"/>
      <c r="I143"/>
      <c r="J143"/>
      <c r="K143"/>
      <c r="L143"/>
      <c r="M143"/>
      <c r="N143"/>
    </row>
    <row r="144" spans="1:14" x14ac:dyDescent="0.5">
      <c r="A144" s="13"/>
      <c r="B144" s="80"/>
      <c r="C144"/>
      <c r="D144"/>
      <c r="E144"/>
      <c r="F144"/>
      <c r="G144"/>
      <c r="H144"/>
      <c r="I144"/>
      <c r="J144"/>
      <c r="K144"/>
      <c r="L144"/>
      <c r="M144"/>
      <c r="N144"/>
    </row>
    <row r="145" spans="1:14" ht="32.25" thickBot="1" x14ac:dyDescent="0.55000000000000004">
      <c r="A145" s="13"/>
      <c r="B145" s="80"/>
      <c r="C145"/>
      <c r="D145"/>
      <c r="E145"/>
      <c r="F145"/>
      <c r="G145"/>
      <c r="H145"/>
      <c r="I145"/>
      <c r="J145"/>
      <c r="K145"/>
      <c r="L145"/>
      <c r="M145"/>
      <c r="N145"/>
    </row>
    <row r="146" spans="1:14" x14ac:dyDescent="0.5">
      <c r="A146" s="13"/>
      <c r="B146" s="80"/>
      <c r="C146"/>
      <c r="D146"/>
      <c r="E146"/>
      <c r="F146"/>
      <c r="G146"/>
      <c r="H146"/>
      <c r="I146"/>
      <c r="J146"/>
      <c r="K146"/>
      <c r="L146"/>
      <c r="M146"/>
      <c r="N146"/>
    </row>
    <row r="147" spans="1:14" x14ac:dyDescent="0.5">
      <c r="A147" s="13"/>
      <c r="B147" s="80"/>
      <c r="C147"/>
      <c r="D147"/>
      <c r="E147"/>
      <c r="F147"/>
      <c r="G147"/>
      <c r="H147"/>
      <c r="I147"/>
      <c r="J147"/>
      <c r="K147"/>
      <c r="L147"/>
      <c r="M147"/>
      <c r="N147"/>
    </row>
    <row r="148" spans="1:14" x14ac:dyDescent="0.5">
      <c r="A148" s="13"/>
      <c r="B148" s="80"/>
      <c r="C148"/>
      <c r="D148"/>
      <c r="E148"/>
      <c r="F148"/>
      <c r="G148"/>
      <c r="H148"/>
      <c r="I148"/>
      <c r="J148"/>
      <c r="K148"/>
      <c r="L148"/>
      <c r="M148"/>
      <c r="N148"/>
    </row>
    <row r="149" spans="1:14" x14ac:dyDescent="0.5">
      <c r="A149" s="13"/>
      <c r="B149" s="80"/>
      <c r="C149"/>
      <c r="D149"/>
      <c r="E149"/>
      <c r="F149"/>
      <c r="G149"/>
      <c r="H149"/>
      <c r="I149"/>
      <c r="J149"/>
      <c r="K149"/>
      <c r="L149"/>
      <c r="M149"/>
      <c r="N149"/>
    </row>
    <row r="150" spans="1:14" x14ac:dyDescent="0.5">
      <c r="A150" s="13"/>
      <c r="B150" s="80"/>
      <c r="C150"/>
      <c r="D150"/>
      <c r="E150"/>
      <c r="F150"/>
      <c r="G150"/>
      <c r="H150"/>
      <c r="I150"/>
      <c r="J150"/>
      <c r="K150"/>
      <c r="L150"/>
      <c r="M150"/>
      <c r="N150"/>
    </row>
    <row r="151" spans="1:14" x14ac:dyDescent="0.5">
      <c r="A151" s="13"/>
      <c r="B151" s="80"/>
      <c r="C151"/>
      <c r="D151"/>
      <c r="E151"/>
      <c r="F151"/>
      <c r="G151"/>
      <c r="H151"/>
      <c r="I151"/>
      <c r="J151"/>
      <c r="K151"/>
      <c r="L151"/>
      <c r="M151"/>
      <c r="N151"/>
    </row>
    <row r="152" spans="1:14" x14ac:dyDescent="0.5">
      <c r="A152" s="13"/>
      <c r="B152" s="80"/>
      <c r="C152"/>
      <c r="D152"/>
      <c r="E152"/>
      <c r="F152"/>
      <c r="G152"/>
      <c r="H152"/>
      <c r="I152"/>
      <c r="J152"/>
      <c r="K152"/>
      <c r="L152"/>
      <c r="M152"/>
      <c r="N152"/>
    </row>
    <row r="153" spans="1:14" x14ac:dyDescent="0.5">
      <c r="A153" s="13"/>
      <c r="B153" s="80"/>
      <c r="C153"/>
      <c r="D153"/>
      <c r="E153"/>
      <c r="F153"/>
      <c r="G153"/>
      <c r="H153"/>
      <c r="I153"/>
      <c r="J153"/>
      <c r="K153"/>
      <c r="L153"/>
      <c r="M153"/>
      <c r="N153"/>
    </row>
    <row r="154" spans="1:14" ht="32.25" thickBot="1" x14ac:dyDescent="0.55000000000000004">
      <c r="A154" s="13"/>
      <c r="B154" s="80"/>
      <c r="C154"/>
      <c r="D154"/>
      <c r="E154"/>
      <c r="F154"/>
      <c r="G154"/>
      <c r="H154"/>
      <c r="I154"/>
      <c r="J154"/>
      <c r="K154"/>
      <c r="L154"/>
      <c r="M154"/>
      <c r="N154"/>
    </row>
    <row r="155" spans="1:14" x14ac:dyDescent="0.5">
      <c r="A155" s="13"/>
      <c r="B155" s="80"/>
      <c r="C155"/>
      <c r="D155"/>
      <c r="E155"/>
      <c r="F155"/>
      <c r="G155"/>
      <c r="H155"/>
      <c r="I155"/>
      <c r="J155"/>
      <c r="K155"/>
      <c r="L155"/>
      <c r="M155"/>
      <c r="N155"/>
    </row>
    <row r="156" spans="1:14" x14ac:dyDescent="0.5">
      <c r="A156" s="13"/>
      <c r="B156" s="80"/>
      <c r="C156"/>
      <c r="D156"/>
      <c r="E156"/>
      <c r="F156"/>
      <c r="G156"/>
      <c r="H156"/>
      <c r="I156"/>
      <c r="J156"/>
      <c r="K156"/>
      <c r="L156"/>
      <c r="M156"/>
      <c r="N156"/>
    </row>
    <row r="157" spans="1:14" x14ac:dyDescent="0.5">
      <c r="A157" s="13"/>
      <c r="B157" s="80"/>
      <c r="C157"/>
      <c r="D157"/>
      <c r="E157"/>
      <c r="F157"/>
      <c r="G157"/>
      <c r="H157"/>
      <c r="I157"/>
      <c r="J157"/>
      <c r="K157"/>
      <c r="L157"/>
      <c r="M157"/>
      <c r="N157"/>
    </row>
    <row r="158" spans="1:14" x14ac:dyDescent="0.5">
      <c r="A158" s="13"/>
      <c r="B158" s="80"/>
      <c r="C158"/>
      <c r="D158"/>
      <c r="E158"/>
      <c r="F158"/>
      <c r="G158"/>
      <c r="H158"/>
      <c r="I158"/>
      <c r="J158"/>
      <c r="K158"/>
      <c r="L158"/>
      <c r="M158"/>
      <c r="N158"/>
    </row>
    <row r="159" spans="1:14" x14ac:dyDescent="0.5">
      <c r="A159" s="13"/>
      <c r="B159" s="80"/>
      <c r="C159"/>
      <c r="D159"/>
      <c r="E159"/>
      <c r="F159"/>
      <c r="G159"/>
      <c r="H159"/>
      <c r="I159"/>
      <c r="J159"/>
      <c r="K159"/>
      <c r="L159"/>
      <c r="M159"/>
      <c r="N159"/>
    </row>
    <row r="160" spans="1:14" x14ac:dyDescent="0.5">
      <c r="A160" s="13"/>
      <c r="B160" s="80"/>
      <c r="C160"/>
      <c r="D160"/>
      <c r="E160"/>
      <c r="F160"/>
      <c r="G160"/>
      <c r="H160"/>
      <c r="I160"/>
      <c r="J160"/>
      <c r="K160"/>
      <c r="L160"/>
      <c r="M160"/>
      <c r="N160"/>
    </row>
    <row r="161" spans="1:14" x14ac:dyDescent="0.5">
      <c r="A161" s="13"/>
      <c r="B161" s="80"/>
      <c r="C161"/>
      <c r="D161"/>
      <c r="E161"/>
      <c r="F161"/>
      <c r="G161"/>
      <c r="H161"/>
      <c r="I161"/>
      <c r="J161"/>
      <c r="K161"/>
      <c r="L161"/>
      <c r="M161"/>
      <c r="N161"/>
    </row>
    <row r="162" spans="1:14" x14ac:dyDescent="0.5">
      <c r="A162" s="13"/>
      <c r="B162" s="80"/>
      <c r="C162"/>
      <c r="D162"/>
      <c r="E162"/>
      <c r="F162"/>
      <c r="G162"/>
      <c r="H162"/>
      <c r="I162"/>
      <c r="J162"/>
      <c r="K162"/>
      <c r="L162"/>
      <c r="M162"/>
      <c r="N162"/>
    </row>
    <row r="163" spans="1:14" x14ac:dyDescent="0.5">
      <c r="A163" s="13"/>
      <c r="B163" s="80"/>
      <c r="C163"/>
      <c r="D163"/>
      <c r="E163"/>
      <c r="F163"/>
      <c r="G163"/>
      <c r="H163"/>
      <c r="I163"/>
      <c r="J163"/>
      <c r="K163"/>
      <c r="L163"/>
      <c r="M163"/>
      <c r="N163"/>
    </row>
    <row r="241" spans="3:4" x14ac:dyDescent="0.5">
      <c r="C241" s="204" t="s">
        <v>741</v>
      </c>
      <c r="D241" s="215" t="s">
        <v>742</v>
      </c>
    </row>
    <row r="242" spans="3:4" ht="32.25" thickBot="1" x14ac:dyDescent="0.55000000000000004">
      <c r="C242" s="474" t="s">
        <v>411</v>
      </c>
      <c r="D242" s="479" t="s">
        <v>743</v>
      </c>
    </row>
    <row r="243" spans="3:4" x14ac:dyDescent="0.5">
      <c r="C243" s="475" t="s">
        <v>574</v>
      </c>
      <c r="D243" s="479" t="s">
        <v>744</v>
      </c>
    </row>
    <row r="244" spans="3:4" x14ac:dyDescent="0.5">
      <c r="C244" s="476" t="s">
        <v>573</v>
      </c>
      <c r="D244" s="479" t="s">
        <v>745</v>
      </c>
    </row>
    <row r="245" spans="3:4" x14ac:dyDescent="0.5">
      <c r="C245" s="476" t="s">
        <v>218</v>
      </c>
      <c r="D245" s="479" t="s">
        <v>746</v>
      </c>
    </row>
    <row r="246" spans="3:4" x14ac:dyDescent="0.5">
      <c r="C246" s="476" t="s">
        <v>236</v>
      </c>
      <c r="D246" s="479" t="s">
        <v>747</v>
      </c>
    </row>
    <row r="247" spans="3:4" x14ac:dyDescent="0.5">
      <c r="C247" s="476" t="s">
        <v>402</v>
      </c>
      <c r="D247" s="479" t="s">
        <v>748</v>
      </c>
    </row>
    <row r="248" spans="3:4" x14ac:dyDescent="0.5">
      <c r="C248" s="476" t="s">
        <v>572</v>
      </c>
      <c r="D248" s="479" t="s">
        <v>749</v>
      </c>
    </row>
    <row r="249" spans="3:4" x14ac:dyDescent="0.5">
      <c r="C249" s="476" t="s">
        <v>683</v>
      </c>
      <c r="D249" s="479" t="s">
        <v>753</v>
      </c>
    </row>
    <row r="250" spans="3:4" x14ac:dyDescent="0.5">
      <c r="C250" s="476" t="s">
        <v>580</v>
      </c>
      <c r="D250" s="479" t="s">
        <v>754</v>
      </c>
    </row>
    <row r="251" spans="3:4" x14ac:dyDescent="0.5">
      <c r="C251" s="476" t="s">
        <v>575</v>
      </c>
      <c r="D251" s="479" t="s">
        <v>755</v>
      </c>
    </row>
    <row r="252" spans="3:4" x14ac:dyDescent="0.5">
      <c r="C252" s="476" t="s">
        <v>655</v>
      </c>
      <c r="D252" s="479" t="s">
        <v>756</v>
      </c>
    </row>
    <row r="253" spans="3:4" ht="32.25" thickBot="1" x14ac:dyDescent="0.55000000000000004">
      <c r="C253" s="477" t="s">
        <v>681</v>
      </c>
      <c r="D253" s="479" t="s">
        <v>756</v>
      </c>
    </row>
    <row r="254" spans="3:4" x14ac:dyDescent="0.5">
      <c r="C254" s="475" t="s">
        <v>691</v>
      </c>
      <c r="D254" s="479"/>
    </row>
    <row r="255" spans="3:4" x14ac:dyDescent="0.5">
      <c r="C255" s="476" t="s">
        <v>576</v>
      </c>
      <c r="D255" s="479"/>
    </row>
    <row r="256" spans="3:4" x14ac:dyDescent="0.5">
      <c r="C256" s="476" t="s">
        <v>692</v>
      </c>
      <c r="D256" s="479"/>
    </row>
    <row r="257" spans="3:4" x14ac:dyDescent="0.5">
      <c r="C257" s="476" t="s">
        <v>682</v>
      </c>
      <c r="D257" s="479"/>
    </row>
    <row r="258" spans="3:4" ht="32.25" thickBot="1" x14ac:dyDescent="0.55000000000000004">
      <c r="C258" s="477" t="s">
        <v>91</v>
      </c>
      <c r="D258" s="479"/>
    </row>
    <row r="259" spans="3:4" x14ac:dyDescent="0.5">
      <c r="C259" s="475" t="s">
        <v>94</v>
      </c>
      <c r="D259" s="479"/>
    </row>
    <row r="260" spans="3:4" x14ac:dyDescent="0.5">
      <c r="C260" s="476" t="s">
        <v>95</v>
      </c>
      <c r="D260" s="479"/>
    </row>
    <row r="261" spans="3:4" x14ac:dyDescent="0.5">
      <c r="C261" s="476" t="s">
        <v>570</v>
      </c>
      <c r="D261" s="479"/>
    </row>
    <row r="262" spans="3:4" x14ac:dyDescent="0.5">
      <c r="C262" s="476" t="s">
        <v>694</v>
      </c>
      <c r="D262" s="479"/>
    </row>
    <row r="263" spans="3:4" ht="32.25" thickBot="1" x14ac:dyDescent="0.55000000000000004">
      <c r="C263" s="477" t="s">
        <v>645</v>
      </c>
      <c r="D263" s="479"/>
    </row>
    <row r="264" spans="3:4" x14ac:dyDescent="0.5">
      <c r="C264" s="475" t="s">
        <v>571</v>
      </c>
      <c r="D264" s="479"/>
    </row>
    <row r="265" spans="3:4" x14ac:dyDescent="0.5">
      <c r="C265" s="476" t="s">
        <v>299</v>
      </c>
      <c r="D265" s="479"/>
    </row>
    <row r="266" spans="3:4" ht="32.25" thickBot="1" x14ac:dyDescent="0.55000000000000004">
      <c r="C266" s="477" t="s">
        <v>412</v>
      </c>
      <c r="D266" s="479"/>
    </row>
    <row r="267" spans="3:4" x14ac:dyDescent="0.5">
      <c r="C267" s="475" t="s">
        <v>401</v>
      </c>
      <c r="D267" s="479"/>
    </row>
    <row r="268" spans="3:4" x14ac:dyDescent="0.5">
      <c r="C268" s="476" t="s">
        <v>268</v>
      </c>
      <c r="D268" s="479"/>
    </row>
    <row r="269" spans="3:4" x14ac:dyDescent="0.5">
      <c r="C269" s="476" t="s">
        <v>267</v>
      </c>
      <c r="D269" s="479"/>
    </row>
    <row r="270" spans="3:4" x14ac:dyDescent="0.5">
      <c r="C270" s="476" t="s">
        <v>61</v>
      </c>
      <c r="D270" s="479"/>
    </row>
    <row r="271" spans="3:4" x14ac:dyDescent="0.5">
      <c r="C271" s="476" t="s">
        <v>270</v>
      </c>
      <c r="D271" s="479"/>
    </row>
    <row r="272" spans="3:4" ht="32.25" thickBot="1" x14ac:dyDescent="0.55000000000000004">
      <c r="C272" s="477" t="s">
        <v>269</v>
      </c>
      <c r="D272" s="479"/>
    </row>
    <row r="273" spans="3:4" x14ac:dyDescent="0.5">
      <c r="C273" s="475" t="s">
        <v>703</v>
      </c>
      <c r="D273" s="479"/>
    </row>
    <row r="274" spans="3:4" x14ac:dyDescent="0.5">
      <c r="C274" s="476" t="s">
        <v>569</v>
      </c>
      <c r="D274" s="479"/>
    </row>
    <row r="275" spans="3:4" x14ac:dyDescent="0.5">
      <c r="C275" s="476" t="s">
        <v>88</v>
      </c>
      <c r="D275" s="479"/>
    </row>
    <row r="276" spans="3:4" x14ac:dyDescent="0.5">
      <c r="C276" s="476" t="s">
        <v>90</v>
      </c>
      <c r="D276" s="479"/>
    </row>
    <row r="277" spans="3:4" ht="32.25" thickBot="1" x14ac:dyDescent="0.55000000000000004">
      <c r="C277" s="477" t="s">
        <v>286</v>
      </c>
      <c r="D277" s="479"/>
    </row>
    <row r="278" spans="3:4" x14ac:dyDescent="0.5">
      <c r="C278" s="475" t="s">
        <v>294</v>
      </c>
      <c r="D278" s="479"/>
    </row>
    <row r="279" spans="3:4" x14ac:dyDescent="0.5">
      <c r="C279" s="476" t="s">
        <v>288</v>
      </c>
      <c r="D279" s="479"/>
    </row>
    <row r="280" spans="3:4" x14ac:dyDescent="0.5">
      <c r="C280" s="476" t="s">
        <v>650</v>
      </c>
      <c r="D280" s="479"/>
    </row>
    <row r="281" spans="3:4" x14ac:dyDescent="0.5">
      <c r="C281" s="476" t="s">
        <v>76</v>
      </c>
      <c r="D281" s="479"/>
    </row>
    <row r="282" spans="3:4" x14ac:dyDescent="0.5">
      <c r="C282" s="476" t="s">
        <v>84</v>
      </c>
      <c r="D282" s="479"/>
    </row>
    <row r="283" spans="3:4" ht="32.25" thickBot="1" x14ac:dyDescent="0.55000000000000004">
      <c r="C283" s="477" t="s">
        <v>578</v>
      </c>
      <c r="D283" s="479"/>
    </row>
    <row r="284" spans="3:4" ht="32.25" thickBot="1" x14ac:dyDescent="0.55000000000000004">
      <c r="C284" s="478" t="s">
        <v>291</v>
      </c>
      <c r="D284" s="479"/>
    </row>
    <row r="285" spans="3:4" x14ac:dyDescent="0.5">
      <c r="C285" s="475" t="s">
        <v>290</v>
      </c>
      <c r="D285" s="479"/>
    </row>
    <row r="286" spans="3:4" x14ac:dyDescent="0.5">
      <c r="C286" s="476" t="s">
        <v>340</v>
      </c>
      <c r="D286" s="479"/>
    </row>
    <row r="287" spans="3:4" x14ac:dyDescent="0.5">
      <c r="C287" s="476" t="s">
        <v>583</v>
      </c>
      <c r="D287" s="479"/>
    </row>
    <row r="288" spans="3:4" ht="32.25" thickBot="1" x14ac:dyDescent="0.55000000000000004">
      <c r="C288" s="477" t="s">
        <v>581</v>
      </c>
      <c r="D288" s="479"/>
    </row>
    <row r="289" spans="3:4" x14ac:dyDescent="0.5">
      <c r="C289" s="475" t="s">
        <v>429</v>
      </c>
      <c r="D289" s="479"/>
    </row>
    <row r="290" spans="3:4" x14ac:dyDescent="0.5">
      <c r="C290" s="476" t="s">
        <v>585</v>
      </c>
      <c r="D290" s="479"/>
    </row>
    <row r="291" spans="3:4" ht="32.25" thickBot="1" x14ac:dyDescent="0.55000000000000004">
      <c r="C291" s="477" t="s">
        <v>584</v>
      </c>
      <c r="D291" s="479"/>
    </row>
    <row r="292" spans="3:4" ht="32.25" thickBot="1" x14ac:dyDescent="0.55000000000000004">
      <c r="C292" s="477" t="s">
        <v>717</v>
      </c>
      <c r="D292" s="479"/>
    </row>
    <row r="293" spans="3:4" ht="32.25" thickBot="1" x14ac:dyDescent="0.55000000000000004">
      <c r="C293" s="477" t="s">
        <v>711</v>
      </c>
      <c r="D293" s="479"/>
    </row>
    <row r="294" spans="3:4" ht="32.25" thickBot="1" x14ac:dyDescent="0.55000000000000004">
      <c r="C294" s="477" t="s">
        <v>582</v>
      </c>
      <c r="D294" s="479"/>
    </row>
    <row r="295" spans="3:4" ht="32.25" thickBot="1" x14ac:dyDescent="0.55000000000000004">
      <c r="C295" s="477" t="s">
        <v>216</v>
      </c>
      <c r="D295" s="479"/>
    </row>
    <row r="296" spans="3:4" ht="32.25" thickBot="1" x14ac:dyDescent="0.55000000000000004">
      <c r="C296" s="477" t="s">
        <v>415</v>
      </c>
      <c r="D296" s="479"/>
    </row>
    <row r="297" spans="3:4" ht="32.25" thickBot="1" x14ac:dyDescent="0.55000000000000004">
      <c r="C297" s="477" t="s">
        <v>96</v>
      </c>
      <c r="D297" s="479"/>
    </row>
    <row r="298" spans="3:4" ht="32.25" thickBot="1" x14ac:dyDescent="0.55000000000000004">
      <c r="C298" s="477" t="s">
        <v>633</v>
      </c>
      <c r="D298" s="479"/>
    </row>
    <row r="299" spans="3:4" ht="32.25" thickBot="1" x14ac:dyDescent="0.55000000000000004">
      <c r="C299" s="477" t="s">
        <v>395</v>
      </c>
    </row>
    <row r="300" spans="3:4" ht="32.25" thickBot="1" x14ac:dyDescent="0.55000000000000004">
      <c r="C300" s="477" t="s">
        <v>726</v>
      </c>
    </row>
    <row r="301" spans="3:4" ht="32.25" thickBot="1" x14ac:dyDescent="0.55000000000000004">
      <c r="C301" s="477" t="s">
        <v>736</v>
      </c>
    </row>
    <row r="302" spans="3:4" ht="32.25" thickBot="1" x14ac:dyDescent="0.55000000000000004">
      <c r="C302" s="477" t="s">
        <v>721</v>
      </c>
    </row>
    <row r="303" spans="3:4" ht="32.25" thickBot="1" x14ac:dyDescent="0.55000000000000004">
      <c r="C303" s="477" t="s">
        <v>730</v>
      </c>
    </row>
    <row r="304" spans="3:4" ht="32.25" thickBot="1" x14ac:dyDescent="0.55000000000000004">
      <c r="C304" s="477" t="s">
        <v>635</v>
      </c>
    </row>
    <row r="305" spans="3:3" ht="32.25" thickBot="1" x14ac:dyDescent="0.55000000000000004">
      <c r="C305" s="477" t="s">
        <v>303</v>
      </c>
    </row>
    <row r="306" spans="3:3" ht="32.25" thickBot="1" x14ac:dyDescent="0.55000000000000004">
      <c r="C306" s="477" t="s">
        <v>634</v>
      </c>
    </row>
    <row r="307" spans="3:3" ht="32.25" thickBot="1" x14ac:dyDescent="0.55000000000000004">
      <c r="C307" s="477"/>
    </row>
  </sheetData>
  <mergeCells count="2">
    <mergeCell ref="A1:F1"/>
    <mergeCell ref="A2:F2"/>
  </mergeCells>
  <pageMargins left="0.7" right="0.7" top="0.75" bottom="0.75" header="0.3" footer="0.3"/>
  <pageSetup paperSize="9" scale="42" orientation="landscape" r:id="rId2"/>
  <rowBreaks count="2" manualBreakCount="2">
    <brk id="18" max="16383" man="1"/>
    <brk id="36"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 2 0 1 8 - 0 1 - 1 0 T 1 5 : 0 4 : 2 7 . 6 6 2 2 2 4 4 - 0 5 : 0 0 < / L a s t P r o c e s s e d T i m e > < / D a t a M o d e l i n g S a n d b o x . S e r i a l i z e d S a n d b o x E r r o r C a c h e > ] ] > < / 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1 6 " ? > < G e m i n i   x m l n s = " h t t p : / / g e m i n i / p i v o t c u s t o m i z a t i o n / T a b l e O r d e r " > < C u s t o m C o n t e n t > < ! [ C D A T A [ R a n g o ] ] > < / C u s t o m C o n t e n t > < / G e m i n i > 
</file>

<file path=customXml/item12.xml>��< ? x m l   v e r s i o n = " 1 . 0 "   e n c o d i n g = " u t f - 1 6 " ? > < V i s u a l i z a t i o n   x m l n s : x s d = " h t t p : / / w w w . w 3 . o r g / 2 0 0 1 / X M L S c h e m a "   x m l n s : x s i = " h t t p : / / w w w . w 3 . o r g / 2 0 0 1 / X M L S c h e m a - i n s t a n c e "   x m l n s = " h t t p : / / m i c r o s o f t . d a t a . v i s u a l i z a t i o n . C l i e n t . E x c e l / 1 . 0 " > < T o u r s > < T o u r   N a m e = " P a s e o   1 "   I d = " { E 2 F E E F 4 C - B 9 F 0 - 4 3 A 2 - 9 2 1 6 - 8 B D 4 F B 2 6 C 2 9 5 } "   T o u r I d = " 5 4 2 d 6 e 4 9 - b e 5 3 - 4 2 3 d - b e f 0 - d 0 d 1 6 2 a 3 6 c 1 9 "   X m l V e r = " 5 "   M i n X m l V e r = " 3 " > < D e s c r i p t i o n > L a   d e s c r i p c i � n   d e l   p a s e o   v a   a q u � < / D e s c r i p t i o n > < 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T o u r > < / T o u r s > < / V i s u a l i z a t i o n > 
</file>

<file path=customXml/item13.xml>��< ? x m l   v e r s i o n = " 1 . 0 "   e n c o d i n g = " U T F - 1 6 " ? > < G e m i n i   x m l n s = " h t t p : / / g e m i n i / p i v o t c u s t o m i z a t i o n / C l i e n t W i n d o w X M L " > < C u s t o m C o n t e n t > < ! [ C D A T A [ R a n g o ] ] > < / C u s t o m C o n t e n t > < / G e m i n i > 
</file>

<file path=customXml/item14.xml>��< ? x m l   v e r s i o n = " 1 . 0 "   e n c o d i n g = " U T F - 1 6 " ? > < G e m i n i   x m l n s = " h t t p : / / g e m i n i / p i v o t c u s t o m i z a t i o n / S a n d b o x N o n E m p t y " > < C u s t o m C o n t e n t > < ! [ C D A T A [ 1 ] ] > < / C u s t o m C o n t e n t > < / G e m i n i > 
</file>

<file path=customXml/item15.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9 4 d e b 4 1 - 2 e 6 8 - 4 b 2 b - 8 b a 1 - 7 7 9 d a f 2 f e 4 d 6 " > < 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 G u i d = " b d 9 d a 6 5 1 - 7 7 9 8 - 4 7 a f - a a 7 a - f 9 7 e b 7 9 6 9 6 6 6 "   R e v = " 1 "   R e v G u i d = " 9 1 1 a 4 e d 9 - 6 e 3 d - 4 0 a 4 - 9 3 b 3 - 7 b e d a 0 c 4 2 7 0 9 " 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4 4 0 2 b 5 6 0 - 1 1 5 9 - 4 d 8 9 - 8 7 4 c - 2 7 8 c 3 7 8 3 1 b f 0 "   C u s t o m M a p I d = " 4 4 0 2 b 5 6 0 - 1 1 5 9 - 4 d 8 9 - 8 7 4 c - 2 7 8 c 3 7 8 3 1 b f 0 "   S c e n e I d = " a 8 a 4 1 a 9 6 - 6 0 9 2 - 4 f 6 8 - 8 b 4 1 - 8 f e e a 8 d 1 e 5 c 5 " > < T r a n s i t i o n > M o v e T o < / T r a n s i t i o n > < E f f e c t > S t a t i o n < / E f f e c t > < T h e m e > B i n g R o a d < / T h e m e > < T h e m e W i t h L a b e l > f a l s e < / T h e m e W i t h L a b e l > < F l a t M o d e E n a b l e d > t r u e < / F l a t M o d e E n a b l e d > < D u r a t i o n > 1 0 0 0 0 0 0 0 0 < / D u r a t i o n > < T r a n s i t i o n D u r a t i o n > 3 0 0 0 0 0 0 0 < / T r a n s i t i o n D u r a t i o n > < S p e e d > 0 . 5 < / S p e e d > < F r a m e > < C a m e r a > < L a t i t u d e > 0 < / L a t i t u d e > < L o n g i t u d e > 0 < / L o n g i t u d e > < R o t a t i o n > 0 < / R o t a t i o n > < P i v o t A n g l e > - 0 . 6 1 < / P i v o t A n g l e > < D i s t a n c e > 0 . 4 < / D i s t a n c e > < / C a m e r a > < I m a g e > i V B O R w 0 K G g o A A A A N S U h E U g A A A N Q A A A B 1 C A Y A A A A 2 n s 9 T A A A A A X N S R 0 I A r s 4 c 6 Q A A A A R n Q U 1 B A A C x j w v 8 Y Q U A A A A J c E h Z c w A A A m I A A A J i A W y J d J c A A A s S S U R B V H h e 7 d 0 L U F T X G Q f w 7 y w g 8 h B E H i r E G m M q B B R B Y 1 S S j F I 7 0 Y 7 G a U l r T e q o e T T R m q Y P F a 1 N p 6 P T + E h M p 5 2 k q a 2 O T e I r N Y J p g q J R K x o f q 4 s g i g o I C 4 i v s g j K a 3 F 5 9 V 7 y O T F 4 F Y W 7 9 5 5 z + H 7 M 2 T 3 f k k m Y O f e f c 8 6 9 d 3 d Z 2 i F b K x B C d G H B Z 0 K I D i h Q h O h I W f J l 0 p K P E J 2 w H Y c p U I T o h Z Z 8 h O i I A k W I j p Q l 3 w l a 8 h G i E 7 b j C A W K E L 2 w n R Q o Q n R D e y h C d K T M U F k 0 Q x G i E 7 b z K A W K E L 2 w d A o U I b q h P R Q h O l J m q G y a o Q j R C U u 3 U q A I 0 Q s t + Q j R E d t l P S n 9 D P X C 1 E n A G M O K m K G 1 t R U 2 f 7 4 L K 3 l J H 6 j 8 s 7 k Q G T 8 R K 2 K m v K x d E B U z D C s 5 W U D 9 H 7 f E 7 b c / n 6 V 0 C A / m v z p b c 4 x k a t L v o e L H j M c e M d u I s Y n Y k x f b f S x H 6 i V f i 1 d / 2 j 9 x Q t 1 H W R q v Y C U n q W c o Z 3 0 d h Y k j 6 l i o Y y I z q f d Q P 5 0 k / x J D N N P U M d E Y K 1 m a 1 D N U Y H A Y 9 g g v g i Q f E / b l 8 V P S 7 q G a P f o C s 9 C 1 a 5 6 0 t r a A R 9 P / s J K P t E u + C 6 X F F C Y O M W a B C y X 2 O 8 Z L l i b t E b d 8 y U L s E d 6 8 J f H Y S B s o i 2 d P 7 B H e e H j 5 Y E 8 + 7 E v b a S n 3 U L U 3 / c D X r x d W h C f 1 d T X g 7 y 3 n 6 X O L e p l G t n a 9 6 h q F i W P q 2 F y v r N A c O 9 G b l E u + h X N e x h 7 h l a x j J G W g X K 5 m 7 B F e u R p b s C c X t i c z V 7 o 9 V H l l K w S H 9 s O K 8 O i a 4 y q E 9 V H W S J J h e 0 / I F a i G B i d 4 + j 6 M F e F Z U 1 0 J 9 P S R 6 4 y f d E u + F W 8 u x h 7 h 3 f I 3 F 2 F P H t I F 6 l R W F v Y I 7 3 K z s 7 E n D 2 X J d 0 a q J V 9 p W Q 1 E D B y M F e H Z p d I i G D h A r s s b b F + W P I G q r 6 s D L / 9 B W O l v f E w f 7 J G 7 y T h T i b 3 7 0 1 h r B 1 8 / f 6 z E J 9 W S 7 / W Z z 2 O P i E K 2 M Z M q U I 7 y c u w R U T j K H d i T g x I o 9 V q A H O 3 t t Z 8 p z 0 Q k X 4 + Z 9 n i K 2 K R 5 P 1 S r 8 v P o Y 7 F K Q U S i j p k 6 d l p j K m K z a L w m Z F s 4 5 y X l k Y h o w W s v a Y 6 p i E 2 a J d 9 J m 0 1 5 J i L K O a G O n f a 4 i t a k O S l B + y d x y T R 2 0 u y h h o 0 c q 3 S I i I a N U M Z O Y 0 x F b F L s o d a 8 u 0 p 5 J C L 7 + + q V m m M r W p N i D 7 V t 0 8 f K M x F Z y u Y N y q P 2 + I r U p N h D L V q + B n v G K S 6 2 Q 2 a m D b K y T k B L y z d v l q u u r s b e t 1 V U V H z r d 3 f 7 5 7 q r x S v + g T 2 x s f 0 5 e c L f y 9 f Q H A T q 5 7 2 5 2 + 3 3 8 q W l f Q H F d j s E B A a C t 7 d 3 2 w f h H 7 M e h S F D I q H c U Q 4 B v Q K g p r Y G n k x 4 C u z 2 o r b f l 5 a W Q F z 8 C D i Z n Q W R k V F t I Q u P i I D d u 9 J h 1 K g n Y N 7 r v 4 S M j P 1 Q V F g I Z R f L I C n p O Y i N H Y 7 / R T E 8 6 L 1 8 t 6 g f g N n T o w o r c Q k f q L + 9 s w J e m b 8 a K / f q 6 O b Y p q Y m y M s 7 B 0 O H d v 5 L x R w O B 4 S G h m I l n s 4 G S r V u 9 X y Y l 7 w E K z F Z m L L u E / k n t W 3 t z Q d P T 8 8 u h U k l c p i 6 K n X L x t t G V s w f 4 f d Q L 7 y 6 A H t E d D 9 7 T f x P l G U Z p / K F X v I 5 m 3 o b s n 9 S 0 f u h O t a V J Z + 6 j / L x v I 6 V m I S e o d I / S z E s T O 2 p Z / n U / V J t b S 2 + Q r p K H c u d 2 1 O w E h M 7 c K p A 2 B l q w o h o S L M Z 9 x W T t 8 9 Q V u t R y M / L g 6 e e f h o G D 3 4 U L p S W 4 m + 6 n + C Q Y P D D d 9 1 2 Z Y Z S T R n V H / Z l n c V K P E I H 6 t 2 3 V s E v F q / E y v 1 o y d e x r g b q g 1 W / g / l L k r E S D z t w W t x A 1 d 4 M A A 8 P D 6 z c 7 1 6 B o h l K n x m q u b k Z / L 3 F v e g t b K C s B z N g e M K P s D J G + 0 D Z b M f b L u Q G B g b i K 6 S r g V J l H 0 6 F h H F i f j 8 y O 3 j 6 v J C B S o y L g h 2 Z V 7 E y R v t A r V v 7 T x i b k A A x M U P h x g 2 x z 0 5 1 h Y + P L / T o 0 a O t r 0 e g J j / e D / a f z M N K L M I G a t E b b 8 A f / 2 z s T b G 0 h + q Y H o F a N n 8 2 r P z r X 7 A S C z u Y K 2 a g 6 l w B h p 8 y v 1 e g a I b S b 4 Z S r 0 f 5 9 R B z H y V k o C o c 5 e D b e w h W x q E Z q m N 6 B E p V X 1 U A I W F h W I l D C V S h c I H 6 n r J / M v L 6 0 y 3 t A 3 X + f A F E R D w E v r 6 + N E P p O E O p 1 O t R / x V w H 8 W + E j B Q P 5 k 0 A T 7 8 I h M r 4 7 Q P 1 I f / W g 9 x 8 f E Q F x e P r x C 9 A v X i s 6 N g 6 6 6 9 W I m D f X V G v E B V O / 0 N v f 5 0 C y 3 5 O q Z X o N T r U Q E + 4 t 3 W J V y g n P X 1 0 O L Z H y t j 0 U k J b e 5 Y 8 q k s T V f A R 1 l O i 0 Q J V J F Q g U p K T I A N u 3 O x M l b 7 Q D m d T n C 5 X H R h 9 z Z 6 B m r G x B j Y v v 8 o V m J g h w Q L 1 I T H h 8 F / j p h z m 0 / 7 Q H 3 6 6 V a I j o 6 m C 7 t u m q F + m D A Q 9 m a e x k o M 7 N B Z s Q J V d r k B g o L N O Z 1 K e 6 i O 6 R m o q k o H D O j v j Z U Y h A p U t T I L W H p + B y v j 0 R 5 K m 7 t m K F W L 8 w I E 9 O 6 N F f + U Q N m F C d S M Z 5 + B N d v M W 1 O 3 D 1 R O z s m 2 6 1 A h I S H 4 C t E 7 U H O e G w M b 0 / Z g x T 9 2 W K B A J X 1 / H H y 0 w 7 w v p W 4 f q L 1 7 9 k B 0 T A y E h 4 f T D O W m G W r W 5 J G Q u j c D K / 6 x w + f E C V R J W R 0 E h / b D y n i 0 h + q Y 3 o G 6 5 r g K D w / w w 4 p / S q C K h Q h U o 8 s F D S 3 m H t C 0 h 9 L m z h l K 1 d N S C V 7 4 7 + e d M I H 6 / a / m w u J V 5 n 4 G H 8 1 Q H X N H o F Y s n A H L 3 z P + 4 7 Y 7 Q 5 h A T R w d B 9 s O F G J l j v a B K i j I h 7 5 9 + 7 V d 2 L 1 Y V o a v d j 9 B f Y J 0 e w u 8 l h + P + y 7 s P p a N F d / Y k T w x A m W 1 n o X o 4 U 9 g Z Y 7 2 g d q y Z T P E x s a 2 X d g l X 3 N H o M 7 l 2 G D 0 m M e w 4 p s S q B L u A 1 V T f Q N a v c K x M g 8 t + T r m j k C p m O s y 9 B L g F i 8 h P u h y 3 s z n s U e 6 q 3 m z p m O P b 0 I E q t R u 7 t 6 J m K / U X o Q 9 v r G j + f w v + T 7 Z m A I / S J q J F e m O 0 l M 3 w P Q Z S V j x S w l U K d e B a m p s h L p G e n s E A f D z u g G e X l 5 Y 8 Y n 7 J d / S 5 N 9 g j 3 R 3 S 5 N / j T 1 + c R + o g / v E u T G S u N f B f f x / x g S z F v C 9 5 L N a z 0 H U s J F Y k e 4 s P z c L R o + O w o p P S q A u c B 2 o 6 3 U + 2 C M E o L e f E 3 t 8 4 n r J t 2 m d G P d v E e N s X M v 3 M c H 1 D D U 2 c i C k Z 5 V j R Q j A p P h Q U I 5 Z r P h j A a Y 8 c t o W L H t f 6 R D y j e Q / f a B 5 r P D S 2 L H z Z d z O U F U 1 3 s p f q P 6 l h N z S C k H + N 7 H P H 2 7 3 U K u X / Y H C R D Q w e G e p c m x w i t t A p W w y 9 r u f i D h S N / N 7 b H C 7 h 5 q b v F z p E H K n u Y t W a B 4 z P D R 2 v P A i l 3 u o 8 k o L 9 / d t E X O o 9 3 e G 9 W n B i i 9 c L v n + / f F 6 C h O 5 K / X Y + O S j 9 V j x h c s Z K i F q E K T Z L m N F y J 2 m j A q H I 3 n F W P G D y z 3 U 1 O k v K x 1 C 7 m 7 q 9 F c 0 j x 2 z G 7 M V X e J u h i q v s o C H h y d W h N x J / U K 2 s K B m r P j B 3 R 5 q x / Z t F C b S I f U b L N N S t m L F D + 5 m q C e j H 4 H P r R e x I u T u p o 5 5 C A 6 f t W P F B 2 U P p S 7 8 + G k j R o / H P 4 2 Q e x s 5 J l H z G D K z M Z v 9 M l c z 1 F V H q z C f Y 0 3 M 1 d j o g n 4 h y o H M E Y v 6 5 / D S C s 7 k U p j I f f P y 6 g H 5 Z 0 5 r H k t m N a 5 O m 8 9 O m q x 0 C L l / L y Z N 0 T y W z G o W z V d N a g M G D V G e C b l / A x 6 J V B 6 1 j y c z G s s s v s L N H u r S l U b w 9 q H P k C D 3 7 6 b T C R H 9 + b l N j Z s 9 l O t m A 4 W J P D D 1 m H E 1 O D W P K T M a N x d 2 E + O i s U f I g 0 m M j 8 G e + b i 5 D s U Y t + 9 1 J J y z W N R T A d r H l d G N n S i 5 y s U e 6 n J 5 c 9 t p U E I e l H o 9 K j z M A y t z c T E t N D j r K U y k 0 9 R j R z 2 G e G D R m L U M b 9 M m J u K f Q 0 j n T H t m v O a x Z X T j 4 j p U h c O h P B P S e R U V F c q j 9 v F l Z O N i y f f e R v q G D d I 1 7 2 / i 4 R g C + D 8 f l 4 + k m 1 M b 3 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 G u i d = " d 0 3 9 b 5 9 a - 0 1 d 2 - 4 4 9 e - b 5 5 0 - d c 4 5 7 4 f 9 e a f c "   R e v = " 1 "   R e v G u i d = " d 4 3 7 9 2 5 f - 8 0 b a - 4 0 6 6 - 8 3 9 9 - e 0 0 7 2 8 f c e b 6 2 " 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 / & g t ; & l t ; C h a r t V i s u a l i z a t i o n s & g t ; & l t ; C h a r t V i s u a l i z a t i o n   V i s i b l e = " t r u e " & g t ; & l t ; T y p e & g t ; T o p & l t ; / T y p e & g t ; & l t ; C h a r t F i e l d W e l l D e f i n i t i o n & g t ; & l t ; F u n c t i o n & g t ; N o n e & l t ; / F u n c t i o n & g t ; & l t ; / C h a r t F i e l d W e l l D e f i n i t i o n & g t ; & l t ; I d & g t ; 3 3 3 b d 3 2 2 - c 8 f b - 4 c 8 6 - 8 9 b 5 - e 6 0 6 0 e d f e d 6 1 & 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 2 "   G u i d = " a 8 d b 3 1 3 c - d c 7 0 - 4 d 2 a - b 1 0 f - 9 4 a 4 2 f 8 7 6 4 c 3 "   R e v = " 3 "   R e v G u i d = " 3 9 e b a a 2 7 - e 8 c e - 4 6 6 9 - 9 7 f 4 - 1 2 2 4 2 8 5 e e c 5 c " 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 C h o o s i n g G e o F i e l d s = " t r u e " & g t ; & l t ; G e o E n t i t y   N a m e = " U n u s e d "   V i s i b l e = " f a l s e " & g t ; & l t ; G e o C o l u m n s   / & g t ; & l t ; / G e o E n t i t y & g t ; & l t ; M e a s u r e s & g t ; & l t ; M e a s u r e   N a m e = " I M P E R A T I V O S "   V i s i b l e = " t r u e "   D a t a T y p e = " S t r i n g "   M o d e l Q u e r y N a m e = " ' R a n g o ' [ I M P E R A T I V O S ] " & g t ; & l t ; T a b l e   M o d e l N a m e = " R a n g o "   N a m e I n S o u r c e = " R a n g o "   V i s i b l e = " t r u e "   L a s t R e f r e s h = " 0 0 0 1 - 0 1 - 0 1 T 0 0 : 0 0 : 0 0 "   / & g t ; & l t ; / M e a s u r e & g t ; & l t ; / M e a s u r e s & g t ; & l t ; M e a s u r e A F s & g t ; & l t ; A g g r e g a t i o n F u n c t i o n & g t ; C o u n t & l t ; / A g g r e g a t i o n F u n c t i o n & g t ; & l t ; / M e a s u r e A F s & g t ; & l t ; C a t e g o r y   N a m e = " 2 0 1 6 "   V i s i b l e = " t r u e "   D a t a T y p e = " D o u b l e "   M o d e l Q u e r y N a m e = " ' R a n g o ' [ 2 0 1 6 ] " & g t ; & l t ; T a b l e   M o d e l N a m e = " R a n g o "   N a m e I n S o u r c e = " R a n g o "   V i s i b l e = " t r u e "   L a s t R e f r e s h = " 0 0 0 1 - 0 1 - 0 1 T 0 0 : 0 0 : 0 0 "   / & g t ; & l t ; / C a t e g o r y & g t ; & l t ; C o l o r A F & g t ; N o n e & l t ; / C o l o r A F & g t ; & l t ; C h o s e n F i e l d s   / & g t ; & l t ; C h u n k B y & g t ; N o n e & l t ; / C h u n k B y & g t ; & l t ; C h o s e n G e o M a p p i n g s & g t ; & l t ; G e o M a p p i n g T y p e & g t ; N o n 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 3 "   G u i d = " e 4 1 4 d c 1 4 - 3 7 7 1 - 4 2 1 5 - a 6 6 f - 6 f 6 8 9 3 0 c 8 0 c 3 "   R e v = " 1 "   R e v G u i d = " 1 c 2 f b f 7 2 - d 8 6 1 - 4 f 6 a - b c 3 1 - c 0 e 9 b 0 1 d e e 3 5 "   V i s i b l e = " t r u e "   I n s t O n l y = " f a l s e " & g t ; & l t ; G e o V i s   V i s i b l e = " f a l s e " 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4 5 6 & l t ; / X & g t ; & l t ; Y & g t ; 3 0 5 . 5 & l t ; / Y & g t ; & l t ; D i s t a n c e T o N e a r e s t C o r n e r X & g t ; 4 5 6 & l t ; / D i s t a n c e T o N e a r e s t C o r n e r X & g t ; & l t ; D i s t a n c e T o N e a r e s t C o r n e r Y & g t ; 3 0 5 . 5 & 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d 0 3 9 b 5 9 a - 0 1 d 2 - 4 4 9 e - b 5 5 0 - d c 4 5 7 4 f 9 e a f c & l t ; / L a y e r I d & g t ; & l t ; I d & g t ; 3 3 3 b d 3 2 2 - c 8 f b - 4 c 8 6 - 8 9 b 5 - e 6 0 6 0 e d f e d 6 1 & l t ; / I d & g t ; & l t ; / C h a r t & g t ; & l t ; D o c k & g t ; T o p L e f t & l t ; / D o c k & g t ; & l t ; / D e c o r a t o r & g t ; & l t ; / D e c o r a t o r s & g t ; & l t ; / S e r i a l i z e d L a y e r M a n a g e r & g t ; < / L a y e r s C o n t e n t > < / S c e n e > < / S c e n e s > < / T o u r > 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 C o l u m n s \ I M P E R A T I V O S < / 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S h o w H i d d e n " > < C u s t o m C o n t e n t > < ! [ C D A T A [ T r u e ] ] > < / 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I m p l i c i t M e a s u r e s & g t ; t r u e & l t ; / S h o w I m p l i c i t M e a s u r e s & 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R a n g o & a m p ; g t ; & l t ; / K e y & g t ; & l t ; / D i a g r a m O b j e c t K e y & g t ; & l t ; D i a g r a m O b j e c t K e y & g t ; & l t ; K e y & g t ; T a b l e s \ R a n g o & l t ; / K e y & g t ; & l t ; / D i a g r a m O b j e c t K e y & g t ; & l t ; D i a g r a m O b j e c t K e y & g t ; & l t ; K e y & g t ; T a b l e s \ R a n g o \ C o l u m n s \ I M P E R A T I V O S & l t ; / K e y & g t ; & l t ; / D i a g r a m O b j e c t K e y & g t ; & l t ; D i a g r a m O b j e c t K e y & g t ; & l t ; K e y & g t ; T a b l e s \ R a n g o \ C o l u m n s \ 2 0 1 6 & l t ; / K e y & g t ; & l t ; / D i a g r a m O b j e c t K e y & g t ; & l t ; D i a g r a m O b j e c t K e y & g t ; & l t ; K e y & g t ; T a b l e s \ R a n g o \ C o l u m n s \ 2 0 1 7 & 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 T a g s \ T a b l e s \ & a m p ; l t ; T a b l e s \ R a n g o & a m p ; g t ; & l t ; / K e y & g t ; & l t ; / a : K e y & g t ; & l t ; a : V a l u e   i : t y p e = " D i a g r a m D i s p l a y T a g V i e w S t a t e " & g t ; & l t ; I s N o t F i l t e r e d O u t & g t ; t r u e & l t ; / I s N o t F i l t e r e d O u t & g t ; & l t ; / a : V a l u e & g t ; & l t ; / a : K e y V a l u e O f D i a g r a m O b j e c t K e y a n y T y p e z b w N T n L X & g t ; & l t ; a : K e y V a l u e O f D i a g r a m O b j e c t K e y a n y T y p e z b w N T n L X & g t ; & l t ; a : K e y & g t ; & l t ; K e y & g t ; T a b l e s \ R a n g o & 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R a n g o \ C o l u m n s \ I M P E R A T I V O S & l t ; / K e y & g t ; & l t ; / a : K e y & g t ; & l t ; a : V a l u e   i : t y p e = " D i a g r a m D i s p l a y N o d e V i e w S t a t e " & g t ; & l t ; H e i g h t & g t ; 1 5 0 & l t ; / H e i g h t & g t ; & l t ; I s E x p a n d e d & g t ; t r u e & l t ; / I s E x p a n d e d & g t ; & l t ; W i d t h & g t ; 2 0 0 & l t ; / W i d t h & g t ; & l t ; / a : V a l u e & g t ; & l t ; / a : K e y V a l u e O f D i a g r a m O b j e c t K e y a n y T y p e z b w N T n L X & g t ; & l t ; a : K e y V a l u e O f D i a g r a m O b j e c t K e y a n y T y p e z b w N T n L X & g t ; & l t ; a : K e y & g t ; & l t ; K e y & g t ; T a b l e s \ R a n g o \ C o l u m n s \ 2 0 1 6 & l t ; / K e y & g t ; & l t ; / a : K e y & g t ; & l t ; a : V a l u e   i : t y p e = " D i a g r a m D i s p l a y N o d e V i e w S t a t e " & g t ; & l t ; H e i g h t & g t ; 1 5 0 & l t ; / H e i g h t & g t ; & l t ; I s E x p a n d e d & g t ; t r u e & l t ; / I s E x p a n d e d & g t ; & l t ; W i d t h & g t ; 2 0 0 & l t ; / W i d t h & g t ; & l t ; / a : V a l u e & g t ; & l t ; / a : K e y V a l u e O f D i a g r a m O b j e c t K e y a n y T y p e z b w N T n L X & g t ; & l t ; a : K e y V a l u e O f D i a g r a m O b j e c t K e y a n y T y p e z b w N T n L X & g t ; & l t ; a : K e y & g t ; & l t ; K e y & g t ; T a b l e s \ R a n g o \ C o l u m n s \ 2 0 1 7 & 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M P E R A T I V O S & l t ; / K e y & g t ; & l t ; / D i a g r a m O b j e c t K e y & g t ; & l t ; D i a g r a m O b j e c t K e y & g t ; & l t ; K e y & g t ; C o l u m n s \ 2 0 1 6 & l t ; / K e y & g t ; & l t ; / D i a g r a m O b j e c t K e y & g t ; & l t ; D i a g r a m O b j e c t K e y & g t ; & l t ; K e y & g t ; C o l u m n s \ 2 0 1 7 & 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M P E R A T I V O S & l t ; / K e y & g t ; & l t ; / a : K e y & g t ; & l t ; a : V a l u e   i : t y p e = " M e a s u r e G r i d N o d e V i e w S t a t e " & g t ; & l t ; L a y e d O u t & g t ; t r u e & l t ; / L a y e d O u t & g t ; & l t ; / a : V a l u e & g t ; & l t ; / a : K e y V a l u e O f D i a g r a m O b j e c t K e y a n y T y p e z b w N T n L X & g t ; & l t ; a : K e y V a l u e O f D i a g r a m O b j e c t K e y a n y T y p e z b w N T n L X & g t ; & l t ; a : K e y & g t ; & l t ; K e y & g t ; C o l u m n s \ 2 0 1 6 & l t ; / K e y & g t ; & l t ; / a : K e y & g t ; & l t ; a : V a l u e   i : t y p e = " M e a s u r e G r i d N o d e V i e w S t a t e " & g t ; & l t ; C o l u m n & g t ; 1 & l t ; / C o l u m n & g t ; & l t ; L a y e d O u t & g t ; t r u e & l t ; / L a y e d O u t & g t ; & l t ; / a : V a l u e & g t ; & l t ; / a : K e y V a l u e O f D i a g r a m O b j e c t K e y a n y T y p e z b w N T n L X & g t ; & l t ; a : K e y V a l u e O f D i a g r a m O b j e c t K e y a n y T y p e z b w N T n L X & g t ; & l t ; a : K e y & g t ; & l t ; K e y & g t ; C o l u m n s \ 2 0 1 7 & l t ; / K e y & g t ; & l t ; / a : K e y & g t ; & l t ; a : V a l u e   i : t y p e = " M e a s u r e G r i d N o d e V i e w S t a t e " & g t ; & l t ; C o l u m n & g t ; 2 & l t ; / C o l u m n & g t ; & l t ; L a y e d O u t & g t ; t r u e & l t ; / L a y e d O u t & g t ; & l t ; / a : V a l u e & g t ; & l t ; / a : K e y V a l u e O f D i a g r a m O b j e c t K e y a n y T y p e z b w N T n L X & g t ; & l t ; / V i e w S t a t e s & g t ; & l t ; / D i a g r a m M a n a g e r . S e r i a l i z a b l e D i a g r a m & g t ; & l t ; / A r r a y O f D i a g r a m M a n a g e r . S e r i a l i z a b l e D i a g r a m & g t ; < / 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S h o w I m p l i c i t M e a s u r e s " > < C u s t o m C o n t e n t > < ! [ C D A T A [ T r u e ] ] > < / C u s t o m C o n t e n t > < / G e m i n i > 
</file>

<file path=customXml/item20.xml>��< ? x m l   v e r s i o n = " 1 . 0 "   e n c o d i n g = " U T F - 1 6 " ? > < G e m i n i   x m l n s = " h t t p : / / g e m i n i / p i v o t c u s t o m i z a t i o n / I s S a n d b o x E m b e d d e d " > < C u s t o m C o n t e n t > < ! [ C D A T A [ y e s ] ] > < / C u s t o m C o n t e n t > < / G e m i n i > 
</file>

<file path=customXml/item3.xml>��< ? x m l   v e r s i o n = " 1 . 0 "   e n c o d i n g = " U T F - 1 6 " ? > < G e m i n i   x m l n s = " h t t p : / / g e m i n i / p i v o t c u s t o m i z a t i o n / P o w e r P i v o t V e r s i o n " > < C u s t o m C o n t e n t > < ! [ C D A T A [ 1 1 . 0 . 9 1 6 5 . 1 1 8 6 ] ] > < / C u s t o m C o n t e n t > < / G e m i n i > 
</file>

<file path=customXml/item4.xml>��< ? x m l   v e r s i o n = " 1 . 0 "   e n c o d i n g = " U T F - 1 6 " ? > < G e m i n i   x m l n s = " h t t p : / / g e m i n i / p i v o t c u s t o m i z a t i o n / L i n k e d T a b l e U p d a t e M o d e " > < C u s t o m C o n t e n t > < ! [ C D A T A [ T r u e ] ] > < / C u s t o m C o n t e n t > < / G e m i n i > 
</file>

<file path=customXml/item5.xml>��< ? x m l   v e r s i o n = " 1 . 0 "   e n c o d i n g = " U T F - 1 6 " ? > < G e m i n i   x m l n s = " h t t p : / / g e m i n i / p i v o t c u s t o m i z a t i o n / T a b l e C o u n t I n S a n d b o x " > < C u s t o m C o n t e n t > < ! [ C D A T A [ 1 ] ] > < / 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R a n g o " > < C u s t o m C o n t e n t > < ! [ C D A T A [ < T a b l e W i d g e t G r i d S e r i a l i z a t i o n   x m l n s : x s d = " h t t p : / / w w w . w 3 . o r g / 2 0 0 1 / X M L S c h e m a "   x m l n s : x s i = " h t t p : / / w w w . w 3 . o r g / 2 0 0 1 / X M L S c h e m a - i n s t a n c e " > < C o l u m n S u g g e s t e d T y p e   / > < C o l u m n F o r m a t   / > < C o l u m n A c c u r a c y   / > < C o l u m n C u r r e n c y S y m b o l   / > < C o l u m n P o s i t i v e P a t t e r n   / > < C o l u m n N e g a t i v e P a t t e r n   / > < C o l u m n W i d t h s > < i t e m > < k e y > < s t r i n g > I M P E R A T I V O S < / s t r i n g > < / k e y > < v a l u e > < i n t > 1 2 0 < / i n t > < / v a l u e > < / i t e m > < i t e m > < k e y > < s t r i n g > 2 0 1 6 < / s t r i n g > < / k e y > < v a l u e > < i n t > 6 4 < / i n t > < / v a l u e > < / i t e m > < i t e m > < k e y > < s t r i n g > 2 0 1 7 < / s t r i n g > < / k e y > < v a l u e > < i n t > 6 4 < / i n t > < / v a l u e > < / i t e m > < / C o l u m n W i d t h s > < C o l u m n D i s p l a y I n d e x > < i t e m > < k e y > < s t r i n g > I M P E R A T I V O S < / s t r i n g > < / k e y > < v a l u e > < i n t > 0 < / i n t > < / v a l u e > < / i t e m > < i t e m > < k e y > < s t r i n g > 2 0 1 6 < / s t r i n g > < / k e y > < v a l u e > < i n t > 1 < / i n t > < / v a l u e > < / i t e m > < i t e m > < k e y > < s t r i n g > 2 0 1 7 < / 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l t ; / K e y & g t ; & l t ; V a l u e   x m l n s : a = " h t t p : / / s c h e m a s . d a t a c o n t r a c t . o r g / 2 0 0 4 / 0 7 / M i c r o s o f t . A n a l y s i s S e r v i c e s . C o m m o n " & g t ; & l t ; a : H a s F o c u s & g t ; t r u e & l t ; / a : H a s F o c u s & g t ; & l t ; a : S i z e A t D p i 9 6 & g t ; 1 2 1 & l t ; / a : S i z e A t D p i 9 6 & g t ; & l t ; a : V i s i b l e & g t ; t r u e & l t ; / a : V i s i b l e & g t ; & l t ; / V a l u e & g t ; & l t ; / K e y V a l u e O f s t r i n g S a n d b o x E d i t o r . M e a s u r e G r i d S t a t e S c d E 3 5 R y & g t ; & l t ; / A r r a y O f K e y V a l u e O f s t r i n g S a n d b o x E d i t o r . M e a s u r e G r i d S t a t e S c d E 3 5 R y & g t ; < / C u s t o m C o n t e n t > < / G e m i n i > 
</file>

<file path=customXml/item9.xml>��< ? x m l   v e r s i o n = " 1 . 0 "   e n c o d i n g = " u t f - 1 6 " ? > < C u s t o m M a p L i s t   x m l n s : x s d = " h t t p : / / w w w . w 3 . o r g / 2 0 0 1 / X M L S c h e m a "   x m l n s : x s i = " h t t p : / / w w w . w 3 . o r g / 2 0 0 1 / X M L S c h e m a - i n s t a n c e "   x m l n s = " h t t p : / / m i c r o s o f t . d a t a . v i s u a l i z a t i o n . C l i e n t . E x c e l . C u s t o m M a p L i s t / 1 . 0 " > < m l > H 4 s I A A A A A A A E A L V S w W 7 b M A z 9 F U F 3 x 3 a S L k 5 h u y h a B A u Q N s P S Y c m R k W l H m C 1 p l j y n + 7 U e 9 k n 7 h d F 2 l m T Y Y a e d J P I 9 8 T 1 S / P n 2 I 7 4 7 V i X 7 h r W V W i U 8 H A W c o R I 6 k 6 p I e O N y L + J 3 a f z Q W K e r J z B 2 J a 1 j 9 E b Z 2 6 P N E n 5 w z t z 6 f t u 2 o 3 Y y 0 n X h j 4 M g 9 L d P q 4 0 4 Y A X 8 T J b / J n t S W Q d K I L + W v L q z T 0 p + b f B s Z 0 k O p t N g v L 9 5 F 3 h h e D P 3 p l k 0 9 6 L Z V H j j W S Q m s 2 g S 7 n N q 6 h k q T D h 1 A M x Q t 1 p B K b 9 D p l n I 2 b K C A h + l N S W 8 D r x n a r 9 R Z L 6 H P s v M H d Y 0 p P c o i 4 O j M R F g X 7 A y u o b 6 N e E 5 l P b i e W N A 4 C P m a b y 0 m x b M F l S 2 S 1 3 d Y O x f Z w h + I B f 7 G h y u 1 U L W 1 p 1 Z f w F E X m n x B b O 0 F + s q n e L 4 / i j t l m 0 E l P h B D O 7 6 Y J 3 n F l 2 f o g E s 7 X 3 j N N U V T U m C N L j B d Q d Q g U U p j b l k 0 7 7 q R 1 A F s k W t q 4 R 7 Y U R V X j R 1 3 1 3 8 N P Z 7 4 Y G 5 + / / 6 8 5 N 8 d / 5 W 3 5 G L Y R k u Q z 8 l 6 K v P Y L e 4 f w T d F q e / A F 6 2 J U X / A g A A A A A A A A A A A A A A A A A A A A A A A A A A A A A A A A A A A A A A A A A A A A A A A A A A A A A A A A A A A A A A A A A A A A A A A A A A A A A A A A A A A A A A A A A A A A A A A A A A A A A A A A A A A A A A A A A A A A A A A A A A A A A = < / m l > < / C u s t o m M a p L i s t > 
</file>

<file path=customXml/itemProps1.xml><?xml version="1.0" encoding="utf-8"?>
<ds:datastoreItem xmlns:ds="http://schemas.openxmlformats.org/officeDocument/2006/customXml" ds:itemID="{5D6AD86A-9068-4781-9AE6-1849891CD31C}">
  <ds:schemaRefs/>
</ds:datastoreItem>
</file>

<file path=customXml/itemProps10.xml><?xml version="1.0" encoding="utf-8"?>
<ds:datastoreItem xmlns:ds="http://schemas.openxmlformats.org/officeDocument/2006/customXml" ds:itemID="{D8ED32AF-0222-4FF7-8A96-752F7FFB36DB}">
  <ds:schemaRefs/>
</ds:datastoreItem>
</file>

<file path=customXml/itemProps11.xml><?xml version="1.0" encoding="utf-8"?>
<ds:datastoreItem xmlns:ds="http://schemas.openxmlformats.org/officeDocument/2006/customXml" ds:itemID="{AD318F79-4BFB-43B5-A34C-414082036AFB}">
  <ds:schemaRefs/>
</ds:datastoreItem>
</file>

<file path=customXml/itemProps12.xml><?xml version="1.0" encoding="utf-8"?>
<ds:datastoreItem xmlns:ds="http://schemas.openxmlformats.org/officeDocument/2006/customXml" ds:itemID="{CADA815C-40B5-4864-B2D8-B23878ECE19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05CB5C69-D6E3-46ED-BB94-B108EC166917}">
  <ds:schemaRefs/>
</ds:datastoreItem>
</file>

<file path=customXml/itemProps14.xml><?xml version="1.0" encoding="utf-8"?>
<ds:datastoreItem xmlns:ds="http://schemas.openxmlformats.org/officeDocument/2006/customXml" ds:itemID="{61B7FD62-D6DA-45B2-96B6-5C45F8BEE75D}">
  <ds:schemaRefs/>
</ds:datastoreItem>
</file>

<file path=customXml/itemProps15.xml><?xml version="1.0" encoding="utf-8"?>
<ds:datastoreItem xmlns:ds="http://schemas.openxmlformats.org/officeDocument/2006/customXml" ds:itemID="{E2FEEF4C-B9F0-43A2-9216-8BD4FB26C295}">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48224812-863B-4AAD-A824-DA7FD98B6CB8}">
  <ds:schemaRefs/>
</ds:datastoreItem>
</file>

<file path=customXml/itemProps17.xml><?xml version="1.0" encoding="utf-8"?>
<ds:datastoreItem xmlns:ds="http://schemas.openxmlformats.org/officeDocument/2006/customXml" ds:itemID="{7BB185F6-FCF8-4135-9FA5-737E794C6B41}">
  <ds:schemaRefs/>
</ds:datastoreItem>
</file>

<file path=customXml/itemProps18.xml><?xml version="1.0" encoding="utf-8"?>
<ds:datastoreItem xmlns:ds="http://schemas.openxmlformats.org/officeDocument/2006/customXml" ds:itemID="{B7ADD66A-76EC-4D59-941A-1FAB5CECDEDC}">
  <ds:schemaRefs/>
</ds:datastoreItem>
</file>

<file path=customXml/itemProps19.xml><?xml version="1.0" encoding="utf-8"?>
<ds:datastoreItem xmlns:ds="http://schemas.openxmlformats.org/officeDocument/2006/customXml" ds:itemID="{10E4F06F-06FD-412F-844B-37603470281C}">
  <ds:schemaRefs/>
</ds:datastoreItem>
</file>

<file path=customXml/itemProps2.xml><?xml version="1.0" encoding="utf-8"?>
<ds:datastoreItem xmlns:ds="http://schemas.openxmlformats.org/officeDocument/2006/customXml" ds:itemID="{039BA1FD-CA80-45EA-AC55-A3A33946457F}">
  <ds:schemaRefs/>
</ds:datastoreItem>
</file>

<file path=customXml/itemProps20.xml><?xml version="1.0" encoding="utf-8"?>
<ds:datastoreItem xmlns:ds="http://schemas.openxmlformats.org/officeDocument/2006/customXml" ds:itemID="{75CE1070-EEC1-4A48-8C0E-03D05F3DD1E4}">
  <ds:schemaRefs/>
</ds:datastoreItem>
</file>

<file path=customXml/itemProps3.xml><?xml version="1.0" encoding="utf-8"?>
<ds:datastoreItem xmlns:ds="http://schemas.openxmlformats.org/officeDocument/2006/customXml" ds:itemID="{8AE0B810-62AC-494B-AAE3-AE04F64E83CF}">
  <ds:schemaRefs/>
</ds:datastoreItem>
</file>

<file path=customXml/itemProps4.xml><?xml version="1.0" encoding="utf-8"?>
<ds:datastoreItem xmlns:ds="http://schemas.openxmlformats.org/officeDocument/2006/customXml" ds:itemID="{5BDC76CA-C5D3-4832-B62A-6B219E890253}">
  <ds:schemaRefs/>
</ds:datastoreItem>
</file>

<file path=customXml/itemProps5.xml><?xml version="1.0" encoding="utf-8"?>
<ds:datastoreItem xmlns:ds="http://schemas.openxmlformats.org/officeDocument/2006/customXml" ds:itemID="{AEE46100-637B-434D-8658-9EE21AA048BD}">
  <ds:schemaRefs/>
</ds:datastoreItem>
</file>

<file path=customXml/itemProps6.xml><?xml version="1.0" encoding="utf-8"?>
<ds:datastoreItem xmlns:ds="http://schemas.openxmlformats.org/officeDocument/2006/customXml" ds:itemID="{420B6294-D01E-480B-837C-CBF22773741A}">
  <ds:schemaRefs/>
</ds:datastoreItem>
</file>

<file path=customXml/itemProps7.xml><?xml version="1.0" encoding="utf-8"?>
<ds:datastoreItem xmlns:ds="http://schemas.openxmlformats.org/officeDocument/2006/customXml" ds:itemID="{BD6B192C-F6C9-4D1E-A271-5A223DED6FFF}">
  <ds:schemaRefs/>
</ds:datastoreItem>
</file>

<file path=customXml/itemProps8.xml><?xml version="1.0" encoding="utf-8"?>
<ds:datastoreItem xmlns:ds="http://schemas.openxmlformats.org/officeDocument/2006/customXml" ds:itemID="{A69ABF63-5B1D-4C18-BAB4-DCC9D4C1A04C}">
  <ds:schemaRefs/>
</ds:datastoreItem>
</file>

<file path=customXml/itemProps9.xml><?xml version="1.0" encoding="utf-8"?>
<ds:datastoreItem xmlns:ds="http://schemas.openxmlformats.org/officeDocument/2006/customXml" ds:itemID="{FF3C9CAB-FEAC-4AF3-90C4-591B41C946B8}">
  <ds:schemaRefs>
    <ds:schemaRef ds:uri="http://www.w3.org/2001/XMLSchema"/>
    <ds:schemaRef ds:uri="http://microsoft.data.visualization.Client.Excel.CustomMapList/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108</vt:i4>
      </vt:variant>
    </vt:vector>
  </HeadingPairs>
  <TitlesOfParts>
    <vt:vector size="132" baseType="lpstr">
      <vt:lpstr>Formato para Impresión</vt:lpstr>
      <vt:lpstr>CONVEN</vt:lpstr>
      <vt:lpstr>FICHA TÉCNICA</vt:lpstr>
      <vt:lpstr>CONSULTA INDICADOR</vt:lpstr>
      <vt:lpstr>POR DEPENDENCIA</vt:lpstr>
      <vt:lpstr>POR PROCESO</vt:lpstr>
      <vt:lpstr>TD P DESARROLLO</vt:lpstr>
      <vt:lpstr>TD P. GESTIÓN</vt:lpstr>
      <vt:lpstr>POA 2018</vt:lpstr>
      <vt:lpstr>ESTADÍSTICAS</vt:lpstr>
      <vt:lpstr>POA 2019</vt:lpstr>
      <vt:lpstr>PLAN ESTRATÉGICO</vt:lpstr>
      <vt:lpstr>Hoja3</vt:lpstr>
      <vt:lpstr>EVALUACIÓN DE DESEMPEÑO</vt:lpstr>
      <vt:lpstr>ALINEACIÓN INDIC VS IMPERA</vt:lpstr>
      <vt:lpstr>matriz</vt:lpstr>
      <vt:lpstr>Hoja2</vt:lpstr>
      <vt:lpstr>PLANES</vt:lpstr>
      <vt:lpstr>PLAN DE DESARROLLO</vt:lpstr>
      <vt:lpstr>CMI</vt:lpstr>
      <vt:lpstr>INICIO</vt:lpstr>
      <vt:lpstr>IMPERATIVOS</vt:lpstr>
      <vt:lpstr>dependencias</vt:lpstr>
      <vt:lpstr>listados</vt:lpstr>
      <vt:lpstr>_1er_trim</vt:lpstr>
      <vt:lpstr>_2do_trim</vt:lpstr>
      <vt:lpstr>_2PR_2019</vt:lpstr>
      <vt:lpstr>_3er_trim</vt:lpstr>
      <vt:lpstr>_422_NÚMERO_DE_DÍAS_PROMEDIO_UTILIZADO_PARA_LA_EXPEDICIÓN_DE_CONCEPTOS</vt:lpstr>
      <vt:lpstr>_423_NÚMERO_DE_ESTUDIOS_JURÍDICOS__REALIZADOS_EN_TEMAS_DE_INTERÉS_PARA_EL_DISTRITO_CAPITAL</vt:lpstr>
      <vt:lpstr>_425_NÚMERO_DE_EVENTOS_DE_ORIENTACIÓN_JURÍDICA_DESARROLLADOS</vt:lpstr>
      <vt:lpstr>_426_NÚMERO_DE_CIUDADANOS_ORIENTADOS_EN_DERECHOS_Y_OBLIGACIONES_DE_LAS_ENTIDADES_SIN_ÁNIMO_DE_LUCRO___ESAL</vt:lpstr>
      <vt:lpstr>_427_PORCENTAJE_DE_PERCEPCIÓN_DE_LOS_SERVICIOS_PRESTADOS_A_ENTIDADES_SIN_ÁNIMO_DE_LUCRO___ESAL</vt:lpstr>
      <vt:lpstr>_428_NÚMERO_DE_DIRECTRICES_EN_MATERIA_DE_POLÍTICA_PÚBLICA_DISCIPLINARIA_DISTRITAL_FORMULADAS_POR_LA_DDAD</vt:lpstr>
      <vt:lpstr>_430_NÚMERO_DE_CAPACITACIONES_BRINDADAS_A_LOS_OPERADORES_DISCIPLINARIOS_DISTRITALES_EN_TEMAS_PROPIOS_DEL_DERECHO_DISCIPLINARIO</vt:lpstr>
      <vt:lpstr>_4to_trim</vt:lpstr>
      <vt:lpstr>analiza</vt:lpstr>
      <vt:lpstr>Anualización</vt:lpstr>
      <vt:lpstr>'ALINEACIÓN INDIC VS IMPERA'!Área_de_impresión</vt:lpstr>
      <vt:lpstr>CMI!Área_de_impresión</vt:lpstr>
      <vt:lpstr>'CONSULTA INDICADOR'!Área_de_impresión</vt:lpstr>
      <vt:lpstr>'EVALUACIÓN DE DESEMPEÑO'!Área_de_impresión</vt:lpstr>
      <vt:lpstr>'FICHA TÉCNICA'!Área_de_impresión</vt:lpstr>
      <vt:lpstr>'Formato para Impresión'!Área_de_impresión</vt:lpstr>
      <vt:lpstr>'PLAN DE DESARROLLO'!Área_de_impresión</vt:lpstr>
      <vt:lpstr>'POR DEPENDENCIA'!Área_de_impresión</vt:lpstr>
      <vt:lpstr>'POR PROCESO'!Área_de_impresión</vt:lpstr>
      <vt:lpstr>'TD P DESARROLLO'!Área_de_impresión</vt:lpstr>
      <vt:lpstr>CUMPLIMIENTO_DEL_PLAN_DE_COMUNICACIONES_DE_LA_SECRETARÍA_JURÍDICA_DISTRITAL</vt:lpstr>
      <vt:lpstr>decisiones</vt:lpstr>
      <vt:lpstr>Denominador</vt:lpstr>
      <vt:lpstr>DEPENDENCIA</vt:lpstr>
      <vt:lpstr>DESPACHO_SECRETARÍA_JURÍDICA</vt:lpstr>
      <vt:lpstr>DIRECCIÓN_DE_GESTIÓN_CORPORATIVA</vt:lpstr>
      <vt:lpstr>DIRECCIÓN_DISTRITAL_DE_ASUNTOS_DISCIPLINARIOS</vt:lpstr>
      <vt:lpstr>DIRECCIÓN_DISTRITAL_DE_DEFENSA_JUDICIAL_Y_PREVENCIÓN_DEL_DAÑO_ANTIJURÍDICO</vt:lpstr>
      <vt:lpstr>DIRECCIÓN_DISTRITAL_DE_DOCTRINA_Y_ASUNTOS_NORMATIVOS</vt:lpstr>
      <vt:lpstr>DIRECCIÓN_DISTRITAL_DE_INSPECCIÓN__VIGILANCIA_Y_CONTROL_DE_PERSONAS_JURÍDICAS_SIN_ÁNIMO_DE_LUCRO</vt:lpstr>
      <vt:lpstr>DIRECCIÓN_DISTRITAL_DE_POLÍTICA_E_INFORMÁTICA_JURÍDICA</vt:lpstr>
      <vt:lpstr>DOCTRINA</vt:lpstr>
      <vt:lpstr>EFICIENCIA_FISCAL_EN_LA_DEFENSA_JUDICIAL_DE_LOS_INTERESES_DEL_DISTRITO_CAPITAL</vt:lpstr>
      <vt:lpstr>EJE_1er_trim</vt:lpstr>
      <vt:lpstr>EJE_2016</vt:lpstr>
      <vt:lpstr>EJE_2017</vt:lpstr>
      <vt:lpstr>EJE_2018</vt:lpstr>
      <vt:lpstr>EJE_2019</vt:lpstr>
      <vt:lpstr>EJE_2020</vt:lpstr>
      <vt:lpstr>EJE_2do_trim</vt:lpstr>
      <vt:lpstr>EJE_3er_trim</vt:lpstr>
      <vt:lpstr>EJE_4to_trim</vt:lpstr>
      <vt:lpstr>emitir</vt:lpstr>
      <vt:lpstr>EXP_DENOMINADOR</vt:lpstr>
      <vt:lpstr>EXP_NUMERADOR</vt:lpstr>
      <vt:lpstr>EXPLICACION_DE_LA_VARIABLE_DENOMINADOR</vt:lpstr>
      <vt:lpstr>EXPLICACION_DE_LA_VARIABLE_NUMERADOR</vt:lpstr>
      <vt:lpstr>FORMULA</vt:lpstr>
      <vt:lpstr>FORMULA_DEL_INDICADOR</vt:lpstr>
      <vt:lpstr>FUENTE_DE_INFORMACION_denominador</vt:lpstr>
      <vt:lpstr>Fuente_de_información_línea_base</vt:lpstr>
      <vt:lpstr>FUENTE_DE_INFORMACION_NUMERADOR</vt:lpstr>
      <vt:lpstr>FUENTE_DEN</vt:lpstr>
      <vt:lpstr>FUENTE_LB</vt:lpstr>
      <vt:lpstr>FUENTE_NUM</vt:lpstr>
      <vt:lpstr>IMPERATIVO</vt:lpstr>
      <vt:lpstr>INDICADOR</vt:lpstr>
      <vt:lpstr>Línea_base</vt:lpstr>
      <vt:lpstr>mantener</vt:lpstr>
      <vt:lpstr>MEDIDA</vt:lpstr>
      <vt:lpstr>MIDE</vt:lpstr>
      <vt:lpstr>MIDE1</vt:lpstr>
      <vt:lpstr>MIDE2</vt:lpstr>
      <vt:lpstr>MIDE3</vt:lpstr>
      <vt:lpstr>MIDE4</vt:lpstr>
      <vt:lpstr>NIVEL_DE_ÉXITO_PROCESAL_EN_EL_DISTRITO_CAPITAL</vt:lpstr>
      <vt:lpstr>NOMBRE_DEL_INDICADOR</vt:lpstr>
      <vt:lpstr>Numerador</vt:lpstr>
      <vt:lpstr>OFICINA_ASESORA_DE_PLANEACIÓN</vt:lpstr>
      <vt:lpstr>OFICINA_DE_CONTROL_INTERNO</vt:lpstr>
      <vt:lpstr>OFICINA_DE_TECNOLOGÍAS_DE_LA_INFORMACIÓN_Y_LAS_COMUNICACIONES</vt:lpstr>
      <vt:lpstr>Periodicidad</vt:lpstr>
      <vt:lpstr>PO_001_PLANEACION_Y_MEJORA_CONTINUA</vt:lpstr>
      <vt:lpstr>PO_002_GESTIÓN_DE_LAS_COMUNICACIONES</vt:lpstr>
      <vt:lpstr>PO_003_GESTIÓN_DE_TIC</vt:lpstr>
      <vt:lpstr>PO_004_GESTIÓN_DOCUMENTAL</vt:lpstr>
      <vt:lpstr>PO_005_GESTIÓN_DEL_TALENTO_HUMANO</vt:lpstr>
      <vt:lpstr>PO_006_GESTIÓN_JURÍDICA_DISTRITAL</vt:lpstr>
      <vt:lpstr>PO_007_GESTIÓN_DISCIPLINARIA_DISTRITAL</vt:lpstr>
      <vt:lpstr>PO_008_INSPECCIÓN_VIGILANCIA_Y_CONTROL_ESAL</vt:lpstr>
      <vt:lpstr>PO_009_GESTIÓN_NORMATIVA_Y_CONCEPTUAL</vt:lpstr>
      <vt:lpstr>PO_010_GESTIÓN_JUDICIAL_Y_EXTRAJUDICIAL_DEL_DISTRITO</vt:lpstr>
      <vt:lpstr>PO_011_NOTIFICACIONES</vt:lpstr>
      <vt:lpstr>PO_012_GESTIÓN_FINANCIERA</vt:lpstr>
      <vt:lpstr>PO_013_GESTIÓN_ADMINISTRATIVA</vt:lpstr>
      <vt:lpstr>PO_014_GESTIÓN_CONTRACTUAL</vt:lpstr>
      <vt:lpstr>PO_015_EVALUACIÓN_INDEPENDIENTE</vt:lpstr>
      <vt:lpstr>PO_016_CONTROL_INTERNO_DISCIPLINARIO</vt:lpstr>
      <vt:lpstr>PO_017_ATENCIÓN_A_LA_CIUDADANÍA</vt:lpstr>
      <vt:lpstr>PR_2016</vt:lpstr>
      <vt:lpstr>PR_2017</vt:lpstr>
      <vt:lpstr>PR_2018</vt:lpstr>
      <vt:lpstr>PR_2020</vt:lpstr>
      <vt:lpstr>PROCESO</vt:lpstr>
      <vt:lpstr>recopila</vt:lpstr>
      <vt:lpstr>Resultados_1er_Trimestre</vt:lpstr>
      <vt:lpstr>Resultados_2do_Trimestre</vt:lpstr>
      <vt:lpstr>Resultados_3er_Trimestre</vt:lpstr>
      <vt:lpstr>Resultados_4to_Trimestre</vt:lpstr>
      <vt:lpstr>SUBSECRETARÍA_JURÍDICA_DISTRITAL</vt:lpstr>
      <vt:lpstr>Tipo</vt:lpstr>
      <vt:lpstr>'PLAN DE DESARROLLO'!Títulos_a_imprimir</vt:lpstr>
      <vt:lpstr>'TD P. GESTIÓN'!Títulos_a_imprimir</vt:lpstr>
      <vt:lpstr>UNIDAD_DE_MEDIDA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2018 SJD</dc:title>
  <dc:creator>Juan Carlos Cepeda Moncada</dc:creator>
  <cp:lastModifiedBy>Maritza Ortega</cp:lastModifiedBy>
  <cp:lastPrinted>2020-05-26T21:30:56Z</cp:lastPrinted>
  <dcterms:created xsi:type="dcterms:W3CDTF">2017-04-27T16:26:56Z</dcterms:created>
  <dcterms:modified xsi:type="dcterms:W3CDTF">2020-06-24T23:05:42Z</dcterms:modified>
</cp:coreProperties>
</file>